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autoCompressPictures="0" defaultThemeVersion="124226"/>
  <mc:AlternateContent xmlns:mc="http://schemas.openxmlformats.org/markup-compatibility/2006">
    <mc:Choice Requires="x15">
      <x15ac:absPath xmlns:x15ac="http://schemas.microsoft.com/office/spreadsheetml/2010/11/ac" url="/Users/Ben/Dropbox/eps-1.4.2-alberta-wipC/InputData/bldgs/BCEU/"/>
    </mc:Choice>
  </mc:AlternateContent>
  <xr:revisionPtr revIDLastSave="0" documentId="13_ncr:1_{45724EB6-6F67-164B-8DBB-2CBF52EC6B25}" xr6:coauthVersionLast="36" xr6:coauthVersionMax="36" xr10:uidLastSave="{00000000-0000-0000-0000-000000000000}"/>
  <bookViews>
    <workbookView xWindow="360" yWindow="460" windowWidth="22100" windowHeight="14500" tabRatio="776" firstSheet="3" activeTab="5" xr2:uid="{00000000-000D-0000-FFFF-FFFF00000000}"/>
  </bookViews>
  <sheets>
    <sheet name="About" sheetId="1" r:id="rId1"/>
    <sheet name="NRC NEUD Residential E Use" sheetId="33" r:id="rId2"/>
    <sheet name="CAN Main Res Heating Fuel" sheetId="35" r:id="rId3"/>
    <sheet name="Urban Rural Breakdown" sheetId="30" r:id="rId4"/>
    <sheet name="CAN Residential Assignment" sheetId="34" r:id="rId5"/>
    <sheet name="NEB CEF End-Use Demand" sheetId="41" r:id="rId6"/>
    <sheet name="CIEEDAC District Heating" sheetId="40" r:id="rId7"/>
    <sheet name="CAN Commercial Assignment" sheetId="39" r:id="rId8"/>
    <sheet name="NEUD Commercial" sheetId="43" r:id="rId9"/>
    <sheet name="BCEU-urban-residential-heating" sheetId="18" r:id="rId10"/>
    <sheet name="BCEU-urban-residential-cooling" sheetId="20" r:id="rId11"/>
    <sheet name="BCEU-urban-residential-lighting" sheetId="11" r:id="rId12"/>
    <sheet name="BCEU-urban-residential-appl" sheetId="12" r:id="rId13"/>
    <sheet name="BCEU-urban-residential-other" sheetId="13" r:id="rId14"/>
    <sheet name="BCEU-rural-residential-heating" sheetId="23" r:id="rId15"/>
    <sheet name="BCEU-rural-residential-cooling" sheetId="24" r:id="rId16"/>
    <sheet name="BCEU-rural-residential-lighting" sheetId="25" r:id="rId17"/>
    <sheet name="BCEU-rural-residential-appl" sheetId="26" r:id="rId18"/>
    <sheet name="BCEU-rural-residential-other" sheetId="27" r:id="rId19"/>
    <sheet name="BCEU-commercial-heating" sheetId="21" r:id="rId20"/>
    <sheet name="BCEU-commercial-cooling" sheetId="14" r:id="rId21"/>
    <sheet name="BCEU-commercial-appl" sheetId="16" r:id="rId22"/>
    <sheet name="BCEU-commercial-lighting" sheetId="15" r:id="rId23"/>
    <sheet name="BCEU-commercial-other" sheetId="17" r:id="rId24"/>
  </sheets>
  <definedNames>
    <definedName name="_xlnm._FilterDatabase" localSheetId="6" hidden="1">'CIEEDAC District Heating'!$A$2:$BL$159</definedName>
    <definedName name="BTU_per_PJ">About!$A$51</definedName>
    <definedName name="rural_share">'Urban Rural Breakdown'!$E$11</definedName>
    <definedName name="urban_share">'Urban Rural Breakdown'!$E$10</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B51" i="34" l="1"/>
  <c r="B83" i="34"/>
  <c r="B82" i="34"/>
  <c r="D51" i="34"/>
  <c r="H32" i="34"/>
  <c r="D7" i="30"/>
  <c r="E7" i="30"/>
  <c r="C7" i="30"/>
  <c r="D4" i="30"/>
  <c r="F4" i="30"/>
  <c r="E4" i="30"/>
  <c r="E11" i="30"/>
  <c r="D11" i="30"/>
  <c r="E10" i="30"/>
  <c r="D10" i="30"/>
  <c r="E50" i="39" l="1"/>
  <c r="E60" i="39" s="1"/>
  <c r="B71" i="39" s="1"/>
  <c r="B24" i="39"/>
  <c r="B10" i="39"/>
  <c r="B3" i="39"/>
  <c r="B5" i="39"/>
  <c r="I50" i="39"/>
  <c r="B12" i="34" l="1"/>
  <c r="B10" i="34"/>
  <c r="E37" i="34" s="1"/>
  <c r="B8" i="34"/>
  <c r="D37" i="34" s="1"/>
  <c r="A51" i="1"/>
  <c r="B7" i="34"/>
  <c r="B9" i="34"/>
  <c r="B22" i="34"/>
  <c r="B4" i="34"/>
  <c r="C5" i="30"/>
  <c r="E5" i="30"/>
  <c r="D5" i="30"/>
  <c r="F5" i="30" s="1"/>
  <c r="C6" i="30"/>
  <c r="E6" i="30"/>
  <c r="D6" i="30"/>
  <c r="F6" i="30" s="1"/>
  <c r="F7" i="30"/>
  <c r="C4" i="30"/>
  <c r="F8" i="30"/>
  <c r="C8" i="30"/>
  <c r="B31" i="39"/>
  <c r="B9" i="39"/>
  <c r="B50" i="39"/>
  <c r="B60" i="39" s="1"/>
  <c r="B70" i="39" s="1"/>
  <c r="A38" i="39"/>
  <c r="B2" i="39"/>
  <c r="B25" i="34"/>
  <c r="B24" i="34"/>
  <c r="B23" i="34"/>
  <c r="B35" i="39"/>
  <c r="B23" i="39"/>
  <c r="B54" i="39"/>
  <c r="B64" i="39" s="1"/>
  <c r="B106" i="39" s="1"/>
  <c r="E54" i="39"/>
  <c r="E64" i="39" s="1"/>
  <c r="B107" i="39" s="1"/>
  <c r="C54" i="39"/>
  <c r="C64" i="39" s="1"/>
  <c r="B108" i="39" s="1"/>
  <c r="W108" i="39" s="1"/>
  <c r="W4" i="17" s="1"/>
  <c r="B25" i="39"/>
  <c r="D54" i="39"/>
  <c r="D64" i="39" s="1"/>
  <c r="B109" i="39" s="1"/>
  <c r="Z109" i="39" s="1"/>
  <c r="Z5" i="17" s="1"/>
  <c r="F54" i="39"/>
  <c r="F64" i="39" s="1"/>
  <c r="B110" i="39" s="1"/>
  <c r="C111" i="39"/>
  <c r="C7" i="17"/>
  <c r="D111" i="39"/>
  <c r="D7" i="17" s="1"/>
  <c r="E111" i="39"/>
  <c r="E7" i="17"/>
  <c r="F111" i="39"/>
  <c r="F7" i="17" s="1"/>
  <c r="G111" i="39"/>
  <c r="G7" i="17" s="1"/>
  <c r="H111" i="39"/>
  <c r="H7" i="17" s="1"/>
  <c r="I111" i="39"/>
  <c r="I7" i="17"/>
  <c r="J111" i="39"/>
  <c r="J7" i="17" s="1"/>
  <c r="K111" i="39"/>
  <c r="K7" i="17"/>
  <c r="L111" i="39"/>
  <c r="L7" i="17" s="1"/>
  <c r="M111" i="39"/>
  <c r="M7" i="17"/>
  <c r="N111" i="39"/>
  <c r="N7" i="17" s="1"/>
  <c r="O111" i="39"/>
  <c r="O7" i="17" s="1"/>
  <c r="P111" i="39"/>
  <c r="P7" i="17" s="1"/>
  <c r="Q111" i="39"/>
  <c r="Q7" i="17"/>
  <c r="R111" i="39"/>
  <c r="R7" i="17" s="1"/>
  <c r="S111" i="39"/>
  <c r="S7" i="17"/>
  <c r="T111" i="39"/>
  <c r="T7" i="17" s="1"/>
  <c r="U111" i="39"/>
  <c r="U7" i="17"/>
  <c r="V111" i="39"/>
  <c r="V7" i="17" s="1"/>
  <c r="W111" i="39"/>
  <c r="X111" i="39"/>
  <c r="X7" i="17" s="1"/>
  <c r="Y111" i="39"/>
  <c r="Y7" i="17"/>
  <c r="Z111" i="39"/>
  <c r="Z7" i="17" s="1"/>
  <c r="AA111" i="39"/>
  <c r="AA7" i="17"/>
  <c r="AG111" i="39"/>
  <c r="AG7" i="17" s="1"/>
  <c r="AJ111" i="39"/>
  <c r="AJ7" i="17" s="1"/>
  <c r="B7" i="17"/>
  <c r="B34" i="39"/>
  <c r="B53" i="39"/>
  <c r="B63" i="39" s="1"/>
  <c r="B97" i="39" s="1"/>
  <c r="L97" i="39"/>
  <c r="L2" i="16" s="1"/>
  <c r="V97" i="39"/>
  <c r="V2" i="16" s="1"/>
  <c r="B2" i="16"/>
  <c r="B33" i="39"/>
  <c r="B52" i="39"/>
  <c r="B62" i="39" s="1"/>
  <c r="B88" i="39"/>
  <c r="C89" i="39"/>
  <c r="C3" i="15"/>
  <c r="D89" i="39"/>
  <c r="D3" i="15"/>
  <c r="E89" i="39"/>
  <c r="E3" i="15"/>
  <c r="F89" i="39"/>
  <c r="F3" i="15"/>
  <c r="G89" i="39"/>
  <c r="G3" i="15"/>
  <c r="H89" i="39"/>
  <c r="H3" i="15"/>
  <c r="I89" i="39"/>
  <c r="I3" i="15"/>
  <c r="J89" i="39"/>
  <c r="J3" i="15"/>
  <c r="K89" i="39"/>
  <c r="K3" i="15"/>
  <c r="L89" i="39"/>
  <c r="L3" i="15"/>
  <c r="M89" i="39"/>
  <c r="M3" i="15"/>
  <c r="N89" i="39"/>
  <c r="N3" i="15"/>
  <c r="O89" i="39"/>
  <c r="O3" i="15"/>
  <c r="P89" i="39"/>
  <c r="P3" i="15"/>
  <c r="Q89" i="39"/>
  <c r="Q3" i="15"/>
  <c r="R89" i="39"/>
  <c r="R3" i="15"/>
  <c r="S89" i="39"/>
  <c r="AB89" i="39" s="1"/>
  <c r="AB3" i="15" s="1"/>
  <c r="S3" i="15"/>
  <c r="T89" i="39"/>
  <c r="T3" i="15"/>
  <c r="U89" i="39"/>
  <c r="U3" i="15"/>
  <c r="V89" i="39"/>
  <c r="V3" i="15"/>
  <c r="W89" i="39"/>
  <c r="W3" i="15"/>
  <c r="X89" i="39"/>
  <c r="X3" i="15"/>
  <c r="Y89" i="39"/>
  <c r="Y3" i="15"/>
  <c r="Z89" i="39"/>
  <c r="Z3" i="15"/>
  <c r="AA89" i="39"/>
  <c r="AA3" i="15"/>
  <c r="AC89" i="39"/>
  <c r="AC3" i="15"/>
  <c r="AE89" i="39"/>
  <c r="AE3" i="15" s="1"/>
  <c r="AG89" i="39"/>
  <c r="AG3" i="15"/>
  <c r="AI89" i="39"/>
  <c r="AI3" i="15" s="1"/>
  <c r="AK89" i="39"/>
  <c r="AK3" i="15"/>
  <c r="C90" i="39"/>
  <c r="C4" i="15"/>
  <c r="D90" i="39"/>
  <c r="D4" i="15"/>
  <c r="E90" i="39"/>
  <c r="E4" i="15"/>
  <c r="F90" i="39"/>
  <c r="F4" i="15"/>
  <c r="G90" i="39"/>
  <c r="G4" i="15"/>
  <c r="H90" i="39"/>
  <c r="H4" i="15"/>
  <c r="I90" i="39"/>
  <c r="I4" i="15"/>
  <c r="J90" i="39"/>
  <c r="J4" i="15"/>
  <c r="K90" i="39"/>
  <c r="K4" i="15"/>
  <c r="L90" i="39"/>
  <c r="L4" i="15"/>
  <c r="M90" i="39"/>
  <c r="M4" i="15"/>
  <c r="N90" i="39"/>
  <c r="N4" i="15"/>
  <c r="O90" i="39"/>
  <c r="O4" i="15"/>
  <c r="P90" i="39"/>
  <c r="P4" i="15"/>
  <c r="Q90" i="39"/>
  <c r="Q4" i="15"/>
  <c r="R90" i="39"/>
  <c r="R4" i="15"/>
  <c r="S90" i="39"/>
  <c r="S4" i="15"/>
  <c r="T90" i="39"/>
  <c r="T4" i="15"/>
  <c r="U90" i="39"/>
  <c r="U4" i="15"/>
  <c r="V90" i="39"/>
  <c r="V4" i="15"/>
  <c r="W90" i="39"/>
  <c r="W4" i="15"/>
  <c r="X90" i="39"/>
  <c r="X4" i="15"/>
  <c r="Y90" i="39"/>
  <c r="Y4" i="15"/>
  <c r="Z90" i="39"/>
  <c r="Z4" i="15"/>
  <c r="AA90" i="39"/>
  <c r="AA4" i="15"/>
  <c r="AB90" i="39"/>
  <c r="AB4" i="15"/>
  <c r="AF90" i="39"/>
  <c r="AF4" i="15"/>
  <c r="AJ90" i="39"/>
  <c r="AJ4" i="15"/>
  <c r="C91" i="39"/>
  <c r="C5" i="15" s="1"/>
  <c r="D91" i="39"/>
  <c r="D5" i="15"/>
  <c r="E91" i="39"/>
  <c r="E5" i="15" s="1"/>
  <c r="F91" i="39"/>
  <c r="F5" i="15"/>
  <c r="G91" i="39"/>
  <c r="G5" i="15" s="1"/>
  <c r="H91" i="39"/>
  <c r="H5" i="15"/>
  <c r="I91" i="39"/>
  <c r="I5" i="15" s="1"/>
  <c r="J91" i="39"/>
  <c r="J5" i="15"/>
  <c r="K91" i="39"/>
  <c r="K5" i="15" s="1"/>
  <c r="L91" i="39"/>
  <c r="L5" i="15"/>
  <c r="M91" i="39"/>
  <c r="M5" i="15" s="1"/>
  <c r="N91" i="39"/>
  <c r="N5" i="15"/>
  <c r="O91" i="39"/>
  <c r="O5" i="15" s="1"/>
  <c r="P91" i="39"/>
  <c r="P5" i="15"/>
  <c r="Q91" i="39"/>
  <c r="Q5" i="15" s="1"/>
  <c r="R91" i="39"/>
  <c r="R5" i="15"/>
  <c r="S91" i="39"/>
  <c r="S5" i="15" s="1"/>
  <c r="T91" i="39"/>
  <c r="T5" i="15"/>
  <c r="U91" i="39"/>
  <c r="U5" i="15" s="1"/>
  <c r="V91" i="39"/>
  <c r="V5" i="15"/>
  <c r="W91" i="39"/>
  <c r="W5" i="15" s="1"/>
  <c r="X91" i="39"/>
  <c r="X5" i="15"/>
  <c r="Y91" i="39"/>
  <c r="Y5" i="15" s="1"/>
  <c r="Z91" i="39"/>
  <c r="Z5" i="15"/>
  <c r="AA91" i="39"/>
  <c r="AA5" i="15" s="1"/>
  <c r="AC91" i="39"/>
  <c r="AC5" i="15"/>
  <c r="AE91" i="39"/>
  <c r="AE5" i="15" s="1"/>
  <c r="AG91" i="39"/>
  <c r="AG5" i="15"/>
  <c r="AI91" i="39"/>
  <c r="AI5" i="15" s="1"/>
  <c r="AK91" i="39"/>
  <c r="AK5" i="15" s="1"/>
  <c r="C92" i="39"/>
  <c r="C6" i="15"/>
  <c r="D92" i="39"/>
  <c r="D6" i="15" s="1"/>
  <c r="E92" i="39"/>
  <c r="E6" i="15"/>
  <c r="F92" i="39"/>
  <c r="F6" i="15" s="1"/>
  <c r="G92" i="39"/>
  <c r="G6" i="15"/>
  <c r="H92" i="39"/>
  <c r="H6" i="15" s="1"/>
  <c r="I92" i="39"/>
  <c r="I6" i="15"/>
  <c r="J92" i="39"/>
  <c r="J6" i="15" s="1"/>
  <c r="K92" i="39"/>
  <c r="K6" i="15"/>
  <c r="L92" i="39"/>
  <c r="L6" i="15" s="1"/>
  <c r="M92" i="39"/>
  <c r="M6" i="15"/>
  <c r="N92" i="39"/>
  <c r="N6" i="15" s="1"/>
  <c r="O92" i="39"/>
  <c r="O6" i="15"/>
  <c r="P92" i="39"/>
  <c r="P6" i="15" s="1"/>
  <c r="Q92" i="39"/>
  <c r="Q6" i="15"/>
  <c r="R92" i="39"/>
  <c r="S92" i="39"/>
  <c r="S6" i="15"/>
  <c r="T92" i="39"/>
  <c r="U92" i="39"/>
  <c r="U6" i="15"/>
  <c r="V92" i="39"/>
  <c r="V6" i="15" s="1"/>
  <c r="W92" i="39"/>
  <c r="W6" i="15"/>
  <c r="X92" i="39"/>
  <c r="X6" i="15" s="1"/>
  <c r="Y92" i="39"/>
  <c r="Y6" i="15"/>
  <c r="Z92" i="39"/>
  <c r="Z6" i="15" s="1"/>
  <c r="AA92" i="39"/>
  <c r="AA6" i="15"/>
  <c r="AB92" i="39"/>
  <c r="AB6" i="15" s="1"/>
  <c r="C93" i="39"/>
  <c r="C7" i="15" s="1"/>
  <c r="D93" i="39"/>
  <c r="D7" i="15"/>
  <c r="E93" i="39"/>
  <c r="E7" i="15" s="1"/>
  <c r="F93" i="39"/>
  <c r="F7" i="15"/>
  <c r="G93" i="39"/>
  <c r="G7" i="15" s="1"/>
  <c r="H93" i="39"/>
  <c r="H7" i="15"/>
  <c r="I93" i="39"/>
  <c r="I7" i="15" s="1"/>
  <c r="J93" i="39"/>
  <c r="J7" i="15"/>
  <c r="K93" i="39"/>
  <c r="K7" i="15" s="1"/>
  <c r="L93" i="39"/>
  <c r="L7" i="15"/>
  <c r="M93" i="39"/>
  <c r="M7" i="15" s="1"/>
  <c r="N93" i="39"/>
  <c r="N7" i="15"/>
  <c r="O93" i="39"/>
  <c r="O7" i="15" s="1"/>
  <c r="P93" i="39"/>
  <c r="P7" i="15"/>
  <c r="Q93" i="39"/>
  <c r="Q7" i="15" s="1"/>
  <c r="R93" i="39"/>
  <c r="R7" i="15"/>
  <c r="S93" i="39"/>
  <c r="S7" i="15" s="1"/>
  <c r="T93" i="39"/>
  <c r="T7" i="15"/>
  <c r="U93" i="39"/>
  <c r="U7" i="15" s="1"/>
  <c r="V93" i="39"/>
  <c r="V7" i="15"/>
  <c r="W93" i="39"/>
  <c r="W7" i="15" s="1"/>
  <c r="X93" i="39"/>
  <c r="X7" i="15"/>
  <c r="Y93" i="39"/>
  <c r="Y7" i="15" s="1"/>
  <c r="Z93" i="39"/>
  <c r="Z7" i="15"/>
  <c r="AA93" i="39"/>
  <c r="AA7" i="15" s="1"/>
  <c r="AC93" i="39"/>
  <c r="AC7" i="15"/>
  <c r="AE93" i="39"/>
  <c r="AE7" i="15" s="1"/>
  <c r="AG93" i="39"/>
  <c r="AG7" i="15" s="1"/>
  <c r="AI93" i="39"/>
  <c r="AI7" i="15" s="1"/>
  <c r="B3" i="15"/>
  <c r="B4" i="15"/>
  <c r="B5" i="15"/>
  <c r="B6" i="15"/>
  <c r="B7" i="15"/>
  <c r="B2" i="15"/>
  <c r="B32" i="39"/>
  <c r="B16" i="39"/>
  <c r="C80" i="39"/>
  <c r="C3" i="14"/>
  <c r="D80" i="39"/>
  <c r="D3" i="14" s="1"/>
  <c r="E80" i="39"/>
  <c r="E3" i="14"/>
  <c r="F80" i="39"/>
  <c r="F3" i="14" s="1"/>
  <c r="G80" i="39"/>
  <c r="G3" i="14"/>
  <c r="H80" i="39"/>
  <c r="H3" i="14" s="1"/>
  <c r="I80" i="39"/>
  <c r="I3" i="14"/>
  <c r="J80" i="39"/>
  <c r="J3" i="14" s="1"/>
  <c r="K80" i="39"/>
  <c r="K3" i="14"/>
  <c r="L80" i="39"/>
  <c r="L3" i="14" s="1"/>
  <c r="M80" i="39"/>
  <c r="M3" i="14"/>
  <c r="N80" i="39"/>
  <c r="N3" i="14" s="1"/>
  <c r="O80" i="39"/>
  <c r="O3" i="14"/>
  <c r="P80" i="39"/>
  <c r="P3" i="14" s="1"/>
  <c r="Q80" i="39"/>
  <c r="Q3" i="14"/>
  <c r="R80" i="39"/>
  <c r="S80" i="39"/>
  <c r="S3" i="14"/>
  <c r="T80" i="39"/>
  <c r="U80" i="39"/>
  <c r="U3" i="14"/>
  <c r="V80" i="39"/>
  <c r="V3" i="14" s="1"/>
  <c r="W80" i="39"/>
  <c r="W3" i="14"/>
  <c r="X80" i="39"/>
  <c r="X3" i="14" s="1"/>
  <c r="Y80" i="39"/>
  <c r="Y3" i="14"/>
  <c r="Z80" i="39"/>
  <c r="Z3" i="14" s="1"/>
  <c r="AA80" i="39"/>
  <c r="AA3" i="14"/>
  <c r="AB80" i="39"/>
  <c r="AB3" i="14" s="1"/>
  <c r="B17" i="39"/>
  <c r="C51" i="39"/>
  <c r="C61" i="39" s="1"/>
  <c r="B81" i="39" s="1"/>
  <c r="C82" i="39"/>
  <c r="C5" i="14"/>
  <c r="D82" i="39"/>
  <c r="D5" i="14" s="1"/>
  <c r="E82" i="39"/>
  <c r="E5" i="14"/>
  <c r="F82" i="39"/>
  <c r="F5" i="14" s="1"/>
  <c r="G82" i="39"/>
  <c r="G5" i="14"/>
  <c r="H82" i="39"/>
  <c r="H5" i="14" s="1"/>
  <c r="I82" i="39"/>
  <c r="I5" i="14"/>
  <c r="J82" i="39"/>
  <c r="J5" i="14" s="1"/>
  <c r="K82" i="39"/>
  <c r="K5" i="14"/>
  <c r="L82" i="39"/>
  <c r="L5" i="14" s="1"/>
  <c r="M82" i="39"/>
  <c r="M5" i="14"/>
  <c r="N82" i="39"/>
  <c r="N5" i="14" s="1"/>
  <c r="O82" i="39"/>
  <c r="O5" i="14"/>
  <c r="P82" i="39"/>
  <c r="P5" i="14" s="1"/>
  <c r="Q82" i="39"/>
  <c r="Q5" i="14"/>
  <c r="R82" i="39"/>
  <c r="S82" i="39"/>
  <c r="S5" i="14"/>
  <c r="T82" i="39"/>
  <c r="T5" i="14" s="1"/>
  <c r="U82" i="39"/>
  <c r="U5" i="14"/>
  <c r="V82" i="39"/>
  <c r="W82" i="39"/>
  <c r="W5" i="14"/>
  <c r="X82" i="39"/>
  <c r="X5" i="14" s="1"/>
  <c r="Y82" i="39"/>
  <c r="Y5" i="14"/>
  <c r="Z82" i="39"/>
  <c r="Z5" i="14" s="1"/>
  <c r="AA82" i="39"/>
  <c r="AA5" i="14"/>
  <c r="C83" i="39"/>
  <c r="C6" i="14" s="1"/>
  <c r="D83" i="39"/>
  <c r="D6" i="14"/>
  <c r="E83" i="39"/>
  <c r="E6" i="14" s="1"/>
  <c r="F83" i="39"/>
  <c r="F6" i="14"/>
  <c r="G83" i="39"/>
  <c r="G6" i="14" s="1"/>
  <c r="H83" i="39"/>
  <c r="H6" i="14"/>
  <c r="I83" i="39"/>
  <c r="I6" i="14" s="1"/>
  <c r="J83" i="39"/>
  <c r="J6" i="14"/>
  <c r="K83" i="39"/>
  <c r="K6" i="14" s="1"/>
  <c r="L83" i="39"/>
  <c r="L6" i="14"/>
  <c r="M83" i="39"/>
  <c r="M6" i="14" s="1"/>
  <c r="N83" i="39"/>
  <c r="N6" i="14"/>
  <c r="O83" i="39"/>
  <c r="O6" i="14" s="1"/>
  <c r="P83" i="39"/>
  <c r="P6" i="14"/>
  <c r="Q83" i="39"/>
  <c r="Q6" i="14" s="1"/>
  <c r="R83" i="39"/>
  <c r="R6" i="14"/>
  <c r="S83" i="39"/>
  <c r="T83" i="39"/>
  <c r="T6" i="14"/>
  <c r="U83" i="39"/>
  <c r="U6" i="14" s="1"/>
  <c r="V83" i="39"/>
  <c r="V6" i="14"/>
  <c r="W83" i="39"/>
  <c r="W6" i="14" s="1"/>
  <c r="X83" i="39"/>
  <c r="X6" i="14"/>
  <c r="Y83" i="39"/>
  <c r="Y6" i="14" s="1"/>
  <c r="Z83" i="39"/>
  <c r="Z6" i="14"/>
  <c r="AA83" i="39"/>
  <c r="AA6" i="14" s="1"/>
  <c r="C84" i="39"/>
  <c r="C7" i="14"/>
  <c r="D84" i="39"/>
  <c r="D7" i="14"/>
  <c r="E84" i="39"/>
  <c r="E7" i="14"/>
  <c r="F84" i="39"/>
  <c r="F7" i="14"/>
  <c r="G84" i="39"/>
  <c r="G7" i="14"/>
  <c r="H84" i="39"/>
  <c r="H7" i="14"/>
  <c r="I84" i="39"/>
  <c r="I7" i="14"/>
  <c r="J84" i="39"/>
  <c r="J7" i="14"/>
  <c r="K84" i="39"/>
  <c r="K7" i="14"/>
  <c r="L84" i="39"/>
  <c r="L7" i="14"/>
  <c r="M84" i="39"/>
  <c r="M7" i="14"/>
  <c r="N84" i="39"/>
  <c r="N7" i="14"/>
  <c r="O84" i="39"/>
  <c r="O7" i="14"/>
  <c r="P84" i="39"/>
  <c r="P7" i="14"/>
  <c r="Q84" i="39"/>
  <c r="Q7" i="14"/>
  <c r="R84" i="39"/>
  <c r="R7" i="14"/>
  <c r="S84" i="39"/>
  <c r="S7" i="14"/>
  <c r="T84" i="39"/>
  <c r="T7" i="14"/>
  <c r="U84" i="39"/>
  <c r="U7" i="14"/>
  <c r="V84" i="39"/>
  <c r="V7" i="14"/>
  <c r="W84" i="39"/>
  <c r="W7" i="14"/>
  <c r="X84" i="39"/>
  <c r="X7" i="14"/>
  <c r="Y84" i="39"/>
  <c r="Y7" i="14"/>
  <c r="Z84" i="39"/>
  <c r="Z7" i="14"/>
  <c r="AA84" i="39"/>
  <c r="AA7" i="14"/>
  <c r="AB84" i="39"/>
  <c r="AB7" i="14"/>
  <c r="AF84" i="39"/>
  <c r="AF7" i="14" s="1"/>
  <c r="AJ84" i="39"/>
  <c r="AJ7" i="14" s="1"/>
  <c r="B3" i="14"/>
  <c r="B5" i="14"/>
  <c r="B6" i="14"/>
  <c r="B7" i="14"/>
  <c r="B11" i="39"/>
  <c r="D50" i="39" s="1"/>
  <c r="D60" i="39" s="1"/>
  <c r="B73" i="39" s="1"/>
  <c r="K73" i="39" s="1"/>
  <c r="K5" i="21" s="1"/>
  <c r="C50" i="39"/>
  <c r="C60" i="39" s="1"/>
  <c r="B72" i="39" s="1"/>
  <c r="R72" i="39" s="1"/>
  <c r="B13" i="39"/>
  <c r="F50" i="39"/>
  <c r="F60" i="39" s="1"/>
  <c r="B74" i="39" s="1"/>
  <c r="C75" i="39"/>
  <c r="C7" i="21" s="1"/>
  <c r="D75" i="39"/>
  <c r="D7" i="21"/>
  <c r="E75" i="39"/>
  <c r="E7" i="21" s="1"/>
  <c r="F75" i="39"/>
  <c r="F7" i="21"/>
  <c r="G75" i="39"/>
  <c r="G7" i="21" s="1"/>
  <c r="H75" i="39"/>
  <c r="H7" i="21"/>
  <c r="I75" i="39"/>
  <c r="I7" i="21" s="1"/>
  <c r="J75" i="39"/>
  <c r="J7" i="21"/>
  <c r="K75" i="39"/>
  <c r="K7" i="21" s="1"/>
  <c r="L75" i="39"/>
  <c r="L7" i="21"/>
  <c r="M75" i="39"/>
  <c r="M7" i="21" s="1"/>
  <c r="N75" i="39"/>
  <c r="N7" i="21"/>
  <c r="O75" i="39"/>
  <c r="O7" i="21" s="1"/>
  <c r="P75" i="39"/>
  <c r="P7" i="21"/>
  <c r="Q75" i="39"/>
  <c r="Q7" i="21" s="1"/>
  <c r="R75" i="39"/>
  <c r="R7" i="21"/>
  <c r="S75" i="39"/>
  <c r="T75" i="39"/>
  <c r="T7" i="21"/>
  <c r="U75" i="39"/>
  <c r="V75" i="39"/>
  <c r="V7" i="21"/>
  <c r="W75" i="39"/>
  <c r="W7" i="21" s="1"/>
  <c r="X75" i="39"/>
  <c r="X7" i="21"/>
  <c r="Y75" i="39"/>
  <c r="Y7" i="21" s="1"/>
  <c r="Z75" i="39"/>
  <c r="Z7" i="21"/>
  <c r="AA75" i="39"/>
  <c r="AA7" i="21" s="1"/>
  <c r="B7" i="21"/>
  <c r="D51" i="39"/>
  <c r="E51" i="39"/>
  <c r="F51" i="39"/>
  <c r="B6" i="39"/>
  <c r="AA102" i="39"/>
  <c r="Z102" i="39"/>
  <c r="Y102" i="39"/>
  <c r="X102" i="39"/>
  <c r="W102" i="39"/>
  <c r="V102" i="39"/>
  <c r="U102" i="39"/>
  <c r="T102" i="39"/>
  <c r="S102" i="39"/>
  <c r="R102" i="39"/>
  <c r="Q102" i="39"/>
  <c r="P102" i="39"/>
  <c r="O102" i="39"/>
  <c r="N102" i="39"/>
  <c r="M102" i="39"/>
  <c r="L102" i="39"/>
  <c r="K102" i="39"/>
  <c r="J102" i="39"/>
  <c r="I102" i="39"/>
  <c r="H102" i="39"/>
  <c r="G102" i="39"/>
  <c r="F102" i="39"/>
  <c r="E102" i="39"/>
  <c r="D102" i="39"/>
  <c r="C102" i="39"/>
  <c r="AA101" i="39"/>
  <c r="Z101" i="39"/>
  <c r="Y101" i="39"/>
  <c r="X101" i="39"/>
  <c r="W101" i="39"/>
  <c r="V101" i="39"/>
  <c r="U101" i="39"/>
  <c r="T101" i="39"/>
  <c r="S101" i="39"/>
  <c r="R101" i="39"/>
  <c r="Q101" i="39"/>
  <c r="P101" i="39"/>
  <c r="O101" i="39"/>
  <c r="N101" i="39"/>
  <c r="M101" i="39"/>
  <c r="L101" i="39"/>
  <c r="K101" i="39"/>
  <c r="J101" i="39"/>
  <c r="I101" i="39"/>
  <c r="H101" i="39"/>
  <c r="G101" i="39"/>
  <c r="F101" i="39"/>
  <c r="E101" i="39"/>
  <c r="D101" i="39"/>
  <c r="C101" i="39"/>
  <c r="AA100" i="39"/>
  <c r="Z100" i="39"/>
  <c r="Y100" i="39"/>
  <c r="X100" i="39"/>
  <c r="W100" i="39"/>
  <c r="V100" i="39"/>
  <c r="U100" i="39"/>
  <c r="T100" i="39"/>
  <c r="S100" i="39"/>
  <c r="R100" i="39"/>
  <c r="Q100" i="39"/>
  <c r="P100" i="39"/>
  <c r="O100" i="39"/>
  <c r="N100" i="39"/>
  <c r="M100" i="39"/>
  <c r="L100" i="39"/>
  <c r="K100" i="39"/>
  <c r="J100" i="39"/>
  <c r="I100" i="39"/>
  <c r="H100" i="39"/>
  <c r="G100" i="39"/>
  <c r="F100" i="39"/>
  <c r="E100" i="39"/>
  <c r="D100" i="39"/>
  <c r="C100" i="39"/>
  <c r="AA98" i="39"/>
  <c r="Z98" i="39"/>
  <c r="Y98" i="39"/>
  <c r="X98" i="39"/>
  <c r="W98" i="39"/>
  <c r="V98" i="39"/>
  <c r="U98" i="39"/>
  <c r="T98" i="39"/>
  <c r="S98" i="39"/>
  <c r="R98" i="39"/>
  <c r="AH98" i="39" s="1"/>
  <c r="Q98" i="39"/>
  <c r="P98" i="39"/>
  <c r="O98" i="39"/>
  <c r="N98" i="39"/>
  <c r="M98" i="39"/>
  <c r="L98" i="39"/>
  <c r="K98" i="39"/>
  <c r="J98" i="39"/>
  <c r="I98" i="39"/>
  <c r="H98" i="39"/>
  <c r="G98" i="39"/>
  <c r="F98" i="39"/>
  <c r="E98" i="39"/>
  <c r="D98" i="39"/>
  <c r="C98" i="39"/>
  <c r="B4" i="39"/>
  <c r="J50" i="39"/>
  <c r="K50" i="39"/>
  <c r="L50" i="39"/>
  <c r="M50" i="39"/>
  <c r="N50" i="39"/>
  <c r="O50" i="39"/>
  <c r="AG101" i="39"/>
  <c r="AJ101" i="39"/>
  <c r="AC101" i="39"/>
  <c r="AC100" i="39"/>
  <c r="W5" i="16" s="1"/>
  <c r="AH101" i="39"/>
  <c r="AK101" i="39"/>
  <c r="AJ98" i="39"/>
  <c r="AD3" i="16" s="1"/>
  <c r="AI101" i="39"/>
  <c r="AC98" i="39"/>
  <c r="W3" i="16" s="1"/>
  <c r="AF101" i="39"/>
  <c r="B6" i="34"/>
  <c r="B18" i="34"/>
  <c r="B38" i="34" s="1"/>
  <c r="B52" i="34" s="1"/>
  <c r="B17" i="34"/>
  <c r="B39" i="34" s="1"/>
  <c r="B53" i="34" s="1"/>
  <c r="B14" i="34"/>
  <c r="B13" i="34"/>
  <c r="C52" i="34"/>
  <c r="B3" i="27"/>
  <c r="B4" i="27"/>
  <c r="B5" i="27"/>
  <c r="B6" i="27"/>
  <c r="B7" i="27"/>
  <c r="B2" i="27"/>
  <c r="B3" i="26"/>
  <c r="B5" i="26"/>
  <c r="B6" i="26"/>
  <c r="B7" i="26"/>
  <c r="B3" i="25"/>
  <c r="B4" i="25"/>
  <c r="B5" i="25"/>
  <c r="B6" i="25"/>
  <c r="B7" i="25"/>
  <c r="B3" i="24"/>
  <c r="B5" i="24"/>
  <c r="B6" i="24"/>
  <c r="B7" i="24"/>
  <c r="B1" i="24"/>
  <c r="F51" i="34"/>
  <c r="B3" i="23"/>
  <c r="W116" i="34"/>
  <c r="W2" i="13" s="1"/>
  <c r="T117" i="34"/>
  <c r="T3" i="13"/>
  <c r="B3" i="13"/>
  <c r="B4" i="13"/>
  <c r="B5" i="13"/>
  <c r="B6" i="13"/>
  <c r="B7" i="13"/>
  <c r="B2" i="13"/>
  <c r="N108" i="34"/>
  <c r="N3" i="12"/>
  <c r="N110" i="34"/>
  <c r="N5" i="12" s="1"/>
  <c r="U111" i="34"/>
  <c r="U6" i="12"/>
  <c r="B3" i="12"/>
  <c r="B5" i="12"/>
  <c r="B6" i="12"/>
  <c r="X99" i="34"/>
  <c r="X3" i="11"/>
  <c r="U100" i="34"/>
  <c r="U4" i="11" s="1"/>
  <c r="R101" i="34"/>
  <c r="R5" i="11"/>
  <c r="B3" i="11"/>
  <c r="B4" i="11"/>
  <c r="B5" i="11"/>
  <c r="B6" i="11"/>
  <c r="B7" i="11"/>
  <c r="K90" i="34"/>
  <c r="K3" i="20"/>
  <c r="P92" i="34"/>
  <c r="P5" i="20" s="1"/>
  <c r="M93" i="34"/>
  <c r="M6" i="20"/>
  <c r="J94" i="34"/>
  <c r="J7" i="20" s="1"/>
  <c r="Z94" i="34"/>
  <c r="Z7" i="20"/>
  <c r="B3" i="20"/>
  <c r="B5" i="20"/>
  <c r="B6" i="20"/>
  <c r="B7" i="20"/>
  <c r="Q81" i="34"/>
  <c r="Q3" i="18" s="1"/>
  <c r="B3" i="18"/>
  <c r="R121" i="34"/>
  <c r="S121" i="34"/>
  <c r="T121" i="34"/>
  <c r="U121" i="34"/>
  <c r="U7" i="13"/>
  <c r="V121" i="34"/>
  <c r="V7" i="13" s="1"/>
  <c r="W121" i="34"/>
  <c r="W7" i="13"/>
  <c r="X121" i="34"/>
  <c r="X7" i="13" s="1"/>
  <c r="Y121" i="34"/>
  <c r="Y7" i="13"/>
  <c r="Z121" i="34"/>
  <c r="Z7" i="13" s="1"/>
  <c r="AA121" i="34"/>
  <c r="AA7" i="13"/>
  <c r="Q121" i="34"/>
  <c r="Q7" i="13" s="1"/>
  <c r="P121" i="34"/>
  <c r="P7" i="13"/>
  <c r="O121" i="34"/>
  <c r="O7" i="13" s="1"/>
  <c r="N121" i="34"/>
  <c r="N7" i="13"/>
  <c r="M121" i="34"/>
  <c r="M7" i="13" s="1"/>
  <c r="L121" i="34"/>
  <c r="L7" i="13"/>
  <c r="K121" i="34"/>
  <c r="K7" i="13" s="1"/>
  <c r="J121" i="34"/>
  <c r="J7" i="13"/>
  <c r="I121" i="34"/>
  <c r="I7" i="13" s="1"/>
  <c r="H121" i="34"/>
  <c r="H7" i="13"/>
  <c r="G121" i="34"/>
  <c r="G7" i="13" s="1"/>
  <c r="F121" i="34"/>
  <c r="F7" i="13"/>
  <c r="E121" i="34"/>
  <c r="E7" i="13" s="1"/>
  <c r="D121" i="34"/>
  <c r="D7" i="13"/>
  <c r="C121" i="34"/>
  <c r="C7" i="13" s="1"/>
  <c r="R120" i="34"/>
  <c r="S120" i="34"/>
  <c r="T120" i="34"/>
  <c r="U120" i="34"/>
  <c r="V120" i="34"/>
  <c r="V6" i="13"/>
  <c r="W120" i="34"/>
  <c r="X120" i="34"/>
  <c r="X6" i="13"/>
  <c r="Y120" i="34"/>
  <c r="Y6" i="13" s="1"/>
  <c r="Z120" i="34"/>
  <c r="Z6" i="13" s="1"/>
  <c r="AA120" i="34"/>
  <c r="U6" i="13"/>
  <c r="W6" i="13"/>
  <c r="AA6" i="13"/>
  <c r="Q120" i="34"/>
  <c r="Q6" i="13" s="1"/>
  <c r="P120" i="34"/>
  <c r="P6" i="13"/>
  <c r="O120" i="34"/>
  <c r="O6" i="13" s="1"/>
  <c r="N120" i="34"/>
  <c r="N6" i="13"/>
  <c r="M120" i="34"/>
  <c r="M6" i="13" s="1"/>
  <c r="L120" i="34"/>
  <c r="L6" i="13"/>
  <c r="K120" i="34"/>
  <c r="K6" i="13" s="1"/>
  <c r="J120" i="34"/>
  <c r="J6" i="13"/>
  <c r="I120" i="34"/>
  <c r="I6" i="13" s="1"/>
  <c r="H120" i="34"/>
  <c r="H6" i="13"/>
  <c r="G120" i="34"/>
  <c r="G6" i="13" s="1"/>
  <c r="F120" i="34"/>
  <c r="F6" i="13"/>
  <c r="E120" i="34"/>
  <c r="E6" i="13" s="1"/>
  <c r="D120" i="34"/>
  <c r="D6" i="13"/>
  <c r="C120" i="34"/>
  <c r="C6" i="13" s="1"/>
  <c r="R119" i="34"/>
  <c r="R5" i="13"/>
  <c r="S119" i="34"/>
  <c r="T119" i="34"/>
  <c r="T5" i="13"/>
  <c r="U119" i="34"/>
  <c r="V119" i="34"/>
  <c r="W119" i="34"/>
  <c r="W5" i="13"/>
  <c r="X119" i="34"/>
  <c r="X5" i="13" s="1"/>
  <c r="Y119" i="34"/>
  <c r="Y5" i="13"/>
  <c r="Z119" i="34"/>
  <c r="AA119" i="34"/>
  <c r="AA5" i="13"/>
  <c r="Q119" i="34"/>
  <c r="Q5" i="13" s="1"/>
  <c r="P119" i="34"/>
  <c r="P5" i="13"/>
  <c r="O119" i="34"/>
  <c r="O5" i="13" s="1"/>
  <c r="N119" i="34"/>
  <c r="N5" i="13"/>
  <c r="M119" i="34"/>
  <c r="M5" i="13" s="1"/>
  <c r="L119" i="34"/>
  <c r="L5" i="13"/>
  <c r="K119" i="34"/>
  <c r="K5" i="13" s="1"/>
  <c r="J119" i="34"/>
  <c r="J5" i="13"/>
  <c r="I119" i="34"/>
  <c r="I5" i="13" s="1"/>
  <c r="H119" i="34"/>
  <c r="H5" i="13"/>
  <c r="G119" i="34"/>
  <c r="G5" i="13" s="1"/>
  <c r="F119" i="34"/>
  <c r="F5" i="13"/>
  <c r="E119" i="34"/>
  <c r="E5" i="13" s="1"/>
  <c r="D119" i="34"/>
  <c r="D5" i="13"/>
  <c r="C119" i="34"/>
  <c r="C5" i="13" s="1"/>
  <c r="R118" i="34"/>
  <c r="S118" i="34"/>
  <c r="S4" i="13"/>
  <c r="T118" i="34"/>
  <c r="T4" i="13" s="1"/>
  <c r="U118" i="34"/>
  <c r="U4" i="13"/>
  <c r="V118" i="34"/>
  <c r="V4" i="13" s="1"/>
  <c r="W118" i="34"/>
  <c r="W4" i="13"/>
  <c r="X118" i="34"/>
  <c r="X4" i="13" s="1"/>
  <c r="Y118" i="34"/>
  <c r="Y4" i="13"/>
  <c r="Z118" i="34"/>
  <c r="Z4" i="13" s="1"/>
  <c r="AA118" i="34"/>
  <c r="AA4" i="13"/>
  <c r="Q118" i="34"/>
  <c r="Q4" i="13" s="1"/>
  <c r="P118" i="34"/>
  <c r="P4" i="13"/>
  <c r="O118" i="34"/>
  <c r="O4" i="13" s="1"/>
  <c r="N118" i="34"/>
  <c r="N4" i="13"/>
  <c r="M118" i="34"/>
  <c r="M4" i="13" s="1"/>
  <c r="L118" i="34"/>
  <c r="L4" i="13"/>
  <c r="K118" i="34"/>
  <c r="K4" i="13" s="1"/>
  <c r="J118" i="34"/>
  <c r="J4" i="13"/>
  <c r="I118" i="34"/>
  <c r="I4" i="13" s="1"/>
  <c r="H118" i="34"/>
  <c r="H4" i="13"/>
  <c r="G118" i="34"/>
  <c r="G4" i="13" s="1"/>
  <c r="F118" i="34"/>
  <c r="F4" i="13"/>
  <c r="E118" i="34"/>
  <c r="E4" i="13" s="1"/>
  <c r="D118" i="34"/>
  <c r="D4" i="13"/>
  <c r="C118" i="34"/>
  <c r="C4" i="13" s="1"/>
  <c r="R117" i="34"/>
  <c r="R3" i="13"/>
  <c r="S117" i="34"/>
  <c r="U117" i="34"/>
  <c r="U3" i="13"/>
  <c r="V117" i="34"/>
  <c r="W117" i="34"/>
  <c r="X117" i="34"/>
  <c r="Y117" i="34"/>
  <c r="Y3" i="13"/>
  <c r="Z117" i="34"/>
  <c r="Z3" i="13" s="1"/>
  <c r="AA117" i="34"/>
  <c r="W3" i="13"/>
  <c r="X3" i="13"/>
  <c r="AA3" i="13"/>
  <c r="Q117" i="34"/>
  <c r="Q3" i="13" s="1"/>
  <c r="P117" i="34"/>
  <c r="P3" i="13"/>
  <c r="O117" i="34"/>
  <c r="O3" i="13" s="1"/>
  <c r="N117" i="34"/>
  <c r="N3" i="13"/>
  <c r="M117" i="34"/>
  <c r="M3" i="13" s="1"/>
  <c r="L117" i="34"/>
  <c r="L3" i="13"/>
  <c r="K117" i="34"/>
  <c r="K3" i="13" s="1"/>
  <c r="J117" i="34"/>
  <c r="J3" i="13"/>
  <c r="I117" i="34"/>
  <c r="I3" i="13" s="1"/>
  <c r="H117" i="34"/>
  <c r="H3" i="13"/>
  <c r="G117" i="34"/>
  <c r="G3" i="13" s="1"/>
  <c r="F117" i="34"/>
  <c r="F3" i="13"/>
  <c r="E117" i="34"/>
  <c r="E3" i="13" s="1"/>
  <c r="D117" i="34"/>
  <c r="D3" i="13"/>
  <c r="C117" i="34"/>
  <c r="C3" i="13" s="1"/>
  <c r="R116" i="34"/>
  <c r="R2" i="13"/>
  <c r="S116" i="34"/>
  <c r="S2" i="13" s="1"/>
  <c r="T116" i="34"/>
  <c r="U116" i="34"/>
  <c r="U2" i="13"/>
  <c r="V116" i="34"/>
  <c r="V2" i="13" s="1"/>
  <c r="X116" i="34"/>
  <c r="Y116" i="34"/>
  <c r="Z116" i="34"/>
  <c r="Z2" i="13" s="1"/>
  <c r="AA116" i="34"/>
  <c r="AA2" i="13"/>
  <c r="X2" i="13"/>
  <c r="Q116" i="34"/>
  <c r="Q2" i="13"/>
  <c r="P116" i="34"/>
  <c r="P2" i="13" s="1"/>
  <c r="O116" i="34"/>
  <c r="O2" i="13"/>
  <c r="N116" i="34"/>
  <c r="N2" i="13" s="1"/>
  <c r="M116" i="34"/>
  <c r="M2" i="13"/>
  <c r="L116" i="34"/>
  <c r="L2" i="13" s="1"/>
  <c r="K116" i="34"/>
  <c r="K2" i="13"/>
  <c r="J116" i="34"/>
  <c r="J2" i="13" s="1"/>
  <c r="I116" i="34"/>
  <c r="I2" i="13"/>
  <c r="H116" i="34"/>
  <c r="H2" i="13" s="1"/>
  <c r="G116" i="34"/>
  <c r="G2" i="13"/>
  <c r="F116" i="34"/>
  <c r="F2" i="13" s="1"/>
  <c r="E116" i="34"/>
  <c r="E2" i="13"/>
  <c r="D116" i="34"/>
  <c r="D2" i="13" s="1"/>
  <c r="C116" i="34"/>
  <c r="C2" i="13"/>
  <c r="R111" i="34"/>
  <c r="S111" i="34"/>
  <c r="T111" i="34"/>
  <c r="T6" i="12"/>
  <c r="V111" i="34"/>
  <c r="W111" i="34"/>
  <c r="X111" i="34"/>
  <c r="X6" i="12"/>
  <c r="Y111" i="34"/>
  <c r="Y6" i="12" s="1"/>
  <c r="Z111" i="34"/>
  <c r="AA111" i="34"/>
  <c r="V6" i="12"/>
  <c r="W6" i="12"/>
  <c r="Z6" i="12"/>
  <c r="AA6" i="12"/>
  <c r="Q111" i="34"/>
  <c r="Q6" i="12" s="1"/>
  <c r="P111" i="34"/>
  <c r="P6" i="12"/>
  <c r="O111" i="34"/>
  <c r="O6" i="12" s="1"/>
  <c r="N111" i="34"/>
  <c r="N6" i="12"/>
  <c r="M111" i="34"/>
  <c r="M6" i="12" s="1"/>
  <c r="L111" i="34"/>
  <c r="L6" i="12"/>
  <c r="K111" i="34"/>
  <c r="K6" i="12" s="1"/>
  <c r="J111" i="34"/>
  <c r="J6" i="12"/>
  <c r="I111" i="34"/>
  <c r="I6" i="12" s="1"/>
  <c r="H111" i="34"/>
  <c r="H6" i="12"/>
  <c r="G111" i="34"/>
  <c r="G6" i="12" s="1"/>
  <c r="F111" i="34"/>
  <c r="F6" i="12"/>
  <c r="E111" i="34"/>
  <c r="E6" i="12" s="1"/>
  <c r="D111" i="34"/>
  <c r="D6" i="12"/>
  <c r="C111" i="34"/>
  <c r="C6" i="12" s="1"/>
  <c r="R110" i="34"/>
  <c r="R5" i="12"/>
  <c r="S110" i="34"/>
  <c r="T110" i="34"/>
  <c r="T5" i="12"/>
  <c r="U110" i="34"/>
  <c r="V110" i="34"/>
  <c r="W110" i="34"/>
  <c r="W5" i="12"/>
  <c r="X110" i="34"/>
  <c r="X5" i="12" s="1"/>
  <c r="Y110" i="34"/>
  <c r="Z110" i="34"/>
  <c r="AA110" i="34"/>
  <c r="U5" i="12"/>
  <c r="V5" i="12"/>
  <c r="Y5" i="12"/>
  <c r="Z5" i="12"/>
  <c r="Q110" i="34"/>
  <c r="Q5" i="12" s="1"/>
  <c r="P110" i="34"/>
  <c r="P5" i="12"/>
  <c r="O110" i="34"/>
  <c r="O5" i="12" s="1"/>
  <c r="M110" i="34"/>
  <c r="M5" i="12"/>
  <c r="L110" i="34"/>
  <c r="L5" i="12" s="1"/>
  <c r="K110" i="34"/>
  <c r="K5" i="12"/>
  <c r="J110" i="34"/>
  <c r="J5" i="12" s="1"/>
  <c r="I110" i="34"/>
  <c r="I5" i="12"/>
  <c r="H110" i="34"/>
  <c r="H5" i="12" s="1"/>
  <c r="G110" i="34"/>
  <c r="G5" i="12"/>
  <c r="F110" i="34"/>
  <c r="F5" i="12" s="1"/>
  <c r="E110" i="34"/>
  <c r="E5" i="12"/>
  <c r="D110" i="34"/>
  <c r="D5" i="12" s="1"/>
  <c r="C110" i="34"/>
  <c r="C5" i="12"/>
  <c r="R108" i="34"/>
  <c r="S108" i="34"/>
  <c r="S3" i="12" s="1"/>
  <c r="T108" i="34"/>
  <c r="T3" i="12"/>
  <c r="U108" i="34"/>
  <c r="U3" i="12" s="1"/>
  <c r="V108" i="34"/>
  <c r="V3" i="12"/>
  <c r="W108" i="34"/>
  <c r="W3" i="12" s="1"/>
  <c r="X108" i="34"/>
  <c r="X3" i="12"/>
  <c r="Y108" i="34"/>
  <c r="Y3" i="12" s="1"/>
  <c r="Z108" i="34"/>
  <c r="Z3" i="12"/>
  <c r="AA108" i="34"/>
  <c r="AA3" i="12" s="1"/>
  <c r="Q108" i="34"/>
  <c r="Q3" i="12"/>
  <c r="P108" i="34"/>
  <c r="P3" i="12" s="1"/>
  <c r="O108" i="34"/>
  <c r="O3" i="12"/>
  <c r="M108" i="34"/>
  <c r="M3" i="12" s="1"/>
  <c r="L108" i="34"/>
  <c r="L3" i="12"/>
  <c r="K108" i="34"/>
  <c r="K3" i="12" s="1"/>
  <c r="J108" i="34"/>
  <c r="J3" i="12"/>
  <c r="I108" i="34"/>
  <c r="I3" i="12" s="1"/>
  <c r="H108" i="34"/>
  <c r="H3" i="12"/>
  <c r="G108" i="34"/>
  <c r="G3" i="12" s="1"/>
  <c r="F108" i="34"/>
  <c r="F3" i="12"/>
  <c r="E108" i="34"/>
  <c r="E3" i="12" s="1"/>
  <c r="D108" i="34"/>
  <c r="D3" i="12"/>
  <c r="C108" i="34"/>
  <c r="C3" i="12" s="1"/>
  <c r="R103" i="34"/>
  <c r="R7" i="11"/>
  <c r="S103" i="34"/>
  <c r="T103" i="34"/>
  <c r="T7" i="11"/>
  <c r="U103" i="34"/>
  <c r="V103" i="34"/>
  <c r="V7" i="11"/>
  <c r="W103" i="34"/>
  <c r="W7" i="11" s="1"/>
  <c r="X103" i="34"/>
  <c r="X7" i="11"/>
  <c r="Y103" i="34"/>
  <c r="Z103" i="34"/>
  <c r="Z7" i="11"/>
  <c r="AA103" i="34"/>
  <c r="AA7" i="11" s="1"/>
  <c r="Q103" i="34"/>
  <c r="Q7" i="11"/>
  <c r="P103" i="34"/>
  <c r="P7" i="11" s="1"/>
  <c r="O103" i="34"/>
  <c r="O7" i="11"/>
  <c r="N103" i="34"/>
  <c r="N7" i="11" s="1"/>
  <c r="M103" i="34"/>
  <c r="M7" i="11"/>
  <c r="L103" i="34"/>
  <c r="L7" i="11" s="1"/>
  <c r="K103" i="34"/>
  <c r="K7" i="11"/>
  <c r="J103" i="34"/>
  <c r="J7" i="11" s="1"/>
  <c r="I103" i="34"/>
  <c r="I7" i="11"/>
  <c r="H103" i="34"/>
  <c r="H7" i="11" s="1"/>
  <c r="G103" i="34"/>
  <c r="G7" i="11"/>
  <c r="F103" i="34"/>
  <c r="F7" i="11" s="1"/>
  <c r="E103" i="34"/>
  <c r="E7" i="11"/>
  <c r="D103" i="34"/>
  <c r="D7" i="11" s="1"/>
  <c r="C103" i="34"/>
  <c r="C7" i="11"/>
  <c r="R102" i="34"/>
  <c r="S102" i="34"/>
  <c r="S6" i="11"/>
  <c r="T102" i="34"/>
  <c r="U102" i="34"/>
  <c r="U6" i="11" s="1"/>
  <c r="V102" i="34"/>
  <c r="V6" i="11"/>
  <c r="W102" i="34"/>
  <c r="W6" i="11" s="1"/>
  <c r="X102" i="34"/>
  <c r="X6" i="11"/>
  <c r="Y102" i="34"/>
  <c r="Y6" i="11" s="1"/>
  <c r="Z102" i="34"/>
  <c r="Z6" i="11"/>
  <c r="AA102" i="34"/>
  <c r="AA6" i="11" s="1"/>
  <c r="Q102" i="34"/>
  <c r="Q6" i="11"/>
  <c r="P102" i="34"/>
  <c r="P6" i="11" s="1"/>
  <c r="O102" i="34"/>
  <c r="O6" i="11"/>
  <c r="N102" i="34"/>
  <c r="N6" i="11" s="1"/>
  <c r="M102" i="34"/>
  <c r="M6" i="11"/>
  <c r="L102" i="34"/>
  <c r="L6" i="11" s="1"/>
  <c r="K102" i="34"/>
  <c r="K6" i="11"/>
  <c r="J102" i="34"/>
  <c r="J6" i="11" s="1"/>
  <c r="I102" i="34"/>
  <c r="I6" i="11"/>
  <c r="H102" i="34"/>
  <c r="H6" i="11" s="1"/>
  <c r="G102" i="34"/>
  <c r="G6" i="11"/>
  <c r="F102" i="34"/>
  <c r="F6" i="11" s="1"/>
  <c r="E102" i="34"/>
  <c r="E6" i="11"/>
  <c r="D102" i="34"/>
  <c r="D6" i="11" s="1"/>
  <c r="C102" i="34"/>
  <c r="C6" i="11"/>
  <c r="S101" i="34"/>
  <c r="S5" i="11" s="1"/>
  <c r="T101" i="34"/>
  <c r="U101" i="34"/>
  <c r="V101" i="34"/>
  <c r="V5" i="11" s="1"/>
  <c r="W101" i="34"/>
  <c r="X101" i="34"/>
  <c r="Y101" i="34"/>
  <c r="Y5" i="11" s="1"/>
  <c r="Z101" i="34"/>
  <c r="Z5" i="11" s="1"/>
  <c r="AA101" i="34"/>
  <c r="W5" i="11"/>
  <c r="X5" i="11"/>
  <c r="AA5" i="11"/>
  <c r="Q101" i="34"/>
  <c r="Q5" i="11" s="1"/>
  <c r="P101" i="34"/>
  <c r="P5" i="11"/>
  <c r="O101" i="34"/>
  <c r="O5" i="11" s="1"/>
  <c r="N101" i="34"/>
  <c r="N5" i="11"/>
  <c r="M101" i="34"/>
  <c r="M5" i="11" s="1"/>
  <c r="L101" i="34"/>
  <c r="L5" i="11"/>
  <c r="K101" i="34"/>
  <c r="K5" i="11" s="1"/>
  <c r="J101" i="34"/>
  <c r="J5" i="11"/>
  <c r="I101" i="34"/>
  <c r="I5" i="11" s="1"/>
  <c r="H101" i="34"/>
  <c r="H5" i="11"/>
  <c r="G101" i="34"/>
  <c r="G5" i="11" s="1"/>
  <c r="F101" i="34"/>
  <c r="F5" i="11"/>
  <c r="E101" i="34"/>
  <c r="E5" i="11" s="1"/>
  <c r="D101" i="34"/>
  <c r="D5" i="11"/>
  <c r="C101" i="34"/>
  <c r="C5" i="11" s="1"/>
  <c r="R100" i="34"/>
  <c r="S100" i="34"/>
  <c r="T100" i="34"/>
  <c r="V100" i="34"/>
  <c r="V4" i="11"/>
  <c r="W100" i="34"/>
  <c r="W4" i="11" s="1"/>
  <c r="X100" i="34"/>
  <c r="X4" i="11"/>
  <c r="Y100" i="34"/>
  <c r="Y4" i="11" s="1"/>
  <c r="Z100" i="34"/>
  <c r="Z4" i="11"/>
  <c r="AA100" i="34"/>
  <c r="AA4" i="11" s="1"/>
  <c r="Q100" i="34"/>
  <c r="Q4" i="11"/>
  <c r="P100" i="34"/>
  <c r="P4" i="11" s="1"/>
  <c r="O100" i="34"/>
  <c r="O4" i="11"/>
  <c r="N100" i="34"/>
  <c r="N4" i="11" s="1"/>
  <c r="M100" i="34"/>
  <c r="M4" i="11"/>
  <c r="L100" i="34"/>
  <c r="L4" i="11" s="1"/>
  <c r="K100" i="34"/>
  <c r="K4" i="11"/>
  <c r="J100" i="34"/>
  <c r="J4" i="11" s="1"/>
  <c r="I100" i="34"/>
  <c r="I4" i="11"/>
  <c r="H100" i="34"/>
  <c r="H4" i="11" s="1"/>
  <c r="G100" i="34"/>
  <c r="G4" i="11"/>
  <c r="F100" i="34"/>
  <c r="F4" i="11" s="1"/>
  <c r="E100" i="34"/>
  <c r="E4" i="11"/>
  <c r="D100" i="34"/>
  <c r="D4" i="11" s="1"/>
  <c r="C100" i="34"/>
  <c r="C4" i="11"/>
  <c r="R99" i="34"/>
  <c r="R3" i="11" s="1"/>
  <c r="S99" i="34"/>
  <c r="T99" i="34"/>
  <c r="U99" i="34"/>
  <c r="U3" i="11"/>
  <c r="V99" i="34"/>
  <c r="V3" i="11" s="1"/>
  <c r="W99" i="34"/>
  <c r="W3" i="11"/>
  <c r="Y99" i="34"/>
  <c r="Y3" i="11" s="1"/>
  <c r="Z99" i="34"/>
  <c r="Z3" i="11"/>
  <c r="AA99" i="34"/>
  <c r="AA3" i="11" s="1"/>
  <c r="Q99" i="34"/>
  <c r="Q3" i="11"/>
  <c r="P99" i="34"/>
  <c r="P3" i="11" s="1"/>
  <c r="O99" i="34"/>
  <c r="O3" i="11"/>
  <c r="N99" i="34"/>
  <c r="N3" i="11" s="1"/>
  <c r="M99" i="34"/>
  <c r="M3" i="11"/>
  <c r="L99" i="34"/>
  <c r="L3" i="11" s="1"/>
  <c r="K99" i="34"/>
  <c r="K3" i="11"/>
  <c r="J99" i="34"/>
  <c r="J3" i="11" s="1"/>
  <c r="I99" i="34"/>
  <c r="I3" i="11"/>
  <c r="H99" i="34"/>
  <c r="H3" i="11" s="1"/>
  <c r="G99" i="34"/>
  <c r="G3" i="11"/>
  <c r="F99" i="34"/>
  <c r="F3" i="11" s="1"/>
  <c r="E99" i="34"/>
  <c r="E3" i="11"/>
  <c r="D99" i="34"/>
  <c r="D3" i="11" s="1"/>
  <c r="C99" i="34"/>
  <c r="C3" i="11"/>
  <c r="R94" i="34"/>
  <c r="S94" i="34"/>
  <c r="S7" i="20"/>
  <c r="T94" i="34"/>
  <c r="U94" i="34"/>
  <c r="U7" i="20" s="1"/>
  <c r="V94" i="34"/>
  <c r="V7" i="20"/>
  <c r="W94" i="34"/>
  <c r="W7" i="20" s="1"/>
  <c r="X94" i="34"/>
  <c r="X7" i="20"/>
  <c r="Y94" i="34"/>
  <c r="Y7" i="20" s="1"/>
  <c r="AA94" i="34"/>
  <c r="AA7" i="20"/>
  <c r="Q94" i="34"/>
  <c r="Q7" i="20"/>
  <c r="P94" i="34"/>
  <c r="P7" i="20" s="1"/>
  <c r="O94" i="34"/>
  <c r="O7" i="20"/>
  <c r="N94" i="34"/>
  <c r="N7" i="20" s="1"/>
  <c r="M94" i="34"/>
  <c r="M7" i="20"/>
  <c r="L94" i="34"/>
  <c r="L7" i="20" s="1"/>
  <c r="K94" i="34"/>
  <c r="K7" i="20"/>
  <c r="I94" i="34"/>
  <c r="I7" i="20" s="1"/>
  <c r="H94" i="34"/>
  <c r="H7" i="20"/>
  <c r="G94" i="34"/>
  <c r="G7" i="20" s="1"/>
  <c r="F94" i="34"/>
  <c r="F7" i="20"/>
  <c r="E94" i="34"/>
  <c r="E7" i="20" s="1"/>
  <c r="D94" i="34"/>
  <c r="D7" i="20"/>
  <c r="C94" i="34"/>
  <c r="C7" i="20" s="1"/>
  <c r="R93" i="34"/>
  <c r="S93" i="34"/>
  <c r="T93" i="34"/>
  <c r="T6" i="20"/>
  <c r="U93" i="34"/>
  <c r="V93" i="34"/>
  <c r="W93" i="34"/>
  <c r="W6" i="20"/>
  <c r="X93" i="34"/>
  <c r="X6" i="20" s="1"/>
  <c r="Y93" i="34"/>
  <c r="Y6" i="20" s="1"/>
  <c r="Z93" i="34"/>
  <c r="AA93" i="34"/>
  <c r="AA6" i="20"/>
  <c r="V6" i="20"/>
  <c r="Z6" i="20"/>
  <c r="Q93" i="34"/>
  <c r="Q6" i="20" s="1"/>
  <c r="P93" i="34"/>
  <c r="P6" i="20"/>
  <c r="O93" i="34"/>
  <c r="O6" i="20" s="1"/>
  <c r="N93" i="34"/>
  <c r="N6" i="20"/>
  <c r="L93" i="34"/>
  <c r="L6" i="20" s="1"/>
  <c r="K93" i="34"/>
  <c r="K6" i="20"/>
  <c r="J93" i="34"/>
  <c r="J6" i="20" s="1"/>
  <c r="I93" i="34"/>
  <c r="I6" i="20"/>
  <c r="H93" i="34"/>
  <c r="H6" i="20" s="1"/>
  <c r="G93" i="34"/>
  <c r="G6" i="20"/>
  <c r="F93" i="34"/>
  <c r="F6" i="20" s="1"/>
  <c r="E93" i="34"/>
  <c r="E6" i="20"/>
  <c r="D93" i="34"/>
  <c r="D6" i="20" s="1"/>
  <c r="C93" i="34"/>
  <c r="C6" i="20"/>
  <c r="R92" i="34"/>
  <c r="S92" i="34"/>
  <c r="S5" i="20"/>
  <c r="T92" i="34"/>
  <c r="T5" i="20" s="1"/>
  <c r="U92" i="34"/>
  <c r="U5" i="20"/>
  <c r="V92" i="34"/>
  <c r="W92" i="34"/>
  <c r="W5" i="20"/>
  <c r="X92" i="34"/>
  <c r="X5" i="20" s="1"/>
  <c r="Y92" i="34"/>
  <c r="Y5" i="20"/>
  <c r="Z92" i="34"/>
  <c r="Z5" i="20" s="1"/>
  <c r="AA92" i="34"/>
  <c r="AA5" i="20"/>
  <c r="Q92" i="34"/>
  <c r="Q5" i="20" s="1"/>
  <c r="O92" i="34"/>
  <c r="O5" i="20"/>
  <c r="N92" i="34"/>
  <c r="N5" i="20" s="1"/>
  <c r="M92" i="34"/>
  <c r="M5" i="20"/>
  <c r="L92" i="34"/>
  <c r="L5" i="20" s="1"/>
  <c r="K92" i="34"/>
  <c r="K5" i="20" s="1"/>
  <c r="J92" i="34"/>
  <c r="J5" i="20" s="1"/>
  <c r="I92" i="34"/>
  <c r="I5" i="20" s="1"/>
  <c r="H92" i="34"/>
  <c r="H5" i="20" s="1"/>
  <c r="G92" i="34"/>
  <c r="G5" i="20" s="1"/>
  <c r="F92" i="34"/>
  <c r="F5" i="20" s="1"/>
  <c r="E92" i="34"/>
  <c r="E5" i="20" s="1"/>
  <c r="D92" i="34"/>
  <c r="D5" i="20" s="1"/>
  <c r="C92" i="34"/>
  <c r="C5" i="20" s="1"/>
  <c r="R90" i="34"/>
  <c r="S90" i="34"/>
  <c r="T90" i="34"/>
  <c r="U90" i="34"/>
  <c r="V90" i="34"/>
  <c r="V3" i="20" s="1"/>
  <c r="W90" i="34"/>
  <c r="X90" i="34"/>
  <c r="Y90" i="34"/>
  <c r="Y3" i="20" s="1"/>
  <c r="Z90" i="34"/>
  <c r="Z3" i="20" s="1"/>
  <c r="AA90" i="34"/>
  <c r="T3" i="20"/>
  <c r="W3" i="20"/>
  <c r="X3" i="20"/>
  <c r="AA3" i="20"/>
  <c r="Q90" i="34"/>
  <c r="Q3" i="20" s="1"/>
  <c r="P90" i="34"/>
  <c r="P3" i="20"/>
  <c r="O90" i="34"/>
  <c r="O3" i="20" s="1"/>
  <c r="N90" i="34"/>
  <c r="N3" i="20"/>
  <c r="M90" i="34"/>
  <c r="M3" i="20" s="1"/>
  <c r="L90" i="34"/>
  <c r="L3" i="20"/>
  <c r="J90" i="34"/>
  <c r="J3" i="20" s="1"/>
  <c r="I90" i="34"/>
  <c r="I3" i="20"/>
  <c r="H90" i="34"/>
  <c r="H3" i="20" s="1"/>
  <c r="G90" i="34"/>
  <c r="G3" i="20"/>
  <c r="F90" i="34"/>
  <c r="F3" i="20" s="1"/>
  <c r="E90" i="34"/>
  <c r="E3" i="20"/>
  <c r="D90" i="34"/>
  <c r="D3" i="20" s="1"/>
  <c r="C90" i="34"/>
  <c r="C3" i="20"/>
  <c r="R81" i="34"/>
  <c r="R3" i="18" s="1"/>
  <c r="S81" i="34"/>
  <c r="S3" i="18"/>
  <c r="T81" i="34"/>
  <c r="U81" i="34"/>
  <c r="U3" i="18"/>
  <c r="V81" i="34"/>
  <c r="W81" i="34"/>
  <c r="W3" i="18"/>
  <c r="X81" i="34"/>
  <c r="X3" i="18" s="1"/>
  <c r="Y81" i="34"/>
  <c r="Y3" i="18" s="1"/>
  <c r="Z81" i="34"/>
  <c r="Z3" i="18"/>
  <c r="AA81" i="34"/>
  <c r="AA3" i="18" s="1"/>
  <c r="P81" i="34"/>
  <c r="P3" i="18"/>
  <c r="O81" i="34"/>
  <c r="O3" i="18" s="1"/>
  <c r="N81" i="34"/>
  <c r="N3" i="18"/>
  <c r="M81" i="34"/>
  <c r="M3" i="18" s="1"/>
  <c r="L81" i="34"/>
  <c r="L3" i="18"/>
  <c r="K81" i="34"/>
  <c r="K3" i="18" s="1"/>
  <c r="J81" i="34"/>
  <c r="J3" i="18"/>
  <c r="I81" i="34"/>
  <c r="I3" i="18" s="1"/>
  <c r="H81" i="34"/>
  <c r="H3" i="18"/>
  <c r="G81" i="34"/>
  <c r="G3" i="18" s="1"/>
  <c r="F81" i="34"/>
  <c r="F3" i="18"/>
  <c r="E81" i="34"/>
  <c r="E3" i="18" s="1"/>
  <c r="D81" i="34"/>
  <c r="D3" i="18"/>
  <c r="C81" i="34"/>
  <c r="C3" i="18" s="1"/>
  <c r="R167" i="34"/>
  <c r="S167" i="34"/>
  <c r="S7" i="27" s="1"/>
  <c r="T167" i="34"/>
  <c r="T7" i="27"/>
  <c r="U167" i="34"/>
  <c r="V167" i="34"/>
  <c r="V7" i="27" s="1"/>
  <c r="W167" i="34"/>
  <c r="X167" i="34"/>
  <c r="Y167" i="34"/>
  <c r="Y7" i="27" s="1"/>
  <c r="Z167" i="34"/>
  <c r="Z7" i="27" s="1"/>
  <c r="AA167" i="34"/>
  <c r="W7" i="27"/>
  <c r="X7" i="27"/>
  <c r="AA7" i="27"/>
  <c r="Q167" i="34"/>
  <c r="Q7" i="27" s="1"/>
  <c r="P167" i="34"/>
  <c r="P7" i="27"/>
  <c r="O167" i="34"/>
  <c r="O7" i="27" s="1"/>
  <c r="N167" i="34"/>
  <c r="N7" i="27"/>
  <c r="M167" i="34"/>
  <c r="M7" i="27" s="1"/>
  <c r="L167" i="34"/>
  <c r="L7" i="27"/>
  <c r="K167" i="34"/>
  <c r="K7" i="27" s="1"/>
  <c r="J167" i="34"/>
  <c r="J7" i="27"/>
  <c r="I167" i="34"/>
  <c r="I7" i="27" s="1"/>
  <c r="H167" i="34"/>
  <c r="H7" i="27"/>
  <c r="G167" i="34"/>
  <c r="G7" i="27" s="1"/>
  <c r="F167" i="34"/>
  <c r="F7" i="27"/>
  <c r="E167" i="34"/>
  <c r="E7" i="27" s="1"/>
  <c r="D167" i="34"/>
  <c r="D7" i="27"/>
  <c r="C167" i="34"/>
  <c r="C7" i="27" s="1"/>
  <c r="R166" i="34"/>
  <c r="S166" i="34"/>
  <c r="S6" i="27" s="1"/>
  <c r="T166" i="34"/>
  <c r="U166" i="34"/>
  <c r="U6" i="27"/>
  <c r="V166" i="34"/>
  <c r="V6" i="27" s="1"/>
  <c r="W166" i="34"/>
  <c r="W6" i="27"/>
  <c r="X166" i="34"/>
  <c r="X6" i="27" s="1"/>
  <c r="Y166" i="34"/>
  <c r="Y6" i="27"/>
  <c r="Z166" i="34"/>
  <c r="Z6" i="27" s="1"/>
  <c r="AA166" i="34"/>
  <c r="AA6" i="27"/>
  <c r="Q166" i="34"/>
  <c r="Q6" i="27" s="1"/>
  <c r="P166" i="34"/>
  <c r="P6" i="27"/>
  <c r="O166" i="34"/>
  <c r="O6" i="27" s="1"/>
  <c r="N166" i="34"/>
  <c r="N6" i="27"/>
  <c r="M166" i="34"/>
  <c r="M6" i="27" s="1"/>
  <c r="L166" i="34"/>
  <c r="L6" i="27"/>
  <c r="K166" i="34"/>
  <c r="K6" i="27" s="1"/>
  <c r="J166" i="34"/>
  <c r="J6" i="27"/>
  <c r="I166" i="34"/>
  <c r="I6" i="27" s="1"/>
  <c r="H166" i="34"/>
  <c r="H6" i="27"/>
  <c r="G166" i="34"/>
  <c r="G6" i="27" s="1"/>
  <c r="F166" i="34"/>
  <c r="F6" i="27"/>
  <c r="E166" i="34"/>
  <c r="E6" i="27" s="1"/>
  <c r="D166" i="34"/>
  <c r="D6" i="27"/>
  <c r="C166" i="34"/>
  <c r="C6" i="27" s="1"/>
  <c r="R165" i="34"/>
  <c r="R5" i="27"/>
  <c r="S165" i="34"/>
  <c r="T165" i="34"/>
  <c r="T5" i="27"/>
  <c r="U165" i="34"/>
  <c r="U5" i="27" s="1"/>
  <c r="V165" i="34"/>
  <c r="V5" i="27"/>
  <c r="W165" i="34"/>
  <c r="X165" i="34"/>
  <c r="X5" i="27"/>
  <c r="Y165" i="34"/>
  <c r="Y5" i="27" s="1"/>
  <c r="Z165" i="34"/>
  <c r="Z5" i="27"/>
  <c r="AA165" i="34"/>
  <c r="AA5" i="27" s="1"/>
  <c r="Q165" i="34"/>
  <c r="Q5" i="27"/>
  <c r="P165" i="34"/>
  <c r="P5" i="27" s="1"/>
  <c r="O165" i="34"/>
  <c r="O5" i="27"/>
  <c r="N165" i="34"/>
  <c r="N5" i="27" s="1"/>
  <c r="M165" i="34"/>
  <c r="M5" i="27"/>
  <c r="L165" i="34"/>
  <c r="L5" i="27" s="1"/>
  <c r="K165" i="34"/>
  <c r="K5" i="27" s="1"/>
  <c r="J165" i="34"/>
  <c r="J5" i="27" s="1"/>
  <c r="I165" i="34"/>
  <c r="I5" i="27" s="1"/>
  <c r="H165" i="34"/>
  <c r="H5" i="27" s="1"/>
  <c r="G165" i="34"/>
  <c r="G5" i="27" s="1"/>
  <c r="F165" i="34"/>
  <c r="F5" i="27" s="1"/>
  <c r="E165" i="34"/>
  <c r="E5" i="27" s="1"/>
  <c r="D165" i="34"/>
  <c r="D5" i="27" s="1"/>
  <c r="C165" i="34"/>
  <c r="C5" i="27" s="1"/>
  <c r="R164" i="34"/>
  <c r="R4" i="27" s="1"/>
  <c r="S164" i="34"/>
  <c r="S4" i="27" s="1"/>
  <c r="T164" i="34"/>
  <c r="U164" i="34"/>
  <c r="V164" i="34"/>
  <c r="V4" i="27" s="1"/>
  <c r="W164" i="34"/>
  <c r="W4" i="27" s="1"/>
  <c r="X164" i="34"/>
  <c r="X4" i="27" s="1"/>
  <c r="Y164" i="34"/>
  <c r="Y4" i="27" s="1"/>
  <c r="Z164" i="34"/>
  <c r="Z4" i="27" s="1"/>
  <c r="AA164" i="34"/>
  <c r="AA4" i="27" s="1"/>
  <c r="Q164" i="34"/>
  <c r="Q4" i="27" s="1"/>
  <c r="P164" i="34"/>
  <c r="P4" i="27" s="1"/>
  <c r="O164" i="34"/>
  <c r="O4" i="27" s="1"/>
  <c r="N164" i="34"/>
  <c r="N4" i="27" s="1"/>
  <c r="M164" i="34"/>
  <c r="M4" i="27" s="1"/>
  <c r="L164" i="34"/>
  <c r="L4" i="27" s="1"/>
  <c r="K164" i="34"/>
  <c r="K4" i="27" s="1"/>
  <c r="J164" i="34"/>
  <c r="J4" i="27" s="1"/>
  <c r="I164" i="34"/>
  <c r="I4" i="27" s="1"/>
  <c r="H164" i="34"/>
  <c r="H4" i="27" s="1"/>
  <c r="G164" i="34"/>
  <c r="G4" i="27" s="1"/>
  <c r="F164" i="34"/>
  <c r="F4" i="27" s="1"/>
  <c r="E164" i="34"/>
  <c r="E4" i="27" s="1"/>
  <c r="D164" i="34"/>
  <c r="D4" i="27" s="1"/>
  <c r="C164" i="34"/>
  <c r="C4" i="27" s="1"/>
  <c r="R163" i="34"/>
  <c r="S163" i="34"/>
  <c r="T163" i="34"/>
  <c r="T3" i="27"/>
  <c r="U163" i="34"/>
  <c r="V163" i="34"/>
  <c r="W163" i="34"/>
  <c r="X163" i="34"/>
  <c r="X3" i="27" s="1"/>
  <c r="Y163" i="34"/>
  <c r="Y3" i="27" s="1"/>
  <c r="Z163" i="34"/>
  <c r="AA163" i="34"/>
  <c r="AA3" i="27" s="1"/>
  <c r="V3" i="27"/>
  <c r="W3" i="27"/>
  <c r="Z3" i="27"/>
  <c r="Q163" i="34"/>
  <c r="Q3" i="27" s="1"/>
  <c r="P163" i="34"/>
  <c r="P3" i="27" s="1"/>
  <c r="O163" i="34"/>
  <c r="O3" i="27" s="1"/>
  <c r="N163" i="34"/>
  <c r="N3" i="27" s="1"/>
  <c r="M163" i="34"/>
  <c r="M3" i="27" s="1"/>
  <c r="L163" i="34"/>
  <c r="L3" i="27" s="1"/>
  <c r="K163" i="34"/>
  <c r="K3" i="27" s="1"/>
  <c r="J163" i="34"/>
  <c r="J3" i="27" s="1"/>
  <c r="I163" i="34"/>
  <c r="I3" i="27" s="1"/>
  <c r="H163" i="34"/>
  <c r="H3" i="27" s="1"/>
  <c r="G163" i="34"/>
  <c r="G3" i="27" s="1"/>
  <c r="F163" i="34"/>
  <c r="F3" i="27" s="1"/>
  <c r="E163" i="34"/>
  <c r="E3" i="27" s="1"/>
  <c r="D163" i="34"/>
  <c r="D3" i="27" s="1"/>
  <c r="C163" i="34"/>
  <c r="C3" i="27" s="1"/>
  <c r="R162" i="34"/>
  <c r="S162" i="34"/>
  <c r="S2" i="27" s="1"/>
  <c r="T162" i="34"/>
  <c r="T2" i="27"/>
  <c r="U162" i="34"/>
  <c r="U2" i="27" s="1"/>
  <c r="V162" i="34"/>
  <c r="V2" i="27"/>
  <c r="W162" i="34"/>
  <c r="W2" i="27" s="1"/>
  <c r="X162" i="34"/>
  <c r="X2" i="27"/>
  <c r="Y162" i="34"/>
  <c r="Y2" i="27" s="1"/>
  <c r="Z162" i="34"/>
  <c r="Z2" i="27"/>
  <c r="AA162" i="34"/>
  <c r="AA2" i="27" s="1"/>
  <c r="Q162" i="34"/>
  <c r="Q2" i="27"/>
  <c r="P162" i="34"/>
  <c r="P2" i="27" s="1"/>
  <c r="O162" i="34"/>
  <c r="O2" i="27"/>
  <c r="N162" i="34"/>
  <c r="N2" i="27" s="1"/>
  <c r="M162" i="34"/>
  <c r="M2" i="27"/>
  <c r="L162" i="34"/>
  <c r="L2" i="27" s="1"/>
  <c r="K162" i="34"/>
  <c r="K2" i="27"/>
  <c r="J162" i="34"/>
  <c r="J2" i="27" s="1"/>
  <c r="I162" i="34"/>
  <c r="I2" i="27"/>
  <c r="H162" i="34"/>
  <c r="H2" i="27" s="1"/>
  <c r="G162" i="34"/>
  <c r="G2" i="27"/>
  <c r="F162" i="34"/>
  <c r="F2" i="27" s="1"/>
  <c r="E162" i="34"/>
  <c r="E2" i="27"/>
  <c r="D162" i="34"/>
  <c r="D2" i="27" s="1"/>
  <c r="C162" i="34"/>
  <c r="C2" i="27"/>
  <c r="R158" i="34"/>
  <c r="R7" i="26" s="1"/>
  <c r="S158" i="34"/>
  <c r="T158" i="34"/>
  <c r="U158" i="34"/>
  <c r="U7" i="26"/>
  <c r="V158" i="34"/>
  <c r="V7" i="26" s="1"/>
  <c r="W158" i="34"/>
  <c r="W7" i="26"/>
  <c r="X158" i="34"/>
  <c r="Y158" i="34"/>
  <c r="Z158" i="34"/>
  <c r="Z7" i="26"/>
  <c r="AA158" i="34"/>
  <c r="AA7" i="26" s="1"/>
  <c r="Q158" i="34"/>
  <c r="Q7" i="26"/>
  <c r="P158" i="34"/>
  <c r="P7" i="26" s="1"/>
  <c r="O158" i="34"/>
  <c r="O7" i="26"/>
  <c r="N158" i="34"/>
  <c r="N7" i="26" s="1"/>
  <c r="M158" i="34"/>
  <c r="M7" i="26"/>
  <c r="L158" i="34"/>
  <c r="L7" i="26" s="1"/>
  <c r="K158" i="34"/>
  <c r="K7" i="26"/>
  <c r="J158" i="34"/>
  <c r="J7" i="26" s="1"/>
  <c r="I158" i="34"/>
  <c r="I7" i="26"/>
  <c r="H158" i="34"/>
  <c r="H7" i="26" s="1"/>
  <c r="G158" i="34"/>
  <c r="G7" i="26"/>
  <c r="F158" i="34"/>
  <c r="F7" i="26" s="1"/>
  <c r="E158" i="34"/>
  <c r="E7" i="26"/>
  <c r="D158" i="34"/>
  <c r="D7" i="26" s="1"/>
  <c r="C158" i="34"/>
  <c r="C7" i="26"/>
  <c r="R157" i="34"/>
  <c r="S157" i="34"/>
  <c r="S6" i="26"/>
  <c r="T157" i="34"/>
  <c r="U157" i="34"/>
  <c r="U6" i="26" s="1"/>
  <c r="V157" i="34"/>
  <c r="V6" i="26"/>
  <c r="W157" i="34"/>
  <c r="W6" i="26" s="1"/>
  <c r="X157" i="34"/>
  <c r="X6" i="26"/>
  <c r="Y157" i="34"/>
  <c r="Y6" i="26" s="1"/>
  <c r="Z157" i="34"/>
  <c r="Z6" i="26"/>
  <c r="AA157" i="34"/>
  <c r="AA6" i="26" s="1"/>
  <c r="Q157" i="34"/>
  <c r="Q6" i="26"/>
  <c r="P157" i="34"/>
  <c r="P6" i="26" s="1"/>
  <c r="O157" i="34"/>
  <c r="O6" i="26"/>
  <c r="N157" i="34"/>
  <c r="N6" i="26" s="1"/>
  <c r="M157" i="34"/>
  <c r="M6" i="26"/>
  <c r="L157" i="34"/>
  <c r="L6" i="26" s="1"/>
  <c r="K157" i="34"/>
  <c r="K6" i="26"/>
  <c r="J157" i="34"/>
  <c r="J6" i="26" s="1"/>
  <c r="I157" i="34"/>
  <c r="I6" i="26"/>
  <c r="H157" i="34"/>
  <c r="H6" i="26" s="1"/>
  <c r="G157" i="34"/>
  <c r="G6" i="26"/>
  <c r="F157" i="34"/>
  <c r="F6" i="26" s="1"/>
  <c r="E157" i="34"/>
  <c r="E6" i="26"/>
  <c r="D157" i="34"/>
  <c r="D6" i="26" s="1"/>
  <c r="C157" i="34"/>
  <c r="C6" i="26"/>
  <c r="R156" i="34"/>
  <c r="R5" i="26" s="1"/>
  <c r="S156" i="34"/>
  <c r="T156" i="34"/>
  <c r="U156" i="34"/>
  <c r="V156" i="34"/>
  <c r="W156" i="34"/>
  <c r="W5" i="26" s="1"/>
  <c r="X156" i="34"/>
  <c r="X5" i="26" s="1"/>
  <c r="Y156" i="34"/>
  <c r="Z156" i="34"/>
  <c r="AA156" i="34"/>
  <c r="AA5" i="26" s="1"/>
  <c r="V5" i="26"/>
  <c r="Y5" i="26"/>
  <c r="Z5" i="26"/>
  <c r="Q156" i="34"/>
  <c r="Q5" i="26"/>
  <c r="P156" i="34"/>
  <c r="P5" i="26" s="1"/>
  <c r="O156" i="34"/>
  <c r="O5" i="26"/>
  <c r="N156" i="34"/>
  <c r="N5" i="26" s="1"/>
  <c r="M156" i="34"/>
  <c r="M5" i="26"/>
  <c r="L156" i="34"/>
  <c r="L5" i="26" s="1"/>
  <c r="K156" i="34"/>
  <c r="K5" i="26"/>
  <c r="J156" i="34"/>
  <c r="J5" i="26" s="1"/>
  <c r="I156" i="34"/>
  <c r="I5" i="26"/>
  <c r="H156" i="34"/>
  <c r="H5" i="26" s="1"/>
  <c r="G156" i="34"/>
  <c r="G5" i="26"/>
  <c r="F156" i="34"/>
  <c r="F5" i="26" s="1"/>
  <c r="E156" i="34"/>
  <c r="E5" i="26"/>
  <c r="D156" i="34"/>
  <c r="D5" i="26" s="1"/>
  <c r="C156" i="34"/>
  <c r="C5" i="26"/>
  <c r="R154" i="34"/>
  <c r="S154" i="34"/>
  <c r="S3" i="26"/>
  <c r="T154" i="34"/>
  <c r="U154" i="34"/>
  <c r="U3" i="26" s="1"/>
  <c r="V154" i="34"/>
  <c r="W154" i="34"/>
  <c r="W3" i="26" s="1"/>
  <c r="X154" i="34"/>
  <c r="X3" i="26"/>
  <c r="Y154" i="34"/>
  <c r="Y3" i="26" s="1"/>
  <c r="Z154" i="34"/>
  <c r="Z3" i="26"/>
  <c r="AA154" i="34"/>
  <c r="AA3" i="26" s="1"/>
  <c r="Q154" i="34"/>
  <c r="Q3" i="26" s="1"/>
  <c r="P154" i="34"/>
  <c r="P3" i="26" s="1"/>
  <c r="O154" i="34"/>
  <c r="O3" i="26" s="1"/>
  <c r="N154" i="34"/>
  <c r="N3" i="26" s="1"/>
  <c r="M154" i="34"/>
  <c r="M3" i="26" s="1"/>
  <c r="L154" i="34"/>
  <c r="L3" i="26" s="1"/>
  <c r="K154" i="34"/>
  <c r="K3" i="26" s="1"/>
  <c r="J154" i="34"/>
  <c r="J3" i="26" s="1"/>
  <c r="I154" i="34"/>
  <c r="I3" i="26" s="1"/>
  <c r="H154" i="34"/>
  <c r="H3" i="26" s="1"/>
  <c r="G154" i="34"/>
  <c r="G3" i="26" s="1"/>
  <c r="F154" i="34"/>
  <c r="F3" i="26" s="1"/>
  <c r="E154" i="34"/>
  <c r="E3" i="26" s="1"/>
  <c r="D154" i="34"/>
  <c r="D3" i="26"/>
  <c r="C154" i="34"/>
  <c r="C3" i="26" s="1"/>
  <c r="R149" i="34"/>
  <c r="AJ149" i="34" s="1"/>
  <c r="AJ7" i="25" s="1"/>
  <c r="S149" i="34"/>
  <c r="S7" i="25" s="1"/>
  <c r="T149" i="34"/>
  <c r="T7" i="25"/>
  <c r="U149" i="34"/>
  <c r="U7" i="25" s="1"/>
  <c r="V149" i="34"/>
  <c r="V7" i="25"/>
  <c r="W149" i="34"/>
  <c r="W7" i="25" s="1"/>
  <c r="X149" i="34"/>
  <c r="X7" i="25"/>
  <c r="Y149" i="34"/>
  <c r="Y7" i="25" s="1"/>
  <c r="Z149" i="34"/>
  <c r="Z7" i="25"/>
  <c r="AA149" i="34"/>
  <c r="AA7" i="25" s="1"/>
  <c r="Q149" i="34"/>
  <c r="Q7" i="25" s="1"/>
  <c r="P149" i="34"/>
  <c r="P7" i="25"/>
  <c r="O149" i="34"/>
  <c r="O7" i="25" s="1"/>
  <c r="N149" i="34"/>
  <c r="N7" i="25"/>
  <c r="M149" i="34"/>
  <c r="M7" i="25" s="1"/>
  <c r="L149" i="34"/>
  <c r="L7" i="25"/>
  <c r="K149" i="34"/>
  <c r="K7" i="25" s="1"/>
  <c r="J149" i="34"/>
  <c r="J7" i="25"/>
  <c r="I149" i="34"/>
  <c r="I7" i="25" s="1"/>
  <c r="H149" i="34"/>
  <c r="H7" i="25"/>
  <c r="G149" i="34"/>
  <c r="G7" i="25" s="1"/>
  <c r="F149" i="34"/>
  <c r="F7" i="25"/>
  <c r="E149" i="34"/>
  <c r="E7" i="25" s="1"/>
  <c r="D149" i="34"/>
  <c r="D7" i="25"/>
  <c r="C149" i="34"/>
  <c r="C7" i="25" s="1"/>
  <c r="R148" i="34"/>
  <c r="R6" i="25"/>
  <c r="S148" i="34"/>
  <c r="T148" i="34"/>
  <c r="T6" i="25"/>
  <c r="U148" i="34"/>
  <c r="V148" i="34"/>
  <c r="V6" i="25"/>
  <c r="W148" i="34"/>
  <c r="W6" i="25" s="1"/>
  <c r="X148" i="34"/>
  <c r="X6" i="25"/>
  <c r="Y148" i="34"/>
  <c r="Y6" i="25" s="1"/>
  <c r="Z148" i="34"/>
  <c r="Z6" i="25" s="1"/>
  <c r="AA148" i="34"/>
  <c r="Q148" i="34"/>
  <c r="Q6" i="25"/>
  <c r="P148" i="34"/>
  <c r="P6" i="25" s="1"/>
  <c r="O148" i="34"/>
  <c r="O6" i="25"/>
  <c r="N148" i="34"/>
  <c r="N6" i="25" s="1"/>
  <c r="M148" i="34"/>
  <c r="M6" i="25"/>
  <c r="L148" i="34"/>
  <c r="L6" i="25" s="1"/>
  <c r="K148" i="34"/>
  <c r="K6" i="25"/>
  <c r="J148" i="34"/>
  <c r="J6" i="25" s="1"/>
  <c r="I148" i="34"/>
  <c r="I6" i="25"/>
  <c r="H148" i="34"/>
  <c r="H6" i="25" s="1"/>
  <c r="G148" i="34"/>
  <c r="G6" i="25"/>
  <c r="F148" i="34"/>
  <c r="F6" i="25" s="1"/>
  <c r="E148" i="34"/>
  <c r="E6" i="25"/>
  <c r="D148" i="34"/>
  <c r="D6" i="25" s="1"/>
  <c r="C148" i="34"/>
  <c r="C6" i="25"/>
  <c r="R147" i="34"/>
  <c r="S147" i="34"/>
  <c r="S5" i="25"/>
  <c r="T147" i="34"/>
  <c r="U147" i="34"/>
  <c r="V147" i="34"/>
  <c r="V5" i="25"/>
  <c r="W147" i="34"/>
  <c r="W5" i="25" s="1"/>
  <c r="X147" i="34"/>
  <c r="X5" i="25" s="1"/>
  <c r="Y147" i="34"/>
  <c r="Z147" i="34"/>
  <c r="AA147" i="34"/>
  <c r="U5" i="25"/>
  <c r="Y5" i="25"/>
  <c r="AA5" i="25"/>
  <c r="Q147" i="34"/>
  <c r="Q5" i="25" s="1"/>
  <c r="P147" i="34"/>
  <c r="P5" i="25"/>
  <c r="O147" i="34"/>
  <c r="O5" i="25" s="1"/>
  <c r="N147" i="34"/>
  <c r="N5" i="25"/>
  <c r="M147" i="34"/>
  <c r="M5" i="25" s="1"/>
  <c r="L147" i="34"/>
  <c r="L5" i="25"/>
  <c r="K147" i="34"/>
  <c r="K5" i="25" s="1"/>
  <c r="J147" i="34"/>
  <c r="J5" i="25"/>
  <c r="I147" i="34"/>
  <c r="I5" i="25" s="1"/>
  <c r="H147" i="34"/>
  <c r="H5" i="25"/>
  <c r="G147" i="34"/>
  <c r="G5" i="25" s="1"/>
  <c r="F147" i="34"/>
  <c r="F5" i="25"/>
  <c r="E147" i="34"/>
  <c r="E5" i="25" s="1"/>
  <c r="D147" i="34"/>
  <c r="D5" i="25"/>
  <c r="C147" i="34"/>
  <c r="C5" i="25" s="1"/>
  <c r="R146" i="34"/>
  <c r="S146" i="34"/>
  <c r="T146" i="34"/>
  <c r="T4" i="25" s="1"/>
  <c r="U146" i="34"/>
  <c r="U4" i="25"/>
  <c r="V146" i="34"/>
  <c r="V4" i="25" s="1"/>
  <c r="W146" i="34"/>
  <c r="W4" i="25"/>
  <c r="X146" i="34"/>
  <c r="Y146" i="34"/>
  <c r="Y4" i="25"/>
  <c r="Z146" i="34"/>
  <c r="Z4" i="25" s="1"/>
  <c r="AA146" i="34"/>
  <c r="AA4" i="25"/>
  <c r="Q146" i="34"/>
  <c r="Q4" i="25" s="1"/>
  <c r="P146" i="34"/>
  <c r="P4" i="25"/>
  <c r="O146" i="34"/>
  <c r="O4" i="25" s="1"/>
  <c r="N146" i="34"/>
  <c r="N4" i="25"/>
  <c r="M146" i="34"/>
  <c r="M4" i="25" s="1"/>
  <c r="L146" i="34"/>
  <c r="L4" i="25"/>
  <c r="K146" i="34"/>
  <c r="K4" i="25" s="1"/>
  <c r="J146" i="34"/>
  <c r="J4" i="25"/>
  <c r="I146" i="34"/>
  <c r="I4" i="25" s="1"/>
  <c r="H146" i="34"/>
  <c r="H4" i="25"/>
  <c r="G146" i="34"/>
  <c r="G4" i="25" s="1"/>
  <c r="F146" i="34"/>
  <c r="F4" i="25"/>
  <c r="E146" i="34"/>
  <c r="E4" i="25" s="1"/>
  <c r="D146" i="34"/>
  <c r="D4" i="25"/>
  <c r="C146" i="34"/>
  <c r="C4" i="25" s="1"/>
  <c r="R145" i="34"/>
  <c r="S145" i="34"/>
  <c r="T145" i="34"/>
  <c r="U145" i="34"/>
  <c r="V145" i="34"/>
  <c r="V3" i="25" s="1"/>
  <c r="W145" i="34"/>
  <c r="W3" i="25" s="1"/>
  <c r="X145" i="34"/>
  <c r="Y145" i="34"/>
  <c r="Z145" i="34"/>
  <c r="Z3" i="25" s="1"/>
  <c r="AA145" i="34"/>
  <c r="AA3" i="25" s="1"/>
  <c r="T3" i="25"/>
  <c r="U3" i="25"/>
  <c r="X3" i="25"/>
  <c r="Y3" i="25"/>
  <c r="Q145" i="34"/>
  <c r="Q3" i="25"/>
  <c r="P145" i="34"/>
  <c r="P3" i="25"/>
  <c r="O145" i="34"/>
  <c r="O3" i="25"/>
  <c r="N145" i="34"/>
  <c r="N3" i="25"/>
  <c r="M145" i="34"/>
  <c r="M3" i="25"/>
  <c r="L145" i="34"/>
  <c r="L3" i="25"/>
  <c r="K145" i="34"/>
  <c r="K3" i="25"/>
  <c r="J145" i="34"/>
  <c r="J3" i="25"/>
  <c r="I145" i="34"/>
  <c r="I3" i="25"/>
  <c r="H145" i="34"/>
  <c r="H3" i="25"/>
  <c r="G145" i="34"/>
  <c r="G3" i="25"/>
  <c r="F145" i="34"/>
  <c r="F3" i="25"/>
  <c r="E145" i="34"/>
  <c r="E3" i="25"/>
  <c r="D145" i="34"/>
  <c r="D3" i="25" s="1"/>
  <c r="C145" i="34"/>
  <c r="C3" i="25"/>
  <c r="R140" i="34"/>
  <c r="R7" i="24" s="1"/>
  <c r="S140" i="34"/>
  <c r="T140" i="34"/>
  <c r="U140" i="34"/>
  <c r="U7" i="24" s="1"/>
  <c r="V140" i="34"/>
  <c r="V7" i="24"/>
  <c r="W140" i="34"/>
  <c r="W7" i="24" s="1"/>
  <c r="X140" i="34"/>
  <c r="X7" i="24"/>
  <c r="Y140" i="34"/>
  <c r="Y7" i="24" s="1"/>
  <c r="Z140" i="34"/>
  <c r="Z7" i="24"/>
  <c r="AA140" i="34"/>
  <c r="AA7" i="24" s="1"/>
  <c r="AG140" i="34"/>
  <c r="AG7" i="24" s="1"/>
  <c r="Q140" i="34"/>
  <c r="Q7" i="24" s="1"/>
  <c r="P140" i="34"/>
  <c r="P7" i="24" s="1"/>
  <c r="O140" i="34"/>
  <c r="O7" i="24"/>
  <c r="N140" i="34"/>
  <c r="N7" i="24" s="1"/>
  <c r="M140" i="34"/>
  <c r="M7" i="24"/>
  <c r="L140" i="34"/>
  <c r="L7" i="24" s="1"/>
  <c r="K140" i="34"/>
  <c r="K7" i="24"/>
  <c r="J140" i="34"/>
  <c r="J7" i="24" s="1"/>
  <c r="I140" i="34"/>
  <c r="I7" i="24" s="1"/>
  <c r="H140" i="34"/>
  <c r="H7" i="24" s="1"/>
  <c r="G140" i="34"/>
  <c r="G7" i="24"/>
  <c r="F140" i="34"/>
  <c r="F7" i="24" s="1"/>
  <c r="E140" i="34"/>
  <c r="E7" i="24"/>
  <c r="D140" i="34"/>
  <c r="D7" i="24" s="1"/>
  <c r="C140" i="34"/>
  <c r="C7" i="24"/>
  <c r="R139" i="34"/>
  <c r="S139" i="34"/>
  <c r="T139" i="34"/>
  <c r="U139" i="34"/>
  <c r="U6" i="24" s="1"/>
  <c r="V139" i="34"/>
  <c r="V6" i="24" s="1"/>
  <c r="W139" i="34"/>
  <c r="W6" i="24" s="1"/>
  <c r="X139" i="34"/>
  <c r="X6" i="24"/>
  <c r="Y139" i="34"/>
  <c r="Z139" i="34"/>
  <c r="Z6" i="24" s="1"/>
  <c r="AA139" i="34"/>
  <c r="AA6" i="24" s="1"/>
  <c r="Y6" i="24"/>
  <c r="Q139" i="34"/>
  <c r="Q6" i="24"/>
  <c r="P139" i="34"/>
  <c r="P6" i="24" s="1"/>
  <c r="O139" i="34"/>
  <c r="O6" i="24"/>
  <c r="N139" i="34"/>
  <c r="N6" i="24" s="1"/>
  <c r="M139" i="34"/>
  <c r="M6" i="24"/>
  <c r="L139" i="34"/>
  <c r="L6" i="24" s="1"/>
  <c r="K139" i="34"/>
  <c r="K6" i="24"/>
  <c r="J139" i="34"/>
  <c r="J6" i="24" s="1"/>
  <c r="I139" i="34"/>
  <c r="I6" i="24"/>
  <c r="H139" i="34"/>
  <c r="H6" i="24" s="1"/>
  <c r="G139" i="34"/>
  <c r="G6" i="24"/>
  <c r="F139" i="34"/>
  <c r="F6" i="24" s="1"/>
  <c r="E139" i="34"/>
  <c r="E6" i="24"/>
  <c r="D139" i="34"/>
  <c r="D6" i="24" s="1"/>
  <c r="C139" i="34"/>
  <c r="C6" i="24"/>
  <c r="R138" i="34"/>
  <c r="S138" i="34"/>
  <c r="T138" i="34"/>
  <c r="U138" i="34"/>
  <c r="U5" i="24" s="1"/>
  <c r="V138" i="34"/>
  <c r="W138" i="34"/>
  <c r="X138" i="34"/>
  <c r="X5" i="24" s="1"/>
  <c r="Y138" i="34"/>
  <c r="Y5" i="24" s="1"/>
  <c r="Z138" i="34"/>
  <c r="AA138" i="34"/>
  <c r="AH138" i="34"/>
  <c r="AH5" i="24" s="1"/>
  <c r="S5" i="24"/>
  <c r="V5" i="24"/>
  <c r="W5" i="24"/>
  <c r="Z5" i="24"/>
  <c r="AA5" i="24"/>
  <c r="Q138" i="34"/>
  <c r="Q5" i="24"/>
  <c r="P138" i="34"/>
  <c r="P5" i="24"/>
  <c r="O138" i="34"/>
  <c r="O5" i="24"/>
  <c r="N138" i="34"/>
  <c r="N5" i="24"/>
  <c r="M138" i="34"/>
  <c r="M5" i="24"/>
  <c r="L138" i="34"/>
  <c r="L5" i="24"/>
  <c r="K138" i="34"/>
  <c r="K5" i="24"/>
  <c r="J138" i="34"/>
  <c r="J5" i="24"/>
  <c r="I138" i="34"/>
  <c r="I5" i="24"/>
  <c r="H138" i="34"/>
  <c r="H5" i="24"/>
  <c r="G138" i="34"/>
  <c r="G5" i="24"/>
  <c r="F138" i="34"/>
  <c r="F5" i="24"/>
  <c r="E138" i="34"/>
  <c r="E5" i="24"/>
  <c r="D138" i="34"/>
  <c r="D5" i="24"/>
  <c r="C138" i="34"/>
  <c r="C5" i="24"/>
  <c r="R136" i="34"/>
  <c r="S136" i="34"/>
  <c r="T136" i="34"/>
  <c r="U136" i="34"/>
  <c r="V136" i="34"/>
  <c r="W136" i="34"/>
  <c r="W3" i="24" s="1"/>
  <c r="X136" i="34"/>
  <c r="Y136" i="34"/>
  <c r="Z136" i="34"/>
  <c r="AA136" i="34"/>
  <c r="AA3" i="24" s="1"/>
  <c r="R3" i="24"/>
  <c r="T3" i="24"/>
  <c r="U3" i="24"/>
  <c r="V3" i="24"/>
  <c r="X3" i="24"/>
  <c r="Y3" i="24"/>
  <c r="Z3" i="24"/>
  <c r="Q136" i="34"/>
  <c r="Q3" i="24" s="1"/>
  <c r="P136" i="34"/>
  <c r="P3" i="24"/>
  <c r="O136" i="34"/>
  <c r="O3" i="24" s="1"/>
  <c r="N136" i="34"/>
  <c r="N3" i="24"/>
  <c r="M136" i="34"/>
  <c r="M3" i="24" s="1"/>
  <c r="L136" i="34"/>
  <c r="L3" i="24"/>
  <c r="K136" i="34"/>
  <c r="K3" i="24" s="1"/>
  <c r="J136" i="34"/>
  <c r="J3" i="24"/>
  <c r="I136" i="34"/>
  <c r="I3" i="24" s="1"/>
  <c r="H136" i="34"/>
  <c r="H3" i="24"/>
  <c r="G136" i="34"/>
  <c r="G3" i="24" s="1"/>
  <c r="F136" i="34"/>
  <c r="F3" i="24"/>
  <c r="E136" i="34"/>
  <c r="E3" i="24" s="1"/>
  <c r="D136" i="34"/>
  <c r="D3" i="24"/>
  <c r="C136" i="34"/>
  <c r="C3" i="24" s="1"/>
  <c r="R127" i="34"/>
  <c r="S127" i="34"/>
  <c r="T127" i="34"/>
  <c r="U127" i="34"/>
  <c r="V127" i="34"/>
  <c r="W127" i="34"/>
  <c r="W3" i="23" s="1"/>
  <c r="X127" i="34"/>
  <c r="X3" i="23" s="1"/>
  <c r="Y127" i="34"/>
  <c r="Z127" i="34"/>
  <c r="AA127" i="34"/>
  <c r="AA3" i="23" s="1"/>
  <c r="AH127" i="34"/>
  <c r="AH3" i="23" s="1"/>
  <c r="R3" i="23"/>
  <c r="U3" i="23"/>
  <c r="V3" i="23"/>
  <c r="Y3" i="23"/>
  <c r="Z3" i="23"/>
  <c r="D127" i="34"/>
  <c r="D3" i="23"/>
  <c r="E127" i="34"/>
  <c r="E3" i="23"/>
  <c r="F127" i="34"/>
  <c r="F3" i="23"/>
  <c r="G127" i="34"/>
  <c r="G3" i="23"/>
  <c r="H127" i="34"/>
  <c r="H3" i="23"/>
  <c r="I127" i="34"/>
  <c r="I3" i="23"/>
  <c r="J127" i="34"/>
  <c r="J3" i="23"/>
  <c r="K127" i="34"/>
  <c r="K3" i="23"/>
  <c r="L127" i="34"/>
  <c r="L3" i="23"/>
  <c r="M127" i="34"/>
  <c r="M3" i="23"/>
  <c r="N127" i="34"/>
  <c r="N3" i="23"/>
  <c r="O127" i="34"/>
  <c r="O3" i="23"/>
  <c r="P127" i="34"/>
  <c r="P3" i="23"/>
  <c r="Q127" i="34"/>
  <c r="Q3" i="23"/>
  <c r="C127" i="34"/>
  <c r="C3" i="23"/>
  <c r="S7" i="16"/>
  <c r="T7" i="16"/>
  <c r="U7" i="16"/>
  <c r="Q7" i="16"/>
  <c r="P7" i="16"/>
  <c r="O7" i="16"/>
  <c r="N7" i="16"/>
  <c r="M7" i="16"/>
  <c r="L7" i="16"/>
  <c r="K7" i="16"/>
  <c r="J7" i="16"/>
  <c r="I7" i="16"/>
  <c r="H7" i="16"/>
  <c r="G7" i="16"/>
  <c r="F7" i="16"/>
  <c r="E7" i="16"/>
  <c r="D7" i="16"/>
  <c r="C7" i="16"/>
  <c r="B7" i="16"/>
  <c r="R6" i="16"/>
  <c r="T6" i="16"/>
  <c r="U6" i="16"/>
  <c r="W6" i="16"/>
  <c r="Z6" i="16"/>
  <c r="AA6" i="16"/>
  <c r="Q6" i="16"/>
  <c r="P6" i="16"/>
  <c r="O6" i="16"/>
  <c r="N6" i="16"/>
  <c r="M6" i="16"/>
  <c r="L6" i="16"/>
  <c r="K6" i="16"/>
  <c r="J6" i="16"/>
  <c r="I6" i="16"/>
  <c r="H6" i="16"/>
  <c r="G6" i="16"/>
  <c r="F6" i="16"/>
  <c r="E6" i="16"/>
  <c r="D6" i="16"/>
  <c r="C6" i="16"/>
  <c r="B6" i="16"/>
  <c r="R5" i="16"/>
  <c r="S5" i="16"/>
  <c r="T5" i="16"/>
  <c r="U5" i="16"/>
  <c r="Q5" i="16"/>
  <c r="P5" i="16"/>
  <c r="O5" i="16"/>
  <c r="N5" i="16"/>
  <c r="M5" i="16"/>
  <c r="L5" i="16"/>
  <c r="K5" i="16"/>
  <c r="J5" i="16"/>
  <c r="I5" i="16"/>
  <c r="H5" i="16"/>
  <c r="G5" i="16"/>
  <c r="F5" i="16"/>
  <c r="E5" i="16"/>
  <c r="D5" i="16"/>
  <c r="C5" i="16"/>
  <c r="B5" i="16"/>
  <c r="S3" i="16"/>
  <c r="T3" i="16"/>
  <c r="U3" i="16"/>
  <c r="Q3" i="16"/>
  <c r="P3" i="16"/>
  <c r="O3" i="16"/>
  <c r="N3" i="16"/>
  <c r="M3" i="16"/>
  <c r="L3" i="16"/>
  <c r="K3" i="16"/>
  <c r="J3" i="16"/>
  <c r="I3" i="16"/>
  <c r="H3" i="16"/>
  <c r="G3" i="16"/>
  <c r="F3" i="16"/>
  <c r="E3" i="16"/>
  <c r="D3" i="16"/>
  <c r="C3" i="16"/>
  <c r="B3" i="16"/>
  <c r="D52" i="34"/>
  <c r="E52" i="34"/>
  <c r="F52" i="34"/>
  <c r="C53" i="34"/>
  <c r="D53" i="34"/>
  <c r="E53" i="34"/>
  <c r="F53" i="34"/>
  <c r="F54" i="34"/>
  <c r="C55" i="34"/>
  <c r="D55" i="34"/>
  <c r="E55" i="34"/>
  <c r="F55" i="34"/>
  <c r="B55" i="34"/>
  <c r="A40" i="39"/>
  <c r="AF136" i="34"/>
  <c r="AF3" i="24" s="1"/>
  <c r="AD139" i="34"/>
  <c r="AD6" i="24" s="1"/>
  <c r="S7" i="24"/>
  <c r="R4" i="25"/>
  <c r="S6" i="25"/>
  <c r="T6" i="26"/>
  <c r="AH157" i="34"/>
  <c r="AH6" i="26" s="1"/>
  <c r="S7" i="26"/>
  <c r="AH162" i="34"/>
  <c r="AH2" i="27" s="1"/>
  <c r="AK162" i="34"/>
  <c r="AK2" i="27"/>
  <c r="AJ162" i="34"/>
  <c r="AJ2" i="27" s="1"/>
  <c r="AB162" i="34"/>
  <c r="AB2" i="27" s="1"/>
  <c r="AJ167" i="34"/>
  <c r="AJ7" i="27" s="1"/>
  <c r="T3" i="18"/>
  <c r="T7" i="20"/>
  <c r="S3" i="11"/>
  <c r="R4" i="11"/>
  <c r="AD100" i="34"/>
  <c r="AD4" i="11" s="1"/>
  <c r="AG100" i="34"/>
  <c r="AG4" i="11" s="1"/>
  <c r="AC100" i="34"/>
  <c r="AC4" i="11" s="1"/>
  <c r="AF100" i="34"/>
  <c r="AF4" i="11"/>
  <c r="T6" i="24"/>
  <c r="AI147" i="34"/>
  <c r="AI5" i="25" s="1"/>
  <c r="U3" i="27"/>
  <c r="AG163" i="34"/>
  <c r="AG3" i="27" s="1"/>
  <c r="U5" i="11"/>
  <c r="R3" i="12"/>
  <c r="AD108" i="34"/>
  <c r="AD3" i="12"/>
  <c r="AG108" i="34"/>
  <c r="AG3" i="12" s="1"/>
  <c r="AJ108" i="34"/>
  <c r="AJ3" i="12"/>
  <c r="AB108" i="34"/>
  <c r="AB3" i="12"/>
  <c r="T2" i="13"/>
  <c r="AD116" i="34"/>
  <c r="AD2" i="13" s="1"/>
  <c r="S3" i="13"/>
  <c r="R4" i="13"/>
  <c r="AH118" i="34"/>
  <c r="AH4" i="13" s="1"/>
  <c r="AD118" i="34"/>
  <c r="AD4" i="13"/>
  <c r="AK118" i="34"/>
  <c r="AK4" i="13" s="1"/>
  <c r="AG118" i="34"/>
  <c r="AG4" i="13"/>
  <c r="AC118" i="34"/>
  <c r="AC4" i="13" s="1"/>
  <c r="AJ118" i="34"/>
  <c r="AJ4" i="13" s="1"/>
  <c r="AF118" i="34"/>
  <c r="AF4" i="13" s="1"/>
  <c r="AB118" i="34"/>
  <c r="AB4" i="13"/>
  <c r="AC127" i="34"/>
  <c r="AC3" i="23" s="1"/>
  <c r="AI138" i="34"/>
  <c r="AI5" i="24" s="1"/>
  <c r="AB139" i="34"/>
  <c r="AB6" i="24" s="1"/>
  <c r="AE145" i="34"/>
  <c r="AE3" i="25" s="1"/>
  <c r="R3" i="25"/>
  <c r="AK145" i="34"/>
  <c r="AK3" i="25"/>
  <c r="AF145" i="34"/>
  <c r="AF3" i="25" s="1"/>
  <c r="AE149" i="34"/>
  <c r="AE7" i="25"/>
  <c r="AG149" i="34"/>
  <c r="AG7" i="25" s="1"/>
  <c r="AC149" i="34"/>
  <c r="AC7" i="25"/>
  <c r="AB149" i="34"/>
  <c r="AB7" i="25" s="1"/>
  <c r="R3" i="26"/>
  <c r="AC154" i="34"/>
  <c r="AC3" i="26" s="1"/>
  <c r="AF154" i="34"/>
  <c r="AF3" i="26" s="1"/>
  <c r="AI162" i="34"/>
  <c r="AI2" i="27"/>
  <c r="AD164" i="34"/>
  <c r="AD4" i="27"/>
  <c r="S5" i="27"/>
  <c r="AE165" i="34"/>
  <c r="AE5" i="27"/>
  <c r="R6" i="27"/>
  <c r="AH166" i="34"/>
  <c r="AH6" i="27"/>
  <c r="AD166" i="34"/>
  <c r="AD6" i="27" s="1"/>
  <c r="AK166" i="34"/>
  <c r="AK6" i="27"/>
  <c r="AG166" i="34"/>
  <c r="AG6" i="27" s="1"/>
  <c r="AC166" i="34"/>
  <c r="AC6" i="27" s="1"/>
  <c r="AJ166" i="34"/>
  <c r="AJ6" i="27" s="1"/>
  <c r="AF166" i="34"/>
  <c r="AF6" i="27"/>
  <c r="AB166" i="34"/>
  <c r="AB6" i="27" s="1"/>
  <c r="AC81" i="34"/>
  <c r="AC3" i="18" s="1"/>
  <c r="S3" i="20"/>
  <c r="AE90" i="34"/>
  <c r="AE3" i="20"/>
  <c r="R5" i="20"/>
  <c r="AD92" i="34"/>
  <c r="AD5" i="20" s="1"/>
  <c r="AK92" i="34"/>
  <c r="AK5" i="20" s="1"/>
  <c r="AC92" i="34"/>
  <c r="AC5" i="20"/>
  <c r="AF92" i="34"/>
  <c r="AF5" i="20" s="1"/>
  <c r="AB92" i="34"/>
  <c r="AB5" i="20" s="1"/>
  <c r="AD99" i="34"/>
  <c r="AD3" i="11" s="1"/>
  <c r="AI100" i="34"/>
  <c r="AI4" i="11" s="1"/>
  <c r="AJ101" i="34"/>
  <c r="AJ5" i="11" s="1"/>
  <c r="T6" i="11"/>
  <c r="AH102" i="34"/>
  <c r="AH6" i="11" s="1"/>
  <c r="S7" i="11"/>
  <c r="AI103" i="34"/>
  <c r="AI7" i="11" s="1"/>
  <c r="AE108" i="34"/>
  <c r="AE3" i="12" s="1"/>
  <c r="AE118" i="34"/>
  <c r="AE4" i="13" s="1"/>
  <c r="U5" i="13"/>
  <c r="AC139" i="34"/>
  <c r="AC6" i="24" s="1"/>
  <c r="AG147" i="34"/>
  <c r="AG5" i="25" s="1"/>
  <c r="U5" i="26"/>
  <c r="AK156" i="34"/>
  <c r="AK5" i="26" s="1"/>
  <c r="AC156" i="34"/>
  <c r="AC5" i="26" s="1"/>
  <c r="AG157" i="34"/>
  <c r="AG6" i="26" s="1"/>
  <c r="U7" i="27"/>
  <c r="AG167" i="34"/>
  <c r="AG7" i="27" s="1"/>
  <c r="U6" i="20"/>
  <c r="AK93" i="34"/>
  <c r="AK6" i="20" s="1"/>
  <c r="AC93" i="34"/>
  <c r="AC6" i="20" s="1"/>
  <c r="AI108" i="34"/>
  <c r="AI3" i="12" s="1"/>
  <c r="S5" i="12"/>
  <c r="R6" i="12"/>
  <c r="AH111" i="34"/>
  <c r="AH6" i="12"/>
  <c r="AD111" i="34"/>
  <c r="AD6" i="12" s="1"/>
  <c r="AK111" i="34"/>
  <c r="AK6" i="12"/>
  <c r="AG111" i="34"/>
  <c r="AG6" i="12" s="1"/>
  <c r="AC111" i="34"/>
  <c r="AC6" i="12"/>
  <c r="AJ111" i="34"/>
  <c r="AJ6" i="12" s="1"/>
  <c r="AF111" i="34"/>
  <c r="AF6" i="12" s="1"/>
  <c r="AB111" i="34"/>
  <c r="AB6" i="12" s="1"/>
  <c r="AC116" i="34"/>
  <c r="AC2" i="13"/>
  <c r="AI118" i="34"/>
  <c r="AI4" i="13" s="1"/>
  <c r="T6" i="13"/>
  <c r="AD120" i="34"/>
  <c r="AD6" i="13" s="1"/>
  <c r="AI157" i="34"/>
  <c r="AI6" i="26" s="1"/>
  <c r="AD163" i="34"/>
  <c r="AD3" i="27"/>
  <c r="AE164" i="34"/>
  <c r="AE4" i="27" s="1"/>
  <c r="AH167" i="34"/>
  <c r="AH7" i="27"/>
  <c r="AI81" i="34"/>
  <c r="AI3" i="18"/>
  <c r="AD93" i="34"/>
  <c r="AD6" i="20" s="1"/>
  <c r="AE94" i="34"/>
  <c r="AE7" i="20" s="1"/>
  <c r="AB99" i="34"/>
  <c r="AB3" i="11"/>
  <c r="AH101" i="34"/>
  <c r="AH5" i="11" s="1"/>
  <c r="AI102" i="34"/>
  <c r="AI6" i="11"/>
  <c r="AF103" i="34"/>
  <c r="AF7" i="11"/>
  <c r="AJ110" i="34"/>
  <c r="AJ5" i="12" s="1"/>
  <c r="AI116" i="34"/>
  <c r="AI2" i="13"/>
  <c r="AF117" i="34"/>
  <c r="AF3" i="13" s="1"/>
  <c r="AB121" i="34"/>
  <c r="AB7" i="13"/>
  <c r="AE156" i="34"/>
  <c r="AE5" i="26"/>
  <c r="AJ157" i="34"/>
  <c r="AJ6" i="26" s="1"/>
  <c r="AI163" i="34"/>
  <c r="AI3" i="27" s="1"/>
  <c r="AF164" i="34"/>
  <c r="AF4" i="27"/>
  <c r="AK165" i="34"/>
  <c r="AK5" i="27" s="1"/>
  <c r="AF81" i="34"/>
  <c r="AF3" i="18" s="1"/>
  <c r="AK90" i="34"/>
  <c r="AK3" i="20" s="1"/>
  <c r="AI93" i="34"/>
  <c r="AI6" i="20"/>
  <c r="AF94" i="34"/>
  <c r="AF7" i="20" s="1"/>
  <c r="AI101" i="34"/>
  <c r="AI5" i="11"/>
  <c r="AF102" i="34"/>
  <c r="AF6" i="11"/>
  <c r="AK103" i="34"/>
  <c r="AK7" i="11" s="1"/>
  <c r="AG110" i="34"/>
  <c r="AG5" i="12" s="1"/>
  <c r="AB116" i="34"/>
  <c r="AB2" i="13"/>
  <c r="AG117" i="34"/>
  <c r="AG3" i="13" s="1"/>
  <c r="AB120" i="34"/>
  <c r="AB6" i="13"/>
  <c r="AH121" i="34"/>
  <c r="AH7" i="13" s="1"/>
  <c r="R7" i="13"/>
  <c r="AJ121" i="34"/>
  <c r="AJ7" i="13"/>
  <c r="G61" i="39"/>
  <c r="F62" i="39"/>
  <c r="E63" i="39"/>
  <c r="D62" i="39"/>
  <c r="G63" i="39"/>
  <c r="F61" i="39"/>
  <c r="D63" i="39"/>
  <c r="D61" i="39"/>
  <c r="C62" i="39"/>
  <c r="G62" i="39"/>
  <c r="F63" i="39"/>
  <c r="E61" i="39"/>
  <c r="C63" i="39"/>
  <c r="G60" i="39"/>
  <c r="E62" i="39"/>
  <c r="G64" i="39"/>
  <c r="AH3" i="16"/>
  <c r="AI7" i="16"/>
  <c r="AI6" i="16"/>
  <c r="AK6" i="16"/>
  <c r="AB6" i="16"/>
  <c r="AJ5" i="16"/>
  <c r="AH5" i="16"/>
  <c r="AF5" i="16"/>
  <c r="AG3" i="16"/>
  <c r="AJ6" i="16"/>
  <c r="AG5" i="16"/>
  <c r="AE6" i="16"/>
  <c r="AF7" i="16"/>
  <c r="AC6" i="16"/>
  <c r="AG7" i="16"/>
  <c r="R7" i="16"/>
  <c r="AK5" i="16"/>
  <c r="AJ7" i="16"/>
  <c r="AI5" i="16"/>
  <c r="AF6" i="16"/>
  <c r="AH7" i="16"/>
  <c r="AK3" i="16"/>
  <c r="AB3" i="16"/>
  <c r="AK7" i="16"/>
  <c r="Y7" i="26"/>
  <c r="AE158" i="34"/>
  <c r="AE7" i="26" s="1"/>
  <c r="AB158" i="34"/>
  <c r="AB7" i="26"/>
  <c r="AD158" i="34"/>
  <c r="AD7" i="26" s="1"/>
  <c r="AA6" i="25"/>
  <c r="AG148" i="34"/>
  <c r="AG6" i="25" s="1"/>
  <c r="AB148" i="34"/>
  <c r="AB6" i="25" s="1"/>
  <c r="AC148" i="34"/>
  <c r="AC6" i="25" s="1"/>
  <c r="AK158" i="34"/>
  <c r="AK7" i="26"/>
  <c r="T7" i="24"/>
  <c r="AF140" i="34"/>
  <c r="AF7" i="24"/>
  <c r="S4" i="25"/>
  <c r="AF146" i="34"/>
  <c r="AF4" i="25"/>
  <c r="S6" i="16"/>
  <c r="AH6" i="16"/>
  <c r="AD6" i="16"/>
  <c r="AG6" i="16"/>
  <c r="R3" i="16"/>
  <c r="AF3" i="16"/>
  <c r="AI3" i="16"/>
  <c r="AJ3" i="16"/>
  <c r="AH81" i="34"/>
  <c r="AH3" i="18" s="1"/>
  <c r="AD81" i="34"/>
  <c r="AD3" i="18"/>
  <c r="AG81" i="34"/>
  <c r="AG3" i="18" s="1"/>
  <c r="AH99" i="34"/>
  <c r="AH3" i="11"/>
  <c r="AI99" i="34"/>
  <c r="AI3" i="11" s="1"/>
  <c r="T5" i="11"/>
  <c r="AG101" i="34"/>
  <c r="AG5" i="11"/>
  <c r="AC101" i="34"/>
  <c r="AC5" i="11" s="1"/>
  <c r="R6" i="26"/>
  <c r="R7" i="27"/>
  <c r="AF167" i="34"/>
  <c r="AF7" i="27"/>
  <c r="AH165" i="34"/>
  <c r="AH5" i="27" s="1"/>
  <c r="AD165" i="34"/>
  <c r="AD5" i="27" s="1"/>
  <c r="S6" i="24"/>
  <c r="AJ139" i="34"/>
  <c r="AJ6" i="24" s="1"/>
  <c r="V3" i="26"/>
  <c r="AI154" i="34"/>
  <c r="AI3" i="26"/>
  <c r="S5" i="26"/>
  <c r="AB156" i="34"/>
  <c r="AB5" i="26" s="1"/>
  <c r="AJ156" i="34"/>
  <c r="AJ5" i="26"/>
  <c r="U4" i="27"/>
  <c r="AK164" i="34"/>
  <c r="AK4" i="27" s="1"/>
  <c r="R6" i="24"/>
  <c r="AE162" i="34"/>
  <c r="AE2" i="27" s="1"/>
  <c r="S3" i="27"/>
  <c r="AI166" i="34"/>
  <c r="AI6" i="27" s="1"/>
  <c r="T6" i="27"/>
  <c r="AE166" i="34"/>
  <c r="AE6" i="27" s="1"/>
  <c r="AG102" i="34"/>
  <c r="AG6" i="11"/>
  <c r="AH103" i="34"/>
  <c r="AH7" i="11" s="1"/>
  <c r="AF156" i="34"/>
  <c r="AF5" i="26" s="1"/>
  <c r="R6" i="20"/>
  <c r="AB93" i="34"/>
  <c r="AB6" i="20"/>
  <c r="AG94" i="34"/>
  <c r="AG7" i="20" s="1"/>
  <c r="T4" i="11"/>
  <c r="AE100" i="34"/>
  <c r="AE4" i="11" s="1"/>
  <c r="AB101" i="34"/>
  <c r="AB5" i="11" s="1"/>
  <c r="AC120" i="34"/>
  <c r="AC6" i="13"/>
  <c r="AE154" i="34"/>
  <c r="AE3" i="26"/>
  <c r="V5" i="13"/>
  <c r="AD110" i="34"/>
  <c r="AD5" i="12"/>
  <c r="AG116" i="34"/>
  <c r="AG2" i="13" s="1"/>
  <c r="T7" i="13"/>
  <c r="AD121" i="34"/>
  <c r="AD7" i="13"/>
  <c r="AC102" i="34"/>
  <c r="AC6" i="11"/>
  <c r="AH117" i="34"/>
  <c r="AH3" i="13" s="1"/>
  <c r="AE111" i="34"/>
  <c r="AE6" i="12" s="1"/>
  <c r="S6" i="12"/>
  <c r="AI111" i="34"/>
  <c r="AI6" i="12"/>
  <c r="S6" i="13"/>
  <c r="AK120" i="34"/>
  <c r="AK6" i="13"/>
  <c r="R6" i="13"/>
  <c r="AK116" i="34"/>
  <c r="AK2" i="13"/>
  <c r="B99" i="39"/>
  <c r="Z99" i="39"/>
  <c r="V99" i="39"/>
  <c r="R99" i="39"/>
  <c r="N99" i="39"/>
  <c r="H4" i="16" s="1"/>
  <c r="J99" i="39"/>
  <c r="F99" i="39"/>
  <c r="X99" i="39"/>
  <c r="P99" i="39"/>
  <c r="J4" i="16" s="1"/>
  <c r="L99" i="39"/>
  <c r="H99" i="39"/>
  <c r="B4" i="16" s="1"/>
  <c r="Y99" i="39"/>
  <c r="S4" i="16"/>
  <c r="U99" i="39"/>
  <c r="O4" i="16" s="1"/>
  <c r="Q99" i="39"/>
  <c r="M99" i="39"/>
  <c r="G4" i="16" s="1"/>
  <c r="I99" i="39"/>
  <c r="C4" i="16" s="1"/>
  <c r="E99" i="39"/>
  <c r="T99" i="39"/>
  <c r="N4" i="16"/>
  <c r="D99" i="39"/>
  <c r="O99" i="39"/>
  <c r="I4" i="16"/>
  <c r="K99" i="39"/>
  <c r="E4" i="16" s="1"/>
  <c r="W99" i="39"/>
  <c r="S99" i="39"/>
  <c r="AH99" i="39" s="1"/>
  <c r="AB4" i="16" s="1"/>
  <c r="M4" i="16"/>
  <c r="C99" i="39"/>
  <c r="AA99" i="39"/>
  <c r="U4" i="16"/>
  <c r="G99" i="39"/>
  <c r="F4" i="16"/>
  <c r="Q4" i="16"/>
  <c r="P4" i="16"/>
  <c r="D4" i="16"/>
  <c r="T4" i="16"/>
  <c r="K4" i="16"/>
  <c r="AI4" i="16"/>
  <c r="AJ4" i="16"/>
  <c r="AH4" i="16"/>
  <c r="R4" i="16"/>
  <c r="AG4" i="16"/>
  <c r="AK4" i="16"/>
  <c r="AF4" i="16"/>
  <c r="E40" i="34" l="1"/>
  <c r="E54" i="34" s="1"/>
  <c r="E51" i="34"/>
  <c r="D40" i="34"/>
  <c r="D54" i="34" s="1"/>
  <c r="E7" i="34"/>
  <c r="C37" i="34"/>
  <c r="K110" i="39"/>
  <c r="K6" i="17" s="1"/>
  <c r="H110" i="39"/>
  <c r="H6" i="17" s="1"/>
  <c r="R110" i="39"/>
  <c r="R6" i="17" s="1"/>
  <c r="J110" i="39"/>
  <c r="J6" i="17" s="1"/>
  <c r="X110" i="39"/>
  <c r="X6" i="17" s="1"/>
  <c r="C110" i="39"/>
  <c r="C6" i="17" s="1"/>
  <c r="M110" i="39"/>
  <c r="M6" i="17" s="1"/>
  <c r="T110" i="39"/>
  <c r="T6" i="17" s="1"/>
  <c r="Z110" i="39"/>
  <c r="Z6" i="17" s="1"/>
  <c r="E110" i="39"/>
  <c r="E6" i="17" s="1"/>
  <c r="V110" i="39"/>
  <c r="V6" i="17" s="1"/>
  <c r="G108" i="39"/>
  <c r="G4" i="17" s="1"/>
  <c r="U73" i="39"/>
  <c r="U5" i="21" s="1"/>
  <c r="F74" i="39"/>
  <c r="F6" i="21" s="1"/>
  <c r="N74" i="39"/>
  <c r="N6" i="21" s="1"/>
  <c r="V74" i="39"/>
  <c r="V6" i="21" s="1"/>
  <c r="D74" i="39"/>
  <c r="D6" i="21" s="1"/>
  <c r="X74" i="39"/>
  <c r="X6" i="21" s="1"/>
  <c r="L74" i="39"/>
  <c r="L6" i="21" s="1"/>
  <c r="N70" i="39"/>
  <c r="N2" i="21" s="1"/>
  <c r="T70" i="39"/>
  <c r="T2" i="21" s="1"/>
  <c r="H70" i="39"/>
  <c r="H2" i="21" s="1"/>
  <c r="V70" i="39"/>
  <c r="V2" i="21" s="1"/>
  <c r="B2" i="21"/>
  <c r="D70" i="39"/>
  <c r="D2" i="21" s="1"/>
  <c r="P70" i="39"/>
  <c r="P2" i="21" s="1"/>
  <c r="F70" i="39"/>
  <c r="F2" i="21" s="1"/>
  <c r="L70" i="39"/>
  <c r="L2" i="21" s="1"/>
  <c r="X70" i="39"/>
  <c r="X2" i="21" s="1"/>
  <c r="B4" i="21"/>
  <c r="T74" i="39"/>
  <c r="T6" i="21" s="1"/>
  <c r="J74" i="39"/>
  <c r="J6" i="21" s="1"/>
  <c r="Z72" i="39"/>
  <c r="Z4" i="21" s="1"/>
  <c r="Z74" i="39"/>
  <c r="Z6" i="21" s="1"/>
  <c r="R74" i="39"/>
  <c r="R6" i="21" s="1"/>
  <c r="AI99" i="39"/>
  <c r="AC4" i="16" s="1"/>
  <c r="AF99" i="39"/>
  <c r="Z4" i="16" s="1"/>
  <c r="D81" i="39"/>
  <c r="D4" i="14" s="1"/>
  <c r="F81" i="39"/>
  <c r="F4" i="14" s="1"/>
  <c r="H81" i="39"/>
  <c r="H4" i="14" s="1"/>
  <c r="J81" i="39"/>
  <c r="J4" i="14" s="1"/>
  <c r="L81" i="39"/>
  <c r="L4" i="14" s="1"/>
  <c r="N81" i="39"/>
  <c r="N4" i="14" s="1"/>
  <c r="P81" i="39"/>
  <c r="P4" i="14" s="1"/>
  <c r="R81" i="39"/>
  <c r="T81" i="39"/>
  <c r="T4" i="14" s="1"/>
  <c r="V81" i="39"/>
  <c r="V4" i="14" s="1"/>
  <c r="X81" i="39"/>
  <c r="X4" i="14" s="1"/>
  <c r="Z81" i="39"/>
  <c r="Z4" i="14" s="1"/>
  <c r="E81" i="39"/>
  <c r="E4" i="14" s="1"/>
  <c r="M81" i="39"/>
  <c r="M4" i="14" s="1"/>
  <c r="U81" i="39"/>
  <c r="U4" i="14" s="1"/>
  <c r="C81" i="39"/>
  <c r="C4" i="14" s="1"/>
  <c r="K81" i="39"/>
  <c r="K4" i="14" s="1"/>
  <c r="S81" i="39"/>
  <c r="S4" i="14" s="1"/>
  <c r="AA81" i="39"/>
  <c r="AA4" i="14" s="1"/>
  <c r="I81" i="39"/>
  <c r="I4" i="14" s="1"/>
  <c r="Y81" i="39"/>
  <c r="Y4" i="14" s="1"/>
  <c r="O81" i="39"/>
  <c r="O4" i="14" s="1"/>
  <c r="Q81" i="39"/>
  <c r="Q4" i="14" s="1"/>
  <c r="G81" i="39"/>
  <c r="G4" i="14" s="1"/>
  <c r="B4" i="14"/>
  <c r="W81" i="39"/>
  <c r="W4" i="14" s="1"/>
  <c r="AJ99" i="39"/>
  <c r="AD4" i="16" s="1"/>
  <c r="T3" i="23"/>
  <c r="AD127" i="34"/>
  <c r="AD3" i="23" s="1"/>
  <c r="AE127" i="34"/>
  <c r="AE3" i="23" s="1"/>
  <c r="AC136" i="34"/>
  <c r="AC3" i="24" s="1"/>
  <c r="AE136" i="34"/>
  <c r="AE3" i="24" s="1"/>
  <c r="AB136" i="34"/>
  <c r="AB3" i="24" s="1"/>
  <c r="AG136" i="34"/>
  <c r="AG3" i="24" s="1"/>
  <c r="AK136" i="34"/>
  <c r="AK3" i="24" s="1"/>
  <c r="AJ136" i="34"/>
  <c r="AJ3" i="24" s="1"/>
  <c r="AD136" i="34"/>
  <c r="AD3" i="24" s="1"/>
  <c r="AI136" i="34"/>
  <c r="AI3" i="24" s="1"/>
  <c r="S3" i="24"/>
  <c r="AH136" i="34"/>
  <c r="AH3" i="24" s="1"/>
  <c r="Z5" i="25"/>
  <c r="AD147" i="34"/>
  <c r="AD5" i="25" s="1"/>
  <c r="AK147" i="34"/>
  <c r="AK5" i="25" s="1"/>
  <c r="AE147" i="34"/>
  <c r="AE5" i="25" s="1"/>
  <c r="AC147" i="34"/>
  <c r="AC5" i="25" s="1"/>
  <c r="U7" i="21"/>
  <c r="AE75" i="39"/>
  <c r="AE7" i="21" s="1"/>
  <c r="AI75" i="39"/>
  <c r="AI7" i="21" s="1"/>
  <c r="AB99" i="39"/>
  <c r="V4" i="16" s="1"/>
  <c r="AD99" i="39"/>
  <c r="X4" i="16" s="1"/>
  <c r="AE99" i="39"/>
  <c r="Y4" i="16" s="1"/>
  <c r="AK99" i="39"/>
  <c r="AE4" i="16" s="1"/>
  <c r="L4" i="16"/>
  <c r="AG99" i="39"/>
  <c r="AA4" i="16" s="1"/>
  <c r="AC99" i="39"/>
  <c r="W4" i="16" s="1"/>
  <c r="AB147" i="34"/>
  <c r="AB5" i="25" s="1"/>
  <c r="AK140" i="34"/>
  <c r="AK7" i="24" s="1"/>
  <c r="AI140" i="34"/>
  <c r="AI7" i="24" s="1"/>
  <c r="AE140" i="34"/>
  <c r="AE7" i="24" s="1"/>
  <c r="AJ140" i="34"/>
  <c r="AJ7" i="24" s="1"/>
  <c r="AH140" i="34"/>
  <c r="AH7" i="24" s="1"/>
  <c r="AC140" i="34"/>
  <c r="AC7" i="24" s="1"/>
  <c r="AD140" i="34"/>
  <c r="AD7" i="24" s="1"/>
  <c r="X4" i="25"/>
  <c r="AB146" i="34"/>
  <c r="AB4" i="25" s="1"/>
  <c r="AK146" i="34"/>
  <c r="AK4" i="25" s="1"/>
  <c r="AD146" i="34"/>
  <c r="AD4" i="25" s="1"/>
  <c r="AB140" i="34"/>
  <c r="AB7" i="24" s="1"/>
  <c r="T5" i="24"/>
  <c r="AG138" i="34"/>
  <c r="AG5" i="24" s="1"/>
  <c r="AE138" i="34"/>
  <c r="AE5" i="24" s="1"/>
  <c r="AF138" i="34"/>
  <c r="AF5" i="24" s="1"/>
  <c r="AB127" i="34"/>
  <c r="AB3" i="23" s="1"/>
  <c r="AJ127" i="34"/>
  <c r="AJ3" i="23" s="1"/>
  <c r="AK127" i="34"/>
  <c r="AK3" i="23" s="1"/>
  <c r="AD138" i="34"/>
  <c r="AD5" i="24" s="1"/>
  <c r="AB138" i="34"/>
  <c r="AB5" i="24" s="1"/>
  <c r="AJ138" i="34"/>
  <c r="AJ5" i="24" s="1"/>
  <c r="AC138" i="34"/>
  <c r="AC5" i="24" s="1"/>
  <c r="R5" i="24"/>
  <c r="AK138" i="34"/>
  <c r="AK5" i="24" s="1"/>
  <c r="AH139" i="34"/>
  <c r="AH6" i="24" s="1"/>
  <c r="AG139" i="34"/>
  <c r="AG6" i="24" s="1"/>
  <c r="AE139" i="34"/>
  <c r="AE6" i="24" s="1"/>
  <c r="AK139" i="34"/>
  <c r="AK6" i="24" s="1"/>
  <c r="AF139" i="34"/>
  <c r="AF6" i="24" s="1"/>
  <c r="U6" i="25"/>
  <c r="AD148" i="34"/>
  <c r="AD6" i="25" s="1"/>
  <c r="AI148" i="34"/>
  <c r="AI6" i="25" s="1"/>
  <c r="AJ148" i="34"/>
  <c r="AJ6" i="25" s="1"/>
  <c r="AE148" i="34"/>
  <c r="AE6" i="25" s="1"/>
  <c r="AK148" i="34"/>
  <c r="AK6" i="25" s="1"/>
  <c r="AH148" i="34"/>
  <c r="AH6" i="25" s="1"/>
  <c r="AD154" i="34"/>
  <c r="AD3" i="26" s="1"/>
  <c r="AG154" i="34"/>
  <c r="AG3" i="26" s="1"/>
  <c r="AJ154" i="34"/>
  <c r="AJ3" i="26" s="1"/>
  <c r="AB154" i="34"/>
  <c r="AB3" i="26" s="1"/>
  <c r="AK154" i="34"/>
  <c r="AK3" i="26" s="1"/>
  <c r="X7" i="26"/>
  <c r="AG158" i="34"/>
  <c r="AG7" i="26" s="1"/>
  <c r="W5" i="27"/>
  <c r="AI165" i="34"/>
  <c r="AI5" i="27" s="1"/>
  <c r="AF165" i="34"/>
  <c r="AF5" i="27" s="1"/>
  <c r="AG165" i="34"/>
  <c r="AG5" i="27" s="1"/>
  <c r="AB165" i="34"/>
  <c r="AB5" i="27" s="1"/>
  <c r="AC165" i="34"/>
  <c r="AC5" i="27" s="1"/>
  <c r="AK167" i="34"/>
  <c r="AK7" i="27" s="1"/>
  <c r="AC167" i="34"/>
  <c r="AC7" i="27" s="1"/>
  <c r="AD167" i="34"/>
  <c r="AD7" i="27" s="1"/>
  <c r="AE167" i="34"/>
  <c r="AE7" i="27" s="1"/>
  <c r="AB167" i="34"/>
  <c r="AB7" i="27" s="1"/>
  <c r="U3" i="20"/>
  <c r="AI90" i="34"/>
  <c r="AI3" i="20" s="1"/>
  <c r="AB90" i="34"/>
  <c r="AB3" i="20" s="1"/>
  <c r="AJ90" i="34"/>
  <c r="AJ3" i="20" s="1"/>
  <c r="AG90" i="34"/>
  <c r="AG3" i="20" s="1"/>
  <c r="AH90" i="34"/>
  <c r="AH3" i="20" s="1"/>
  <c r="AF90" i="34"/>
  <c r="AF3" i="20" s="1"/>
  <c r="AC90" i="34"/>
  <c r="AC3" i="20" s="1"/>
  <c r="V5" i="20"/>
  <c r="AH92" i="34"/>
  <c r="AH5" i="20" s="1"/>
  <c r="AJ92" i="34"/>
  <c r="AJ5" i="20" s="1"/>
  <c r="R7" i="20"/>
  <c r="AK94" i="34"/>
  <c r="AK7" i="20" s="1"/>
  <c r="AI94" i="34"/>
  <c r="AI7" i="20" s="1"/>
  <c r="AB94" i="34"/>
  <c r="AB7" i="20" s="1"/>
  <c r="AJ94" i="34"/>
  <c r="AJ7" i="20" s="1"/>
  <c r="AD94" i="34"/>
  <c r="AD7" i="20" s="1"/>
  <c r="AH94" i="34"/>
  <c r="AH7" i="20" s="1"/>
  <c r="AC94" i="34"/>
  <c r="AC7" i="20" s="1"/>
  <c r="Y7" i="11"/>
  <c r="AE103" i="34"/>
  <c r="AE7" i="11" s="1"/>
  <c r="AC103" i="34"/>
  <c r="AC7" i="11" s="1"/>
  <c r="AA5" i="12"/>
  <c r="AI110" i="34"/>
  <c r="AI5" i="12" s="1"/>
  <c r="AF110" i="34"/>
  <c r="AF5" i="12" s="1"/>
  <c r="AC110" i="34"/>
  <c r="AC5" i="12" s="1"/>
  <c r="AK110" i="34"/>
  <c r="AK5" i="12" s="1"/>
  <c r="AB110" i="34"/>
  <c r="AB5" i="12" s="1"/>
  <c r="AH110" i="34"/>
  <c r="AH5" i="12" s="1"/>
  <c r="Z5" i="13"/>
  <c r="AD119" i="34"/>
  <c r="AD5" i="13" s="1"/>
  <c r="AH120" i="34"/>
  <c r="AH6" i="13" s="1"/>
  <c r="AI120" i="34"/>
  <c r="AI6" i="13" s="1"/>
  <c r="AF120" i="34"/>
  <c r="AF6" i="13" s="1"/>
  <c r="AJ120" i="34"/>
  <c r="AJ6" i="13" s="1"/>
  <c r="AG120" i="34"/>
  <c r="AG6" i="13" s="1"/>
  <c r="AC164" i="34"/>
  <c r="AC4" i="27" s="1"/>
  <c r="AF119" i="34"/>
  <c r="AF5" i="13" s="1"/>
  <c r="AB119" i="34"/>
  <c r="AB5" i="13" s="1"/>
  <c r="AI92" i="34"/>
  <c r="AI5" i="20" s="1"/>
  <c r="T3" i="26"/>
  <c r="AD103" i="34"/>
  <c r="AD7" i="11" s="1"/>
  <c r="AE92" i="34"/>
  <c r="AE5" i="20" s="1"/>
  <c r="AB163" i="34"/>
  <c r="AB3" i="27" s="1"/>
  <c r="AE99" i="34"/>
  <c r="AE3" i="11" s="1"/>
  <c r="AF148" i="34"/>
  <c r="AF6" i="25" s="1"/>
  <c r="AE119" i="34"/>
  <c r="AE5" i="13" s="1"/>
  <c r="AK99" i="34"/>
  <c r="AK3" i="11" s="1"/>
  <c r="AI167" i="34"/>
  <c r="AI7" i="27" s="1"/>
  <c r="AE120" i="34"/>
  <c r="AE6" i="13" s="1"/>
  <c r="AJ165" i="34"/>
  <c r="AJ5" i="27" s="1"/>
  <c r="AE110" i="34"/>
  <c r="AE5" i="12" s="1"/>
  <c r="AF127" i="34"/>
  <c r="AF3" i="23" s="1"/>
  <c r="AG119" i="34"/>
  <c r="AG5" i="13" s="1"/>
  <c r="AG92" i="34"/>
  <c r="AG5" i="20" s="1"/>
  <c r="AH164" i="34"/>
  <c r="AH4" i="27" s="1"/>
  <c r="AH154" i="34"/>
  <c r="AH3" i="26" s="1"/>
  <c r="AF149" i="34"/>
  <c r="AF7" i="25" s="1"/>
  <c r="AK149" i="34"/>
  <c r="AK7" i="25" s="1"/>
  <c r="AG127" i="34"/>
  <c r="AG3" i="23" s="1"/>
  <c r="AI139" i="34"/>
  <c r="AI6" i="24" s="1"/>
  <c r="AI127" i="34"/>
  <c r="AI3" i="23" s="1"/>
  <c r="S3" i="23"/>
  <c r="S3" i="25"/>
  <c r="AD145" i="34"/>
  <c r="AD3" i="25" s="1"/>
  <c r="AG145" i="34"/>
  <c r="AG3" i="25" s="1"/>
  <c r="AJ145" i="34"/>
  <c r="AJ3" i="25" s="1"/>
  <c r="AB145" i="34"/>
  <c r="AB3" i="25" s="1"/>
  <c r="AI145" i="34"/>
  <c r="AI3" i="25" s="1"/>
  <c r="AC145" i="34"/>
  <c r="AC3" i="25" s="1"/>
  <c r="AH145" i="34"/>
  <c r="AH3" i="25" s="1"/>
  <c r="AE146" i="34"/>
  <c r="AE4" i="25" s="1"/>
  <c r="AI146" i="34"/>
  <c r="AI4" i="25" s="1"/>
  <c r="AH146" i="34"/>
  <c r="AH4" i="25" s="1"/>
  <c r="AC146" i="34"/>
  <c r="AC4" i="25" s="1"/>
  <c r="AG146" i="34"/>
  <c r="AG4" i="25" s="1"/>
  <c r="AJ146" i="34"/>
  <c r="AJ4" i="25" s="1"/>
  <c r="T5" i="25"/>
  <c r="AH147" i="34"/>
  <c r="AH5" i="25" s="1"/>
  <c r="T5" i="26"/>
  <c r="AD156" i="34"/>
  <c r="AD5" i="26" s="1"/>
  <c r="AI156" i="34"/>
  <c r="AI5" i="26" s="1"/>
  <c r="AG156" i="34"/>
  <c r="AG5" i="26" s="1"/>
  <c r="AH156" i="34"/>
  <c r="AH5" i="26" s="1"/>
  <c r="AC157" i="34"/>
  <c r="AC6" i="26" s="1"/>
  <c r="AE157" i="34"/>
  <c r="AE6" i="26" s="1"/>
  <c r="AF157" i="34"/>
  <c r="AF6" i="26" s="1"/>
  <c r="AK157" i="34"/>
  <c r="AK6" i="26" s="1"/>
  <c r="AD157" i="34"/>
  <c r="AD6" i="26" s="1"/>
  <c r="AB157" i="34"/>
  <c r="AB6" i="26" s="1"/>
  <c r="R2" i="27"/>
  <c r="AD162" i="34"/>
  <c r="AD2" i="27" s="1"/>
  <c r="AC162" i="34"/>
  <c r="AC2" i="27" s="1"/>
  <c r="AG162" i="34"/>
  <c r="AG2" i="27" s="1"/>
  <c r="AF162" i="34"/>
  <c r="AF2" i="27" s="1"/>
  <c r="AI164" i="34"/>
  <c r="AI4" i="27" s="1"/>
  <c r="AB164" i="34"/>
  <c r="AB4" i="27" s="1"/>
  <c r="AJ164" i="34"/>
  <c r="AJ4" i="27" s="1"/>
  <c r="AG164" i="34"/>
  <c r="AG4" i="27" s="1"/>
  <c r="T4" i="27"/>
  <c r="V3" i="18"/>
  <c r="AE81" i="34"/>
  <c r="AE3" i="18" s="1"/>
  <c r="AB81" i="34"/>
  <c r="AB3" i="18" s="1"/>
  <c r="AJ81" i="34"/>
  <c r="AJ3" i="18" s="1"/>
  <c r="AK81" i="34"/>
  <c r="AK3" i="18" s="1"/>
  <c r="S6" i="20"/>
  <c r="AJ93" i="34"/>
  <c r="AJ6" i="20" s="1"/>
  <c r="AH93" i="34"/>
  <c r="AH6" i="20" s="1"/>
  <c r="AE93" i="34"/>
  <c r="AE6" i="20" s="1"/>
  <c r="AF93" i="34"/>
  <c r="AF6" i="20" s="1"/>
  <c r="AG93" i="34"/>
  <c r="AG6" i="20" s="1"/>
  <c r="T3" i="11"/>
  <c r="AF99" i="34"/>
  <c r="AF3" i="11" s="1"/>
  <c r="AG99" i="34"/>
  <c r="AG3" i="11" s="1"/>
  <c r="AJ99" i="34"/>
  <c r="AJ3" i="11" s="1"/>
  <c r="AC99" i="34"/>
  <c r="AC3" i="11" s="1"/>
  <c r="S4" i="11"/>
  <c r="AH100" i="34"/>
  <c r="AH4" i="11" s="1"/>
  <c r="AJ100" i="34"/>
  <c r="AJ4" i="11" s="1"/>
  <c r="AK100" i="34"/>
  <c r="AK4" i="11" s="1"/>
  <c r="AB100" i="34"/>
  <c r="AB4" i="11" s="1"/>
  <c r="R6" i="11"/>
  <c r="AD102" i="34"/>
  <c r="AD6" i="11" s="1"/>
  <c r="AE102" i="34"/>
  <c r="AE6" i="11" s="1"/>
  <c r="AB102" i="34"/>
  <c r="AB6" i="11" s="1"/>
  <c r="AJ102" i="34"/>
  <c r="AJ6" i="11" s="1"/>
  <c r="AK102" i="34"/>
  <c r="AK6" i="11" s="1"/>
  <c r="Y2" i="13"/>
  <c r="AE116" i="34"/>
  <c r="AE2" i="13" s="1"/>
  <c r="AF116" i="34"/>
  <c r="AF2" i="13" s="1"/>
  <c r="AH116" i="34"/>
  <c r="AH2" i="13" s="1"/>
  <c r="AJ116" i="34"/>
  <c r="AJ2" i="13" s="1"/>
  <c r="V3" i="13"/>
  <c r="AE117" i="34"/>
  <c r="AE3" i="13" s="1"/>
  <c r="AB117" i="34"/>
  <c r="AB3" i="13" s="1"/>
  <c r="AJ117" i="34"/>
  <c r="AJ3" i="13" s="1"/>
  <c r="AC117" i="34"/>
  <c r="AC3" i="13" s="1"/>
  <c r="AK117" i="34"/>
  <c r="AK3" i="13" s="1"/>
  <c r="AI117" i="34"/>
  <c r="AI3" i="13" s="1"/>
  <c r="AD117" i="34"/>
  <c r="AD3" i="13" s="1"/>
  <c r="S7" i="13"/>
  <c r="AK121" i="34"/>
  <c r="AK7" i="13" s="1"/>
  <c r="AE121" i="34"/>
  <c r="AE7" i="13" s="1"/>
  <c r="AG121" i="34"/>
  <c r="AG7" i="13" s="1"/>
  <c r="AC121" i="34"/>
  <c r="AC7" i="13" s="1"/>
  <c r="AI121" i="34"/>
  <c r="AI7" i="13" s="1"/>
  <c r="AF121" i="34"/>
  <c r="AF7" i="13" s="1"/>
  <c r="AJ147" i="34"/>
  <c r="AJ5" i="25" s="1"/>
  <c r="AF147" i="34"/>
  <c r="AF5" i="25" s="1"/>
  <c r="R5" i="25"/>
  <c r="AC75" i="39"/>
  <c r="AC7" i="21" s="1"/>
  <c r="AD149" i="34"/>
  <c r="AD7" i="25" s="1"/>
  <c r="AI149" i="34"/>
  <c r="AI7" i="25" s="1"/>
  <c r="R7" i="25"/>
  <c r="AH149" i="34"/>
  <c r="AH7" i="25" s="1"/>
  <c r="T7" i="26"/>
  <c r="AJ158" i="34"/>
  <c r="AJ7" i="26" s="1"/>
  <c r="AI158" i="34"/>
  <c r="AI7" i="26" s="1"/>
  <c r="AH158" i="34"/>
  <c r="AH7" i="26" s="1"/>
  <c r="AC158" i="34"/>
  <c r="AC7" i="26" s="1"/>
  <c r="AF158" i="34"/>
  <c r="AF7" i="26" s="1"/>
  <c r="R3" i="27"/>
  <c r="AK163" i="34"/>
  <c r="AK3" i="27" s="1"/>
  <c r="AC163" i="34"/>
  <c r="AC3" i="27" s="1"/>
  <c r="AJ163" i="34"/>
  <c r="AJ3" i="27" s="1"/>
  <c r="AH163" i="34"/>
  <c r="AH3" i="27" s="1"/>
  <c r="AE163" i="34"/>
  <c r="AE3" i="27" s="1"/>
  <c r="AF163" i="34"/>
  <c r="AF3" i="27" s="1"/>
  <c r="AD101" i="34"/>
  <c r="AD5" i="11" s="1"/>
  <c r="AE101" i="34"/>
  <c r="AE5" i="11" s="1"/>
  <c r="AF101" i="34"/>
  <c r="AF5" i="11" s="1"/>
  <c r="AK101" i="34"/>
  <c r="AK5" i="11" s="1"/>
  <c r="U7" i="11"/>
  <c r="AB103" i="34"/>
  <c r="AB7" i="11" s="1"/>
  <c r="AJ103" i="34"/>
  <c r="AJ7" i="11" s="1"/>
  <c r="AG103" i="34"/>
  <c r="AG7" i="11" s="1"/>
  <c r="AH108" i="34"/>
  <c r="AH3" i="12" s="1"/>
  <c r="AK108" i="34"/>
  <c r="AK3" i="12" s="1"/>
  <c r="AC108" i="34"/>
  <c r="AC3" i="12" s="1"/>
  <c r="AF108" i="34"/>
  <c r="AF3" i="12" s="1"/>
  <c r="S5" i="13"/>
  <c r="AK119" i="34"/>
  <c r="AK5" i="13" s="1"/>
  <c r="AC119" i="34"/>
  <c r="AC5" i="13" s="1"/>
  <c r="AH119" i="34"/>
  <c r="AH5" i="13" s="1"/>
  <c r="AI119" i="34"/>
  <c r="AI5" i="13" s="1"/>
  <c r="AJ119" i="34"/>
  <c r="AJ5" i="13" s="1"/>
  <c r="F73" i="39"/>
  <c r="F5" i="21" s="1"/>
  <c r="I73" i="39"/>
  <c r="I5" i="21" s="1"/>
  <c r="N73" i="39"/>
  <c r="N5" i="21" s="1"/>
  <c r="Q73" i="39"/>
  <c r="Q5" i="21" s="1"/>
  <c r="D73" i="39"/>
  <c r="D5" i="21" s="1"/>
  <c r="G73" i="39"/>
  <c r="G5" i="21" s="1"/>
  <c r="L73" i="39"/>
  <c r="L5" i="21" s="1"/>
  <c r="O73" i="39"/>
  <c r="O5" i="21" s="1"/>
  <c r="T73" i="39"/>
  <c r="T5" i="21" s="1"/>
  <c r="V73" i="39"/>
  <c r="V5" i="21" s="1"/>
  <c r="X73" i="39"/>
  <c r="X5" i="21" s="1"/>
  <c r="Z73" i="39"/>
  <c r="Z5" i="21" s="1"/>
  <c r="E73" i="39"/>
  <c r="E5" i="21" s="1"/>
  <c r="J73" i="39"/>
  <c r="J5" i="21" s="1"/>
  <c r="M73" i="39"/>
  <c r="M5" i="21" s="1"/>
  <c r="R73" i="39"/>
  <c r="C73" i="39"/>
  <c r="C5" i="21" s="1"/>
  <c r="W73" i="39"/>
  <c r="W5" i="21" s="1"/>
  <c r="B5" i="21"/>
  <c r="P73" i="39"/>
  <c r="P5" i="21" s="1"/>
  <c r="Y73" i="39"/>
  <c r="Y5" i="21" s="1"/>
  <c r="H73" i="39"/>
  <c r="H5" i="21" s="1"/>
  <c r="S73" i="39"/>
  <c r="S5" i="21" s="1"/>
  <c r="AA73" i="39"/>
  <c r="AA5" i="21" s="1"/>
  <c r="V5" i="14"/>
  <c r="AJ82" i="39"/>
  <c r="AJ5" i="14" s="1"/>
  <c r="AD82" i="39"/>
  <c r="AD5" i="14" s="1"/>
  <c r="T6" i="15"/>
  <c r="AJ92" i="39"/>
  <c r="AJ6" i="15" s="1"/>
  <c r="R3" i="20"/>
  <c r="AD90" i="34"/>
  <c r="AD3" i="20" s="1"/>
  <c r="AD98" i="39"/>
  <c r="X3" i="16" s="1"/>
  <c r="AG98" i="39"/>
  <c r="AA3" i="16" s="1"/>
  <c r="AF98" i="39"/>
  <c r="Z3" i="16" s="1"/>
  <c r="AJ100" i="39"/>
  <c r="AD5" i="16" s="1"/>
  <c r="AG100" i="39"/>
  <c r="AA5" i="16" s="1"/>
  <c r="AD100" i="39"/>
  <c r="X5" i="16" s="1"/>
  <c r="AK100" i="39"/>
  <c r="AE5" i="16" s="1"/>
  <c r="AH100" i="39"/>
  <c r="AB5" i="16" s="1"/>
  <c r="AE100" i="39"/>
  <c r="Y5" i="16" s="1"/>
  <c r="AI100" i="39"/>
  <c r="AC5" i="16" s="1"/>
  <c r="AF100" i="39"/>
  <c r="Z5" i="16" s="1"/>
  <c r="AB100" i="39"/>
  <c r="V5" i="16" s="1"/>
  <c r="AD101" i="39"/>
  <c r="X6" i="16" s="1"/>
  <c r="AE101" i="39"/>
  <c r="Y6" i="16" s="1"/>
  <c r="AB101" i="39"/>
  <c r="V6" i="16" s="1"/>
  <c r="AH102" i="39"/>
  <c r="AB7" i="16" s="1"/>
  <c r="AE102" i="39"/>
  <c r="Y7" i="16" s="1"/>
  <c r="AD102" i="39"/>
  <c r="X7" i="16" s="1"/>
  <c r="AB102" i="39"/>
  <c r="V7" i="16" s="1"/>
  <c r="AC102" i="39"/>
  <c r="W7" i="16" s="1"/>
  <c r="AK102" i="39"/>
  <c r="AE7" i="16" s="1"/>
  <c r="AI102" i="39"/>
  <c r="AC7" i="16" s="1"/>
  <c r="AF102" i="39"/>
  <c r="Z7" i="16" s="1"/>
  <c r="AG102" i="39"/>
  <c r="AA7" i="16" s="1"/>
  <c r="AJ102" i="39"/>
  <c r="AD7" i="16" s="1"/>
  <c r="AI98" i="39"/>
  <c r="AC3" i="16" s="1"/>
  <c r="AK98" i="39"/>
  <c r="AE3" i="16" s="1"/>
  <c r="AK75" i="39"/>
  <c r="AK7" i="21" s="1"/>
  <c r="AG75" i="39"/>
  <c r="AG7" i="21" s="1"/>
  <c r="B6" i="21"/>
  <c r="C74" i="39"/>
  <c r="C6" i="21" s="1"/>
  <c r="E74" i="39"/>
  <c r="E6" i="21" s="1"/>
  <c r="G74" i="39"/>
  <c r="G6" i="21" s="1"/>
  <c r="I74" i="39"/>
  <c r="I6" i="21" s="1"/>
  <c r="K74" i="39"/>
  <c r="K6" i="21" s="1"/>
  <c r="M74" i="39"/>
  <c r="M6" i="21" s="1"/>
  <c r="O74" i="39"/>
  <c r="O6" i="21" s="1"/>
  <c r="Q74" i="39"/>
  <c r="Q6" i="21" s="1"/>
  <c r="S74" i="39"/>
  <c r="U74" i="39"/>
  <c r="U6" i="21" s="1"/>
  <c r="W74" i="39"/>
  <c r="W6" i="21" s="1"/>
  <c r="Y74" i="39"/>
  <c r="Y6" i="21" s="1"/>
  <c r="AA74" i="39"/>
  <c r="AA6" i="21" s="1"/>
  <c r="C72" i="39"/>
  <c r="C4" i="21" s="1"/>
  <c r="E72" i="39"/>
  <c r="E4" i="21" s="1"/>
  <c r="G72" i="39"/>
  <c r="G4" i="21" s="1"/>
  <c r="I72" i="39"/>
  <c r="I4" i="21" s="1"/>
  <c r="K72" i="39"/>
  <c r="K4" i="21" s="1"/>
  <c r="M72" i="39"/>
  <c r="M4" i="21" s="1"/>
  <c r="O72" i="39"/>
  <c r="O4" i="21" s="1"/>
  <c r="Q72" i="39"/>
  <c r="Q4" i="21" s="1"/>
  <c r="S72" i="39"/>
  <c r="S4" i="21" s="1"/>
  <c r="U72" i="39"/>
  <c r="U4" i="21" s="1"/>
  <c r="W72" i="39"/>
  <c r="W4" i="21" s="1"/>
  <c r="Y72" i="39"/>
  <c r="Y4" i="21" s="1"/>
  <c r="AA72" i="39"/>
  <c r="AA4" i="21" s="1"/>
  <c r="H72" i="39"/>
  <c r="H4" i="21" s="1"/>
  <c r="P72" i="39"/>
  <c r="P4" i="21" s="1"/>
  <c r="X72" i="39"/>
  <c r="X4" i="21" s="1"/>
  <c r="F72" i="39"/>
  <c r="F4" i="21" s="1"/>
  <c r="N72" i="39"/>
  <c r="N4" i="21" s="1"/>
  <c r="V72" i="39"/>
  <c r="V4" i="21" s="1"/>
  <c r="D72" i="39"/>
  <c r="D4" i="21" s="1"/>
  <c r="L72" i="39"/>
  <c r="L4" i="21" s="1"/>
  <c r="T72" i="39"/>
  <c r="T4" i="21" s="1"/>
  <c r="AB83" i="39"/>
  <c r="AB6" i="14" s="1"/>
  <c r="AD83" i="39"/>
  <c r="AD6" i="14" s="1"/>
  <c r="AF83" i="39"/>
  <c r="AF6" i="14" s="1"/>
  <c r="AH83" i="39"/>
  <c r="AH6" i="14" s="1"/>
  <c r="AJ83" i="39"/>
  <c r="AJ6" i="14" s="1"/>
  <c r="AE83" i="39"/>
  <c r="AE6" i="14" s="1"/>
  <c r="S6" i="14"/>
  <c r="AI83" i="39"/>
  <c r="AI6" i="14" s="1"/>
  <c r="AC83" i="39"/>
  <c r="AC6" i="14" s="1"/>
  <c r="AG83" i="39"/>
  <c r="AG6" i="14" s="1"/>
  <c r="AK83" i="39"/>
  <c r="AK6" i="14" s="1"/>
  <c r="AB98" i="39"/>
  <c r="V3" i="16" s="1"/>
  <c r="AE98" i="39"/>
  <c r="Y3" i="16" s="1"/>
  <c r="P74" i="39"/>
  <c r="P6" i="21" s="1"/>
  <c r="H74" i="39"/>
  <c r="H6" i="21" s="1"/>
  <c r="J72" i="39"/>
  <c r="J4" i="21" s="1"/>
  <c r="S7" i="21"/>
  <c r="AB75" i="39"/>
  <c r="AB7" i="21" s="1"/>
  <c r="AD75" i="39"/>
  <c r="AD7" i="21" s="1"/>
  <c r="AF75" i="39"/>
  <c r="AF7" i="21" s="1"/>
  <c r="AH75" i="39"/>
  <c r="AH7" i="21" s="1"/>
  <c r="AJ75" i="39"/>
  <c r="AJ7" i="21" s="1"/>
  <c r="R4" i="21"/>
  <c r="T3" i="14"/>
  <c r="AD80" i="39"/>
  <c r="AD3" i="14" s="1"/>
  <c r="AJ80" i="39"/>
  <c r="AJ3" i="14" s="1"/>
  <c r="AC92" i="39"/>
  <c r="AC6" i="15" s="1"/>
  <c r="AE92" i="39"/>
  <c r="AE6" i="15" s="1"/>
  <c r="AG92" i="39"/>
  <c r="AG6" i="15" s="1"/>
  <c r="AI92" i="39"/>
  <c r="AI6" i="15" s="1"/>
  <c r="AK92" i="39"/>
  <c r="AK6" i="15" s="1"/>
  <c r="AD92" i="39"/>
  <c r="AD6" i="15" s="1"/>
  <c r="AH92" i="39"/>
  <c r="AH6" i="15" s="1"/>
  <c r="R6" i="15"/>
  <c r="AF92" i="39"/>
  <c r="AF6" i="15" s="1"/>
  <c r="AC84" i="39"/>
  <c r="AC7" i="14" s="1"/>
  <c r="AE84" i="39"/>
  <c r="AE7" i="14" s="1"/>
  <c r="AG84" i="39"/>
  <c r="AG7" i="14" s="1"/>
  <c r="AI84" i="39"/>
  <c r="AI7" i="14" s="1"/>
  <c r="AK84" i="39"/>
  <c r="AK7" i="14" s="1"/>
  <c r="AD84" i="39"/>
  <c r="AD7" i="14" s="1"/>
  <c r="D107" i="39"/>
  <c r="D3" i="17" s="1"/>
  <c r="F107" i="39"/>
  <c r="F3" i="17" s="1"/>
  <c r="H107" i="39"/>
  <c r="H3" i="17" s="1"/>
  <c r="J107" i="39"/>
  <c r="J3" i="17" s="1"/>
  <c r="L107" i="39"/>
  <c r="L3" i="17" s="1"/>
  <c r="N107" i="39"/>
  <c r="N3" i="17" s="1"/>
  <c r="P107" i="39"/>
  <c r="P3" i="17" s="1"/>
  <c r="C107" i="39"/>
  <c r="C3" i="17" s="1"/>
  <c r="E107" i="39"/>
  <c r="E3" i="17" s="1"/>
  <c r="G107" i="39"/>
  <c r="G3" i="17" s="1"/>
  <c r="I107" i="39"/>
  <c r="I3" i="17" s="1"/>
  <c r="K107" i="39"/>
  <c r="K3" i="17" s="1"/>
  <c r="M107" i="39"/>
  <c r="M3" i="17" s="1"/>
  <c r="O107" i="39"/>
  <c r="O3" i="17" s="1"/>
  <c r="Q107" i="39"/>
  <c r="Q3" i="17" s="1"/>
  <c r="S107" i="39"/>
  <c r="S3" i="17" s="1"/>
  <c r="U107" i="39"/>
  <c r="U3" i="17" s="1"/>
  <c r="W107" i="39"/>
  <c r="W3" i="17" s="1"/>
  <c r="Y107" i="39"/>
  <c r="Y3" i="17" s="1"/>
  <c r="AA107" i="39"/>
  <c r="AA3" i="17" s="1"/>
  <c r="X107" i="39"/>
  <c r="X3" i="17" s="1"/>
  <c r="V107" i="39"/>
  <c r="V3" i="17" s="1"/>
  <c r="Z107" i="39"/>
  <c r="Z3" i="17" s="1"/>
  <c r="B3" i="17"/>
  <c r="T107" i="39"/>
  <c r="T3" i="17" s="1"/>
  <c r="R107" i="39"/>
  <c r="C70" i="39"/>
  <c r="C2" i="21" s="1"/>
  <c r="E70" i="39"/>
  <c r="E2" i="21" s="1"/>
  <c r="G70" i="39"/>
  <c r="G2" i="21" s="1"/>
  <c r="I70" i="39"/>
  <c r="I2" i="21" s="1"/>
  <c r="K70" i="39"/>
  <c r="K2" i="21" s="1"/>
  <c r="M70" i="39"/>
  <c r="M2" i="21" s="1"/>
  <c r="O70" i="39"/>
  <c r="O2" i="21" s="1"/>
  <c r="Q70" i="39"/>
  <c r="Q2" i="21" s="1"/>
  <c r="S70" i="39"/>
  <c r="S2" i="21" s="1"/>
  <c r="U70" i="39"/>
  <c r="U2" i="21" s="1"/>
  <c r="W70" i="39"/>
  <c r="W2" i="21" s="1"/>
  <c r="Y70" i="39"/>
  <c r="Y2" i="21" s="1"/>
  <c r="AA70" i="39"/>
  <c r="AA2" i="21" s="1"/>
  <c r="AH84" i="39"/>
  <c r="AH7" i="14" s="1"/>
  <c r="AC82" i="39"/>
  <c r="AC5" i="14" s="1"/>
  <c r="AE82" i="39"/>
  <c r="AE5" i="14" s="1"/>
  <c r="AG82" i="39"/>
  <c r="AG5" i="14" s="1"/>
  <c r="AI82" i="39"/>
  <c r="AI5" i="14" s="1"/>
  <c r="AK82" i="39"/>
  <c r="AK5" i="14" s="1"/>
  <c r="R5" i="14"/>
  <c r="AH82" i="39"/>
  <c r="AH5" i="14" s="1"/>
  <c r="C97" i="39"/>
  <c r="C2" i="16" s="1"/>
  <c r="H97" i="39"/>
  <c r="H2" i="16" s="1"/>
  <c r="K97" i="39"/>
  <c r="K2" i="16" s="1"/>
  <c r="P97" i="39"/>
  <c r="P2" i="16" s="1"/>
  <c r="S97" i="39"/>
  <c r="S2" i="16" s="1"/>
  <c r="U97" i="39"/>
  <c r="U2" i="16" s="1"/>
  <c r="W97" i="39"/>
  <c r="W2" i="16" s="1"/>
  <c r="Y97" i="39"/>
  <c r="Y2" i="16" s="1"/>
  <c r="AA97" i="39"/>
  <c r="AA2" i="16" s="1"/>
  <c r="F97" i="39"/>
  <c r="F2" i="16" s="1"/>
  <c r="I97" i="39"/>
  <c r="I2" i="16" s="1"/>
  <c r="N97" i="39"/>
  <c r="N2" i="16" s="1"/>
  <c r="Q97" i="39"/>
  <c r="Q2" i="16" s="1"/>
  <c r="E97" i="39"/>
  <c r="E2" i="16" s="1"/>
  <c r="J97" i="39"/>
  <c r="J2" i="16" s="1"/>
  <c r="M97" i="39"/>
  <c r="M2" i="16" s="1"/>
  <c r="R97" i="39"/>
  <c r="D97" i="39"/>
  <c r="D2" i="16" s="1"/>
  <c r="O97" i="39"/>
  <c r="O2" i="16" s="1"/>
  <c r="X97" i="39"/>
  <c r="X2" i="16" s="1"/>
  <c r="G97" i="39"/>
  <c r="G2" i="16" s="1"/>
  <c r="Z97" i="39"/>
  <c r="Z2" i="16" s="1"/>
  <c r="T97" i="39"/>
  <c r="T2" i="16" s="1"/>
  <c r="Z70" i="39"/>
  <c r="Z2" i="21" s="1"/>
  <c r="R70" i="39"/>
  <c r="J70" i="39"/>
  <c r="J2" i="21" s="1"/>
  <c r="AF82" i="39"/>
  <c r="AF5" i="14" s="1"/>
  <c r="AB82" i="39"/>
  <c r="AB5" i="14" s="1"/>
  <c r="AC80" i="39"/>
  <c r="AC3" i="14" s="1"/>
  <c r="AE80" i="39"/>
  <c r="AE3" i="14" s="1"/>
  <c r="AG80" i="39"/>
  <c r="AG3" i="14" s="1"/>
  <c r="AI80" i="39"/>
  <c r="AI3" i="14" s="1"/>
  <c r="AK80" i="39"/>
  <c r="AK3" i="14" s="1"/>
  <c r="R3" i="14"/>
  <c r="AH80" i="39"/>
  <c r="AH3" i="14" s="1"/>
  <c r="AF80" i="39"/>
  <c r="AF3" i="14" s="1"/>
  <c r="AC90" i="39"/>
  <c r="AC4" i="15" s="1"/>
  <c r="AE90" i="39"/>
  <c r="AE4" i="15" s="1"/>
  <c r="AG90" i="39"/>
  <c r="AG4" i="15" s="1"/>
  <c r="AI90" i="39"/>
  <c r="AI4" i="15" s="1"/>
  <c r="AK90" i="39"/>
  <c r="AK4" i="15" s="1"/>
  <c r="D88" i="39"/>
  <c r="D2" i="15" s="1"/>
  <c r="F88" i="39"/>
  <c r="F2" i="15" s="1"/>
  <c r="H88" i="39"/>
  <c r="H2" i="15" s="1"/>
  <c r="J88" i="39"/>
  <c r="J2" i="15" s="1"/>
  <c r="L88" i="39"/>
  <c r="L2" i="15" s="1"/>
  <c r="N88" i="39"/>
  <c r="N2" i="15" s="1"/>
  <c r="P88" i="39"/>
  <c r="P2" i="15" s="1"/>
  <c r="R88" i="39"/>
  <c r="T88" i="39"/>
  <c r="T2" i="15" s="1"/>
  <c r="V88" i="39"/>
  <c r="V2" i="15" s="1"/>
  <c r="X88" i="39"/>
  <c r="X2" i="15" s="1"/>
  <c r="Z88" i="39"/>
  <c r="Z2" i="15" s="1"/>
  <c r="C88" i="39"/>
  <c r="C2" i="15" s="1"/>
  <c r="E88" i="39"/>
  <c r="E2" i="15" s="1"/>
  <c r="G88" i="39"/>
  <c r="G2" i="15" s="1"/>
  <c r="I88" i="39"/>
  <c r="I2" i="15" s="1"/>
  <c r="K88" i="39"/>
  <c r="K2" i="15" s="1"/>
  <c r="M88" i="39"/>
  <c r="M2" i="15" s="1"/>
  <c r="O88" i="39"/>
  <c r="O2" i="15" s="1"/>
  <c r="Q88" i="39"/>
  <c r="Q2" i="15" s="1"/>
  <c r="S88" i="39"/>
  <c r="S2" i="15" s="1"/>
  <c r="U88" i="39"/>
  <c r="U2" i="15" s="1"/>
  <c r="W88" i="39"/>
  <c r="W2" i="15" s="1"/>
  <c r="Y88" i="39"/>
  <c r="Y2" i="15" s="1"/>
  <c r="AA88" i="39"/>
  <c r="AA2" i="15" s="1"/>
  <c r="AE111" i="39"/>
  <c r="AE7" i="17" s="1"/>
  <c r="AI111" i="39"/>
  <c r="AI7" i="17" s="1"/>
  <c r="W7" i="17"/>
  <c r="C109" i="39"/>
  <c r="C5" i="17" s="1"/>
  <c r="E109" i="39"/>
  <c r="E5" i="17" s="1"/>
  <c r="G109" i="39"/>
  <c r="G5" i="17" s="1"/>
  <c r="I109" i="39"/>
  <c r="I5" i="17" s="1"/>
  <c r="K109" i="39"/>
  <c r="K5" i="17" s="1"/>
  <c r="M109" i="39"/>
  <c r="M5" i="17" s="1"/>
  <c r="O109" i="39"/>
  <c r="O5" i="17" s="1"/>
  <c r="Q109" i="39"/>
  <c r="Q5" i="17" s="1"/>
  <c r="S109" i="39"/>
  <c r="S5" i="17" s="1"/>
  <c r="U109" i="39"/>
  <c r="U5" i="17" s="1"/>
  <c r="W109" i="39"/>
  <c r="W5" i="17" s="1"/>
  <c r="Y109" i="39"/>
  <c r="Y5" i="17" s="1"/>
  <c r="AA109" i="39"/>
  <c r="AA5" i="17" s="1"/>
  <c r="H109" i="39"/>
  <c r="H5" i="17" s="1"/>
  <c r="P109" i="39"/>
  <c r="P5" i="17" s="1"/>
  <c r="X109" i="39"/>
  <c r="X5" i="17" s="1"/>
  <c r="F109" i="39"/>
  <c r="F5" i="17" s="1"/>
  <c r="N109" i="39"/>
  <c r="N5" i="17" s="1"/>
  <c r="V109" i="39"/>
  <c r="V5" i="17" s="1"/>
  <c r="R109" i="39"/>
  <c r="D109" i="39"/>
  <c r="D5" i="17" s="1"/>
  <c r="T109" i="39"/>
  <c r="T5" i="17" s="1"/>
  <c r="L109" i="39"/>
  <c r="L5" i="17" s="1"/>
  <c r="D108" i="39"/>
  <c r="D4" i="17" s="1"/>
  <c r="F108" i="39"/>
  <c r="F4" i="17" s="1"/>
  <c r="H108" i="39"/>
  <c r="H4" i="17" s="1"/>
  <c r="J108" i="39"/>
  <c r="J4" i="17" s="1"/>
  <c r="L108" i="39"/>
  <c r="L4" i="17" s="1"/>
  <c r="N108" i="39"/>
  <c r="N4" i="17" s="1"/>
  <c r="P108" i="39"/>
  <c r="P4" i="17" s="1"/>
  <c r="R108" i="39"/>
  <c r="T108" i="39"/>
  <c r="T4" i="17" s="1"/>
  <c r="V108" i="39"/>
  <c r="V4" i="17" s="1"/>
  <c r="X108" i="39"/>
  <c r="X4" i="17" s="1"/>
  <c r="Z108" i="39"/>
  <c r="Z4" i="17" s="1"/>
  <c r="C108" i="39"/>
  <c r="C4" i="17" s="1"/>
  <c r="K108" i="39"/>
  <c r="K4" i="17" s="1"/>
  <c r="S108" i="39"/>
  <c r="S4" i="17" s="1"/>
  <c r="AA108" i="39"/>
  <c r="AA4" i="17" s="1"/>
  <c r="I108" i="39"/>
  <c r="I4" i="17" s="1"/>
  <c r="Q108" i="39"/>
  <c r="Q4" i="17" s="1"/>
  <c r="Y108" i="39"/>
  <c r="Y4" i="17" s="1"/>
  <c r="B4" i="17"/>
  <c r="O108" i="39"/>
  <c r="O4" i="17" s="1"/>
  <c r="E108" i="39"/>
  <c r="E4" i="17" s="1"/>
  <c r="U108" i="39"/>
  <c r="U4" i="17" s="1"/>
  <c r="M108" i="39"/>
  <c r="M4" i="17" s="1"/>
  <c r="C106" i="39"/>
  <c r="C2" i="17" s="1"/>
  <c r="E106" i="39"/>
  <c r="E2" i="17" s="1"/>
  <c r="G106" i="39"/>
  <c r="G2" i="17" s="1"/>
  <c r="I106" i="39"/>
  <c r="I2" i="17" s="1"/>
  <c r="K106" i="39"/>
  <c r="K2" i="17" s="1"/>
  <c r="M106" i="39"/>
  <c r="M2" i="17" s="1"/>
  <c r="O106" i="39"/>
  <c r="O2" i="17" s="1"/>
  <c r="Q106" i="39"/>
  <c r="Q2" i="17" s="1"/>
  <c r="S106" i="39"/>
  <c r="S2" i="17" s="1"/>
  <c r="U106" i="39"/>
  <c r="U2" i="17" s="1"/>
  <c r="W106" i="39"/>
  <c r="W2" i="17" s="1"/>
  <c r="Y106" i="39"/>
  <c r="Y2" i="17" s="1"/>
  <c r="AA106" i="39"/>
  <c r="AA2" i="17" s="1"/>
  <c r="D106" i="39"/>
  <c r="D2" i="17" s="1"/>
  <c r="F106" i="39"/>
  <c r="F2" i="17" s="1"/>
  <c r="H106" i="39"/>
  <c r="H2" i="17" s="1"/>
  <c r="J106" i="39"/>
  <c r="J2" i="17" s="1"/>
  <c r="L106" i="39"/>
  <c r="L2" i="17" s="1"/>
  <c r="N106" i="39"/>
  <c r="N2" i="17" s="1"/>
  <c r="P106" i="39"/>
  <c r="P2" i="17" s="1"/>
  <c r="R106" i="39"/>
  <c r="T106" i="39"/>
  <c r="T2" i="17" s="1"/>
  <c r="V106" i="39"/>
  <c r="V2" i="17" s="1"/>
  <c r="X106" i="39"/>
  <c r="X2" i="17" s="1"/>
  <c r="Z106" i="39"/>
  <c r="Z2" i="17" s="1"/>
  <c r="B2" i="17"/>
  <c r="B51" i="39"/>
  <c r="B61" i="39" s="1"/>
  <c r="B79" i="39" s="1"/>
  <c r="AK93" i="39"/>
  <c r="AK7" i="15" s="1"/>
  <c r="AC111" i="39"/>
  <c r="AC7" i="17" s="1"/>
  <c r="AB93" i="39"/>
  <c r="AB7" i="15" s="1"/>
  <c r="AD93" i="39"/>
  <c r="AD7" i="15" s="1"/>
  <c r="AF93" i="39"/>
  <c r="AF7" i="15" s="1"/>
  <c r="AH93" i="39"/>
  <c r="AH7" i="15" s="1"/>
  <c r="AJ93" i="39"/>
  <c r="AJ7" i="15" s="1"/>
  <c r="AB91" i="39"/>
  <c r="AB5" i="15" s="1"/>
  <c r="AD91" i="39"/>
  <c r="AD5" i="15" s="1"/>
  <c r="AF91" i="39"/>
  <c r="AF5" i="15" s="1"/>
  <c r="AH91" i="39"/>
  <c r="AH5" i="15" s="1"/>
  <c r="AJ91" i="39"/>
  <c r="AJ5" i="15" s="1"/>
  <c r="AH90" i="39"/>
  <c r="AH4" i="15" s="1"/>
  <c r="AD90" i="39"/>
  <c r="AD4" i="15" s="1"/>
  <c r="B5" i="17"/>
  <c r="AK111" i="39"/>
  <c r="AK7" i="17" s="1"/>
  <c r="J109" i="39"/>
  <c r="J5" i="17" s="1"/>
  <c r="AJ89" i="39"/>
  <c r="AJ3" i="15" s="1"/>
  <c r="AH89" i="39"/>
  <c r="AH3" i="15" s="1"/>
  <c r="AF89" i="39"/>
  <c r="AF3" i="15" s="1"/>
  <c r="AD89" i="39"/>
  <c r="AD3" i="15" s="1"/>
  <c r="B6" i="17"/>
  <c r="P110" i="39"/>
  <c r="P6" i="17" s="1"/>
  <c r="AB111" i="39"/>
  <c r="AB7" i="17" s="1"/>
  <c r="AD111" i="39"/>
  <c r="AD7" i="17" s="1"/>
  <c r="AF111" i="39"/>
  <c r="AF7" i="17" s="1"/>
  <c r="AH111" i="39"/>
  <c r="AH7" i="17" s="1"/>
  <c r="F110" i="39"/>
  <c r="F6" i="17" s="1"/>
  <c r="I110" i="39"/>
  <c r="I6" i="17" s="1"/>
  <c r="N110" i="39"/>
  <c r="N6" i="17" s="1"/>
  <c r="Q110" i="39"/>
  <c r="Q6" i="17" s="1"/>
  <c r="S110" i="39"/>
  <c r="U110" i="39"/>
  <c r="U6" i="17" s="1"/>
  <c r="W110" i="39"/>
  <c r="W6" i="17" s="1"/>
  <c r="Y110" i="39"/>
  <c r="Y6" i="17" s="1"/>
  <c r="AA110" i="39"/>
  <c r="AA6" i="17" s="1"/>
  <c r="D110" i="39"/>
  <c r="D6" i="17" s="1"/>
  <c r="G110" i="39"/>
  <c r="G6" i="17" s="1"/>
  <c r="L110" i="39"/>
  <c r="L6" i="17" s="1"/>
  <c r="O110" i="39"/>
  <c r="O6" i="17" s="1"/>
  <c r="B37" i="34" l="1"/>
  <c r="C51" i="34"/>
  <c r="C40" i="34"/>
  <c r="C54" i="34" s="1"/>
  <c r="C64" i="34" s="1"/>
  <c r="B109" i="34" s="1"/>
  <c r="D65" i="34"/>
  <c r="D63" i="34"/>
  <c r="C61" i="34"/>
  <c r="N82" i="34" s="1"/>
  <c r="N4" i="18" s="1"/>
  <c r="AC110" i="39"/>
  <c r="AC6" i="17" s="1"/>
  <c r="AI72" i="39"/>
  <c r="AI4" i="21" s="1"/>
  <c r="AE74" i="39"/>
  <c r="AE6" i="21" s="1"/>
  <c r="AD72" i="39"/>
  <c r="AD4" i="21" s="1"/>
  <c r="AE110" i="39"/>
  <c r="AE6" i="17" s="1"/>
  <c r="AB108" i="39"/>
  <c r="AB4" i="17" s="1"/>
  <c r="AD108" i="39"/>
  <c r="AD4" i="17" s="1"/>
  <c r="AF108" i="39"/>
  <c r="AF4" i="17" s="1"/>
  <c r="AH108" i="39"/>
  <c r="AH4" i="17" s="1"/>
  <c r="AJ108" i="39"/>
  <c r="AJ4" i="17" s="1"/>
  <c r="AI108" i="39"/>
  <c r="AI4" i="17" s="1"/>
  <c r="AG108" i="39"/>
  <c r="AG4" i="17" s="1"/>
  <c r="AE108" i="39"/>
  <c r="AE4" i="17" s="1"/>
  <c r="AK108" i="39"/>
  <c r="AK4" i="17" s="1"/>
  <c r="R4" i="17"/>
  <c r="AC108" i="39"/>
  <c r="AC4" i="17" s="1"/>
  <c r="AG110" i="39"/>
  <c r="AG6" i="17" s="1"/>
  <c r="R2" i="17"/>
  <c r="AC106" i="39"/>
  <c r="AC2" i="17" s="1"/>
  <c r="AE106" i="39"/>
  <c r="AE2" i="17" s="1"/>
  <c r="AG106" i="39"/>
  <c r="AG2" i="17" s="1"/>
  <c r="AI106" i="39"/>
  <c r="AI2" i="17" s="1"/>
  <c r="AK106" i="39"/>
  <c r="AK2" i="17" s="1"/>
  <c r="AB106" i="39"/>
  <c r="AB2" i="17" s="1"/>
  <c r="AD106" i="39"/>
  <c r="AD2" i="17" s="1"/>
  <c r="AF106" i="39"/>
  <c r="AF2" i="17" s="1"/>
  <c r="AH106" i="39"/>
  <c r="AH2" i="17" s="1"/>
  <c r="AJ106" i="39"/>
  <c r="AJ2" i="17" s="1"/>
  <c r="AC109" i="39"/>
  <c r="AC5" i="17" s="1"/>
  <c r="AE109" i="39"/>
  <c r="AE5" i="17" s="1"/>
  <c r="AG109" i="39"/>
  <c r="AG5" i="17" s="1"/>
  <c r="AI109" i="39"/>
  <c r="AI5" i="17" s="1"/>
  <c r="AK109" i="39"/>
  <c r="AK5" i="17" s="1"/>
  <c r="R5" i="17"/>
  <c r="AF109" i="39"/>
  <c r="AF5" i="17" s="1"/>
  <c r="AD109" i="39"/>
  <c r="AD5" i="17" s="1"/>
  <c r="AH109" i="39"/>
  <c r="AH5" i="17" s="1"/>
  <c r="AJ109" i="39"/>
  <c r="AJ5" i="17" s="1"/>
  <c r="AB109" i="39"/>
  <c r="AB5" i="17" s="1"/>
  <c r="AB88" i="39"/>
  <c r="AB2" i="15" s="1"/>
  <c r="AD88" i="39"/>
  <c r="AD2" i="15" s="1"/>
  <c r="AF88" i="39"/>
  <c r="AF2" i="15" s="1"/>
  <c r="AH88" i="39"/>
  <c r="AH2" i="15" s="1"/>
  <c r="AJ88" i="39"/>
  <c r="AJ2" i="15" s="1"/>
  <c r="AC88" i="39"/>
  <c r="AC2" i="15" s="1"/>
  <c r="AE88" i="39"/>
  <c r="AE2" i="15" s="1"/>
  <c r="AG88" i="39"/>
  <c r="AG2" i="15" s="1"/>
  <c r="AI88" i="39"/>
  <c r="AI2" i="15" s="1"/>
  <c r="AK88" i="39"/>
  <c r="AK2" i="15" s="1"/>
  <c r="R2" i="15"/>
  <c r="AC70" i="39"/>
  <c r="AC2" i="21" s="1"/>
  <c r="AE70" i="39"/>
  <c r="AE2" i="21" s="1"/>
  <c r="AG70" i="39"/>
  <c r="AG2" i="21" s="1"/>
  <c r="AI70" i="39"/>
  <c r="AI2" i="21" s="1"/>
  <c r="AK70" i="39"/>
  <c r="AK2" i="21" s="1"/>
  <c r="AH70" i="39"/>
  <c r="AH2" i="21" s="1"/>
  <c r="R2" i="21"/>
  <c r="AF70" i="39"/>
  <c r="AF2" i="21" s="1"/>
  <c r="AD70" i="39"/>
  <c r="AD2" i="21" s="1"/>
  <c r="AJ70" i="39"/>
  <c r="AJ2" i="21" s="1"/>
  <c r="AB70" i="39"/>
  <c r="AB2" i="21" s="1"/>
  <c r="R2" i="16"/>
  <c r="AC97" i="39"/>
  <c r="AC2" i="16" s="1"/>
  <c r="AE97" i="39"/>
  <c r="AE2" i="16" s="1"/>
  <c r="AG97" i="39"/>
  <c r="AG2" i="16" s="1"/>
  <c r="AI97" i="39"/>
  <c r="AI2" i="16" s="1"/>
  <c r="AK97" i="39"/>
  <c r="AK2" i="16" s="1"/>
  <c r="AF97" i="39"/>
  <c r="AF2" i="16" s="1"/>
  <c r="AH97" i="39"/>
  <c r="AH2" i="16" s="1"/>
  <c r="AB97" i="39"/>
  <c r="AB2" i="16" s="1"/>
  <c r="AJ97" i="39"/>
  <c r="AJ2" i="16" s="1"/>
  <c r="AD97" i="39"/>
  <c r="AD2" i="16" s="1"/>
  <c r="AB72" i="39"/>
  <c r="AB4" i="21" s="1"/>
  <c r="AK72" i="39"/>
  <c r="AK4" i="21" s="1"/>
  <c r="AC72" i="39"/>
  <c r="AC4" i="21" s="1"/>
  <c r="AI74" i="39"/>
  <c r="AI6" i="21" s="1"/>
  <c r="AH72" i="39"/>
  <c r="AH4" i="21" s="1"/>
  <c r="B65" i="34"/>
  <c r="F63" i="34"/>
  <c r="G79" i="39"/>
  <c r="G2" i="14" s="1"/>
  <c r="H79" i="39"/>
  <c r="H2" i="14" s="1"/>
  <c r="J79" i="39"/>
  <c r="J2" i="14" s="1"/>
  <c r="L79" i="39"/>
  <c r="L2" i="14" s="1"/>
  <c r="N79" i="39"/>
  <c r="N2" i="14" s="1"/>
  <c r="P79" i="39"/>
  <c r="P2" i="14" s="1"/>
  <c r="R79" i="39"/>
  <c r="T79" i="39"/>
  <c r="T2" i="14" s="1"/>
  <c r="V79" i="39"/>
  <c r="V2" i="14" s="1"/>
  <c r="X79" i="39"/>
  <c r="X2" i="14" s="1"/>
  <c r="Z79" i="39"/>
  <c r="Z2" i="14" s="1"/>
  <c r="E79" i="39"/>
  <c r="E2" i="14" s="1"/>
  <c r="K79" i="39"/>
  <c r="K2" i="14" s="1"/>
  <c r="S79" i="39"/>
  <c r="S2" i="14" s="1"/>
  <c r="AA79" i="39"/>
  <c r="AA2" i="14" s="1"/>
  <c r="C79" i="39"/>
  <c r="C2" i="14" s="1"/>
  <c r="F79" i="39"/>
  <c r="F2" i="14" s="1"/>
  <c r="I79" i="39"/>
  <c r="I2" i="14" s="1"/>
  <c r="Q79" i="39"/>
  <c r="Q2" i="14" s="1"/>
  <c r="Y79" i="39"/>
  <c r="Y2" i="14" s="1"/>
  <c r="U79" i="39"/>
  <c r="U2" i="14" s="1"/>
  <c r="W79" i="39"/>
  <c r="W2" i="14" s="1"/>
  <c r="M79" i="39"/>
  <c r="M2" i="14" s="1"/>
  <c r="O79" i="39"/>
  <c r="O2" i="14" s="1"/>
  <c r="B2" i="14"/>
  <c r="D79" i="39"/>
  <c r="D2" i="14" s="1"/>
  <c r="K59" i="39"/>
  <c r="AC107" i="39"/>
  <c r="AC3" i="17" s="1"/>
  <c r="AE107" i="39"/>
  <c r="AE3" i="17" s="1"/>
  <c r="AG107" i="39"/>
  <c r="AG3" i="17" s="1"/>
  <c r="AI107" i="39"/>
  <c r="AI3" i="17" s="1"/>
  <c r="AK107" i="39"/>
  <c r="AK3" i="17" s="1"/>
  <c r="R3" i="17"/>
  <c r="AF107" i="39"/>
  <c r="AF3" i="17" s="1"/>
  <c r="AD107" i="39"/>
  <c r="AD3" i="17" s="1"/>
  <c r="AB107" i="39"/>
  <c r="AB3" i="17" s="1"/>
  <c r="AJ107" i="39"/>
  <c r="AJ3" i="17" s="1"/>
  <c r="AH107" i="39"/>
  <c r="AH3" i="17" s="1"/>
  <c r="G71" i="39"/>
  <c r="G3" i="21" s="1"/>
  <c r="J71" i="39"/>
  <c r="J3" i="21" s="1"/>
  <c r="O71" i="39"/>
  <c r="O3" i="21" s="1"/>
  <c r="R71" i="39"/>
  <c r="W71" i="39"/>
  <c r="W3" i="21" s="1"/>
  <c r="Z71" i="39"/>
  <c r="Z3" i="21" s="1"/>
  <c r="E71" i="39"/>
  <c r="E3" i="21" s="1"/>
  <c r="H71" i="39"/>
  <c r="H3" i="21" s="1"/>
  <c r="M71" i="39"/>
  <c r="M3" i="21" s="1"/>
  <c r="P71" i="39"/>
  <c r="P3" i="21" s="1"/>
  <c r="U71" i="39"/>
  <c r="U3" i="21" s="1"/>
  <c r="X71" i="39"/>
  <c r="X3" i="21" s="1"/>
  <c r="B3" i="21"/>
  <c r="C71" i="39"/>
  <c r="C3" i="21" s="1"/>
  <c r="F71" i="39"/>
  <c r="F3" i="21" s="1"/>
  <c r="K71" i="39"/>
  <c r="K3" i="21" s="1"/>
  <c r="N71" i="39"/>
  <c r="N3" i="21" s="1"/>
  <c r="S71" i="39"/>
  <c r="S3" i="21" s="1"/>
  <c r="V71" i="39"/>
  <c r="V3" i="21" s="1"/>
  <c r="AA71" i="39"/>
  <c r="AA3" i="21" s="1"/>
  <c r="D71" i="39"/>
  <c r="D3" i="21" s="1"/>
  <c r="Y71" i="39"/>
  <c r="Y3" i="21" s="1"/>
  <c r="Q71" i="39"/>
  <c r="Q3" i="21" s="1"/>
  <c r="I71" i="39"/>
  <c r="I3" i="21" s="1"/>
  <c r="T71" i="39"/>
  <c r="T3" i="21" s="1"/>
  <c r="L71" i="39"/>
  <c r="L3" i="21" s="1"/>
  <c r="AF72" i="39"/>
  <c r="AF4" i="21" s="1"/>
  <c r="AG72" i="39"/>
  <c r="AG4" i="21" s="1"/>
  <c r="E64" i="34"/>
  <c r="R5" i="21"/>
  <c r="AB73" i="39"/>
  <c r="AB5" i="21" s="1"/>
  <c r="AD73" i="39"/>
  <c r="AD5" i="21" s="1"/>
  <c r="AF73" i="39"/>
  <c r="AF5" i="21" s="1"/>
  <c r="AH73" i="39"/>
  <c r="AH5" i="21" s="1"/>
  <c r="AJ73" i="39"/>
  <c r="AJ5" i="21" s="1"/>
  <c r="AE73" i="39"/>
  <c r="AE5" i="21" s="1"/>
  <c r="AG73" i="39"/>
  <c r="AG5" i="21" s="1"/>
  <c r="AI73" i="39"/>
  <c r="AI5" i="21" s="1"/>
  <c r="AK73" i="39"/>
  <c r="AK5" i="21" s="1"/>
  <c r="AC73" i="39"/>
  <c r="AC5" i="21" s="1"/>
  <c r="B62" i="34"/>
  <c r="B89" i="34" s="1"/>
  <c r="E62" i="34"/>
  <c r="F62" i="34"/>
  <c r="AB81" i="39"/>
  <c r="AB4" i="14" s="1"/>
  <c r="AD81" i="39"/>
  <c r="AD4" i="14" s="1"/>
  <c r="AF81" i="39"/>
  <c r="AF4" i="14" s="1"/>
  <c r="AH81" i="39"/>
  <c r="AH4" i="14" s="1"/>
  <c r="AJ81" i="39"/>
  <c r="AJ4" i="14" s="1"/>
  <c r="R4" i="14"/>
  <c r="AC81" i="39"/>
  <c r="AC4" i="14" s="1"/>
  <c r="AK81" i="39"/>
  <c r="AK4" i="14" s="1"/>
  <c r="AI81" i="39"/>
  <c r="AI4" i="14" s="1"/>
  <c r="AE81" i="39"/>
  <c r="AE4" i="14" s="1"/>
  <c r="AG81" i="39"/>
  <c r="AG4" i="14" s="1"/>
  <c r="S6" i="17"/>
  <c r="AD110" i="39"/>
  <c r="AD6" i="17" s="1"/>
  <c r="AH110" i="39"/>
  <c r="AH6" i="17" s="1"/>
  <c r="AF110" i="39"/>
  <c r="AF6" i="17" s="1"/>
  <c r="AJ110" i="39"/>
  <c r="AJ6" i="17" s="1"/>
  <c r="AB110" i="39"/>
  <c r="AB6" i="17" s="1"/>
  <c r="S6" i="21"/>
  <c r="AD74" i="39"/>
  <c r="AD6" i="21" s="1"/>
  <c r="AH74" i="39"/>
  <c r="AH6" i="21" s="1"/>
  <c r="AB74" i="39"/>
  <c r="AB6" i="21" s="1"/>
  <c r="AF74" i="39"/>
  <c r="AF6" i="21" s="1"/>
  <c r="AJ74" i="39"/>
  <c r="AJ6" i="21" s="1"/>
  <c r="AG74" i="39"/>
  <c r="AG6" i="21" s="1"/>
  <c r="X82" i="34"/>
  <c r="X4" i="18" s="1"/>
  <c r="AK110" i="39"/>
  <c r="AK6" i="17" s="1"/>
  <c r="F61" i="34"/>
  <c r="B84" i="34" s="1"/>
  <c r="E65" i="34"/>
  <c r="D61" i="34"/>
  <c r="E61" i="34"/>
  <c r="B85" i="34" s="1"/>
  <c r="C62" i="34"/>
  <c r="B91" i="34" s="1"/>
  <c r="E63" i="34"/>
  <c r="C65" i="34"/>
  <c r="F65" i="34"/>
  <c r="F64" i="34"/>
  <c r="AI110" i="39"/>
  <c r="AI6" i="17" s="1"/>
  <c r="AJ72" i="39"/>
  <c r="AJ4" i="21" s="1"/>
  <c r="AE72" i="39"/>
  <c r="AE4" i="21" s="1"/>
  <c r="AK74" i="39"/>
  <c r="AK6" i="21" s="1"/>
  <c r="AC74" i="39"/>
  <c r="AC6" i="21" s="1"/>
  <c r="D62" i="34"/>
  <c r="B63" i="34"/>
  <c r="B98" i="34" s="1"/>
  <c r="C63" i="34"/>
  <c r="D64" i="34"/>
  <c r="B61" i="34" l="1"/>
  <c r="B80" i="34" s="1"/>
  <c r="B40" i="34"/>
  <c r="B54" i="34" s="1"/>
  <c r="B72" i="34" s="1"/>
  <c r="B153" i="34" s="1"/>
  <c r="M82" i="34"/>
  <c r="M4" i="18" s="1"/>
  <c r="O82" i="34"/>
  <c r="O4" i="18" s="1"/>
  <c r="I82" i="34"/>
  <c r="I4" i="18" s="1"/>
  <c r="U82" i="34"/>
  <c r="U4" i="18" s="1"/>
  <c r="K82" i="34"/>
  <c r="K4" i="18" s="1"/>
  <c r="B4" i="18"/>
  <c r="E82" i="34"/>
  <c r="E4" i="18" s="1"/>
  <c r="Q82" i="34"/>
  <c r="Q4" i="18" s="1"/>
  <c r="V82" i="34"/>
  <c r="V4" i="18" s="1"/>
  <c r="Z82" i="34"/>
  <c r="Z4" i="18" s="1"/>
  <c r="C82" i="34"/>
  <c r="C4" i="18" s="1"/>
  <c r="Y82" i="34"/>
  <c r="Y4" i="18" s="1"/>
  <c r="W82" i="34"/>
  <c r="W4" i="18" s="1"/>
  <c r="R82" i="34"/>
  <c r="P82" i="34"/>
  <c r="P4" i="18" s="1"/>
  <c r="AA82" i="34"/>
  <c r="AA4" i="18" s="1"/>
  <c r="L82" i="34"/>
  <c r="L4" i="18" s="1"/>
  <c r="J82" i="34"/>
  <c r="J4" i="18" s="1"/>
  <c r="G82" i="34"/>
  <c r="G4" i="18" s="1"/>
  <c r="H82" i="34"/>
  <c r="H4" i="18" s="1"/>
  <c r="T82" i="34"/>
  <c r="T4" i="18" s="1"/>
  <c r="S82" i="34"/>
  <c r="S4" i="18" s="1"/>
  <c r="F82" i="34"/>
  <c r="F4" i="18" s="1"/>
  <c r="D82" i="34"/>
  <c r="D4" i="18" s="1"/>
  <c r="R4" i="18"/>
  <c r="I98" i="34"/>
  <c r="I2" i="11" s="1"/>
  <c r="Y98" i="34"/>
  <c r="Y2" i="11" s="1"/>
  <c r="P98" i="34"/>
  <c r="P2" i="11" s="1"/>
  <c r="Z98" i="34"/>
  <c r="Z2" i="11" s="1"/>
  <c r="U98" i="34"/>
  <c r="U2" i="11" s="1"/>
  <c r="B2" i="11"/>
  <c r="E98" i="34"/>
  <c r="E2" i="11" s="1"/>
  <c r="T98" i="34"/>
  <c r="T2" i="11" s="1"/>
  <c r="F98" i="34"/>
  <c r="F2" i="11" s="1"/>
  <c r="G98" i="34"/>
  <c r="G2" i="11" s="1"/>
  <c r="O98" i="34"/>
  <c r="O2" i="11" s="1"/>
  <c r="M98" i="34"/>
  <c r="M2" i="11" s="1"/>
  <c r="S98" i="34"/>
  <c r="S2" i="11" s="1"/>
  <c r="N98" i="34"/>
  <c r="N2" i="11" s="1"/>
  <c r="V98" i="34"/>
  <c r="V2" i="11" s="1"/>
  <c r="C98" i="34"/>
  <c r="C2" i="11" s="1"/>
  <c r="R98" i="34"/>
  <c r="W98" i="34"/>
  <c r="W2" i="11" s="1"/>
  <c r="Q98" i="34"/>
  <c r="Q2" i="11" s="1"/>
  <c r="K98" i="34"/>
  <c r="K2" i="11" s="1"/>
  <c r="D98" i="34"/>
  <c r="D2" i="11" s="1"/>
  <c r="H98" i="34"/>
  <c r="H2" i="11" s="1"/>
  <c r="AA98" i="34"/>
  <c r="AA2" i="11" s="1"/>
  <c r="X98" i="34"/>
  <c r="X2" i="11" s="1"/>
  <c r="J98" i="34"/>
  <c r="J2" i="11" s="1"/>
  <c r="L98" i="34"/>
  <c r="L2" i="11" s="1"/>
  <c r="C91" i="34"/>
  <c r="C4" i="20" s="1"/>
  <c r="K91" i="34"/>
  <c r="K4" i="20" s="1"/>
  <c r="S91" i="34"/>
  <c r="S4" i="20" s="1"/>
  <c r="AA91" i="34"/>
  <c r="AA4" i="20" s="1"/>
  <c r="Z91" i="34"/>
  <c r="Z4" i="20" s="1"/>
  <c r="U91" i="34"/>
  <c r="U4" i="20" s="1"/>
  <c r="P91" i="34"/>
  <c r="P4" i="20" s="1"/>
  <c r="L91" i="34"/>
  <c r="L4" i="20" s="1"/>
  <c r="H91" i="34"/>
  <c r="H4" i="20" s="1"/>
  <c r="T91" i="34"/>
  <c r="T4" i="20" s="1"/>
  <c r="I91" i="34"/>
  <c r="I4" i="20" s="1"/>
  <c r="J91" i="34"/>
  <c r="J4" i="20" s="1"/>
  <c r="G91" i="34"/>
  <c r="G4" i="20" s="1"/>
  <c r="E91" i="34"/>
  <c r="E4" i="20" s="1"/>
  <c r="V91" i="34"/>
  <c r="V4" i="20" s="1"/>
  <c r="R91" i="34"/>
  <c r="B4" i="20"/>
  <c r="D91" i="34"/>
  <c r="D4" i="20" s="1"/>
  <c r="O91" i="34"/>
  <c r="O4" i="20" s="1"/>
  <c r="N91" i="34"/>
  <c r="N4" i="20" s="1"/>
  <c r="W91" i="34"/>
  <c r="W4" i="20" s="1"/>
  <c r="X91" i="34"/>
  <c r="X4" i="20" s="1"/>
  <c r="Y91" i="34"/>
  <c r="Y4" i="20" s="1"/>
  <c r="F91" i="34"/>
  <c r="F4" i="20" s="1"/>
  <c r="Q91" i="34"/>
  <c r="Q4" i="20" s="1"/>
  <c r="M91" i="34"/>
  <c r="M4" i="20" s="1"/>
  <c r="U84" i="34"/>
  <c r="U6" i="18" s="1"/>
  <c r="W84" i="34"/>
  <c r="W6" i="18" s="1"/>
  <c r="J84" i="34"/>
  <c r="J6" i="18" s="1"/>
  <c r="S84" i="34"/>
  <c r="S6" i="18" s="1"/>
  <c r="Y84" i="34"/>
  <c r="Y6" i="18" s="1"/>
  <c r="L84" i="34"/>
  <c r="L6" i="18" s="1"/>
  <c r="Z84" i="34"/>
  <c r="Z6" i="18" s="1"/>
  <c r="F84" i="34"/>
  <c r="F6" i="18" s="1"/>
  <c r="T84" i="34"/>
  <c r="T6" i="18" s="1"/>
  <c r="AA84" i="34"/>
  <c r="AA6" i="18" s="1"/>
  <c r="V84" i="34"/>
  <c r="V6" i="18" s="1"/>
  <c r="N84" i="34"/>
  <c r="N6" i="18" s="1"/>
  <c r="Q84" i="34"/>
  <c r="Q6" i="18" s="1"/>
  <c r="C84" i="34"/>
  <c r="C6" i="18" s="1"/>
  <c r="B6" i="18"/>
  <c r="E84" i="34"/>
  <c r="E6" i="18" s="1"/>
  <c r="R84" i="34"/>
  <c r="O84" i="34"/>
  <c r="O6" i="18" s="1"/>
  <c r="M84" i="34"/>
  <c r="M6" i="18" s="1"/>
  <c r="X84" i="34"/>
  <c r="X6" i="18" s="1"/>
  <c r="P84" i="34"/>
  <c r="P6" i="18" s="1"/>
  <c r="H84" i="34"/>
  <c r="H6" i="18" s="1"/>
  <c r="D84" i="34"/>
  <c r="D6" i="18" s="1"/>
  <c r="K84" i="34"/>
  <c r="K6" i="18" s="1"/>
  <c r="I84" i="34"/>
  <c r="I6" i="18" s="1"/>
  <c r="G84" i="34"/>
  <c r="G6" i="18" s="1"/>
  <c r="B69" i="34"/>
  <c r="B126" i="34" s="1"/>
  <c r="E109" i="34"/>
  <c r="E4" i="12" s="1"/>
  <c r="M109" i="34"/>
  <c r="M4" i="12" s="1"/>
  <c r="U109" i="34"/>
  <c r="U4" i="12" s="1"/>
  <c r="D109" i="34"/>
  <c r="D4" i="12" s="1"/>
  <c r="R109" i="34"/>
  <c r="Q109" i="34"/>
  <c r="Q4" i="12" s="1"/>
  <c r="H109" i="34"/>
  <c r="H4" i="12" s="1"/>
  <c r="S109" i="34"/>
  <c r="S4" i="12" s="1"/>
  <c r="G109" i="34"/>
  <c r="G4" i="12" s="1"/>
  <c r="K109" i="34"/>
  <c r="K4" i="12" s="1"/>
  <c r="B4" i="12"/>
  <c r="T109" i="34"/>
  <c r="T4" i="12" s="1"/>
  <c r="F109" i="34"/>
  <c r="F4" i="12" s="1"/>
  <c r="J109" i="34"/>
  <c r="J4" i="12" s="1"/>
  <c r="W109" i="34"/>
  <c r="W4" i="12" s="1"/>
  <c r="I109" i="34"/>
  <c r="I4" i="12" s="1"/>
  <c r="Z109" i="34"/>
  <c r="Z4" i="12" s="1"/>
  <c r="O109" i="34"/>
  <c r="O4" i="12" s="1"/>
  <c r="AA109" i="34"/>
  <c r="AA4" i="12" s="1"/>
  <c r="Y109" i="34"/>
  <c r="Y4" i="12" s="1"/>
  <c r="C109" i="34"/>
  <c r="C4" i="12" s="1"/>
  <c r="V109" i="34"/>
  <c r="V4" i="12" s="1"/>
  <c r="L109" i="34"/>
  <c r="L4" i="12" s="1"/>
  <c r="X109" i="34"/>
  <c r="X4" i="12" s="1"/>
  <c r="N109" i="34"/>
  <c r="N4" i="12" s="1"/>
  <c r="P109" i="34"/>
  <c r="P4" i="12" s="1"/>
  <c r="Q85" i="34"/>
  <c r="Q7" i="18" s="1"/>
  <c r="G85" i="34"/>
  <c r="G7" i="18" s="1"/>
  <c r="W85" i="34"/>
  <c r="W7" i="18" s="1"/>
  <c r="R85" i="34"/>
  <c r="AA85" i="34"/>
  <c r="AA7" i="18" s="1"/>
  <c r="E85" i="34"/>
  <c r="E7" i="18" s="1"/>
  <c r="X85" i="34"/>
  <c r="X7" i="18" s="1"/>
  <c r="U85" i="34"/>
  <c r="U7" i="18" s="1"/>
  <c r="Y85" i="34"/>
  <c r="Y7" i="18" s="1"/>
  <c r="P85" i="34"/>
  <c r="P7" i="18" s="1"/>
  <c r="S85" i="34"/>
  <c r="S7" i="18" s="1"/>
  <c r="Z85" i="34"/>
  <c r="Z7" i="18" s="1"/>
  <c r="V85" i="34"/>
  <c r="V7" i="18" s="1"/>
  <c r="I85" i="34"/>
  <c r="I7" i="18" s="1"/>
  <c r="L85" i="34"/>
  <c r="L7" i="18" s="1"/>
  <c r="D85" i="34"/>
  <c r="D7" i="18" s="1"/>
  <c r="N85" i="34"/>
  <c r="N7" i="18" s="1"/>
  <c r="H85" i="34"/>
  <c r="H7" i="18" s="1"/>
  <c r="K85" i="34"/>
  <c r="K7" i="18" s="1"/>
  <c r="T85" i="34"/>
  <c r="T7" i="18" s="1"/>
  <c r="O85" i="34"/>
  <c r="O7" i="18" s="1"/>
  <c r="M85" i="34"/>
  <c r="M7" i="18" s="1"/>
  <c r="J85" i="34"/>
  <c r="J7" i="18" s="1"/>
  <c r="B7" i="18"/>
  <c r="F85" i="34"/>
  <c r="F7" i="18" s="1"/>
  <c r="C85" i="34"/>
  <c r="C7" i="18" s="1"/>
  <c r="D69" i="34"/>
  <c r="B129" i="34" s="1"/>
  <c r="E73" i="34"/>
  <c r="E70" i="34"/>
  <c r="C70" i="34"/>
  <c r="B137" i="34" s="1"/>
  <c r="E69" i="34"/>
  <c r="B131" i="34" s="1"/>
  <c r="E72" i="34"/>
  <c r="B112" i="34" s="1"/>
  <c r="B71" i="34"/>
  <c r="B144" i="34" s="1"/>
  <c r="C73" i="34"/>
  <c r="F69" i="34"/>
  <c r="B130" i="34" s="1"/>
  <c r="F71" i="34"/>
  <c r="F72" i="34"/>
  <c r="B70" i="34"/>
  <c r="B135" i="34" s="1"/>
  <c r="D72" i="34"/>
  <c r="B73" i="34"/>
  <c r="E71" i="34"/>
  <c r="C69" i="34"/>
  <c r="B128" i="34" s="1"/>
  <c r="C71" i="34"/>
  <c r="C72" i="34"/>
  <c r="B155" i="34" s="1"/>
  <c r="F73" i="34"/>
  <c r="D70" i="34"/>
  <c r="D71" i="34"/>
  <c r="D73" i="34"/>
  <c r="F70" i="34"/>
  <c r="C89" i="34"/>
  <c r="C2" i="20" s="1"/>
  <c r="K89" i="34"/>
  <c r="K2" i="20" s="1"/>
  <c r="O89" i="34"/>
  <c r="O2" i="20" s="1"/>
  <c r="L89" i="34"/>
  <c r="L2" i="20" s="1"/>
  <c r="H89" i="34"/>
  <c r="H2" i="20" s="1"/>
  <c r="R89" i="34"/>
  <c r="AA89" i="34"/>
  <c r="AA2" i="20" s="1"/>
  <c r="Z89" i="34"/>
  <c r="Z2" i="20" s="1"/>
  <c r="Y89" i="34"/>
  <c r="Y2" i="20" s="1"/>
  <c r="E89" i="34"/>
  <c r="E2" i="20" s="1"/>
  <c r="W89" i="34"/>
  <c r="W2" i="20" s="1"/>
  <c r="V89" i="34"/>
  <c r="V2" i="20" s="1"/>
  <c r="J89" i="34"/>
  <c r="J2" i="20" s="1"/>
  <c r="I89" i="34"/>
  <c r="I2" i="20" s="1"/>
  <c r="Q89" i="34"/>
  <c r="Q2" i="20" s="1"/>
  <c r="M89" i="34"/>
  <c r="M2" i="20" s="1"/>
  <c r="G89" i="34"/>
  <c r="G2" i="20" s="1"/>
  <c r="X89" i="34"/>
  <c r="X2" i="20" s="1"/>
  <c r="F89" i="34"/>
  <c r="F2" i="20" s="1"/>
  <c r="U89" i="34"/>
  <c r="U2" i="20" s="1"/>
  <c r="B2" i="20"/>
  <c r="D89" i="34"/>
  <c r="D2" i="20" s="1"/>
  <c r="N89" i="34"/>
  <c r="N2" i="20" s="1"/>
  <c r="P89" i="34"/>
  <c r="P2" i="20" s="1"/>
  <c r="S89" i="34"/>
  <c r="S2" i="20" s="1"/>
  <c r="T89" i="34"/>
  <c r="T2" i="20" s="1"/>
  <c r="AB79" i="39"/>
  <c r="AB2" i="14" s="1"/>
  <c r="AD79" i="39"/>
  <c r="AD2" i="14" s="1"/>
  <c r="AF79" i="39"/>
  <c r="AF2" i="14" s="1"/>
  <c r="AH79" i="39"/>
  <c r="AH2" i="14" s="1"/>
  <c r="AJ79" i="39"/>
  <c r="AJ2" i="14" s="1"/>
  <c r="AI79" i="39"/>
  <c r="AI2" i="14" s="1"/>
  <c r="AG79" i="39"/>
  <c r="AG2" i="14" s="1"/>
  <c r="AK79" i="39"/>
  <c r="AK2" i="14" s="1"/>
  <c r="R2" i="14"/>
  <c r="AC79" i="39"/>
  <c r="AC2" i="14" s="1"/>
  <c r="AE79" i="39"/>
  <c r="AE2" i="14" s="1"/>
  <c r="L83" i="34"/>
  <c r="L5" i="18" s="1"/>
  <c r="N83" i="34"/>
  <c r="N5" i="18" s="1"/>
  <c r="AA83" i="34"/>
  <c r="AA5" i="18" s="1"/>
  <c r="X83" i="34"/>
  <c r="X5" i="18" s="1"/>
  <c r="I83" i="34"/>
  <c r="I5" i="18" s="1"/>
  <c r="C83" i="34"/>
  <c r="C5" i="18" s="1"/>
  <c r="E83" i="34"/>
  <c r="E5" i="18" s="1"/>
  <c r="H83" i="34"/>
  <c r="H5" i="18" s="1"/>
  <c r="G83" i="34"/>
  <c r="G5" i="18" s="1"/>
  <c r="J83" i="34"/>
  <c r="J5" i="18" s="1"/>
  <c r="T83" i="34"/>
  <c r="T5" i="18" s="1"/>
  <c r="S83" i="34"/>
  <c r="S5" i="18" s="1"/>
  <c r="F83" i="34"/>
  <c r="F5" i="18" s="1"/>
  <c r="M83" i="34"/>
  <c r="M5" i="18" s="1"/>
  <c r="O83" i="34"/>
  <c r="O5" i="18" s="1"/>
  <c r="Q83" i="34"/>
  <c r="Q5" i="18" s="1"/>
  <c r="U83" i="34"/>
  <c r="U5" i="18" s="1"/>
  <c r="W83" i="34"/>
  <c r="W5" i="18" s="1"/>
  <c r="Y83" i="34"/>
  <c r="Y5" i="18" s="1"/>
  <c r="B5" i="18"/>
  <c r="D83" i="34"/>
  <c r="D5" i="18" s="1"/>
  <c r="V83" i="34"/>
  <c r="V5" i="18" s="1"/>
  <c r="Z83" i="34"/>
  <c r="Z5" i="18" s="1"/>
  <c r="P83" i="34"/>
  <c r="P5" i="18" s="1"/>
  <c r="K83" i="34"/>
  <c r="K5" i="18" s="1"/>
  <c r="R83" i="34"/>
  <c r="AE71" i="39"/>
  <c r="AE3" i="21" s="1"/>
  <c r="AH71" i="39"/>
  <c r="AH3" i="21" s="1"/>
  <c r="R3" i="21"/>
  <c r="AC71" i="39"/>
  <c r="AC3" i="21" s="1"/>
  <c r="AF71" i="39"/>
  <c r="AF3" i="21" s="1"/>
  <c r="AK71" i="39"/>
  <c r="AK3" i="21" s="1"/>
  <c r="AD71" i="39"/>
  <c r="AD3" i="21" s="1"/>
  <c r="AI71" i="39"/>
  <c r="AI3" i="21" s="1"/>
  <c r="AJ71" i="39"/>
  <c r="AJ3" i="21" s="1"/>
  <c r="AB71" i="39"/>
  <c r="AB3" i="21" s="1"/>
  <c r="AG71" i="39"/>
  <c r="AG3" i="21" s="1"/>
  <c r="B64" i="34" l="1"/>
  <c r="B107" i="34" s="1"/>
  <c r="AK82" i="34"/>
  <c r="AK4" i="18" s="1"/>
  <c r="AI82" i="34"/>
  <c r="AI4" i="18" s="1"/>
  <c r="AC82" i="34"/>
  <c r="AC4" i="18" s="1"/>
  <c r="AJ82" i="34"/>
  <c r="AJ4" i="18" s="1"/>
  <c r="AE82" i="34"/>
  <c r="AE4" i="18" s="1"/>
  <c r="AF82" i="34"/>
  <c r="AF4" i="18" s="1"/>
  <c r="AB82" i="34"/>
  <c r="AB4" i="18" s="1"/>
  <c r="AD82" i="34"/>
  <c r="AD4" i="18" s="1"/>
  <c r="AG82" i="34"/>
  <c r="AG4" i="18" s="1"/>
  <c r="AH82" i="34"/>
  <c r="AH4" i="18" s="1"/>
  <c r="R112" i="34"/>
  <c r="Y112" i="34"/>
  <c r="Y7" i="12" s="1"/>
  <c r="O112" i="34"/>
  <c r="O7" i="12" s="1"/>
  <c r="D112" i="34"/>
  <c r="D7" i="12" s="1"/>
  <c r="N112" i="34"/>
  <c r="N7" i="12" s="1"/>
  <c r="Z112" i="34"/>
  <c r="Z7" i="12" s="1"/>
  <c r="H112" i="34"/>
  <c r="H7" i="12" s="1"/>
  <c r="S112" i="34"/>
  <c r="S7" i="12" s="1"/>
  <c r="T112" i="34"/>
  <c r="T7" i="12" s="1"/>
  <c r="AA112" i="34"/>
  <c r="AA7" i="12" s="1"/>
  <c r="I112" i="34"/>
  <c r="I7" i="12" s="1"/>
  <c r="E112" i="34"/>
  <c r="E7" i="12" s="1"/>
  <c r="U112" i="34"/>
  <c r="U7" i="12" s="1"/>
  <c r="P112" i="34"/>
  <c r="P7" i="12" s="1"/>
  <c r="Q112" i="34"/>
  <c r="Q7" i="12" s="1"/>
  <c r="F112" i="34"/>
  <c r="F7" i="12" s="1"/>
  <c r="L112" i="34"/>
  <c r="L7" i="12" s="1"/>
  <c r="W112" i="34"/>
  <c r="W7" i="12" s="1"/>
  <c r="M112" i="34"/>
  <c r="M7" i="12" s="1"/>
  <c r="V112" i="34"/>
  <c r="V7" i="12" s="1"/>
  <c r="C112" i="34"/>
  <c r="C7" i="12" s="1"/>
  <c r="J112" i="34"/>
  <c r="J7" i="12" s="1"/>
  <c r="K112" i="34"/>
  <c r="K7" i="12" s="1"/>
  <c r="G112" i="34"/>
  <c r="G7" i="12" s="1"/>
  <c r="X112" i="34"/>
  <c r="X7" i="12" s="1"/>
  <c r="B7" i="12"/>
  <c r="AD85" i="34"/>
  <c r="AD7" i="18" s="1"/>
  <c r="AJ85" i="34"/>
  <c r="AJ7" i="18" s="1"/>
  <c r="AF85" i="34"/>
  <c r="AF7" i="18" s="1"/>
  <c r="AG85" i="34"/>
  <c r="AG7" i="18" s="1"/>
  <c r="AC85" i="34"/>
  <c r="AC7" i="18" s="1"/>
  <c r="AI85" i="34"/>
  <c r="AI7" i="18" s="1"/>
  <c r="AB85" i="34"/>
  <c r="AB7" i="18" s="1"/>
  <c r="AK85" i="34"/>
  <c r="AK7" i="18" s="1"/>
  <c r="R7" i="18"/>
  <c r="AH85" i="34"/>
  <c r="AH7" i="18" s="1"/>
  <c r="AE85" i="34"/>
  <c r="AE7" i="18" s="1"/>
  <c r="AC91" i="34"/>
  <c r="AC4" i="20" s="1"/>
  <c r="AK91" i="34"/>
  <c r="AK4" i="20" s="1"/>
  <c r="AH91" i="34"/>
  <c r="AH4" i="20" s="1"/>
  <c r="AG91" i="34"/>
  <c r="AG4" i="20" s="1"/>
  <c r="AJ91" i="34"/>
  <c r="AJ4" i="20" s="1"/>
  <c r="AD91" i="34"/>
  <c r="AD4" i="20" s="1"/>
  <c r="AI91" i="34"/>
  <c r="AI4" i="20" s="1"/>
  <c r="R4" i="20"/>
  <c r="AF91" i="34"/>
  <c r="AF4" i="20" s="1"/>
  <c r="AE91" i="34"/>
  <c r="AE4" i="20" s="1"/>
  <c r="AB91" i="34"/>
  <c r="AB4" i="20" s="1"/>
  <c r="AE89" i="34"/>
  <c r="AE2" i="20" s="1"/>
  <c r="AB89" i="34"/>
  <c r="AB2" i="20" s="1"/>
  <c r="AH89" i="34"/>
  <c r="AH2" i="20" s="1"/>
  <c r="AC89" i="34"/>
  <c r="AC2" i="20" s="1"/>
  <c r="AK89" i="34"/>
  <c r="AK2" i="20" s="1"/>
  <c r="AD89" i="34"/>
  <c r="AD2" i="20" s="1"/>
  <c r="AF89" i="34"/>
  <c r="AF2" i="20" s="1"/>
  <c r="R2" i="20"/>
  <c r="AG89" i="34"/>
  <c r="AG2" i="20" s="1"/>
  <c r="AI89" i="34"/>
  <c r="AI2" i="20" s="1"/>
  <c r="AJ89" i="34"/>
  <c r="AJ2" i="20" s="1"/>
  <c r="F131" i="34"/>
  <c r="F7" i="23" s="1"/>
  <c r="N131" i="34"/>
  <c r="N7" i="23" s="1"/>
  <c r="D131" i="34"/>
  <c r="D7" i="23" s="1"/>
  <c r="L131" i="34"/>
  <c r="L7" i="23" s="1"/>
  <c r="U131" i="34"/>
  <c r="U7" i="23" s="1"/>
  <c r="AA131" i="34"/>
  <c r="AA7" i="23" s="1"/>
  <c r="P131" i="34"/>
  <c r="P7" i="23" s="1"/>
  <c r="C131" i="34"/>
  <c r="C7" i="23" s="1"/>
  <c r="Z131" i="34"/>
  <c r="Z7" i="23" s="1"/>
  <c r="Q131" i="34"/>
  <c r="Q7" i="23" s="1"/>
  <c r="G131" i="34"/>
  <c r="G7" i="23" s="1"/>
  <c r="W131" i="34"/>
  <c r="W7" i="23" s="1"/>
  <c r="X131" i="34"/>
  <c r="X7" i="23" s="1"/>
  <c r="R131" i="34"/>
  <c r="E131" i="34"/>
  <c r="E7" i="23" s="1"/>
  <c r="H131" i="34"/>
  <c r="H7" i="23" s="1"/>
  <c r="S131" i="34"/>
  <c r="S7" i="23" s="1"/>
  <c r="J131" i="34"/>
  <c r="J7" i="23" s="1"/>
  <c r="Y131" i="34"/>
  <c r="Y7" i="23" s="1"/>
  <c r="B7" i="23"/>
  <c r="K131" i="34"/>
  <c r="K7" i="23" s="1"/>
  <c r="O131" i="34"/>
  <c r="O7" i="23" s="1"/>
  <c r="V131" i="34"/>
  <c r="V7" i="23" s="1"/>
  <c r="I131" i="34"/>
  <c r="I7" i="23" s="1"/>
  <c r="T131" i="34"/>
  <c r="T7" i="23" s="1"/>
  <c r="M131" i="34"/>
  <c r="M7" i="23" s="1"/>
  <c r="AI109" i="34"/>
  <c r="AI4" i="12" s="1"/>
  <c r="AG109" i="34"/>
  <c r="AG4" i="12" s="1"/>
  <c r="R4" i="12"/>
  <c r="AE109" i="34"/>
  <c r="AE4" i="12" s="1"/>
  <c r="AD109" i="34"/>
  <c r="AD4" i="12" s="1"/>
  <c r="AC109" i="34"/>
  <c r="AC4" i="12" s="1"/>
  <c r="AJ109" i="34"/>
  <c r="AJ4" i="12" s="1"/>
  <c r="AB109" i="34"/>
  <c r="AB4" i="12" s="1"/>
  <c r="AF109" i="34"/>
  <c r="AF4" i="12" s="1"/>
  <c r="AH109" i="34"/>
  <c r="AH4" i="12" s="1"/>
  <c r="AK109" i="34"/>
  <c r="AK4" i="12" s="1"/>
  <c r="I144" i="34"/>
  <c r="I2" i="25" s="1"/>
  <c r="Y144" i="34"/>
  <c r="Y2" i="25" s="1"/>
  <c r="F144" i="34"/>
  <c r="F2" i="25" s="1"/>
  <c r="K144" i="34"/>
  <c r="K2" i="25" s="1"/>
  <c r="AA144" i="34"/>
  <c r="AA2" i="25" s="1"/>
  <c r="J144" i="34"/>
  <c r="J2" i="25" s="1"/>
  <c r="M144" i="34"/>
  <c r="M2" i="25" s="1"/>
  <c r="D144" i="34"/>
  <c r="D2" i="25" s="1"/>
  <c r="N144" i="34"/>
  <c r="N2" i="25" s="1"/>
  <c r="G144" i="34"/>
  <c r="G2" i="25" s="1"/>
  <c r="W144" i="34"/>
  <c r="W2" i="25" s="1"/>
  <c r="R144" i="34"/>
  <c r="B2" i="25"/>
  <c r="Z144" i="34"/>
  <c r="Z2" i="25" s="1"/>
  <c r="L144" i="34"/>
  <c r="L2" i="25" s="1"/>
  <c r="S144" i="34"/>
  <c r="S2" i="25" s="1"/>
  <c r="E144" i="34"/>
  <c r="E2" i="25" s="1"/>
  <c r="T144" i="34"/>
  <c r="T2" i="25" s="1"/>
  <c r="X144" i="34"/>
  <c r="X2" i="25" s="1"/>
  <c r="U144" i="34"/>
  <c r="U2" i="25" s="1"/>
  <c r="V144" i="34"/>
  <c r="V2" i="25" s="1"/>
  <c r="P144" i="34"/>
  <c r="P2" i="25" s="1"/>
  <c r="C144" i="34"/>
  <c r="C2" i="25" s="1"/>
  <c r="O144" i="34"/>
  <c r="O2" i="25" s="1"/>
  <c r="Q144" i="34"/>
  <c r="Q2" i="25" s="1"/>
  <c r="H144" i="34"/>
  <c r="H2" i="25" s="1"/>
  <c r="G80" i="34"/>
  <c r="G2" i="18" s="1"/>
  <c r="B2" i="18"/>
  <c r="D80" i="34"/>
  <c r="D2" i="18" s="1"/>
  <c r="L80" i="34"/>
  <c r="L2" i="18" s="1"/>
  <c r="I80" i="34"/>
  <c r="I2" i="18" s="1"/>
  <c r="K80" i="34"/>
  <c r="K2" i="18" s="1"/>
  <c r="M80" i="34"/>
  <c r="M2" i="18" s="1"/>
  <c r="H80" i="34"/>
  <c r="H2" i="18" s="1"/>
  <c r="C80" i="34"/>
  <c r="C2" i="18" s="1"/>
  <c r="Z80" i="34"/>
  <c r="Z2" i="18" s="1"/>
  <c r="J80" i="34"/>
  <c r="J2" i="18" s="1"/>
  <c r="O80" i="34"/>
  <c r="O2" i="18" s="1"/>
  <c r="W80" i="34"/>
  <c r="W2" i="18" s="1"/>
  <c r="S80" i="34"/>
  <c r="S2" i="18" s="1"/>
  <c r="E80" i="34"/>
  <c r="E2" i="18" s="1"/>
  <c r="X80" i="34"/>
  <c r="X2" i="18" s="1"/>
  <c r="N80" i="34"/>
  <c r="N2" i="18" s="1"/>
  <c r="Y80" i="34"/>
  <c r="Y2" i="18" s="1"/>
  <c r="T80" i="34"/>
  <c r="T2" i="18" s="1"/>
  <c r="Q80" i="34"/>
  <c r="Q2" i="18" s="1"/>
  <c r="U80" i="34"/>
  <c r="U2" i="18" s="1"/>
  <c r="R80" i="34"/>
  <c r="P80" i="34"/>
  <c r="P2" i="18" s="1"/>
  <c r="V80" i="34"/>
  <c r="V2" i="18" s="1"/>
  <c r="F80" i="34"/>
  <c r="F2" i="18" s="1"/>
  <c r="AA80" i="34"/>
  <c r="AA2" i="18" s="1"/>
  <c r="AD83" i="34"/>
  <c r="AD5" i="18" s="1"/>
  <c r="AB83" i="34"/>
  <c r="AB5" i="18" s="1"/>
  <c r="R5" i="18"/>
  <c r="AI83" i="34"/>
  <c r="AI5" i="18" s="1"/>
  <c r="AJ83" i="34"/>
  <c r="AJ5" i="18" s="1"/>
  <c r="AE83" i="34"/>
  <c r="AE5" i="18" s="1"/>
  <c r="AC83" i="34"/>
  <c r="AC5" i="18" s="1"/>
  <c r="AG83" i="34"/>
  <c r="AG5" i="18" s="1"/>
  <c r="AK83" i="34"/>
  <c r="AK5" i="18" s="1"/>
  <c r="AH83" i="34"/>
  <c r="AH5" i="18" s="1"/>
  <c r="AF83" i="34"/>
  <c r="AF5" i="18" s="1"/>
  <c r="F155" i="34"/>
  <c r="F4" i="26" s="1"/>
  <c r="C155" i="34"/>
  <c r="C4" i="26" s="1"/>
  <c r="K155" i="34"/>
  <c r="K4" i="26" s="1"/>
  <c r="S155" i="34"/>
  <c r="S4" i="26" s="1"/>
  <c r="AA155" i="34"/>
  <c r="AA4" i="26" s="1"/>
  <c r="X155" i="34"/>
  <c r="X4" i="26" s="1"/>
  <c r="D155" i="34"/>
  <c r="D4" i="26" s="1"/>
  <c r="R155" i="34"/>
  <c r="U155" i="34"/>
  <c r="U4" i="26" s="1"/>
  <c r="V155" i="34"/>
  <c r="V4" i="26" s="1"/>
  <c r="T155" i="34"/>
  <c r="T4" i="26" s="1"/>
  <c r="G155" i="34"/>
  <c r="G4" i="26" s="1"/>
  <c r="P155" i="34"/>
  <c r="P4" i="26" s="1"/>
  <c r="H155" i="34"/>
  <c r="H4" i="26" s="1"/>
  <c r="L155" i="34"/>
  <c r="L4" i="26" s="1"/>
  <c r="N155" i="34"/>
  <c r="N4" i="26" s="1"/>
  <c r="B4" i="26"/>
  <c r="O155" i="34"/>
  <c r="O4" i="26" s="1"/>
  <c r="Z155" i="34"/>
  <c r="Z4" i="26" s="1"/>
  <c r="Y155" i="34"/>
  <c r="Y4" i="26" s="1"/>
  <c r="Q155" i="34"/>
  <c r="Q4" i="26" s="1"/>
  <c r="J155" i="34"/>
  <c r="J4" i="26" s="1"/>
  <c r="W155" i="34"/>
  <c r="W4" i="26" s="1"/>
  <c r="I155" i="34"/>
  <c r="I4" i="26" s="1"/>
  <c r="M155" i="34"/>
  <c r="M4" i="26" s="1"/>
  <c r="E155" i="34"/>
  <c r="E4" i="26" s="1"/>
  <c r="X130" i="34"/>
  <c r="X6" i="23" s="1"/>
  <c r="O130" i="34"/>
  <c r="O6" i="23" s="1"/>
  <c r="Y130" i="34"/>
  <c r="Y6" i="23" s="1"/>
  <c r="Z130" i="34"/>
  <c r="Z6" i="23" s="1"/>
  <c r="G130" i="34"/>
  <c r="G6" i="23" s="1"/>
  <c r="N130" i="34"/>
  <c r="N6" i="23" s="1"/>
  <c r="P130" i="34"/>
  <c r="P6" i="23" s="1"/>
  <c r="K130" i="34"/>
  <c r="K6" i="23" s="1"/>
  <c r="I130" i="34"/>
  <c r="I6" i="23" s="1"/>
  <c r="L130" i="34"/>
  <c r="L6" i="23" s="1"/>
  <c r="W130" i="34"/>
  <c r="W6" i="23" s="1"/>
  <c r="H130" i="34"/>
  <c r="H6" i="23" s="1"/>
  <c r="B6" i="23"/>
  <c r="D130" i="34"/>
  <c r="D6" i="23" s="1"/>
  <c r="M130" i="34"/>
  <c r="M6" i="23" s="1"/>
  <c r="Q130" i="34"/>
  <c r="Q6" i="23" s="1"/>
  <c r="J130" i="34"/>
  <c r="J6" i="23" s="1"/>
  <c r="E130" i="34"/>
  <c r="E6" i="23" s="1"/>
  <c r="S130" i="34"/>
  <c r="S6" i="23" s="1"/>
  <c r="F130" i="34"/>
  <c r="F6" i="23" s="1"/>
  <c r="R130" i="34"/>
  <c r="U130" i="34"/>
  <c r="U6" i="23" s="1"/>
  <c r="T130" i="34"/>
  <c r="T6" i="23" s="1"/>
  <c r="V130" i="34"/>
  <c r="V6" i="23" s="1"/>
  <c r="C130" i="34"/>
  <c r="C6" i="23" s="1"/>
  <c r="AA130" i="34"/>
  <c r="AA6" i="23" s="1"/>
  <c r="J129" i="34"/>
  <c r="J5" i="23" s="1"/>
  <c r="Z129" i="34"/>
  <c r="Z5" i="23" s="1"/>
  <c r="P129" i="34"/>
  <c r="P5" i="23" s="1"/>
  <c r="I129" i="34"/>
  <c r="I5" i="23" s="1"/>
  <c r="K129" i="34"/>
  <c r="K5" i="23" s="1"/>
  <c r="Q129" i="34"/>
  <c r="Q5" i="23" s="1"/>
  <c r="G129" i="34"/>
  <c r="G5" i="23" s="1"/>
  <c r="S129" i="34"/>
  <c r="S5" i="23" s="1"/>
  <c r="E129" i="34"/>
  <c r="E5" i="23" s="1"/>
  <c r="U129" i="34"/>
  <c r="U5" i="23" s="1"/>
  <c r="T129" i="34"/>
  <c r="T5" i="23" s="1"/>
  <c r="V129" i="34"/>
  <c r="V5" i="23" s="1"/>
  <c r="C129" i="34"/>
  <c r="C5" i="23" s="1"/>
  <c r="R129" i="34"/>
  <c r="X129" i="34"/>
  <c r="X5" i="23" s="1"/>
  <c r="AA129" i="34"/>
  <c r="AA5" i="23" s="1"/>
  <c r="N129" i="34"/>
  <c r="N5" i="23" s="1"/>
  <c r="W129" i="34"/>
  <c r="W5" i="23" s="1"/>
  <c r="D129" i="34"/>
  <c r="D5" i="23" s="1"/>
  <c r="L129" i="34"/>
  <c r="L5" i="23" s="1"/>
  <c r="H129" i="34"/>
  <c r="H5" i="23" s="1"/>
  <c r="B5" i="23"/>
  <c r="M129" i="34"/>
  <c r="M5" i="23" s="1"/>
  <c r="Y129" i="34"/>
  <c r="Y5" i="23" s="1"/>
  <c r="O129" i="34"/>
  <c r="O5" i="23" s="1"/>
  <c r="F129" i="34"/>
  <c r="F5" i="23" s="1"/>
  <c r="AG84" i="34"/>
  <c r="AG6" i="18" s="1"/>
  <c r="AC84" i="34"/>
  <c r="AC6" i="18" s="1"/>
  <c r="AH84" i="34"/>
  <c r="AH6" i="18" s="1"/>
  <c r="AD84" i="34"/>
  <c r="AD6" i="18" s="1"/>
  <c r="R6" i="18"/>
  <c r="AB84" i="34"/>
  <c r="AB6" i="18" s="1"/>
  <c r="AF84" i="34"/>
  <c r="AF6" i="18" s="1"/>
  <c r="AK84" i="34"/>
  <c r="AK6" i="18" s="1"/>
  <c r="AI84" i="34"/>
  <c r="AI6" i="18" s="1"/>
  <c r="AJ84" i="34"/>
  <c r="AJ6" i="18" s="1"/>
  <c r="AE84" i="34"/>
  <c r="AE6" i="18" s="1"/>
  <c r="AF98" i="34"/>
  <c r="AF2" i="11" s="1"/>
  <c r="AH98" i="34"/>
  <c r="AH2" i="11" s="1"/>
  <c r="AG98" i="34"/>
  <c r="AG2" i="11" s="1"/>
  <c r="AJ98" i="34"/>
  <c r="AJ2" i="11" s="1"/>
  <c r="R2" i="11"/>
  <c r="AI98" i="34"/>
  <c r="AI2" i="11" s="1"/>
  <c r="AB98" i="34"/>
  <c r="AB2" i="11" s="1"/>
  <c r="AD98" i="34"/>
  <c r="AD2" i="11" s="1"/>
  <c r="AC98" i="34"/>
  <c r="AC2" i="11" s="1"/>
  <c r="AE98" i="34"/>
  <c r="AE2" i="11" s="1"/>
  <c r="AK98" i="34"/>
  <c r="AK2" i="11" s="1"/>
  <c r="J153" i="34"/>
  <c r="J2" i="26" s="1"/>
  <c r="U153" i="34"/>
  <c r="U2" i="26" s="1"/>
  <c r="B2" i="26"/>
  <c r="L153" i="34"/>
  <c r="L2" i="26" s="1"/>
  <c r="C153" i="34"/>
  <c r="C2" i="26" s="1"/>
  <c r="W153" i="34"/>
  <c r="W2" i="26" s="1"/>
  <c r="Z153" i="34"/>
  <c r="Z2" i="26" s="1"/>
  <c r="T153" i="34"/>
  <c r="T2" i="26" s="1"/>
  <c r="G153" i="34"/>
  <c r="G2" i="26" s="1"/>
  <c r="R153" i="34"/>
  <c r="I153" i="34"/>
  <c r="I2" i="26" s="1"/>
  <c r="K153" i="34"/>
  <c r="K2" i="26" s="1"/>
  <c r="AA153" i="34"/>
  <c r="AA2" i="26" s="1"/>
  <c r="H153" i="34"/>
  <c r="H2" i="26" s="1"/>
  <c r="Q153" i="34"/>
  <c r="Q2" i="26" s="1"/>
  <c r="M153" i="34"/>
  <c r="M2" i="26" s="1"/>
  <c r="Y153" i="34"/>
  <c r="Y2" i="26" s="1"/>
  <c r="D153" i="34"/>
  <c r="D2" i="26" s="1"/>
  <c r="N153" i="34"/>
  <c r="N2" i="26" s="1"/>
  <c r="O153" i="34"/>
  <c r="O2" i="26" s="1"/>
  <c r="P153" i="34"/>
  <c r="P2" i="26" s="1"/>
  <c r="S153" i="34"/>
  <c r="S2" i="26" s="1"/>
  <c r="V153" i="34"/>
  <c r="V2" i="26" s="1"/>
  <c r="X153" i="34"/>
  <c r="X2" i="26" s="1"/>
  <c r="E153" i="34"/>
  <c r="E2" i="26" s="1"/>
  <c r="F153" i="34"/>
  <c r="F2" i="26" s="1"/>
  <c r="E128" i="34"/>
  <c r="E4" i="23" s="1"/>
  <c r="B4" i="23"/>
  <c r="L128" i="34"/>
  <c r="L4" i="23" s="1"/>
  <c r="Q128" i="34"/>
  <c r="Q4" i="23" s="1"/>
  <c r="M128" i="34"/>
  <c r="M4" i="23" s="1"/>
  <c r="N128" i="34"/>
  <c r="N4" i="23" s="1"/>
  <c r="Y128" i="34"/>
  <c r="Y4" i="23" s="1"/>
  <c r="K128" i="34"/>
  <c r="K4" i="23" s="1"/>
  <c r="G128" i="34"/>
  <c r="G4" i="23" s="1"/>
  <c r="C128" i="34"/>
  <c r="C4" i="23" s="1"/>
  <c r="T128" i="34"/>
  <c r="T4" i="23" s="1"/>
  <c r="O128" i="34"/>
  <c r="O4" i="23" s="1"/>
  <c r="H128" i="34"/>
  <c r="H4" i="23" s="1"/>
  <c r="V128" i="34"/>
  <c r="V4" i="23" s="1"/>
  <c r="S128" i="34"/>
  <c r="S4" i="23" s="1"/>
  <c r="R128" i="34"/>
  <c r="Z128" i="34"/>
  <c r="Z4" i="23" s="1"/>
  <c r="W128" i="34"/>
  <c r="W4" i="23" s="1"/>
  <c r="F128" i="34"/>
  <c r="F4" i="23" s="1"/>
  <c r="X128" i="34"/>
  <c r="X4" i="23" s="1"/>
  <c r="I128" i="34"/>
  <c r="I4" i="23" s="1"/>
  <c r="AA128" i="34"/>
  <c r="AA4" i="23" s="1"/>
  <c r="D128" i="34"/>
  <c r="D4" i="23" s="1"/>
  <c r="P128" i="34"/>
  <c r="P4" i="23" s="1"/>
  <c r="J128" i="34"/>
  <c r="J4" i="23" s="1"/>
  <c r="U128" i="34"/>
  <c r="U4" i="23" s="1"/>
  <c r="J135" i="34"/>
  <c r="J2" i="24" s="1"/>
  <c r="R135" i="34"/>
  <c r="H135" i="34"/>
  <c r="H2" i="24" s="1"/>
  <c r="P135" i="34"/>
  <c r="P2" i="24" s="1"/>
  <c r="K135" i="34"/>
  <c r="K2" i="24" s="1"/>
  <c r="AA135" i="34"/>
  <c r="AA2" i="24" s="1"/>
  <c r="U135" i="34"/>
  <c r="U2" i="24" s="1"/>
  <c r="V135" i="34"/>
  <c r="V2" i="24" s="1"/>
  <c r="N135" i="34"/>
  <c r="N2" i="24" s="1"/>
  <c r="O135" i="34"/>
  <c r="O2" i="24" s="1"/>
  <c r="E135" i="34"/>
  <c r="E2" i="24" s="1"/>
  <c r="S135" i="34"/>
  <c r="S2" i="24" s="1"/>
  <c r="F135" i="34"/>
  <c r="F2" i="24" s="1"/>
  <c r="G135" i="34"/>
  <c r="G2" i="24" s="1"/>
  <c r="M135" i="34"/>
  <c r="M2" i="24" s="1"/>
  <c r="X135" i="34"/>
  <c r="X2" i="24" s="1"/>
  <c r="L135" i="34"/>
  <c r="L2" i="24" s="1"/>
  <c r="B2" i="24"/>
  <c r="Y135" i="34"/>
  <c r="Y2" i="24" s="1"/>
  <c r="W135" i="34"/>
  <c r="W2" i="24" s="1"/>
  <c r="I135" i="34"/>
  <c r="I2" i="24" s="1"/>
  <c r="D135" i="34"/>
  <c r="D2" i="24" s="1"/>
  <c r="C135" i="34"/>
  <c r="C2" i="24" s="1"/>
  <c r="T135" i="34"/>
  <c r="T2" i="24" s="1"/>
  <c r="Q135" i="34"/>
  <c r="Q2" i="24" s="1"/>
  <c r="Z135" i="34"/>
  <c r="Z2" i="24" s="1"/>
  <c r="Z137" i="34"/>
  <c r="Z4" i="24" s="1"/>
  <c r="X137" i="34"/>
  <c r="X4" i="24" s="1"/>
  <c r="S137" i="34"/>
  <c r="S4" i="24" s="1"/>
  <c r="O137" i="34"/>
  <c r="O4" i="24" s="1"/>
  <c r="L137" i="34"/>
  <c r="L4" i="24" s="1"/>
  <c r="D137" i="34"/>
  <c r="D4" i="24" s="1"/>
  <c r="N137" i="34"/>
  <c r="N4" i="24" s="1"/>
  <c r="Y137" i="34"/>
  <c r="Y4" i="24" s="1"/>
  <c r="H137" i="34"/>
  <c r="H4" i="24" s="1"/>
  <c r="M137" i="34"/>
  <c r="M4" i="24" s="1"/>
  <c r="K137" i="34"/>
  <c r="K4" i="24" s="1"/>
  <c r="R137" i="34"/>
  <c r="T137" i="34"/>
  <c r="T4" i="24" s="1"/>
  <c r="AA137" i="34"/>
  <c r="AA4" i="24" s="1"/>
  <c r="G137" i="34"/>
  <c r="G4" i="24" s="1"/>
  <c r="C137" i="34"/>
  <c r="C4" i="24" s="1"/>
  <c r="U137" i="34"/>
  <c r="U4" i="24" s="1"/>
  <c r="B4" i="24"/>
  <c r="W137" i="34"/>
  <c r="W4" i="24" s="1"/>
  <c r="J137" i="34"/>
  <c r="J4" i="24" s="1"/>
  <c r="E137" i="34"/>
  <c r="E4" i="24" s="1"/>
  <c r="V137" i="34"/>
  <c r="V4" i="24" s="1"/>
  <c r="F137" i="34"/>
  <c r="F4" i="24" s="1"/>
  <c r="P137" i="34"/>
  <c r="P4" i="24" s="1"/>
  <c r="Q137" i="34"/>
  <c r="Q4" i="24" s="1"/>
  <c r="I137" i="34"/>
  <c r="I4" i="24" s="1"/>
  <c r="F126" i="34"/>
  <c r="F2" i="23" s="1"/>
  <c r="N126" i="34"/>
  <c r="N2" i="23" s="1"/>
  <c r="D126" i="34"/>
  <c r="D2" i="23" s="1"/>
  <c r="L126" i="34"/>
  <c r="L2" i="23" s="1"/>
  <c r="K126" i="34"/>
  <c r="K2" i="23" s="1"/>
  <c r="S126" i="34"/>
  <c r="S2" i="23" s="1"/>
  <c r="W126" i="34"/>
  <c r="W2" i="23" s="1"/>
  <c r="Q126" i="34"/>
  <c r="Q2" i="23" s="1"/>
  <c r="Y126" i="34"/>
  <c r="Y2" i="23" s="1"/>
  <c r="C126" i="34"/>
  <c r="C2" i="23" s="1"/>
  <c r="U126" i="34"/>
  <c r="U2" i="23" s="1"/>
  <c r="P126" i="34"/>
  <c r="P2" i="23" s="1"/>
  <c r="V126" i="34"/>
  <c r="V2" i="23" s="1"/>
  <c r="AA126" i="34"/>
  <c r="AA2" i="23" s="1"/>
  <c r="E126" i="34"/>
  <c r="E2" i="23" s="1"/>
  <c r="J126" i="34"/>
  <c r="J2" i="23" s="1"/>
  <c r="M126" i="34"/>
  <c r="M2" i="23" s="1"/>
  <c r="B2" i="23"/>
  <c r="Z126" i="34"/>
  <c r="Z2" i="23" s="1"/>
  <c r="T126" i="34"/>
  <c r="T2" i="23" s="1"/>
  <c r="H126" i="34"/>
  <c r="H2" i="23" s="1"/>
  <c r="R126" i="34"/>
  <c r="X126" i="34"/>
  <c r="X2" i="23" s="1"/>
  <c r="G126" i="34"/>
  <c r="G2" i="23" s="1"/>
  <c r="O126" i="34"/>
  <c r="O2" i="23" s="1"/>
  <c r="I126" i="34"/>
  <c r="I2" i="23" s="1"/>
  <c r="P107" i="34"/>
  <c r="P2" i="12" s="1"/>
  <c r="V107" i="34"/>
  <c r="V2" i="12" s="1"/>
  <c r="C107" i="34"/>
  <c r="C2" i="12" s="1"/>
  <c r="W107" i="34"/>
  <c r="W2" i="12" s="1"/>
  <c r="R107" i="34"/>
  <c r="X107" i="34"/>
  <c r="X2" i="12" s="1"/>
  <c r="E107" i="34"/>
  <c r="E2" i="12" s="1"/>
  <c r="Q107" i="34"/>
  <c r="Q2" i="12" s="1"/>
  <c r="D107" i="34"/>
  <c r="D2" i="12" s="1"/>
  <c r="Z107" i="34"/>
  <c r="Z2" i="12" s="1"/>
  <c r="S107" i="34"/>
  <c r="S2" i="12" s="1"/>
  <c r="J107" i="34"/>
  <c r="J2" i="12" s="1"/>
  <c r="Y107" i="34"/>
  <c r="Y2" i="12" s="1"/>
  <c r="L107" i="34"/>
  <c r="L2" i="12" s="1"/>
  <c r="G107" i="34"/>
  <c r="G2" i="12" s="1"/>
  <c r="H107" i="34"/>
  <c r="H2" i="12" s="1"/>
  <c r="M107" i="34"/>
  <c r="M2" i="12" s="1"/>
  <c r="F107" i="34"/>
  <c r="F2" i="12" s="1"/>
  <c r="K107" i="34"/>
  <c r="K2" i="12" s="1"/>
  <c r="AA107" i="34"/>
  <c r="AA2" i="12" s="1"/>
  <c r="B2" i="12"/>
  <c r="N107" i="34"/>
  <c r="N2" i="12" s="1"/>
  <c r="T107" i="34"/>
  <c r="T2" i="12" s="1"/>
  <c r="O107" i="34"/>
  <c r="O2" i="12" s="1"/>
  <c r="I107" i="34"/>
  <c r="I2" i="12" s="1"/>
  <c r="U107" i="34"/>
  <c r="U2" i="12" s="1"/>
  <c r="AI107" i="34" l="1"/>
  <c r="AI2" i="12" s="1"/>
  <c r="AB107" i="34"/>
  <c r="AB2" i="12" s="1"/>
  <c r="R2" i="12"/>
  <c r="AH107" i="34"/>
  <c r="AH2" i="12" s="1"/>
  <c r="AD107" i="34"/>
  <c r="AD2" i="12" s="1"/>
  <c r="AC107" i="34"/>
  <c r="AC2" i="12" s="1"/>
  <c r="AF107" i="34"/>
  <c r="AF2" i="12" s="1"/>
  <c r="AG107" i="34"/>
  <c r="AG2" i="12" s="1"/>
  <c r="AE107" i="34"/>
  <c r="AE2" i="12" s="1"/>
  <c r="AJ107" i="34"/>
  <c r="AJ2" i="12" s="1"/>
  <c r="AK107" i="34"/>
  <c r="AK2" i="12" s="1"/>
  <c r="AE130" i="34"/>
  <c r="AE6" i="23" s="1"/>
  <c r="AJ130" i="34"/>
  <c r="AJ6" i="23" s="1"/>
  <c r="AD130" i="34"/>
  <c r="AD6" i="23" s="1"/>
  <c r="AF130" i="34"/>
  <c r="AF6" i="23" s="1"/>
  <c r="AK130" i="34"/>
  <c r="AK6" i="23" s="1"/>
  <c r="AG130" i="34"/>
  <c r="AG6" i="23" s="1"/>
  <c r="AC130" i="34"/>
  <c r="AC6" i="23" s="1"/>
  <c r="AI130" i="34"/>
  <c r="AI6" i="23" s="1"/>
  <c r="AH130" i="34"/>
  <c r="AH6" i="23" s="1"/>
  <c r="AB130" i="34"/>
  <c r="AB6" i="23" s="1"/>
  <c r="R6" i="23"/>
  <c r="AD126" i="34"/>
  <c r="AD2" i="23" s="1"/>
  <c r="AK126" i="34"/>
  <c r="AK2" i="23" s="1"/>
  <c r="AC126" i="34"/>
  <c r="AC2" i="23" s="1"/>
  <c r="AB126" i="34"/>
  <c r="AB2" i="23" s="1"/>
  <c r="R2" i="23"/>
  <c r="AE126" i="34"/>
  <c r="AE2" i="23" s="1"/>
  <c r="AF126" i="34"/>
  <c r="AF2" i="23" s="1"/>
  <c r="AI126" i="34"/>
  <c r="AI2" i="23" s="1"/>
  <c r="AJ126" i="34"/>
  <c r="AJ2" i="23" s="1"/>
  <c r="AH126" i="34"/>
  <c r="AH2" i="23" s="1"/>
  <c r="AG126" i="34"/>
  <c r="AG2" i="23" s="1"/>
  <c r="AC137" i="34"/>
  <c r="AC4" i="24" s="1"/>
  <c r="AK137" i="34"/>
  <c r="AK4" i="24" s="1"/>
  <c r="AB137" i="34"/>
  <c r="AB4" i="24" s="1"/>
  <c r="AG137" i="34"/>
  <c r="AG4" i="24" s="1"/>
  <c r="AF137" i="34"/>
  <c r="AF4" i="24" s="1"/>
  <c r="AI137" i="34"/>
  <c r="AI4" i="24" s="1"/>
  <c r="AE137" i="34"/>
  <c r="AE4" i="24" s="1"/>
  <c r="AH137" i="34"/>
  <c r="AH4" i="24" s="1"/>
  <c r="AJ137" i="34"/>
  <c r="AJ4" i="24" s="1"/>
  <c r="R4" i="24"/>
  <c r="AD137" i="34"/>
  <c r="AD4" i="24" s="1"/>
  <c r="AF135" i="34"/>
  <c r="AF2" i="24" s="1"/>
  <c r="AI135" i="34"/>
  <c r="AI2" i="24" s="1"/>
  <c r="AD135" i="34"/>
  <c r="AD2" i="24" s="1"/>
  <c r="R2" i="24"/>
  <c r="AB135" i="34"/>
  <c r="AB2" i="24" s="1"/>
  <c r="AG135" i="34"/>
  <c r="AG2" i="24" s="1"/>
  <c r="AE135" i="34"/>
  <c r="AE2" i="24" s="1"/>
  <c r="AK135" i="34"/>
  <c r="AK2" i="24" s="1"/>
  <c r="AJ135" i="34"/>
  <c r="AJ2" i="24" s="1"/>
  <c r="AH135" i="34"/>
  <c r="AH2" i="24" s="1"/>
  <c r="AC135" i="34"/>
  <c r="AC2" i="24" s="1"/>
  <c r="AC128" i="34"/>
  <c r="AC4" i="23" s="1"/>
  <c r="AE128" i="34"/>
  <c r="AE4" i="23" s="1"/>
  <c r="AB128" i="34"/>
  <c r="AB4" i="23" s="1"/>
  <c r="R4" i="23"/>
  <c r="AF128" i="34"/>
  <c r="AF4" i="23" s="1"/>
  <c r="AI128" i="34"/>
  <c r="AI4" i="23" s="1"/>
  <c r="AJ128" i="34"/>
  <c r="AJ4" i="23" s="1"/>
  <c r="AD128" i="34"/>
  <c r="AD4" i="23" s="1"/>
  <c r="AH128" i="34"/>
  <c r="AH4" i="23" s="1"/>
  <c r="AK128" i="34"/>
  <c r="AK4" i="23" s="1"/>
  <c r="AG128" i="34"/>
  <c r="AG4" i="23" s="1"/>
  <c r="AF153" i="34"/>
  <c r="AF2" i="26" s="1"/>
  <c r="AE153" i="34"/>
  <c r="AE2" i="26" s="1"/>
  <c r="R2" i="26"/>
  <c r="AI153" i="34"/>
  <c r="AI2" i="26" s="1"/>
  <c r="AJ153" i="34"/>
  <c r="AJ2" i="26" s="1"/>
  <c r="AG153" i="34"/>
  <c r="AG2" i="26" s="1"/>
  <c r="AH153" i="34"/>
  <c r="AH2" i="26" s="1"/>
  <c r="AC153" i="34"/>
  <c r="AC2" i="26" s="1"/>
  <c r="AD153" i="34"/>
  <c r="AD2" i="26" s="1"/>
  <c r="AB153" i="34"/>
  <c r="AB2" i="26" s="1"/>
  <c r="AK153" i="34"/>
  <c r="AK2" i="26" s="1"/>
  <c r="AK129" i="34"/>
  <c r="AK5" i="23" s="1"/>
  <c r="AE129" i="34"/>
  <c r="AE5" i="23" s="1"/>
  <c r="R5" i="23"/>
  <c r="AG129" i="34"/>
  <c r="AG5" i="23" s="1"/>
  <c r="AF129" i="34"/>
  <c r="AF5" i="23" s="1"/>
  <c r="AB129" i="34"/>
  <c r="AB5" i="23" s="1"/>
  <c r="AJ129" i="34"/>
  <c r="AJ5" i="23" s="1"/>
  <c r="AH129" i="34"/>
  <c r="AH5" i="23" s="1"/>
  <c r="AI129" i="34"/>
  <c r="AI5" i="23" s="1"/>
  <c r="AC129" i="34"/>
  <c r="AC5" i="23" s="1"/>
  <c r="AD129" i="34"/>
  <c r="AD5" i="23" s="1"/>
  <c r="AD131" i="34"/>
  <c r="AD7" i="23" s="1"/>
  <c r="AJ131" i="34"/>
  <c r="AJ7" i="23" s="1"/>
  <c r="AB131" i="34"/>
  <c r="AB7" i="23" s="1"/>
  <c r="AE131" i="34"/>
  <c r="AE7" i="23" s="1"/>
  <c r="AK131" i="34"/>
  <c r="AK7" i="23" s="1"/>
  <c r="AI131" i="34"/>
  <c r="AI7" i="23" s="1"/>
  <c r="AF131" i="34"/>
  <c r="AF7" i="23" s="1"/>
  <c r="AH131" i="34"/>
  <c r="AH7" i="23" s="1"/>
  <c r="AC131" i="34"/>
  <c r="AC7" i="23" s="1"/>
  <c r="AG131" i="34"/>
  <c r="AG7" i="23" s="1"/>
  <c r="R7" i="23"/>
  <c r="AF112" i="34"/>
  <c r="AF7" i="12" s="1"/>
  <c r="AG112" i="34"/>
  <c r="AG7" i="12" s="1"/>
  <c r="AH112" i="34"/>
  <c r="AH7" i="12" s="1"/>
  <c r="AK112" i="34"/>
  <c r="AK7" i="12" s="1"/>
  <c r="AD112" i="34"/>
  <c r="AD7" i="12" s="1"/>
  <c r="R7" i="12"/>
  <c r="AB112" i="34"/>
  <c r="AB7" i="12" s="1"/>
  <c r="AC112" i="34"/>
  <c r="AC7" i="12" s="1"/>
  <c r="AE112" i="34"/>
  <c r="AE7" i="12" s="1"/>
  <c r="AI112" i="34"/>
  <c r="AI7" i="12" s="1"/>
  <c r="AJ112" i="34"/>
  <c r="AJ7" i="12" s="1"/>
  <c r="AI80" i="34"/>
  <c r="AI2" i="18" s="1"/>
  <c r="AF80" i="34"/>
  <c r="AF2" i="18" s="1"/>
  <c r="AB80" i="34"/>
  <c r="AB2" i="18" s="1"/>
  <c r="AH80" i="34"/>
  <c r="AH2" i="18" s="1"/>
  <c r="AJ80" i="34"/>
  <c r="AJ2" i="18" s="1"/>
  <c r="AD80" i="34"/>
  <c r="AD2" i="18" s="1"/>
  <c r="AK80" i="34"/>
  <c r="AK2" i="18" s="1"/>
  <c r="AG80" i="34"/>
  <c r="AG2" i="18" s="1"/>
  <c r="R2" i="18"/>
  <c r="AC80" i="34"/>
  <c r="AC2" i="18" s="1"/>
  <c r="AE80" i="34"/>
  <c r="AE2" i="18" s="1"/>
  <c r="AG144" i="34"/>
  <c r="AG2" i="25" s="1"/>
  <c r="AF144" i="34"/>
  <c r="AF2" i="25" s="1"/>
  <c r="R2" i="25"/>
  <c r="AK144" i="34"/>
  <c r="AK2" i="25" s="1"/>
  <c r="AH144" i="34"/>
  <c r="AH2" i="25" s="1"/>
  <c r="AD144" i="34"/>
  <c r="AD2" i="25" s="1"/>
  <c r="AI144" i="34"/>
  <c r="AI2" i="25" s="1"/>
  <c r="AB144" i="34"/>
  <c r="AB2" i="25" s="1"/>
  <c r="AJ144" i="34"/>
  <c r="AJ2" i="25" s="1"/>
  <c r="AC144" i="34"/>
  <c r="AC2" i="25" s="1"/>
  <c r="AE144" i="34"/>
  <c r="AE2" i="25" s="1"/>
  <c r="AI155" i="34"/>
  <c r="AI4" i="26" s="1"/>
  <c r="R4" i="26"/>
  <c r="AB155" i="34"/>
  <c r="AB4" i="26" s="1"/>
  <c r="AH155" i="34"/>
  <c r="AH4" i="26" s="1"/>
  <c r="AE155" i="34"/>
  <c r="AE4" i="26" s="1"/>
  <c r="AK155" i="34"/>
  <c r="AK4" i="26" s="1"/>
  <c r="AJ155" i="34"/>
  <c r="AJ4" i="26" s="1"/>
  <c r="AD155" i="34"/>
  <c r="AD4" i="26" s="1"/>
  <c r="AC155" i="34"/>
  <c r="AC4" i="26" s="1"/>
  <c r="AF155" i="34"/>
  <c r="AF4" i="26" s="1"/>
  <c r="AG155" i="34"/>
  <c r="AG4" i="26" s="1"/>
</calcChain>
</file>

<file path=xl/sharedStrings.xml><?xml version="1.0" encoding="utf-8"?>
<sst xmlns="http://schemas.openxmlformats.org/spreadsheetml/2006/main" count="2348" uniqueCount="815">
  <si>
    <t>Sources:</t>
  </si>
  <si>
    <t>Year</t>
  </si>
  <si>
    <t>BCEU BAU Components Energy Use</t>
  </si>
  <si>
    <t>Notes on Component Categorization</t>
  </si>
  <si>
    <t>component.  The "heating" component refers to heating of air and is affected by</t>
  </si>
  <si>
    <t>the building envelope, whereas appliances are not affected by envelope.</t>
  </si>
  <si>
    <t>Wood</t>
  </si>
  <si>
    <t>Other</t>
  </si>
  <si>
    <t>Notes on 2041-2050 Projections</t>
  </si>
  <si>
    <t>Population centre classification and rural area</t>
  </si>
  <si>
    <t>Population</t>
  </si>
  <si>
    <t>change in population 2011 to 2016</t>
  </si>
  <si>
    <t>count</t>
  </si>
  <si>
    <t>%</t>
  </si>
  <si>
    <t>Rural area</t>
  </si>
  <si>
    <t>Small population centre (1,000 to 29,999)</t>
  </si>
  <si>
    <t>Medium population centre (30,000 to 99,999)</t>
  </si>
  <si>
    <t>Large urban population centre (100,000 or greater)</t>
  </si>
  <si>
    <t>Total</t>
  </si>
  <si>
    <t>URBAN (2016)</t>
  </si>
  <si>
    <t>Electricity</t>
  </si>
  <si>
    <t>Natural gas</t>
  </si>
  <si>
    <t>Propane</t>
  </si>
  <si>
    <t>Canada</t>
  </si>
  <si>
    <t>–</t>
  </si>
  <si>
    <t>electricity (PJ)</t>
  </si>
  <si>
    <t>coal (PJ)</t>
  </si>
  <si>
    <t>natural gas (PJ)</t>
  </si>
  <si>
    <t>petroleum diesel (PJ)</t>
  </si>
  <si>
    <t>heat (PJ)</t>
  </si>
  <si>
    <t>biomass (PJ)</t>
  </si>
  <si>
    <t>Residential Secondary Energy Use (Final Demand) by Energy Source and End Use</t>
  </si>
  <si>
    <t>Natural Gas</t>
  </si>
  <si>
    <t>Heating Oil</t>
  </si>
  <si>
    <t>Space Heating</t>
  </si>
  <si>
    <t>Water Heating</t>
  </si>
  <si>
    <t>Appliances</t>
  </si>
  <si>
    <t>Major Appliances</t>
  </si>
  <si>
    <t>Lighting</t>
  </si>
  <si>
    <t>Space Cooling</t>
  </si>
  <si>
    <t>RURAL (2016)</t>
  </si>
  <si>
    <t>Residential</t>
  </si>
  <si>
    <t xml:space="preserve">NRCan, Office of Energy Efficiency </t>
  </si>
  <si>
    <t>StatCan</t>
  </si>
  <si>
    <t>Table 2</t>
  </si>
  <si>
    <t>Distribution of population by size of population centre</t>
  </si>
  <si>
    <r>
      <t xml:space="preserve">e)   Environment and Climate Change Canada, Climate Summaries, </t>
    </r>
    <r>
      <rPr>
        <i/>
        <sz val="10"/>
        <rFont val="Arial"/>
        <family val="2"/>
      </rPr>
      <t>Monthly Values of Degree-Days Above 18.0°C, 1990–2015</t>
    </r>
    <r>
      <rPr>
        <sz val="10"/>
        <rFont val="Arial"/>
        <family val="2"/>
      </rPr>
      <t>, Ottawa.</t>
    </r>
  </si>
  <si>
    <r>
      <t xml:space="preserve">d)   Environment and Climate Change Canada, Climate Summaries, </t>
    </r>
    <r>
      <rPr>
        <i/>
        <sz val="10"/>
        <rFont val="Arial"/>
        <family val="2"/>
      </rPr>
      <t>Monthly Values of Degree-Days Below 18.0°C, 1990–2015</t>
    </r>
    <r>
      <rPr>
        <sz val="10"/>
        <rFont val="Arial"/>
        <family val="2"/>
      </rPr>
      <t>, Ottawa.</t>
    </r>
  </si>
  <si>
    <r>
      <t xml:space="preserve">c)   Statistics Canada, </t>
    </r>
    <r>
      <rPr>
        <i/>
        <sz val="10"/>
        <rFont val="Arial"/>
        <family val="2"/>
      </rPr>
      <t>Survey of Household Spending, 1997–2015</t>
    </r>
    <r>
      <rPr>
        <sz val="10"/>
        <rFont val="Arial"/>
        <family val="2"/>
      </rPr>
      <t>, Ottawa, 2017.</t>
    </r>
  </si>
  <si>
    <t>b)   Natural Resources Canada, Residential End-Use Model, Ottawa, 2017.</t>
  </si>
  <si>
    <r>
      <t xml:space="preserve">a)   Statistics Canada, </t>
    </r>
    <r>
      <rPr>
        <i/>
        <sz val="10"/>
        <rFont val="Arial"/>
        <family val="2"/>
      </rPr>
      <t>Report on Energy Supply and Demand in Canada, 1990–2015</t>
    </r>
    <r>
      <rPr>
        <sz val="10"/>
        <rFont val="Arial"/>
        <family val="2"/>
      </rPr>
      <t>, Ottawa, 2017 (CANSIM).</t>
    </r>
  </si>
  <si>
    <r>
      <t>Sources</t>
    </r>
    <r>
      <rPr>
        <b/>
        <sz val="10"/>
        <rFont val="Arial"/>
        <family val="2"/>
      </rPr>
      <t>:</t>
    </r>
  </si>
  <si>
    <t>2)   “Other Appliances” includes small appliances such as televisions, video cassette recorders, digital video disc players, radios, computers and toasters.</t>
  </si>
  <si>
    <t>1)   “Other” includes coal and propane.</t>
  </si>
  <si>
    <r>
      <t>Cooling Degree-Day Index</t>
    </r>
    <r>
      <rPr>
        <b/>
        <vertAlign val="superscript"/>
        <sz val="10"/>
        <rFont val="Arial"/>
        <family val="2"/>
      </rPr>
      <t>b,e</t>
    </r>
  </si>
  <si>
    <r>
      <t>Heating Degree-Day Index</t>
    </r>
    <r>
      <rPr>
        <b/>
        <vertAlign val="superscript"/>
        <sz val="10"/>
        <rFont val="Arial"/>
        <family val="2"/>
      </rPr>
      <t>b,d</t>
    </r>
  </si>
  <si>
    <r>
      <t>Energy Intensity (GJ/household)</t>
    </r>
    <r>
      <rPr>
        <b/>
        <vertAlign val="superscript"/>
        <sz val="10"/>
        <color indexed="8"/>
        <rFont val="Arial"/>
        <family val="2"/>
      </rPr>
      <t>a,b,c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</si>
  <si>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</si>
  <si>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Total Households (thousands)</t>
    </r>
    <r>
      <rPr>
        <vertAlign val="superscript"/>
        <sz val="10"/>
        <color indexed="8"/>
        <rFont val="Arial"/>
        <family val="2"/>
      </rPr>
      <t>b,c</t>
    </r>
  </si>
  <si>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</si>
  <si>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t>Activity</t>
  </si>
  <si>
    <r>
      <t>Other Appliances</t>
    </r>
    <r>
      <rPr>
        <i/>
        <vertAlign val="superscript"/>
        <sz val="10"/>
        <rFont val="Arial"/>
        <family val="2"/>
      </rPr>
      <t>2</t>
    </r>
  </si>
  <si>
    <r>
      <t>Energy Use by End Use (PJ)</t>
    </r>
    <r>
      <rPr>
        <b/>
        <i/>
        <vertAlign val="superscript"/>
        <sz val="10"/>
        <rFont val="Arial"/>
        <family val="2"/>
      </rPr>
      <t>b</t>
    </r>
  </si>
  <si>
    <r>
      <t>Other</t>
    </r>
    <r>
      <rPr>
        <vertAlign val="superscript"/>
        <sz val="10"/>
        <rFont val="Arial"/>
        <family val="2"/>
      </rPr>
      <t>1</t>
    </r>
  </si>
  <si>
    <r>
      <t>Energy Use by Energy Source (PJ)</t>
    </r>
    <r>
      <rPr>
        <b/>
        <i/>
        <vertAlign val="superscript"/>
        <sz val="10"/>
        <rFont val="Arial"/>
        <family val="2"/>
      </rPr>
      <t>a,b</t>
    </r>
  </si>
  <si>
    <r>
      <t>Total Energy Use (PJ)</t>
    </r>
    <r>
      <rPr>
        <b/>
        <vertAlign val="superscript"/>
        <sz val="10"/>
        <rFont val="Arial"/>
        <family val="2"/>
      </rPr>
      <t>a,b</t>
    </r>
  </si>
  <si>
    <t>Total Growth  1990–2015</t>
  </si>
  <si>
    <t>heating</t>
  </si>
  <si>
    <t>cooling</t>
  </si>
  <si>
    <t>lighting</t>
  </si>
  <si>
    <t>appliances</t>
  </si>
  <si>
    <t>other components</t>
  </si>
  <si>
    <t>electricity</t>
  </si>
  <si>
    <t>natural gas</t>
  </si>
  <si>
    <t>petroleum</t>
  </si>
  <si>
    <t>biomass</t>
  </si>
  <si>
    <t>district heat</t>
  </si>
  <si>
    <t>of which are dominated by commercial rather than residential buildings.  Accordingly, we assume</t>
  </si>
  <si>
    <t>all heat demand is commercial.</t>
  </si>
  <si>
    <t>Oil</t>
  </si>
  <si>
    <t>Wood and wood pellets</t>
  </si>
  <si>
    <t>percent</t>
  </si>
  <si>
    <t>F</t>
  </si>
  <si>
    <t>Newfoundland and Labrador</t>
  </si>
  <si>
    <r>
      <t>21 </t>
    </r>
    <r>
      <rPr>
        <sz val="6"/>
        <color rgb="FF333333"/>
        <rFont val="Arial"/>
        <family val="2"/>
      </rPr>
      <t>E</t>
    </r>
  </si>
  <si>
    <r>
      <t>22 </t>
    </r>
    <r>
      <rPr>
        <sz val="6"/>
        <color rgb="FF333333"/>
        <rFont val="Arial"/>
        <family val="2"/>
      </rPr>
      <t>E</t>
    </r>
  </si>
  <si>
    <t>Prince Edward Island</t>
  </si>
  <si>
    <r>
      <t>32 </t>
    </r>
    <r>
      <rPr>
        <sz val="6"/>
        <color rgb="FF333333"/>
        <rFont val="Arial"/>
        <family val="2"/>
      </rPr>
      <t>E</t>
    </r>
  </si>
  <si>
    <t>Nova Scotia</t>
  </si>
  <si>
    <t>New Brunswick</t>
  </si>
  <si>
    <t>Quebec</t>
  </si>
  <si>
    <r>
      <t>3 </t>
    </r>
    <r>
      <rPr>
        <sz val="6"/>
        <color rgb="FF333333"/>
        <rFont val="Arial"/>
        <family val="2"/>
      </rPr>
      <t>E</t>
    </r>
  </si>
  <si>
    <r>
      <t>7 </t>
    </r>
    <r>
      <rPr>
        <sz val="6"/>
        <color rgb="FF333333"/>
        <rFont val="Arial"/>
        <family val="2"/>
      </rPr>
      <t>E</t>
    </r>
  </si>
  <si>
    <t>Ontario</t>
  </si>
  <si>
    <r>
      <t>2 </t>
    </r>
    <r>
      <rPr>
        <sz val="6"/>
        <color rgb="FF333333"/>
        <rFont val="Arial"/>
        <family val="2"/>
      </rPr>
      <t>E</t>
    </r>
  </si>
  <si>
    <t>Manitoba</t>
  </si>
  <si>
    <t>Saskatchewan</t>
  </si>
  <si>
    <r>
      <t>11 </t>
    </r>
    <r>
      <rPr>
        <sz val="6"/>
        <color rgb="FF333333"/>
        <rFont val="Arial"/>
        <family val="2"/>
      </rPr>
      <t>E</t>
    </r>
  </si>
  <si>
    <t>Alberta</t>
  </si>
  <si>
    <t>British Columbia</t>
  </si>
  <si>
    <r>
      <t>5 </t>
    </r>
    <r>
      <rPr>
        <sz val="6"/>
        <color rgb="FF333333"/>
        <rFont val="Arial"/>
        <family val="2"/>
      </rPr>
      <t>E</t>
    </r>
  </si>
  <si>
    <t>http://www.statcan.gc.ca/pub/11-526-s/2013002/t002-eng.htm</t>
  </si>
  <si>
    <t>m</t>
  </si>
  <si>
    <t>Residential Heating Fuel Shares</t>
  </si>
  <si>
    <t>Natural gas + Propane</t>
  </si>
  <si>
    <t>Biomass</t>
  </si>
  <si>
    <r>
      <t>Other</t>
    </r>
    <r>
      <rPr>
        <vertAlign val="superscript"/>
        <sz val="10"/>
        <rFont val="Arial"/>
        <family val="2"/>
      </rPr>
      <t>1 (coal and propane)</t>
    </r>
  </si>
  <si>
    <t>We assign the fuel use based on the data in the three tables above as follows:</t>
  </si>
  <si>
    <t>We assume the "other" energy use (coal and propane) is overwhelmingly propane, not coal.</t>
  </si>
  <si>
    <t>Next, we assign all lighting and cooling use to electricity.</t>
  </si>
  <si>
    <t>Residential Energy Use, 2015 (PJ)</t>
  </si>
  <si>
    <t>Type of main heating fuel used, by province, 2011</t>
  </si>
  <si>
    <t>Residential, main heating fuel used</t>
  </si>
  <si>
    <t>Residential, energy use by fuel and by component</t>
  </si>
  <si>
    <t>Commercial Heating Fuel Shares</t>
  </si>
  <si>
    <t>Commercial Cooling Fuel Shares</t>
  </si>
  <si>
    <t>PJ (estimate)</t>
  </si>
  <si>
    <t>Units</t>
  </si>
  <si>
    <t>MW</t>
  </si>
  <si>
    <t>MWh</t>
  </si>
  <si>
    <t>hours</t>
  </si>
  <si>
    <t>GJ</t>
  </si>
  <si>
    <t>ktCO2</t>
  </si>
  <si>
    <t>ktCH4</t>
  </si>
  <si>
    <t>ktN2O</t>
  </si>
  <si>
    <t>m2</t>
  </si>
  <si>
    <t>id</t>
  </si>
  <si>
    <t>name</t>
  </si>
  <si>
    <t>chp</t>
  </si>
  <si>
    <t>de</t>
  </si>
  <si>
    <t>re</t>
  </si>
  <si>
    <t>owner_1</t>
  </si>
  <si>
    <t>owner_2</t>
  </si>
  <si>
    <t>city</t>
  </si>
  <si>
    <t>province</t>
  </si>
  <si>
    <t>latitude</t>
  </si>
  <si>
    <t>longitude</t>
  </si>
  <si>
    <t>status</t>
  </si>
  <si>
    <t>year_commission</t>
  </si>
  <si>
    <t>year_decommission</t>
  </si>
  <si>
    <t>year_reported</t>
  </si>
  <si>
    <t>naics_code</t>
  </si>
  <si>
    <t>npri_code</t>
  </si>
  <si>
    <t>ghgrp_code</t>
  </si>
  <si>
    <t>municipality_type</t>
  </si>
  <si>
    <t>user_community</t>
  </si>
  <si>
    <t>user_institution</t>
  </si>
  <si>
    <t>user_commercial</t>
  </si>
  <si>
    <t>user_industrial</t>
  </si>
  <si>
    <t>user_government</t>
  </si>
  <si>
    <t>user_academic</t>
  </si>
  <si>
    <t>user_residential</t>
  </si>
  <si>
    <t>user_military</t>
  </si>
  <si>
    <t>source_1</t>
  </si>
  <si>
    <t>source_2</t>
  </si>
  <si>
    <t>number_units</t>
  </si>
  <si>
    <t>elec_capacity</t>
  </si>
  <si>
    <t>thermal_capacity</t>
  </si>
  <si>
    <t>elec_production</t>
  </si>
  <si>
    <t>thermal_production</t>
  </si>
  <si>
    <t>equip_type</t>
  </si>
  <si>
    <t>equip_year</t>
  </si>
  <si>
    <t>energy_self</t>
  </si>
  <si>
    <t>energy_sold</t>
  </si>
  <si>
    <t>grid_connected</t>
  </si>
  <si>
    <t>average_operation</t>
  </si>
  <si>
    <t>hours_of_operation</t>
  </si>
  <si>
    <t>user_elec</t>
  </si>
  <si>
    <t>user_elec_naics</t>
  </si>
  <si>
    <t>user_thermal</t>
  </si>
  <si>
    <t>user_thermal_naics</t>
  </si>
  <si>
    <t>primary_type</t>
  </si>
  <si>
    <t>primary_quantity</t>
  </si>
  <si>
    <t>secondary_type</t>
  </si>
  <si>
    <t>secondary_quantity</t>
  </si>
  <si>
    <t>tertiary_type</t>
  </si>
  <si>
    <t>tertiary_quantity</t>
  </si>
  <si>
    <t>ghg_co2</t>
  </si>
  <si>
    <t>ghg_ch4</t>
  </si>
  <si>
    <t>ghg_n2o</t>
  </si>
  <si>
    <t>de_number_buildings</t>
  </si>
  <si>
    <t>de_area</t>
  </si>
  <si>
    <t>de_length</t>
  </si>
  <si>
    <t>de_thermal_metering</t>
  </si>
  <si>
    <t>de_hs_capacity</t>
  </si>
  <si>
    <t>de_hs_production</t>
  </si>
  <si>
    <t>de_hw_capacity</t>
  </si>
  <si>
    <t>de_hw_production</t>
  </si>
  <si>
    <t>de_cw_capacity</t>
  </si>
  <si>
    <t>de_cw_production</t>
  </si>
  <si>
    <t>Calgary Downtown District Energy Centre</t>
  </si>
  <si>
    <t>ENMAX</t>
  </si>
  <si>
    <t>Calgary</t>
  </si>
  <si>
    <t>AB</t>
  </si>
  <si>
    <t>operating</t>
  </si>
  <si>
    <t>large</t>
  </si>
  <si>
    <t>CIEEDAC DE Survey 2014</t>
  </si>
  <si>
    <t>NG</t>
  </si>
  <si>
    <t>Foothills Medical Centre</t>
  </si>
  <si>
    <t>http://resources.carbontalks.ca/guides/CarbonTalks-DiscussionGuide-DistrictEnergy.pdf</t>
  </si>
  <si>
    <t>University of Calgary</t>
  </si>
  <si>
    <t>ELE</t>
  </si>
  <si>
    <t>CFB Cold Lake (4 Wing)</t>
  </si>
  <si>
    <t>Cold Lake</t>
  </si>
  <si>
    <t>Boyle Renaissance District Energy System</t>
  </si>
  <si>
    <t>Edmonton</t>
  </si>
  <si>
    <t>http://www.metiscapital.ca/Portals/0/News/255439-February%202014_selected-pages.pdf</t>
  </si>
  <si>
    <t>http://www.metiscapital.ca/News.aspx</t>
  </si>
  <si>
    <t>Edmonton International Airport</t>
  </si>
  <si>
    <t>University of Alberta DES</t>
  </si>
  <si>
    <t>University of Alberta</t>
  </si>
  <si>
    <t>medium</t>
  </si>
  <si>
    <t>CIEEDAC DE Survey 2015</t>
  </si>
  <si>
    <t>University of Lethbridge</t>
  </si>
  <si>
    <t>Lethbridge</t>
  </si>
  <si>
    <t>Drake Landing Company</t>
  </si>
  <si>
    <t>Okotoks</t>
  </si>
  <si>
    <t>ATCO Gas</t>
  </si>
  <si>
    <t>small</t>
  </si>
  <si>
    <t>https://www.dlsc.ca/DLSC_Brochure_e.pdf</t>
  </si>
  <si>
    <t>SOLTH</t>
  </si>
  <si>
    <t>Strathcona County Community Energy Centre</t>
  </si>
  <si>
    <t>Strathcona County</t>
  </si>
  <si>
    <t>Sherwood Park</t>
  </si>
  <si>
    <t>BCIT Burnaby Campus</t>
  </si>
  <si>
    <t>Burnaby</t>
  </si>
  <si>
    <t>BC</t>
  </si>
  <si>
    <t>https://commons.bcit.ca/factorfour/energy/on-site-renewable-heat</t>
  </si>
  <si>
    <t>https://commons.bcit.ca/factorfour/files/2013/01/District-Heating-Prefeasibility-Study-22.pdf</t>
  </si>
  <si>
    <t>UniverCity Neighbourhood Utility Service</t>
  </si>
  <si>
    <t>Corix Utilities Inc.</t>
  </si>
  <si>
    <t>BIOM</t>
  </si>
  <si>
    <t>Village of Burns Lake Community Energy System</t>
  </si>
  <si>
    <t>Burns Lake</t>
  </si>
  <si>
    <t>19 Wing Comox CHP</t>
  </si>
  <si>
    <t>Canada Government</t>
  </si>
  <si>
    <t>Comox</t>
  </si>
  <si>
    <t>St. Mary's Indian Band District Energy Heating System</t>
  </si>
  <si>
    <t>Cranbrook</t>
  </si>
  <si>
    <t>https://news.gov.bc.ca/stories/twelve-first-nations-benefit-from-clean-energy-funding</t>
  </si>
  <si>
    <t>http://www.aqam.net/sites/default/files/2016%20annual%20report_0.pdf</t>
  </si>
  <si>
    <t>Fink Enderby District Energy</t>
  </si>
  <si>
    <t>Fink Machine Inc.</t>
  </si>
  <si>
    <t>Enderby</t>
  </si>
  <si>
    <t>CFB Esquimalt</t>
  </si>
  <si>
    <t>Esquimalt</t>
  </si>
  <si>
    <t>Gibsons District Energy Utility</t>
  </si>
  <si>
    <t>Gibsons</t>
  </si>
  <si>
    <t>GEO</t>
  </si>
  <si>
    <t>Sun Rivers Resort - Belmonte</t>
  </si>
  <si>
    <t>Kamloops</t>
  </si>
  <si>
    <t>rural</t>
  </si>
  <si>
    <t>http://www.toolkit.bc.ca/tool/district-energy-systems</t>
  </si>
  <si>
    <t>Sun Rivers Resort - Talasa</t>
  </si>
  <si>
    <t>Okanagan College</t>
  </si>
  <si>
    <t>Kelowna</t>
  </si>
  <si>
    <t>WST</t>
  </si>
  <si>
    <t>SOLPV</t>
  </si>
  <si>
    <t>UBCO District Energy System</t>
  </si>
  <si>
    <t>University of British Columbia</t>
  </si>
  <si>
    <t>Royal Columbian Hospital</t>
  </si>
  <si>
    <t>New Westminster</t>
  </si>
  <si>
    <t>planned</t>
  </si>
  <si>
    <t>https://www.newwestcity.ca/planning-building-and-development/projects-on-the-go/articles/2910.php</t>
  </si>
  <si>
    <t>Lions Gate Hospital</t>
  </si>
  <si>
    <t>North Vancouver</t>
  </si>
  <si>
    <t>Lonsdale Energy Corp</t>
  </si>
  <si>
    <t>http://www.cnv.org/city-services/lonsdale-energy</t>
  </si>
  <si>
    <t>Village of Port Clements Biomass District Heating System</t>
  </si>
  <si>
    <t>Port Clements</t>
  </si>
  <si>
    <t>HFO</t>
  </si>
  <si>
    <t>BC New Hope Recovery Society</t>
  </si>
  <si>
    <t>Baldy Hughes</t>
  </si>
  <si>
    <t>Prince George</t>
  </si>
  <si>
    <t>City of Prince George District Energy System</t>
  </si>
  <si>
    <t>UNBC Prince George Campus</t>
  </si>
  <si>
    <t>University of Northern British Columbia</t>
  </si>
  <si>
    <t>University Hospital of Northern BC</t>
  </si>
  <si>
    <t>Revelstoke Community Energy Corporation</t>
  </si>
  <si>
    <t>Revelstoke</t>
  </si>
  <si>
    <t>Alexandra District Energy Utility</t>
  </si>
  <si>
    <t>Richmond</t>
  </si>
  <si>
    <t>Oval Village District Energy Utility</t>
  </si>
  <si>
    <t>http://www.luluislandenergy.ca/oval-village-district-energy-utility/</t>
  </si>
  <si>
    <t>Surrey Memorial Hospital</t>
  </si>
  <si>
    <t>Surrey</t>
  </si>
  <si>
    <t>http://www.questcanada.org/sites/default/files/publications/ICES%20Progress%20Report%20-%20Province%20of%20BC.pdf</t>
  </si>
  <si>
    <t>Surrey City Energy</t>
  </si>
  <si>
    <t xml:space="preserve">Surrey </t>
  </si>
  <si>
    <t>Village of Telkwa Biomass District Energy System</t>
  </si>
  <si>
    <t>Telkwa</t>
  </si>
  <si>
    <t>http://www.toolkit.bc.ca/Success-Story/Telkwa%E2%80%99s-Deep-Collaboration-Mini-Biomass-District-Heating-System</t>
  </si>
  <si>
    <t>Tla-o-qui-aht First Nation District Energy System</t>
  </si>
  <si>
    <t>Tla-o-qui-aht First Nation</t>
  </si>
  <si>
    <t>Tofino</t>
  </si>
  <si>
    <t>BC Children and Women's Hospital</t>
  </si>
  <si>
    <t>Vancouver</t>
  </si>
  <si>
    <t>https://bcgreencare.ca/system/files/resource-files/2015_PHSA_SEMP_0.pdf</t>
  </si>
  <si>
    <t>Creative Energy</t>
  </si>
  <si>
    <t>Mole Hill Community Housing Society</t>
  </si>
  <si>
    <t>River District Energy</t>
  </si>
  <si>
    <t>Parklane</t>
  </si>
  <si>
    <t>SEFC Neighbourhood Energy Utility</t>
  </si>
  <si>
    <t>TELUS Garden Building District Energy System</t>
  </si>
  <si>
    <t>https://www.energy-manager.ca/news/vancouvers-telus-garden-receives-leed-platinum-certification-2605</t>
  </si>
  <si>
    <t>http://www.vancouversun.com/entertainment/movie-guide/Telus+Garden+opens+doors+employees/11166932/story.html</t>
  </si>
  <si>
    <t>HR</t>
  </si>
  <si>
    <t>Vancouver General Hospital</t>
  </si>
  <si>
    <t xml:space="preserve">UBC Academic District Energy System </t>
  </si>
  <si>
    <t xml:space="preserve">Vancouver </t>
  </si>
  <si>
    <t>Dockside Green Energy System</t>
  </si>
  <si>
    <t>Dockside Green Energy LLP</t>
  </si>
  <si>
    <t>Victoria</t>
  </si>
  <si>
    <t>http://docksidegreenenergy.com/the_energy_system.html</t>
  </si>
  <si>
    <t>Royal Jubilee Hospital</t>
  </si>
  <si>
    <t>University of Victoria</t>
  </si>
  <si>
    <t>http://www.uvic.ca/home/about/campus-news/2016+district-energy-plant+ring</t>
  </si>
  <si>
    <t>Victoria General Hospital</t>
  </si>
  <si>
    <t>Westhills District Energy System</t>
  </si>
  <si>
    <t>Sustainable Services Ltd.</t>
  </si>
  <si>
    <t>RMOW WWTP DES</t>
  </si>
  <si>
    <t>Whistler</t>
  </si>
  <si>
    <t>Avonlea Hutterite Colony</t>
  </si>
  <si>
    <t>Avonlea</t>
  </si>
  <si>
    <t>MB</t>
  </si>
  <si>
    <t>https://www.hydro.mb.ca/your_business/profiles/profiles_avonlea_hutterite_colony.pdf</t>
  </si>
  <si>
    <t>Brandon University District Energy System</t>
  </si>
  <si>
    <t>Brandon University</t>
  </si>
  <si>
    <t>Brandon</t>
  </si>
  <si>
    <t>LFO</t>
  </si>
  <si>
    <t>Ritchot District Energy - Ile Des Chenes</t>
  </si>
  <si>
    <t>Ile Des Chenes</t>
  </si>
  <si>
    <t>Providence District Heating</t>
  </si>
  <si>
    <t>Providence University College</t>
  </si>
  <si>
    <t>Otterburne</t>
  </si>
  <si>
    <t>CFB Shilo</t>
  </si>
  <si>
    <t>Shilo</t>
  </si>
  <si>
    <t>Wawanesa Geothermal Residential Subdivision</t>
  </si>
  <si>
    <t>Wawanesa</t>
  </si>
  <si>
    <t>http://www.questcanada.org/maps/wawanesa-geothermal-residential-subdivision</t>
  </si>
  <si>
    <t>Stanley Business Centre</t>
  </si>
  <si>
    <t>Winkler</t>
  </si>
  <si>
    <t>http://www.gov.mb.ca/ia/energy/geothermal/release.html</t>
  </si>
  <si>
    <t>Assiniboine Park Zoo</t>
  </si>
  <si>
    <t>Winnipeg</t>
  </si>
  <si>
    <t>http://www.winnipegsun.com/2015/02/24/zoos-geothermal-system-keeps-polar-bears-cool-guests-warm</t>
  </si>
  <si>
    <t>DND 17 Wing Winnipeg</t>
  </si>
  <si>
    <t>Department of National Defense</t>
  </si>
  <si>
    <t>McPhillips Common District Geothermal System</t>
  </si>
  <si>
    <t>https://www.gov.mb.ca/jec/energy/geothermal/fp_article3.html</t>
  </si>
  <si>
    <t>Seasons of Tuxedo/IKEA</t>
  </si>
  <si>
    <t>http://news.gov.mb.ca/news/index.html?archive=2012-11-01&amp;item=15753</t>
  </si>
  <si>
    <t>The Forks Market</t>
  </si>
  <si>
    <t>https://www.gov.mb.ca/jec/energy/geothermal/fp_article2.html</t>
  </si>
  <si>
    <t>The Yards at Fort Rouge</t>
  </si>
  <si>
    <t>http://fortrougeyards.com/about-the-development/</t>
  </si>
  <si>
    <t>University of Manitoba</t>
  </si>
  <si>
    <t>University of Winnipeg - Ashdown Hall Central Heating Plant</t>
  </si>
  <si>
    <t>University of Winnipeg</t>
  </si>
  <si>
    <t>UNB Central Heating Plant</t>
  </si>
  <si>
    <t>University of New Brunswick</t>
  </si>
  <si>
    <t>Fredericton</t>
  </si>
  <si>
    <t>NB</t>
  </si>
  <si>
    <t>http://blogs.unb.ca/newsroom/2010/08/24/unbs-central-heating-plant-reduces-atmospheric-emissions-by-nearly-one-third/</t>
  </si>
  <si>
    <t>CFB Gagetown</t>
  </si>
  <si>
    <t>Gagetown</t>
  </si>
  <si>
    <t>University of New Brunswick Central Heating Plant</t>
  </si>
  <si>
    <t>Moncton</t>
  </si>
  <si>
    <t>CFB Goose Bay (5 Wing)</t>
  </si>
  <si>
    <t>Goose Bay</t>
  </si>
  <si>
    <t>NL</t>
  </si>
  <si>
    <t>St. Francis Xavier University</t>
  </si>
  <si>
    <t>Antigonish</t>
  </si>
  <si>
    <t>NS</t>
  </si>
  <si>
    <t>CFB Halifax  - Bedford</t>
  </si>
  <si>
    <t>Bedford</t>
  </si>
  <si>
    <t>CFB Halifax  - Dockyard Annex</t>
  </si>
  <si>
    <t>Dartmouth</t>
  </si>
  <si>
    <t>CFB Halifax  - Shearwater (12 Wing)</t>
  </si>
  <si>
    <t>CFB Greenwood (14 Wing)</t>
  </si>
  <si>
    <t>Greenwood</t>
  </si>
  <si>
    <t>Alderney 5</t>
  </si>
  <si>
    <t>Halifax</t>
  </si>
  <si>
    <t>CFB Halifax  - Dockyard</t>
  </si>
  <si>
    <t>CFB Halifax  - Stadacona</t>
  </si>
  <si>
    <t>CFB Halifax  - Windsor Park</t>
  </si>
  <si>
    <t>Dalhousie University - Halifax Campus</t>
  </si>
  <si>
    <t>Dalhousie University</t>
  </si>
  <si>
    <t>Mount Saint Vincent University</t>
  </si>
  <si>
    <t>National District Energy Survey (2008)</t>
  </si>
  <si>
    <t>Queen Elizabeth II Hospital</t>
  </si>
  <si>
    <t>Saint Mary's University</t>
  </si>
  <si>
    <t>Université Sainte-Anne</t>
  </si>
  <si>
    <t>Pointe-de-l'Eglise</t>
  </si>
  <si>
    <t>WIND</t>
  </si>
  <si>
    <t>Cape Breton University</t>
  </si>
  <si>
    <t>Sydney</t>
  </si>
  <si>
    <t>Dalhousie University - Agricultural Campus</t>
  </si>
  <si>
    <t>Truro</t>
  </si>
  <si>
    <t>Acadia University</t>
  </si>
  <si>
    <t>Wolfville</t>
  </si>
  <si>
    <t>http://sustainability.acadiau.ca/energy-and-climate.html</t>
  </si>
  <si>
    <t>Behchoko Biomass (EMES)</t>
  </si>
  <si>
    <t>Northwest Territories</t>
  </si>
  <si>
    <t>Behchoko</t>
  </si>
  <si>
    <t>NT</t>
  </si>
  <si>
    <t>Fort Liard</t>
  </si>
  <si>
    <t>https://www.eia.gov.nt.ca/sites/eia/files/northern_vision_1.pdf</t>
  </si>
  <si>
    <t>http://www.enr.gov.nt.ca/sites/enr/files/building_a_regulatory_framework_for_geothermal_in_the_nwt.pdf</t>
  </si>
  <si>
    <t>Aadrii Biomass District Heating Project</t>
  </si>
  <si>
    <t>Fort McPherson</t>
  </si>
  <si>
    <t>http://www.fvbenergy.com/projects/aadrii-district-energy-system/</t>
  </si>
  <si>
    <t>https://www.bullfrogpower.com/wp-content/uploads/2015/09/Fort_McPherson-Biomass.pdf</t>
  </si>
  <si>
    <t>Fort Simpson</t>
  </si>
  <si>
    <t>Fort Smith District Biomass</t>
  </si>
  <si>
    <t>Fort Smith</t>
  </si>
  <si>
    <t>Hay River Schools District Biomass</t>
  </si>
  <si>
    <t>Hay River</t>
  </si>
  <si>
    <t>Inuvik</t>
  </si>
  <si>
    <t>Yellowknife Biomass Boiler District Energy System</t>
  </si>
  <si>
    <t>Yellowknife</t>
  </si>
  <si>
    <t>https://fcm.ca/Documents/case-studies/PCP/2013/Yellowknifes_Biomass_Boiler_District_Energy_System_EN.pdf</t>
  </si>
  <si>
    <t>Yellowknife GNWT Office Buildings</t>
  </si>
  <si>
    <t>Arviat DHS</t>
  </si>
  <si>
    <t>QEC</t>
  </si>
  <si>
    <t>Arviat</t>
  </si>
  <si>
    <t>NU</t>
  </si>
  <si>
    <t>Iqaluit DHS</t>
  </si>
  <si>
    <t>Iqaluit</t>
  </si>
  <si>
    <t>Rankin Inlet DHS</t>
  </si>
  <si>
    <t>Rankin Inlet</t>
  </si>
  <si>
    <t>Ajax</t>
  </si>
  <si>
    <t>ON</t>
  </si>
  <si>
    <t>http://www.ajax.ca/en/doingbusinessinajax/Index-Energy-Steam-Plant.asp</t>
  </si>
  <si>
    <t>St. Andrew's College</t>
  </si>
  <si>
    <t>Aurora</t>
  </si>
  <si>
    <t>Naional DE Survey (2008)</t>
  </si>
  <si>
    <t>CFB Borden (16 Wing)</t>
  </si>
  <si>
    <t>Borden</t>
  </si>
  <si>
    <t>Cornwall District Energy System</t>
  </si>
  <si>
    <t>Cornwall</t>
  </si>
  <si>
    <t>http://www.questcanada.org/maps/cornwall-district-energy-system</t>
  </si>
  <si>
    <t>Kizhaagimitay Nipi Community Utility  (aka Grassy Narrows)</t>
  </si>
  <si>
    <t>Grassy Narrows</t>
  </si>
  <si>
    <t>http://www.questcanada.org/maps/grassy-narrows-district-heating-system</t>
  </si>
  <si>
    <t>Geraldton District Heating System</t>
  </si>
  <si>
    <t>Greenstone</t>
  </si>
  <si>
    <t>http://www.biomassinnovation.ca/pdf/Case%20Studies/CaseStudy_GeraldtonDH_ON.pdf</t>
  </si>
  <si>
    <t>Galt District Energy System</t>
  </si>
  <si>
    <t>Guelph</t>
  </si>
  <si>
    <t>http://www.envida.ca/en/developingSustainableEnergy/Galt-District-Energy-System.asp</t>
  </si>
  <si>
    <t>http://www.envida.ca/en/developingSustainableEnergy/resources/DISTRICT_ENERGY/Envida_District_Energy_Centre_in_Sleeman_Centre_Backgrounder_-_FINAL-A.pdf</t>
  </si>
  <si>
    <t>Hanlon Creek District Energy System</t>
  </si>
  <si>
    <t>http://www.envida.ca/en/developingSustainableEnergy/Hanlon-Creek-Business-Park-District-Energy-System.asp</t>
  </si>
  <si>
    <t>http://www.ellisdon.com/project/hanlon-creek-district-energy-temporary-thermal-plant/</t>
  </si>
  <si>
    <t>Hamilton Community Energy</t>
  </si>
  <si>
    <t>Hamilton</t>
  </si>
  <si>
    <t>http://www.hamiltonce.com/abouthce.html</t>
  </si>
  <si>
    <t>http://www.toromontpowersystems.com/electric-power/products/chp/powerprofiles/hamilton-community-energy</t>
  </si>
  <si>
    <t>Harbor Health Services Inc. (HHSI)</t>
  </si>
  <si>
    <t>National DE Survey (2008)</t>
  </si>
  <si>
    <t>McMaster Innovation Park</t>
  </si>
  <si>
    <t>https://magazine.appro.org/news/ontario-news/5007-1487812504-mcmaster-district-energy-project-a-leading-example-of-innovation.html</t>
  </si>
  <si>
    <t>CFB Kingston</t>
  </si>
  <si>
    <t>Kingston</t>
  </si>
  <si>
    <t>http://www.ceaa.gc.ca/052/details-eng.cfm?pid=5462</t>
  </si>
  <si>
    <t>http://s3.amazonaws.com/zanran_storage/cdea.ca/ContentPages/43936118.pdf</t>
  </si>
  <si>
    <t>Queen's University</t>
  </si>
  <si>
    <t xml:space="preserve">Kingston </t>
  </si>
  <si>
    <t>London District Energy</t>
  </si>
  <si>
    <t>Veresen Inc.</t>
  </si>
  <si>
    <t>London</t>
  </si>
  <si>
    <t>https://magazine.appro.org/news/ontario-news/3843-london-district-energy-expanding-.html</t>
  </si>
  <si>
    <t>https://www.london.ca/residents/Environment/Energy/Documents/Community%20Energy%20Plan.pdf</t>
  </si>
  <si>
    <t>Cornell Centre</t>
  </si>
  <si>
    <t>Markham</t>
  </si>
  <si>
    <t xml:space="preserve">Markham </t>
  </si>
  <si>
    <t>Markham Centre</t>
  </si>
  <si>
    <t>GTAA Cogen Plant</t>
  </si>
  <si>
    <t>Mississauga</t>
  </si>
  <si>
    <t>https://en.wikipedia.org/wiki/GTAA_Cogeneration_Plant</t>
  </si>
  <si>
    <t>http://www.powermag.com/gtaa-cogeneration-complex-mississauga-ontario-canada/</t>
  </si>
  <si>
    <t>C100 - Central Plant</t>
  </si>
  <si>
    <t>Algonquin College</t>
  </si>
  <si>
    <t>Nepean</t>
  </si>
  <si>
    <t>Durham College</t>
  </si>
  <si>
    <t>Oshawa</t>
  </si>
  <si>
    <t>http://home.smsenergy-engineering.com/project-page.php?id=2#p4</t>
  </si>
  <si>
    <t>https://magazine.appro.org/?option=com_content&amp;view=article&amp;id=2537&amp;redirected=1</t>
  </si>
  <si>
    <t>Carleton University</t>
  </si>
  <si>
    <t>Ottawa</t>
  </si>
  <si>
    <t>Cliff Street and National Research Council DE</t>
  </si>
  <si>
    <t>Public Works and Government Services Canada</t>
  </si>
  <si>
    <t>Confederation Heights District Energy System</t>
  </si>
  <si>
    <t>NRCan Bells Corners Complex</t>
  </si>
  <si>
    <t>PWGSC Heating and Cooling Plants</t>
  </si>
  <si>
    <t>RCMP District Energy System</t>
  </si>
  <si>
    <t>Rideau Hall Central Heating Plant</t>
  </si>
  <si>
    <t>National Capital Commission</t>
  </si>
  <si>
    <t>Transalta Ottawa - Ottawa Health Science Centre (OHSC)</t>
  </si>
  <si>
    <t>http://www.opg.com/darlington-refurbishment/Documents/IntrinsikReport_GHG_OntarioPower.pdf</t>
  </si>
  <si>
    <t>http://cleanboiler.org/files/Resources/Workshop/WS_Klein_EnvCan.PDF</t>
  </si>
  <si>
    <t>Tunney's Pasture District Energy System</t>
  </si>
  <si>
    <t>University of Ottawa Power Plant</t>
  </si>
  <si>
    <t>University of Ottawa</t>
  </si>
  <si>
    <t>Beaver Barracks</t>
  </si>
  <si>
    <t xml:space="preserve">Ottawa </t>
  </si>
  <si>
    <t>CFB Petawawa</t>
  </si>
  <si>
    <t>Petawawa</t>
  </si>
  <si>
    <t>Manfred Klein</t>
  </si>
  <si>
    <t>Brock University</t>
  </si>
  <si>
    <t>St. Catharines</t>
  </si>
  <si>
    <t>http://www.ec.gc.ca/inrp-npri/donnees-data/index.cfm?do=facility_substance_summary&amp;lang=en&amp;opt_npri_id=0000011472&amp;opt_report_year=2009#location</t>
  </si>
  <si>
    <t>Sudbury District Energy - Hospital Plant</t>
  </si>
  <si>
    <t>Sudbury</t>
  </si>
  <si>
    <t>Toromont website</t>
  </si>
  <si>
    <t>Sudbury District Energy - Downtown</t>
  </si>
  <si>
    <t>Sudbury District Energy Ltd.</t>
  </si>
  <si>
    <t>http://www.toromontpowersystems.com/electric-power/products/chp/powerprofiles/sudbury-district-energy</t>
  </si>
  <si>
    <t>Baycrest Centre</t>
  </si>
  <si>
    <t>Toronto</t>
  </si>
  <si>
    <t>Enwave Energy Corporation</t>
  </si>
  <si>
    <t>http://enwavetoronto.com/facilities.html</t>
  </si>
  <si>
    <t>Regent Park Community Energy System</t>
  </si>
  <si>
    <t>http://www.fvbenergy.com/projects/regent-park-community-energy-system/</t>
  </si>
  <si>
    <t>http://www.nrcan.gc.ca/sites/www.nrcan.gc.ca/files/canmetenergy/files/pubs/RegentPark(ENG).pdf</t>
  </si>
  <si>
    <t>University of Toronto - St. George</t>
  </si>
  <si>
    <t>University of Toronto</t>
  </si>
  <si>
    <t>http://www.fs.utoronto.ca/wp-content/uploads/2015/12/centennialarticle_university_of_toronto_districtenergysystem.pdf</t>
  </si>
  <si>
    <t>University of Toronto - Mississauga</t>
  </si>
  <si>
    <t>York University</t>
  </si>
  <si>
    <t>ECCC</t>
  </si>
  <si>
    <t>CFB Trenton (8 Wing) </t>
  </si>
  <si>
    <t>Trenton</t>
  </si>
  <si>
    <t>District Energy Windsor</t>
  </si>
  <si>
    <t>Windsor</t>
  </si>
  <si>
    <t>Windsor University Cogeneration Plant</t>
  </si>
  <si>
    <t>http://www1.uwindsor.ca/facilityservices/energy-conversion-centre-heating-and-cooling</t>
  </si>
  <si>
    <t>http://slthermal.com/pdf/Windsor,%20Ontario,%20Canada.pdf</t>
  </si>
  <si>
    <t>PEI District Energy System</t>
  </si>
  <si>
    <t>Charlottetown</t>
  </si>
  <si>
    <t>PE</t>
  </si>
  <si>
    <t>http://www.biomasscenter.org/resource-library/case-studies/community-district-energy/city-of-charlottetown</t>
  </si>
  <si>
    <t>CFB Bagotville (3 Wing)</t>
  </si>
  <si>
    <t>Bagotville</t>
  </si>
  <si>
    <t>QC</t>
  </si>
  <si>
    <t>Centrale de Chauffage Urbain Montréal</t>
  </si>
  <si>
    <t>Montreal</t>
  </si>
  <si>
    <t>CFB Montreal</t>
  </si>
  <si>
    <t>Oujé-Bougoumou Public Works</t>
  </si>
  <si>
    <t>Oujé-Bougoumou</t>
  </si>
  <si>
    <t>http://www.fvbenergy.com/projects/ouje-bougoumou-district-energy-system/</t>
  </si>
  <si>
    <t>SSQ Immobilier Cite Verte</t>
  </si>
  <si>
    <t>Quebec City</t>
  </si>
  <si>
    <t>Senneterre Thermal Park</t>
  </si>
  <si>
    <t>Senneterre</t>
  </si>
  <si>
    <t>http://www.questcanada.org/maps/senneterre-thermal-park</t>
  </si>
  <si>
    <t>CFB Valcartier</t>
  </si>
  <si>
    <t>Valcartier</t>
  </si>
  <si>
    <t>http://smethportpa.org/pdf/UES_Handbook_Final_21-01-08.pdf</t>
  </si>
  <si>
    <t>District energy national survey report (2008)</t>
  </si>
  <si>
    <t>University of Regina District Energy</t>
  </si>
  <si>
    <t>Regina</t>
  </si>
  <si>
    <t>SK</t>
  </si>
  <si>
    <t>University of Saskatchewan Heating Plant</t>
  </si>
  <si>
    <t>University of Saskatchewan</t>
  </si>
  <si>
    <t>Saskatoon</t>
  </si>
  <si>
    <t>Burwash Landing first nations</t>
  </si>
  <si>
    <t>Burwash Landing</t>
  </si>
  <si>
    <t>YT</t>
  </si>
  <si>
    <t>http://www.questcanada.org/maps/kluane-first-nation-district-heating-system</t>
  </si>
  <si>
    <t>http://www.energy.gov.yk.ca/239.html</t>
  </si>
  <si>
    <t xml:space="preserve">Dawson City Infrastructure Heating Project </t>
  </si>
  <si>
    <t>British Columbia Government</t>
  </si>
  <si>
    <t>Dawson City</t>
  </si>
  <si>
    <t>Mayo</t>
  </si>
  <si>
    <t>ATCO Electric Yukon</t>
  </si>
  <si>
    <t>ATCO</t>
  </si>
  <si>
    <t>Watson Lake</t>
  </si>
  <si>
    <t>Purdy's Wharf Development</t>
  </si>
  <si>
    <t>https://sfu-primo.hosted.exlibrisgroup.com/primo-explore/fulldisplay?vid=SFUL&amp;search_scope=default_scope&amp;tab=default_tab&amp;query=any,contains,district%20energy%20a%20national%20survey%20report&amp;facet=rtype,exact,books&amp;docid=01SFUL_ALMA51228148430003611&amp;context=L&amp;adaptor=Local%20Search%20Engine</t>
  </si>
  <si>
    <t>https://beta.theglobeandmail.com/report-on-business/an-answer-for-the-heat-cool-clear-water/article18167644/?ref=http://www.theglobeandmail.com&amp;</t>
  </si>
  <si>
    <t>District heating</t>
  </si>
  <si>
    <t>MWh / PJ</t>
  </si>
  <si>
    <t>PJ</t>
  </si>
  <si>
    <t>We generally follow the assignment methodology discussed for the residential sector.</t>
  </si>
  <si>
    <t>We also add in the district heating energy use here, all assigned to the "heating" component.</t>
  </si>
  <si>
    <t>This is intentionally additional to the fuel use totals from the tables above.</t>
  </si>
  <si>
    <t>BTU / PJ</t>
  </si>
  <si>
    <t>Conversion Factor</t>
  </si>
  <si>
    <t>Convert to BTU:</t>
  </si>
  <si>
    <t>Residential Energy Use, 2015 (BTU)</t>
  </si>
  <si>
    <t>Commercial Energy Use, 2009 (BTU)</t>
  </si>
  <si>
    <t>(District heat data may not be from 2009, but we assume year-over-year change in</t>
  </si>
  <si>
    <t>district heat use since 2009 is not significant.)</t>
  </si>
  <si>
    <t>Motor Gasoline</t>
  </si>
  <si>
    <t>Lubricants</t>
  </si>
  <si>
    <t>Heavy Fuel Oil</t>
  </si>
  <si>
    <t>Diesel</t>
  </si>
  <si>
    <t>Aviation Fuel</t>
  </si>
  <si>
    <t>Biofuels</t>
  </si>
  <si>
    <t>LPG</t>
  </si>
  <si>
    <t>Electric</t>
  </si>
  <si>
    <t>2040</t>
  </si>
  <si>
    <t>2039</t>
  </si>
  <si>
    <t>2038</t>
  </si>
  <si>
    <t>2037</t>
  </si>
  <si>
    <t>2036</t>
  </si>
  <si>
    <t>2035</t>
  </si>
  <si>
    <t>2034</t>
  </si>
  <si>
    <t>2033</t>
  </si>
  <si>
    <t>2032</t>
  </si>
  <si>
    <t>2031</t>
  </si>
  <si>
    <t>2030</t>
  </si>
  <si>
    <t>2029</t>
  </si>
  <si>
    <t>2028</t>
  </si>
  <si>
    <t>2027</t>
  </si>
  <si>
    <t>2026</t>
  </si>
  <si>
    <t>2025</t>
  </si>
  <si>
    <t>2024</t>
  </si>
  <si>
    <t>2023</t>
  </si>
  <si>
    <t>2022</t>
  </si>
  <si>
    <t>2021</t>
  </si>
  <si>
    <t>2020</t>
  </si>
  <si>
    <t>2019</t>
  </si>
  <si>
    <t>2018</t>
  </si>
  <si>
    <t>2017</t>
  </si>
  <si>
    <t>2016</t>
  </si>
  <si>
    <t>2015</t>
  </si>
  <si>
    <t>2014</t>
  </si>
  <si>
    <t>2013</t>
  </si>
  <si>
    <t>2012</t>
  </si>
  <si>
    <t>2011</t>
  </si>
  <si>
    <t>2010</t>
  </si>
  <si>
    <t>2009</t>
  </si>
  <si>
    <t>2008</t>
  </si>
  <si>
    <t>2007</t>
  </si>
  <si>
    <t>2006</t>
  </si>
  <si>
    <t>2005</t>
  </si>
  <si>
    <t>_</t>
  </si>
  <si>
    <t>Transportation</t>
  </si>
  <si>
    <t>Coal, Coke &amp; Coke Oven Gas</t>
  </si>
  <si>
    <t>Still Gas &amp; Petroleum Coke</t>
  </si>
  <si>
    <t>Solar and Geothermal</t>
  </si>
  <si>
    <t>RPP</t>
  </si>
  <si>
    <t>LPG &amp; Petroleum Feedstocks</t>
  </si>
  <si>
    <t>Industrial</t>
  </si>
  <si>
    <t>RPP and LPG</t>
  </si>
  <si>
    <t>Commercial</t>
  </si>
  <si>
    <t>Biofuels &amp; Emerging Energy</t>
  </si>
  <si>
    <t>Total End-Use</t>
  </si>
  <si>
    <t>Select Case: Reference</t>
  </si>
  <si>
    <t>Select Appendices: End - Use Demand</t>
  </si>
  <si>
    <t>Now we divide up by Rural Residential and Urban Residential</t>
  </si>
  <si>
    <t>Urban Residential Energy Use, 2015 (BTU)</t>
  </si>
  <si>
    <t>Rural Residential Energy Use, 2015 (BTU)</t>
  </si>
  <si>
    <t>coal</t>
  </si>
  <si>
    <t>petroleum diesel</t>
  </si>
  <si>
    <t>heat</t>
  </si>
  <si>
    <t>Now we convert to a series of time series:</t>
  </si>
  <si>
    <t>commercial heating</t>
  </si>
  <si>
    <t>commercial cooling</t>
  </si>
  <si>
    <t>commercial lighting</t>
  </si>
  <si>
    <t>commercial appliances</t>
  </si>
  <si>
    <t>commercial other</t>
  </si>
  <si>
    <t>urban residential heating</t>
  </si>
  <si>
    <t>urban residential cooling</t>
  </si>
  <si>
    <t>urban residential lighting</t>
  </si>
  <si>
    <t>urban residential appliances</t>
  </si>
  <si>
    <t>urban residential other</t>
  </si>
  <si>
    <t>rural residential heating</t>
  </si>
  <si>
    <t>rural residential cooling</t>
  </si>
  <si>
    <t>rural residential lighting</t>
  </si>
  <si>
    <t>rural residential appliances</t>
  </si>
  <si>
    <t>rural residential other</t>
  </si>
  <si>
    <t>Rural Residential</t>
  </si>
  <si>
    <t>Urban Residential</t>
  </si>
  <si>
    <t>National Energy Board</t>
  </si>
  <si>
    <t>Canada's Energy Future 2016</t>
  </si>
  <si>
    <t>https://apps.neb-one.gc.ca/ftrppndc/dflt.aspx?GoCTemplateCulture=en-CA</t>
  </si>
  <si>
    <t>Appendices, End - Use Demand</t>
  </si>
  <si>
    <t>The calculation procedure is walked through in steps in the "CAN Residential</t>
  </si>
  <si>
    <t>Assignment" and "CAN Commercial Assignment" tabs.</t>
  </si>
  <si>
    <t>Energy use in 2041-2050 extrapolated from 2031-2040 trend.</t>
  </si>
  <si>
    <t>To calculate how much natural gas and electricity go to heating use ratio from Statcan source</t>
  </si>
  <si>
    <t>Natural gas total</t>
  </si>
  <si>
    <t>First, we assign all biomass to be used for heating</t>
  </si>
  <si>
    <t xml:space="preserve">Next, we assign the remaining energy for heating to natural gas and electricty based on the ratio of heating that comes from natural gas vs. electricity in the Stat Can 2011 primary heating fuel survey </t>
  </si>
  <si>
    <t xml:space="preserve">Finally, we assign the remaining electricity and natural gas energy use to appliances </t>
  </si>
  <si>
    <t xml:space="preserve">Note: </t>
  </si>
  <si>
    <t>Can't use these fuel shares exactly, as they don't correspond to the total values provided in total energy use tables (specifically, biomass and petroleum values don't correspond with those percentages).</t>
  </si>
  <si>
    <t xml:space="preserve">Alternatively, we used the ratio of heating energy that comes from electricity compared to natural gas in our calculations explained below </t>
  </si>
  <si>
    <t xml:space="preserve">Commercial/Institutional Sector </t>
  </si>
  <si>
    <t>Total Water Heating Energy Use (PJ)</t>
  </si>
  <si>
    <t>Energy Use by Energy Source (PJ)</t>
  </si>
  <si>
    <t>Light Fuel Oil and Kerosene</t>
  </si>
  <si>
    <t>Steam</t>
  </si>
  <si>
    <t>Shares (%)</t>
  </si>
  <si>
    <t xml:space="preserve">Activity </t>
  </si>
  <si>
    <r>
      <t>Total Floor Space (million m</t>
    </r>
    <r>
      <rPr>
        <vertAlign val="superscript"/>
        <sz val="10"/>
        <rFont val="Arial"/>
        <family val="2"/>
      </rPr>
      <t>2</t>
    </r>
    <r>
      <rPr>
        <sz val="10"/>
        <rFont val="Arial"/>
        <family val="2"/>
      </rPr>
      <t>)</t>
    </r>
  </si>
  <si>
    <r>
      <t>Energy Intensity (GJ/m</t>
    </r>
    <r>
      <rPr>
        <b/>
        <vertAlign val="superscript"/>
        <sz val="10"/>
        <rFont val="Arial"/>
        <family val="2"/>
      </rPr>
      <t>2</t>
    </r>
    <r>
      <rPr>
        <b/>
        <sz val="10"/>
        <rFont val="Arial"/>
        <family val="2"/>
      </rPr>
      <t>)</t>
    </r>
  </si>
  <si>
    <r>
      <t xml:space="preserve">Total Water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</si>
  <si>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</si>
  <si>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GHG Intensity (tonne/TJ)</t>
  </si>
  <si>
    <r>
      <t xml:space="preserve">Total Water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</si>
  <si>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1)  “Other” includes coal and propane.</t>
  </si>
  <si>
    <t>Total Auxiliary Equipment Energy Use (PJ)</t>
  </si>
  <si>
    <r>
      <t xml:space="preserve">Total Auxiliary Equipment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</si>
  <si>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Auxiliary Equipment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</si>
  <si>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Total Auxiliary Motors</t>
    </r>
    <r>
      <rPr>
        <b/>
        <vertAlign val="superscript"/>
        <sz val="10"/>
        <rFont val="Arial"/>
        <family val="2"/>
      </rPr>
      <t>1</t>
    </r>
    <r>
      <rPr>
        <b/>
        <sz val="10"/>
        <rFont val="Arial"/>
        <family val="2"/>
      </rPr>
      <t xml:space="preserve"> Energy Use</t>
    </r>
    <r>
      <rPr>
        <b/>
        <sz val="10"/>
        <rFont val="Arial"/>
        <family val="2"/>
      </rPr>
      <t xml:space="preserve"> (PJ)</t>
    </r>
  </si>
  <si>
    <t>Energy Use by Activity Type (PJ)</t>
  </si>
  <si>
    <t>Wholesale Trade</t>
  </si>
  <si>
    <t>Retail Trade</t>
  </si>
  <si>
    <t>Transportation and Warehousing</t>
  </si>
  <si>
    <t>Information and Cultural Industries</t>
  </si>
  <si>
    <r>
      <t>Offices</t>
    </r>
    <r>
      <rPr>
        <vertAlign val="superscript"/>
        <sz val="10"/>
        <rFont val="Arial"/>
        <family val="2"/>
      </rPr>
      <t>2</t>
    </r>
  </si>
  <si>
    <t>Educational Services</t>
  </si>
  <si>
    <t>Health Care and Social Assistance</t>
  </si>
  <si>
    <t>Arts, Entertainment and Recreation</t>
  </si>
  <si>
    <t>Accommodation and Food Services</t>
  </si>
  <si>
    <t>Other Services</t>
  </si>
  <si>
    <r>
      <t>Total Auxiliary Motors</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</si>
  <si>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Activity Type (Mt of CO</t>
    </r>
    <r>
      <rPr>
        <b/>
        <i/>
        <vertAlign val="subscript"/>
        <sz val="10"/>
        <rFont val="Arial"/>
        <family val="2"/>
      </rPr>
      <t>2</t>
    </r>
    <r>
      <rPr>
        <b/>
        <i/>
        <sz val="10"/>
        <rFont val="Arial"/>
        <family val="2"/>
      </rPr>
      <t>e)</t>
    </r>
  </si>
  <si>
    <t>1) Auxiliary motors consume only electricity.</t>
  </si>
  <si>
    <t>2) “Offices” includes activities related to finance and insurance; real estate and rental and leasing; professional, scientific and technical services; public administration; and others.</t>
  </si>
  <si>
    <r>
      <t>Total Lighting</t>
    </r>
    <r>
      <rPr>
        <b/>
        <vertAlign val="superscript"/>
        <sz val="10"/>
        <rFont val="Arial"/>
        <family val="2"/>
      </rPr>
      <t>1</t>
    </r>
    <r>
      <rPr>
        <b/>
        <sz val="10"/>
        <rFont val="Arial"/>
        <family val="2"/>
      </rPr>
      <t xml:space="preserve"> Energy Use</t>
    </r>
    <r>
      <rPr>
        <b/>
        <sz val="10"/>
        <rFont val="Arial"/>
        <family val="2"/>
      </rPr>
      <t xml:space="preserve"> (PJ)</t>
    </r>
  </si>
  <si>
    <r>
      <t>Total Lighting</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</si>
  <si>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1) Lighting consumes only electricity and does </t>
    </r>
    <r>
      <rPr>
        <u/>
        <sz val="10"/>
        <rFont val="Arial"/>
        <family val="2"/>
      </rPr>
      <t>not</t>
    </r>
    <r>
      <rPr>
        <sz val="10"/>
        <rFont val="Arial"/>
        <family val="2"/>
      </rPr>
      <t xml:space="preserve"> include street lighting.</t>
    </r>
  </si>
  <si>
    <t>Total Space Cooling Energy Use (PJ)</t>
  </si>
  <si>
    <r>
      <t>Floor Space (million m</t>
    </r>
    <r>
      <rPr>
        <vertAlign val="superscript"/>
        <sz val="10"/>
        <rFont val="Arial"/>
        <family val="2"/>
      </rPr>
      <t>2</t>
    </r>
    <r>
      <rPr>
        <sz val="10"/>
        <rFont val="Arial"/>
        <family val="2"/>
      </rPr>
      <t>)</t>
    </r>
  </si>
  <si>
    <r>
      <t xml:space="preserve">Total Space Cooling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</si>
  <si>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Cooling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</si>
  <si>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Cooling Degree-Day Index </t>
  </si>
  <si>
    <r>
      <t>Total Street Lighting Energy Use</t>
    </r>
    <r>
      <rPr>
        <b/>
        <vertAlign val="superscript"/>
        <sz val="10"/>
        <rFont val="Arial"/>
        <family val="2"/>
      </rPr>
      <t>1</t>
    </r>
    <r>
      <rPr>
        <b/>
        <sz val="10"/>
        <rFont val="Arial"/>
        <family val="2"/>
      </rPr>
      <t xml:space="preserve"> (PJ)</t>
    </r>
  </si>
  <si>
    <r>
      <t>Total Street Lighting</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</si>
  <si>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t>1) Street lighting consumes only electricity and does not relate to floor space activity.</t>
  </si>
  <si>
    <t>+pipelines</t>
  </si>
  <si>
    <t>Commercial Fuel Use by Fuel, 2015 (PJ)</t>
  </si>
  <si>
    <t>Table 1: Secondary Energy Use and GHG Emissions by Energy Source</t>
  </si>
  <si>
    <t>Total Energy Use (PJ)</t>
  </si>
  <si>
    <r>
      <t>Energy Intensity</t>
    </r>
    <r>
      <rPr>
        <b/>
        <vertAlign val="superscript"/>
        <sz val="10"/>
        <rFont val="Arial"/>
        <family val="2"/>
      </rPr>
      <t>2</t>
    </r>
    <r>
      <rPr>
        <b/>
        <sz val="10"/>
        <rFont val="Arial"/>
        <family val="2"/>
      </rPr>
      <t xml:space="preserve"> (GJ/m</t>
    </r>
    <r>
      <rPr>
        <b/>
        <vertAlign val="superscript"/>
        <sz val="10"/>
        <rFont val="Arial"/>
        <family val="2"/>
      </rPr>
      <t>2</t>
    </r>
    <r>
      <rPr>
        <b/>
        <sz val="10"/>
        <rFont val="Arial"/>
        <family val="2"/>
      </rPr>
      <t>)</t>
    </r>
  </si>
  <si>
    <r>
      <t xml:space="preserve">Total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</si>
  <si>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</si>
  <si>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Heating Degree-Day Index</t>
  </si>
  <si>
    <t>Cooling Degree-Day Index</t>
  </si>
  <si>
    <t>1) “Other” includes coal and propane.</t>
  </si>
  <si>
    <t>Total Space Heating Energy Use (PJ)</t>
  </si>
  <si>
    <r>
      <t xml:space="preserve">Total Space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</si>
  <si>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</si>
  <si>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Heating Degree-Day Index </t>
  </si>
  <si>
    <t>Energy Use by End Use (PJ)</t>
  </si>
  <si>
    <t>Auxiliary Equipment</t>
  </si>
  <si>
    <t>Auxiliary Motors</t>
  </si>
  <si>
    <t>Street Lighting</t>
  </si>
  <si>
    <r>
      <t>Energy Intensity</t>
    </r>
    <r>
      <rPr>
        <b/>
        <vertAlign val="superscript"/>
        <sz val="10"/>
        <rFont val="Arial"/>
        <family val="2"/>
      </rPr>
      <t>1</t>
    </r>
    <r>
      <rPr>
        <b/>
        <sz val="10"/>
        <rFont val="Arial"/>
        <family val="2"/>
      </rPr>
      <t xml:space="preserve"> (GJ/m</t>
    </r>
    <r>
      <rPr>
        <b/>
        <vertAlign val="superscript"/>
        <sz val="10"/>
        <rFont val="Arial"/>
        <family val="2"/>
      </rPr>
      <t>2</t>
    </r>
    <r>
      <rPr>
        <b/>
        <sz val="10"/>
        <rFont val="Arial"/>
        <family val="2"/>
      </rPr>
      <t>)</t>
    </r>
  </si>
  <si>
    <t>GHG Emissions by End Use (Mt of CO2e)</t>
  </si>
  <si>
    <t>1) Excludes street lighting.</t>
  </si>
  <si>
    <t>other component</t>
  </si>
  <si>
    <t>Commercial Energy Use, 2015 (PJ)</t>
  </si>
  <si>
    <t>Commercial Other Component Fuel Shares</t>
  </si>
  <si>
    <t>Energy Use by End Use</t>
  </si>
  <si>
    <t xml:space="preserve"> biomass</t>
  </si>
  <si>
    <t>Commercial Energy Use</t>
  </si>
  <si>
    <t>Comprehensive Energy Use Database</t>
  </si>
  <si>
    <t>Commercial/Institutional Sector Tables</t>
  </si>
  <si>
    <t>Water heaters are categorized as other componenets not as part of the "heating"</t>
  </si>
  <si>
    <t>Data from http://oee.nrcan.gc.ca/corporate/statistics/neud/dpa/menus/trends/comprehensive/trends_res_ab.cfm Table 1 and 2</t>
  </si>
  <si>
    <t>https://www150.statcan.gc.ca/t1/tbl1/en/tv.action?pid=3210019701&amp;pickMembers%5B0%5D=1.10&amp;pickMembers%5B1%5D=4.1&amp;pickMembers%5B2%5D=5.1</t>
  </si>
  <si>
    <t>https://www150.statcan.gc.ca/n1/pub/11-627-m/11-627-m2017005-eng.htm</t>
  </si>
  <si>
    <t>Select Region: Alberta</t>
  </si>
  <si>
    <t>http://oee.nrcan.gc.ca/corporate/statistics/neud/dpa/showTable.cfm?type=CP&amp;sector=com&amp;juris=ab&amp;rn=1&amp;page=0</t>
  </si>
  <si>
    <t>http://oee.nrcan.gc.ca/corporate/statistics/neud/dpa/showTable.cfm?type=CP&amp;sector=com&amp;juris=ab&amp;rn=26&amp;page=0</t>
  </si>
  <si>
    <t>http://oee.nrcan.gc.ca/corporate/statistics/neud/dpa/showTable.cfm?type=CP&amp;sector=com&amp;juris=ab&amp;rn=28&amp;page=0</t>
  </si>
  <si>
    <t>http://oee.nrcan.gc.ca/corporate/statistics/neud/dpa/showTable.cfm?type=CP&amp;sector=com&amp;juris=ab&amp;rn=30&amp;page=0</t>
  </si>
  <si>
    <t>http://oee.nrcan.gc.ca/corporate/statistics/neud/dpa/showTable.cfm?type=CP&amp;sector=com&amp;juris=ab&amp;rn=31&amp;page=0</t>
  </si>
  <si>
    <t>http://oee.nrcan.gc.ca/corporate/statistics/neud/dpa/showTable.cfm?type=CP&amp;sector=com&amp;juris=ab&amp;rn=32&amp;page=0</t>
  </si>
  <si>
    <t>http://oee.nrcan.gc.ca/corporate/statistics/neud/dpa/showTable.cfm?type=CP&amp;sector=com&amp;juris=ab&amp;rn=34&amp;page=0</t>
  </si>
  <si>
    <t>http://oee.nrcan.gc.ca/corporate/statistics/neud/dpa/showTable.cfm?type=CP&amp;sector=com&amp;juris=ab&amp;rn=24&amp;page=0</t>
  </si>
  <si>
    <t>http://oee.nrcan.gc.ca/corporate/statistics/neud/dpa/showTable.cfm?type=CP&amp;sector=com&amp;juris=ab&amp;rn=2&amp;page=0</t>
  </si>
  <si>
    <t>Table 26: Water Heating Secondary Energy Use and GHG Emissions by Energy Source</t>
  </si>
  <si>
    <t>Table 28: Auxiliary Equipment Secondary Energy Use and GHG Emissions by Energy Source</t>
  </si>
  <si>
    <r>
      <t>Table 30: Auxiliary Motors</t>
    </r>
    <r>
      <rPr>
        <b/>
        <vertAlign val="superscript"/>
        <sz val="12"/>
        <rFont val="Arial"/>
        <family val="2"/>
      </rPr>
      <t>1</t>
    </r>
    <r>
      <rPr>
        <b/>
        <sz val="12"/>
        <rFont val="Arial"/>
        <family val="2"/>
      </rPr>
      <t xml:space="preserve"> Secondary Energy Use and GHG Emissions by Activity Type</t>
    </r>
  </si>
  <si>
    <r>
      <t>Table 31: Lighting</t>
    </r>
    <r>
      <rPr>
        <b/>
        <vertAlign val="superscript"/>
        <sz val="12"/>
        <rFont val="Arial"/>
        <family val="2"/>
      </rPr>
      <t>1</t>
    </r>
    <r>
      <rPr>
        <b/>
        <sz val="12"/>
        <rFont val="Arial"/>
        <family val="2"/>
      </rPr>
      <t xml:space="preserve"> Secondary Energy Use and GHG Emissions by Activity Type</t>
    </r>
  </si>
  <si>
    <t>Table 32: Space Cooling Secondary Energy Use and GHG Emissions by Energy Source</t>
  </si>
  <si>
    <r>
      <t>Table 34: Street Lighting</t>
    </r>
    <r>
      <rPr>
        <b/>
        <vertAlign val="superscript"/>
        <sz val="12"/>
        <rFont val="Arial"/>
        <family val="2"/>
      </rPr>
      <t>1</t>
    </r>
    <r>
      <rPr>
        <b/>
        <sz val="12"/>
        <rFont val="Arial"/>
        <family val="2"/>
      </rPr>
      <t xml:space="preserve"> Secondary Energy Use and GHG Emissions</t>
    </r>
  </si>
  <si>
    <t>Table 24: Space Heating Secondary Energy Use and GHG Emissions by Energy Source</t>
  </si>
  <si>
    <t>Table 2: Secondary Energy Use and GHG Emissions by End Use – Including Electricity-Related Emissions</t>
  </si>
  <si>
    <t>Table 1 and 2</t>
  </si>
  <si>
    <t xml:space="preserve">http://oee.nrcan.gc.ca/corporate/statistics/neud/dpa/menus/trends/comprehensive/trends_res_ab.cfm </t>
  </si>
  <si>
    <t xml:space="preserve">http://www.statcan.gc.ca/pub/11-526-s/2013002/t002-eng.htm </t>
  </si>
  <si>
    <t>http://oee.nrcan.gc.ca/corporate/statistics/neud/dpa/menus/trends/comprehensive/trends_com_ab.cfm</t>
  </si>
  <si>
    <t>Table 32-10-0197-01</t>
  </si>
  <si>
    <t>Population Growth in Canada</t>
  </si>
  <si>
    <t>Map</t>
  </si>
  <si>
    <t xml:space="preserve">https://www150.statcan.gc.ca/t1/tbl1/en/tv.action?pid=3210019701&amp;pickMembers%5B0%5D=1.10&amp;pickMembers%5B1%5D=4.1&amp;pickMembers%5B2%5D=5.1 </t>
  </si>
  <si>
    <t>Note:</t>
  </si>
  <si>
    <r>
      <t xml:space="preserve">For population source, see </t>
    </r>
    <r>
      <rPr>
        <i/>
        <sz val="12"/>
        <color theme="1"/>
        <rFont val="Calibri"/>
        <family val="2"/>
        <scheme val="minor"/>
      </rPr>
      <t>scaling-factors.xlsx</t>
    </r>
  </si>
  <si>
    <t>Select Report Version: Canada’s Energy Future 2016</t>
  </si>
  <si>
    <t>Data not available for AB</t>
  </si>
  <si>
    <t>For AB, the 0s were previously 'F's but for calculation purposes we changed them to 0s so the row added up to 100</t>
  </si>
  <si>
    <t>Distribution Data Source</t>
  </si>
  <si>
    <t>There is currently no population distribution data available for Alberta in 2016, so we use the fact the the percent changes for each classification</t>
  </si>
  <si>
    <t>varied insignificantly (&lt;0.5%) between 2011 - 2016 in Canada, and as such we scale the Alberta population accordingly. (E.g. in 2011 18.9% of Canada's population lived in rural areas, and in 2016 it was 18.7%)</t>
  </si>
  <si>
    <t>&lt;- This is not an issue since it's all emission data, while we are looking for energy use</t>
  </si>
  <si>
    <t xml:space="preserve">Alberta Population (2016) </t>
  </si>
  <si>
    <t>2011 (reported)</t>
  </si>
  <si>
    <t xml:space="preserve">2016 (assumed) </t>
  </si>
  <si>
    <t>Alberta future year energy demand by fuel (for scaling)</t>
  </si>
  <si>
    <t xml:space="preserve">Source: </t>
  </si>
  <si>
    <t>http://oee.nrcan.gc.ca/corporate/statistics/neud/dpa/showTable.cfm?type=CP&amp;sector=res&amp;juris=ab&amp;rn=2&amp;page=0</t>
  </si>
  <si>
    <t>Residential Sector - Alberta</t>
  </si>
  <si>
    <t xml:space="preserve"> Urban vs. Rural Residential Households (2011)</t>
  </si>
  <si>
    <t>Data available for AB</t>
  </si>
  <si>
    <t>We assume all of the 'other' category is propane (not coal)</t>
  </si>
  <si>
    <t>Most district heating systems in Canada either supply universities, hospitals, or downtowns,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</si>
</sst>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0.000000000000000%"/>
  </numFmts>
  <fonts count="53">
    <font>
      <sz val="11"/>
      <color theme="1"/>
      <name val="Calibri"/>
      <family val="2"/>
      <scheme val="minor"/>
    </font>
    <font>
      <sz val="12"/>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12"/>
      <color indexed="30"/>
      <name val="Calibri"/>
      <family val="2"/>
    </font>
    <font>
      <sz val="9"/>
      <color indexed="8"/>
      <name val="Calibri"/>
      <family val="2"/>
    </font>
    <font>
      <b/>
      <sz val="9"/>
      <color indexed="8"/>
      <name val="Calibri"/>
      <family val="2"/>
    </font>
    <font>
      <sz val="11"/>
      <color rgb="FF000000"/>
      <name val="Calibri"/>
      <family val="2"/>
      <scheme val="minor"/>
    </font>
    <font>
      <u/>
      <sz val="11"/>
      <color theme="11"/>
      <name val="Calibri"/>
      <family val="2"/>
      <scheme val="minor"/>
    </font>
    <font>
      <sz val="12"/>
      <color rgb="FF000000"/>
      <name val="Calibri"/>
      <family val="2"/>
      <scheme val="minor"/>
    </font>
    <font>
      <b/>
      <sz val="12"/>
      <color rgb="FF000000"/>
      <name val="Calibri"/>
      <family val="2"/>
      <scheme val="minor"/>
    </font>
    <font>
      <sz val="11"/>
      <color theme="1"/>
      <name val="Calibri"/>
      <family val="2"/>
      <scheme val="minor"/>
    </font>
    <font>
      <sz val="10"/>
      <name val="Arial"/>
      <family val="2"/>
    </font>
    <font>
      <i/>
      <sz val="10"/>
      <name val="Arial"/>
      <family val="2"/>
    </font>
    <font>
      <b/>
      <u/>
      <sz val="10"/>
      <name val="Arial"/>
      <family val="2"/>
    </font>
    <font>
      <b/>
      <sz val="10"/>
      <name val="Arial"/>
      <family val="2"/>
    </font>
    <font>
      <b/>
      <vertAlign val="superscript"/>
      <sz val="10"/>
      <name val="Arial"/>
      <family val="2"/>
    </font>
    <font>
      <b/>
      <sz val="10"/>
      <color rgb="FF000000"/>
      <name val="Arial"/>
      <family val="2"/>
    </font>
    <font>
      <b/>
      <vertAlign val="superscript"/>
      <sz val="10"/>
      <color indexed="8"/>
      <name val="Arial"/>
      <family val="2"/>
    </font>
    <font>
      <b/>
      <sz val="10"/>
      <color indexed="8"/>
      <name val="Arial"/>
      <family val="2"/>
    </font>
    <font>
      <sz val="10"/>
      <color rgb="FF000000"/>
      <name val="Arial"/>
      <family val="2"/>
    </font>
    <font>
      <vertAlign val="superscript"/>
      <sz val="10"/>
      <color indexed="8"/>
      <name val="Arial"/>
      <family val="2"/>
    </font>
    <font>
      <sz val="10"/>
      <color indexed="8"/>
      <name val="Arial"/>
      <family val="2"/>
    </font>
    <font>
      <i/>
      <vertAlign val="superscript"/>
      <sz val="10"/>
      <name val="Arial"/>
      <family val="2"/>
    </font>
    <font>
      <b/>
      <i/>
      <sz val="10"/>
      <name val="Arial"/>
      <family val="2"/>
    </font>
    <font>
      <b/>
      <i/>
      <vertAlign val="superscript"/>
      <sz val="10"/>
      <name val="Arial"/>
      <family val="2"/>
    </font>
    <font>
      <vertAlign val="superscript"/>
      <sz val="10"/>
      <name val="Arial"/>
      <family val="2"/>
    </font>
    <font>
      <b/>
      <sz val="12"/>
      <name val="Arial"/>
      <family val="2"/>
    </font>
    <font>
      <b/>
      <sz val="8"/>
      <color rgb="FFFFFFFF"/>
      <name val="Arial"/>
      <family val="2"/>
    </font>
    <font>
      <sz val="8"/>
      <color rgb="FF000000"/>
      <name val="Arial"/>
      <family val="2"/>
    </font>
    <font>
      <b/>
      <sz val="8"/>
      <color rgb="FF000000"/>
      <name val="Arial"/>
      <family val="2"/>
    </font>
    <font>
      <sz val="8"/>
      <color rgb="FF333333"/>
      <name val="Arial"/>
      <family val="2"/>
    </font>
    <font>
      <b/>
      <sz val="8"/>
      <color rgb="FF333333"/>
      <name val="Arial"/>
      <family val="2"/>
    </font>
    <font>
      <sz val="6"/>
      <color rgb="FF333333"/>
      <name val="Arial"/>
      <family val="2"/>
    </font>
    <font>
      <b/>
      <sz val="14"/>
      <name val="Arial"/>
      <family val="2"/>
    </font>
    <font>
      <b/>
      <sz val="11"/>
      <name val="Calibri"/>
      <family val="2"/>
      <scheme val="minor"/>
    </font>
    <font>
      <sz val="11"/>
      <name val="Calibri"/>
      <family val="2"/>
      <scheme val="minor"/>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b/>
      <vertAlign val="subscript"/>
      <sz val="10"/>
      <name val="Arial"/>
      <family val="2"/>
    </font>
    <font>
      <b/>
      <i/>
      <vertAlign val="subscript"/>
      <sz val="10"/>
      <name val="Arial"/>
      <family val="2"/>
    </font>
    <font>
      <b/>
      <vertAlign val="superscript"/>
      <sz val="12"/>
      <name val="Arial"/>
      <family val="2"/>
    </font>
    <font>
      <u/>
      <sz val="10"/>
      <name val="Arial"/>
      <family val="2"/>
    </font>
    <font>
      <b/>
      <sz val="11"/>
      <color rgb="FFFF0000"/>
      <name val="Calibri"/>
      <family val="2"/>
      <scheme val="minor"/>
    </font>
    <font>
      <sz val="11"/>
      <color rgb="FF333333"/>
      <name val="Calibri"/>
      <family val="2"/>
      <scheme val="minor"/>
    </font>
    <font>
      <u/>
      <sz val="11"/>
      <color theme="10"/>
      <name val="Calibri"/>
      <family val="2"/>
      <scheme val="minor"/>
    </font>
    <font>
      <b/>
      <sz val="11"/>
      <color rgb="FF000000"/>
      <name val="Calibri"/>
      <family val="2"/>
    </font>
    <font>
      <b/>
      <sz val="12"/>
      <color theme="1"/>
      <name val="Calibri"/>
      <family val="2"/>
      <scheme val="minor"/>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396B9E"/>
        <bgColor indexed="64"/>
      </patternFill>
    </fill>
    <fill>
      <patternFill patternType="solid">
        <fgColor rgb="FFF3F3F3"/>
        <bgColor indexed="64"/>
      </patternFill>
    </fill>
    <fill>
      <patternFill patternType="solid">
        <fgColor rgb="FFFFFF00"/>
        <bgColor indexed="64"/>
      </patternFill>
    </fill>
    <fill>
      <patternFill patternType="solid">
        <fgColor rgb="FF00B050"/>
        <bgColor indexed="64"/>
      </patternFill>
    </fill>
  </fills>
  <borders count="1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bottom/>
      <diagonal/>
    </border>
    <border>
      <left style="thin">
        <color auto="1"/>
      </left>
      <right/>
      <top/>
      <bottom style="double">
        <color auto="1"/>
      </bottom>
      <diagonal/>
    </border>
    <border>
      <left/>
      <right/>
      <top/>
      <bottom style="double">
        <color auto="1"/>
      </bottom>
      <diagonal/>
    </border>
    <border>
      <left style="medium">
        <color rgb="FF000000"/>
      </left>
      <right style="medium">
        <color rgb="FF000000"/>
      </right>
      <top style="medium">
        <color rgb="FF000000"/>
      </top>
      <bottom style="medium">
        <color rgb="FF000000"/>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000000"/>
      </top>
      <bottom style="medium">
        <color rgb="FFDDDDDD"/>
      </bottom>
      <diagonal/>
    </border>
    <border>
      <left/>
      <right/>
      <top style="medium">
        <color rgb="FF000000"/>
      </top>
      <bottom style="medium">
        <color rgb="FFDDDDDD"/>
      </bottom>
      <diagonal/>
    </border>
    <border>
      <left/>
      <right style="medium">
        <color rgb="FFDDDDDD"/>
      </right>
      <top style="medium">
        <color rgb="FF000000"/>
      </top>
      <bottom style="medium">
        <color rgb="FFDDDDDD"/>
      </bottom>
      <diagonal/>
    </border>
    <border>
      <left/>
      <right/>
      <top/>
      <bottom style="thin">
        <color auto="1"/>
      </bottom>
      <diagonal/>
    </border>
    <border>
      <left style="medium">
        <color rgb="FFDDDDDD"/>
      </left>
      <right/>
      <top/>
      <bottom/>
      <diagonal/>
    </border>
  </borders>
  <cellStyleXfs count="48">
    <xf numFmtId="0" fontId="0" fillId="0" borderId="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9" fontId="13" fillId="0" borderId="0" applyFont="0" applyFill="0" applyBorder="0" applyAlignment="0" applyProtection="0"/>
    <xf numFmtId="0" fontId="14" fillId="0" borderId="0"/>
    <xf numFmtId="9" fontId="14" fillId="0" borderId="0" applyFont="0" applyFill="0" applyBorder="0" applyAlignment="0" applyProtection="0"/>
    <xf numFmtId="0" fontId="39" fillId="0" borderId="0" applyBorder="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49" fillId="0" borderId="0" applyNumberFormat="0" applyFill="0" applyBorder="0" applyAlignment="0" applyProtection="0"/>
  </cellStyleXfs>
  <cellXfs count="164">
    <xf numFmtId="0" fontId="0" fillId="0" borderId="0" xfId="0"/>
    <xf numFmtId="0" fontId="2" fillId="0" borderId="0" xfId="0" applyFont="1"/>
    <xf numFmtId="0" fontId="2" fillId="2" borderId="0" xfId="0" applyFont="1" applyFill="1"/>
    <xf numFmtId="0" fontId="0" fillId="0" borderId="0" xfId="0" applyFill="1"/>
    <xf numFmtId="0" fontId="0" fillId="0" borderId="0" xfId="0" applyFont="1"/>
    <xf numFmtId="0" fontId="9" fillId="0" borderId="0" xfId="0" applyFont="1"/>
    <xf numFmtId="0" fontId="0" fillId="0" borderId="0" xfId="0"/>
    <xf numFmtId="0" fontId="11" fillId="0" borderId="0" xfId="0" applyFont="1"/>
    <xf numFmtId="3" fontId="12" fillId="0" borderId="0" xfId="0" applyNumberFormat="1" applyFont="1"/>
    <xf numFmtId="0" fontId="12" fillId="0" borderId="0" xfId="0" applyFont="1"/>
    <xf numFmtId="3" fontId="11" fillId="0" borderId="0" xfId="0" applyNumberFormat="1" applyFont="1"/>
    <xf numFmtId="0" fontId="11" fillId="3" borderId="0" xfId="0" applyFont="1" applyFill="1"/>
    <xf numFmtId="3" fontId="11" fillId="3" borderId="0" xfId="0" applyNumberFormat="1" applyFont="1" applyFill="1"/>
    <xf numFmtId="0" fontId="1" fillId="0" borderId="0" xfId="0" applyFont="1"/>
    <xf numFmtId="0" fontId="14" fillId="0" borderId="0" xfId="0" applyFont="1" applyFill="1" applyBorder="1" applyAlignment="1">
      <alignment horizontal="center"/>
    </xf>
    <xf numFmtId="0" fontId="14" fillId="0" borderId="0" xfId="0" applyFont="1" applyFill="1" applyBorder="1"/>
    <xf numFmtId="0" fontId="14" fillId="0" borderId="0" xfId="0" applyFont="1" applyFill="1" applyBorder="1" applyAlignment="1">
      <alignment horizontal="left"/>
    </xf>
    <xf numFmtId="0" fontId="16" fillId="0" borderId="0" xfId="0" applyFont="1" applyFill="1" applyBorder="1"/>
    <xf numFmtId="164" fontId="14" fillId="0" borderId="0" xfId="33" applyNumberFormat="1" applyFont="1" applyFill="1" applyBorder="1" applyAlignment="1">
      <alignment horizontal="center"/>
    </xf>
    <xf numFmtId="0" fontId="14" fillId="0" borderId="0" xfId="0" applyFont="1" applyFill="1" applyBorder="1" applyAlignment="1"/>
    <xf numFmtId="0" fontId="17" fillId="0" borderId="0" xfId="0" applyFont="1" applyFill="1" applyBorder="1" applyAlignment="1">
      <alignment horizontal="left"/>
    </xf>
    <xf numFmtId="0" fontId="17" fillId="0" borderId="0" xfId="0" applyFont="1" applyFill="1" applyBorder="1"/>
    <xf numFmtId="2" fontId="19" fillId="0" borderId="0" xfId="0" applyNumberFormat="1" applyFont="1" applyFill="1" applyBorder="1" applyAlignment="1">
      <alignment horizontal="left"/>
    </xf>
    <xf numFmtId="165" fontId="14" fillId="0" borderId="0" xfId="0" applyNumberFormat="1" applyFont="1" applyFill="1" applyBorder="1"/>
    <xf numFmtId="1" fontId="22" fillId="0" borderId="0" xfId="0" applyNumberFormat="1" applyFont="1" applyFill="1" applyBorder="1" applyAlignment="1">
      <alignment horizontal="right"/>
    </xf>
    <xf numFmtId="1" fontId="22" fillId="0" borderId="0" xfId="0" applyNumberFormat="1" applyFont="1" applyFill="1" applyBorder="1" applyAlignment="1">
      <alignment horizontal="left" indent="4"/>
    </xf>
    <xf numFmtId="2" fontId="19" fillId="0" borderId="0" xfId="0" applyNumberFormat="1" applyFont="1" applyFill="1" applyBorder="1"/>
    <xf numFmtId="0" fontId="14" fillId="0" borderId="0" xfId="0" applyFont="1" applyFill="1" applyBorder="1" applyAlignment="1">
      <alignment horizontal="left" indent="5"/>
    </xf>
    <xf numFmtId="0" fontId="14" fillId="0" borderId="0" xfId="0" applyFont="1" applyFill="1" applyBorder="1" applyAlignment="1">
      <alignment horizontal="left" indent="4"/>
    </xf>
    <xf numFmtId="0" fontId="15" fillId="0" borderId="0" xfId="0" applyFont="1" applyFill="1" applyBorder="1" applyAlignment="1">
      <alignment horizontal="left" indent="5"/>
    </xf>
    <xf numFmtId="0" fontId="15" fillId="0" borderId="0" xfId="0" applyFont="1" applyFill="1" applyBorder="1"/>
    <xf numFmtId="0" fontId="26" fillId="0" borderId="0" xfId="0" applyFont="1" applyFill="1" applyBorder="1" applyAlignment="1">
      <alignment horizontal="left" indent="2"/>
    </xf>
    <xf numFmtId="0" fontId="17" fillId="0" borderId="10" xfId="0" applyFont="1" applyFill="1" applyBorder="1" applyAlignment="1">
      <alignment horizontal="center" wrapText="1"/>
    </xf>
    <xf numFmtId="0" fontId="17" fillId="0" borderId="11" xfId="0" applyFont="1" applyFill="1" applyBorder="1"/>
    <xf numFmtId="0" fontId="17" fillId="0" borderId="0" xfId="0" applyFont="1" applyFill="1" applyBorder="1" applyAlignment="1">
      <alignment horizontal="right"/>
    </xf>
    <xf numFmtId="0" fontId="14" fillId="0" borderId="0" xfId="0" applyFont="1" applyFill="1" applyBorder="1" applyAlignment="1">
      <alignment horizontal="right"/>
    </xf>
    <xf numFmtId="0" fontId="29" fillId="0" borderId="0" xfId="0" applyFont="1" applyFill="1" applyBorder="1"/>
    <xf numFmtId="1" fontId="0" fillId="0" borderId="0" xfId="0" applyNumberFormat="1"/>
    <xf numFmtId="165" fontId="0" fillId="0" borderId="0" xfId="0" applyNumberFormat="1"/>
    <xf numFmtId="3" fontId="0" fillId="0" borderId="0" xfId="0" applyNumberFormat="1"/>
    <xf numFmtId="0" fontId="30" fillId="6" borderId="12" xfId="0" applyFont="1" applyFill="1" applyBorder="1" applyAlignment="1">
      <alignment horizontal="left" vertical="center" wrapText="1"/>
    </xf>
    <xf numFmtId="0" fontId="30" fillId="6" borderId="12" xfId="0" applyFont="1" applyFill="1" applyBorder="1" applyAlignment="1">
      <alignment horizontal="right" vertical="center" wrapText="1"/>
    </xf>
    <xf numFmtId="0" fontId="31" fillId="7" borderId="13" xfId="0" applyFont="1" applyFill="1" applyBorder="1" applyAlignment="1">
      <alignment horizontal="left" vertical="center" wrapText="1"/>
    </xf>
    <xf numFmtId="0" fontId="32" fillId="7" borderId="13" xfId="0" applyFont="1" applyFill="1" applyBorder="1" applyAlignment="1">
      <alignment horizontal="left" vertical="center" wrapText="1"/>
    </xf>
    <xf numFmtId="0" fontId="34" fillId="5" borderId="13" xfId="0" applyFont="1" applyFill="1" applyBorder="1" applyAlignment="1">
      <alignment horizontal="right" vertical="center"/>
    </xf>
    <xf numFmtId="0" fontId="33" fillId="5" borderId="13" xfId="0" applyFont="1" applyFill="1" applyBorder="1" applyAlignment="1">
      <alignment horizontal="right" vertical="center"/>
    </xf>
    <xf numFmtId="0" fontId="33" fillId="0" borderId="13" xfId="0" applyFont="1" applyFill="1" applyBorder="1" applyAlignment="1">
      <alignment horizontal="right" vertical="center"/>
    </xf>
    <xf numFmtId="0" fontId="14" fillId="0" borderId="0" xfId="0" applyFont="1" applyFill="1" applyBorder="1" applyAlignment="1">
      <alignment horizontal="left" indent="2"/>
    </xf>
    <xf numFmtId="9" fontId="14" fillId="0" borderId="0" xfId="33" applyFont="1" applyFill="1" applyBorder="1"/>
    <xf numFmtId="0" fontId="0" fillId="0" borderId="0" xfId="0" applyAlignment="1">
      <alignment horizontal="right"/>
    </xf>
    <xf numFmtId="164" fontId="0" fillId="0" borderId="0" xfId="33" applyNumberFormat="1" applyFont="1"/>
    <xf numFmtId="0" fontId="37" fillId="4" borderId="0" xfId="0" applyFont="1" applyFill="1" applyAlignment="1">
      <alignment horizontal="right"/>
    </xf>
    <xf numFmtId="0" fontId="37" fillId="4" borderId="0" xfId="0" applyFont="1" applyFill="1"/>
    <xf numFmtId="0" fontId="2" fillId="4" borderId="0" xfId="0" applyFont="1" applyFill="1"/>
    <xf numFmtId="0" fontId="37" fillId="0" borderId="0" xfId="0" applyFont="1"/>
    <xf numFmtId="0" fontId="37" fillId="0" borderId="0" xfId="0" applyFont="1" applyFill="1" applyBorder="1"/>
    <xf numFmtId="0" fontId="38" fillId="0" borderId="0" xfId="0" applyFont="1"/>
    <xf numFmtId="0" fontId="13" fillId="0" borderId="0" xfId="0" applyFont="1"/>
    <xf numFmtId="0" fontId="0" fillId="0" borderId="0" xfId="0" applyNumberFormat="1"/>
    <xf numFmtId="0" fontId="39" fillId="0" borderId="0" xfId="36" applyNumberFormat="1" applyFill="1" applyAlignment="1" applyProtection="1"/>
    <xf numFmtId="0" fontId="40" fillId="0" borderId="0" xfId="36" applyNumberFormat="1" applyFont="1" applyFill="1" applyAlignment="1" applyProtection="1"/>
    <xf numFmtId="164" fontId="11" fillId="3" borderId="0" xfId="33" applyNumberFormat="1" applyFont="1" applyFill="1"/>
    <xf numFmtId="0" fontId="2" fillId="2" borderId="0" xfId="0" applyFont="1" applyFill="1" applyAlignment="1">
      <alignment horizontal="left"/>
    </xf>
    <xf numFmtId="165" fontId="2" fillId="0" borderId="0" xfId="0" applyNumberFormat="1" applyFont="1"/>
    <xf numFmtId="0" fontId="0" fillId="8" borderId="0" xfId="0" applyFill="1"/>
    <xf numFmtId="167" fontId="0" fillId="0" borderId="0" xfId="0" applyNumberFormat="1"/>
    <xf numFmtId="0" fontId="14" fillId="0" borderId="0" xfId="0" applyFont="1"/>
    <xf numFmtId="0" fontId="36" fillId="0" borderId="0" xfId="0" applyFont="1"/>
    <xf numFmtId="0" fontId="17" fillId="0" borderId="0" xfId="0" applyFont="1"/>
    <xf numFmtId="0" fontId="0" fillId="0" borderId="0" xfId="0" applyFill="1" applyAlignment="1">
      <alignment horizontal="right"/>
    </xf>
    <xf numFmtId="0" fontId="29" fillId="0" borderId="0" xfId="0" applyFont="1"/>
    <xf numFmtId="0" fontId="29" fillId="0" borderId="0" xfId="0" applyFont="1" applyFill="1"/>
    <xf numFmtId="0" fontId="29" fillId="0" borderId="0" xfId="0" applyFont="1" applyFill="1" applyAlignment="1">
      <alignment horizontal="right"/>
    </xf>
    <xf numFmtId="0" fontId="17" fillId="0" borderId="17" xfId="0" applyFont="1" applyBorder="1"/>
    <xf numFmtId="0" fontId="17" fillId="0" borderId="17" xfId="0" applyFont="1" applyFill="1" applyBorder="1"/>
    <xf numFmtId="0" fontId="17" fillId="0" borderId="0" xfId="0" applyFont="1" applyAlignment="1"/>
    <xf numFmtId="166" fontId="17" fillId="0" borderId="0" xfId="0" applyNumberFormat="1" applyFont="1"/>
    <xf numFmtId="166" fontId="17" fillId="0" borderId="0" xfId="0" applyNumberFormat="1" applyFont="1" applyFill="1"/>
    <xf numFmtId="0" fontId="26" fillId="0" borderId="0" xfId="0" applyFont="1" applyAlignment="1">
      <alignment horizontal="left" indent="1"/>
    </xf>
    <xf numFmtId="166" fontId="0" fillId="0" borderId="0" xfId="0" applyNumberFormat="1"/>
    <xf numFmtId="166" fontId="0" fillId="0" borderId="0" xfId="0" applyNumberFormat="1" applyFill="1"/>
    <xf numFmtId="0" fontId="14" fillId="0" borderId="0" xfId="0" applyFont="1" applyAlignment="1">
      <alignment horizontal="left" indent="2"/>
    </xf>
    <xf numFmtId="0" fontId="14" fillId="0" borderId="0" xfId="0" applyFont="1" applyAlignment="1"/>
    <xf numFmtId="4" fontId="17" fillId="0" borderId="0" xfId="0" applyNumberFormat="1" applyFont="1"/>
    <xf numFmtId="4" fontId="17" fillId="0" borderId="0" xfId="0" applyNumberFormat="1" applyFont="1" applyFill="1"/>
    <xf numFmtId="0" fontId="17" fillId="0" borderId="0" xfId="0" applyFont="1" applyAlignment="1">
      <alignment wrapText="1"/>
    </xf>
    <xf numFmtId="0" fontId="14" fillId="0" borderId="0" xfId="0" applyFont="1" applyAlignment="1">
      <alignment horizontal="right"/>
    </xf>
    <xf numFmtId="0" fontId="17" fillId="0" borderId="0" xfId="0" applyFont="1" applyFill="1" applyAlignment="1"/>
    <xf numFmtId="0" fontId="17" fillId="0" borderId="0" xfId="0" applyFont="1" applyAlignment="1">
      <alignment horizontal="left"/>
    </xf>
    <xf numFmtId="0" fontId="14" fillId="0" borderId="0" xfId="0" applyFont="1" applyAlignment="1">
      <alignment horizontal="left"/>
    </xf>
    <xf numFmtId="0" fontId="17" fillId="0" borderId="0" xfId="0" applyFont="1" applyAlignment="1">
      <alignment horizontal="left" wrapText="1"/>
    </xf>
    <xf numFmtId="0" fontId="17" fillId="0" borderId="0" xfId="0" applyFont="1" applyFill="1" applyAlignment="1">
      <alignment horizontal="left"/>
    </xf>
    <xf numFmtId="0" fontId="14" fillId="0" borderId="0" xfId="0" applyFont="1" applyFill="1"/>
    <xf numFmtId="2" fontId="17" fillId="0" borderId="0" xfId="0" applyNumberFormat="1" applyFont="1"/>
    <xf numFmtId="2" fontId="17" fillId="0" borderId="0" xfId="0" applyNumberFormat="1" applyFont="1" applyFill="1"/>
    <xf numFmtId="0" fontId="17" fillId="0" borderId="0" xfId="0" applyFont="1" applyAlignment="1">
      <alignment horizontal="right"/>
    </xf>
    <xf numFmtId="0" fontId="0" fillId="0" borderId="0" xfId="0" quotePrefix="1"/>
    <xf numFmtId="165" fontId="0" fillId="0" borderId="0" xfId="0" applyNumberFormat="1" applyFill="1"/>
    <xf numFmtId="0" fontId="17" fillId="0" borderId="0" xfId="0" applyFont="1" applyFill="1"/>
    <xf numFmtId="2" fontId="17" fillId="0" borderId="0" xfId="0" applyNumberFormat="1" applyFont="1" applyBorder="1"/>
    <xf numFmtId="164" fontId="17" fillId="0" borderId="0" xfId="33" applyNumberFormat="1" applyFont="1" applyBorder="1" applyAlignment="1">
      <alignment horizontal="right"/>
    </xf>
    <xf numFmtId="0" fontId="26" fillId="0" borderId="0" xfId="0" applyFont="1" applyAlignment="1">
      <alignment horizontal="left" wrapText="1" indent="1"/>
    </xf>
    <xf numFmtId="165" fontId="14" fillId="0" borderId="0" xfId="0" applyNumberFormat="1" applyFont="1" applyAlignment="1">
      <alignment horizontal="left" indent="2"/>
    </xf>
    <xf numFmtId="0" fontId="26" fillId="0" borderId="0" xfId="0" applyFont="1" applyAlignment="1">
      <alignment horizontal="left"/>
    </xf>
    <xf numFmtId="0" fontId="47" fillId="0" borderId="0" xfId="0" applyFont="1"/>
    <xf numFmtId="0" fontId="42" fillId="0" borderId="0" xfId="0" applyFont="1"/>
    <xf numFmtId="0" fontId="0" fillId="0" borderId="0" xfId="0" applyFont="1" applyAlignment="1">
      <alignment horizontal="left"/>
    </xf>
    <xf numFmtId="0" fontId="0" fillId="0" borderId="0" xfId="0" applyFont="1" applyFill="1"/>
    <xf numFmtId="0" fontId="9" fillId="0" borderId="0" xfId="0" applyFont="1" applyAlignment="1">
      <alignment horizontal="left"/>
    </xf>
    <xf numFmtId="0" fontId="48" fillId="0" borderId="0" xfId="0" applyFont="1"/>
    <xf numFmtId="0" fontId="49" fillId="0" borderId="0" xfId="47"/>
    <xf numFmtId="165" fontId="15" fillId="8" borderId="0" xfId="0" applyNumberFormat="1" applyFont="1" applyFill="1" applyBorder="1"/>
    <xf numFmtId="166" fontId="15" fillId="8" borderId="0" xfId="0" applyNumberFormat="1" applyFont="1" applyFill="1" applyBorder="1"/>
    <xf numFmtId="164" fontId="17" fillId="8" borderId="9" xfId="33" applyNumberFormat="1" applyFont="1" applyFill="1" applyBorder="1" applyAlignment="1">
      <alignment horizontal="right" indent="2"/>
    </xf>
    <xf numFmtId="164" fontId="14" fillId="8" borderId="9" xfId="33" applyNumberFormat="1" applyFont="1" applyFill="1" applyBorder="1" applyAlignment="1">
      <alignment horizontal="right" indent="2"/>
    </xf>
    <xf numFmtId="164" fontId="15" fillId="8" borderId="9" xfId="33" applyNumberFormat="1" applyFont="1" applyFill="1" applyBorder="1" applyAlignment="1">
      <alignment horizontal="right" indent="2"/>
    </xf>
    <xf numFmtId="0" fontId="33" fillId="0" borderId="18" xfId="0" applyFont="1" applyFill="1" applyBorder="1" applyAlignment="1">
      <alignment horizontal="left" vertical="center"/>
    </xf>
    <xf numFmtId="0" fontId="31" fillId="9" borderId="13" xfId="0" applyFont="1" applyFill="1" applyBorder="1" applyAlignment="1">
      <alignment horizontal="left" vertical="center" wrapText="1"/>
    </xf>
    <xf numFmtId="0" fontId="33" fillId="9" borderId="13" xfId="0" applyFont="1" applyFill="1" applyBorder="1" applyAlignment="1">
      <alignment horizontal="right" vertical="center"/>
    </xf>
    <xf numFmtId="0" fontId="41" fillId="0" borderId="0" xfId="0" applyNumberFormat="1" applyFont="1" applyFill="1" applyAlignment="1" applyProtection="1"/>
    <xf numFmtId="0" fontId="39" fillId="9" borderId="0" xfId="36" applyNumberFormat="1" applyFill="1" applyAlignment="1" applyProtection="1"/>
    <xf numFmtId="0" fontId="50" fillId="0" borderId="0" xfId="36" applyNumberFormat="1" applyFont="1" applyFill="1" applyAlignment="1" applyProtection="1"/>
    <xf numFmtId="165" fontId="17" fillId="9" borderId="0" xfId="0" applyNumberFormat="1" applyFont="1" applyFill="1"/>
    <xf numFmtId="165" fontId="0" fillId="9" borderId="0" xfId="0" applyNumberFormat="1" applyFill="1"/>
    <xf numFmtId="166" fontId="0" fillId="9" borderId="0" xfId="0" applyNumberFormat="1" applyFill="1"/>
    <xf numFmtId="2" fontId="17" fillId="9" borderId="0" xfId="0" applyNumberFormat="1" applyFont="1" applyFill="1"/>
    <xf numFmtId="165" fontId="17" fillId="9" borderId="0" xfId="0" applyNumberFormat="1" applyFont="1" applyFill="1" applyAlignment="1">
      <alignment horizontal="right"/>
    </xf>
    <xf numFmtId="165" fontId="0" fillId="9" borderId="0" xfId="0" applyNumberFormat="1" applyFill="1" applyAlignment="1">
      <alignment horizontal="right"/>
    </xf>
    <xf numFmtId="166" fontId="0" fillId="8" borderId="0" xfId="0" applyNumberFormat="1" applyFill="1"/>
    <xf numFmtId="166" fontId="0" fillId="9" borderId="0" xfId="0" applyNumberFormat="1" applyFill="1" applyAlignment="1">
      <alignment horizontal="right"/>
    </xf>
    <xf numFmtId="4" fontId="0" fillId="9" borderId="0" xfId="0" applyNumberFormat="1" applyFill="1" applyAlignment="1">
      <alignment horizontal="right"/>
    </xf>
    <xf numFmtId="4" fontId="17" fillId="9" borderId="0" xfId="0" applyNumberFormat="1" applyFont="1" applyFill="1" applyAlignment="1">
      <alignment horizontal="right"/>
    </xf>
    <xf numFmtId="166" fontId="17" fillId="8" borderId="0" xfId="0" applyNumberFormat="1" applyFont="1" applyFill="1"/>
    <xf numFmtId="166" fontId="17" fillId="9" borderId="0" xfId="0" applyNumberFormat="1" applyFont="1" applyFill="1"/>
    <xf numFmtId="0" fontId="38" fillId="0" borderId="0" xfId="47" applyFont="1"/>
    <xf numFmtId="0" fontId="0" fillId="0" borderId="0" xfId="0" quotePrefix="1" applyFont="1"/>
    <xf numFmtId="0" fontId="39" fillId="0" borderId="0" xfId="36" applyNumberFormat="1" applyFill="1" applyAlignment="1" applyProtection="1"/>
    <xf numFmtId="0" fontId="39" fillId="0" borderId="0" xfId="36" applyNumberFormat="1" applyFill="1" applyAlignment="1" applyProtection="1"/>
    <xf numFmtId="0" fontId="39" fillId="0" borderId="0" xfId="36" applyNumberFormat="1" applyFill="1" applyAlignment="1" applyProtection="1"/>
    <xf numFmtId="0" fontId="39" fillId="0" borderId="0" xfId="36" applyNumberFormat="1" applyFill="1" applyAlignment="1" applyProtection="1"/>
    <xf numFmtId="0" fontId="39" fillId="0" borderId="0" xfId="36" applyNumberFormat="1" applyFill="1" applyAlignment="1" applyProtection="1"/>
    <xf numFmtId="0" fontId="51" fillId="0" borderId="0" xfId="0" applyFont="1"/>
    <xf numFmtId="0" fontId="0" fillId="9" borderId="0" xfId="0" applyNumberFormat="1" applyFill="1" applyAlignment="1" applyProtection="1"/>
    <xf numFmtId="0" fontId="14" fillId="8" borderId="0" xfId="0" applyFont="1" applyFill="1"/>
    <xf numFmtId="0" fontId="14" fillId="9" borderId="0" xfId="0" applyFont="1" applyFill="1"/>
    <xf numFmtId="3" fontId="11" fillId="0" borderId="0" xfId="0" applyNumberFormat="1" applyFont="1" applyFill="1"/>
    <xf numFmtId="0" fontId="12" fillId="0" borderId="0" xfId="0" applyFont="1" applyFill="1"/>
    <xf numFmtId="3" fontId="12" fillId="0" borderId="0" xfId="0" applyNumberFormat="1" applyFont="1" applyFill="1"/>
    <xf numFmtId="165" fontId="17" fillId="0" borderId="0" xfId="0" applyNumberFormat="1" applyFont="1" applyFill="1" applyBorder="1"/>
    <xf numFmtId="1" fontId="0" fillId="0" borderId="0" xfId="0" applyNumberFormat="1" applyFill="1"/>
    <xf numFmtId="0" fontId="0" fillId="0" borderId="0" xfId="0" applyNumberFormat="1" applyFill="1"/>
    <xf numFmtId="0" fontId="2" fillId="0" borderId="0" xfId="0" applyFont="1" applyFill="1"/>
    <xf numFmtId="164" fontId="0" fillId="0" borderId="0" xfId="33" applyNumberFormat="1" applyFont="1" applyFill="1"/>
    <xf numFmtId="9" fontId="0" fillId="0" borderId="0" xfId="33" applyFont="1" applyFill="1"/>
    <xf numFmtId="0" fontId="2" fillId="0" borderId="0" xfId="0" applyFont="1" applyFill="1" applyAlignment="1">
      <alignment horizontal="right"/>
    </xf>
    <xf numFmtId="1" fontId="42" fillId="0" borderId="0" xfId="0" applyNumberFormat="1" applyFont="1" applyFill="1"/>
    <xf numFmtId="0" fontId="42" fillId="0" borderId="0" xfId="0" applyFont="1" applyFill="1"/>
    <xf numFmtId="2" fontId="0" fillId="0" borderId="0" xfId="0" applyNumberFormat="1" applyFill="1"/>
    <xf numFmtId="11" fontId="0" fillId="0" borderId="0" xfId="0" applyNumberFormat="1"/>
    <xf numFmtId="11" fontId="9" fillId="0" borderId="0" xfId="0" applyNumberFormat="1" applyFont="1"/>
    <xf numFmtId="0" fontId="31" fillId="5" borderId="14" xfId="0" applyFont="1" applyFill="1" applyBorder="1" applyAlignment="1">
      <alignment horizontal="center" vertical="center" wrapText="1"/>
    </xf>
    <xf numFmtId="0" fontId="31" fillId="5" borderId="15" xfId="0" applyFont="1" applyFill="1" applyBorder="1" applyAlignment="1">
      <alignment horizontal="center" vertical="center" wrapText="1"/>
    </xf>
    <xf numFmtId="0" fontId="31" fillId="5" borderId="16" xfId="0" applyFont="1" applyFill="1" applyBorder="1" applyAlignment="1">
      <alignment horizontal="center" vertical="center" wrapText="1"/>
    </xf>
    <xf numFmtId="0" fontId="12" fillId="0" borderId="0" xfId="0" applyFont="1" applyAlignment="1">
      <alignment horizontal="center"/>
    </xf>
  </cellXfs>
  <cellStyles count="48">
    <cellStyle name="Body: normal cell" xfId="4" xr:uid="{00000000-0005-0000-0000-000000000000}"/>
    <cellStyle name="Body: normal cell 2" xfId="10" xr:uid="{00000000-0005-0000-0000-000001000000}"/>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nt: Calibri, 9pt regular" xfId="1" xr:uid="{00000000-0005-0000-0000-00001F000000}"/>
    <cellStyle name="Font: Calibri, 9pt regular 2" xfId="12" xr:uid="{00000000-0005-0000-0000-000020000000}"/>
    <cellStyle name="Footnotes: top row" xfId="6" xr:uid="{00000000-0005-0000-0000-000021000000}"/>
    <cellStyle name="Footnotes: top row 2" xfId="8" xr:uid="{00000000-0005-0000-0000-000022000000}"/>
    <cellStyle name="Header: bottom row" xfId="2" xr:uid="{00000000-0005-0000-0000-000023000000}"/>
    <cellStyle name="Header: bottom row 2" xfId="11" xr:uid="{00000000-0005-0000-0000-000024000000}"/>
    <cellStyle name="Hyperlink" xfId="47" builtinId="8"/>
    <cellStyle name="Normal" xfId="0" builtinId="0"/>
    <cellStyle name="Normal 2" xfId="7" xr:uid="{00000000-0005-0000-0000-000027000000}"/>
    <cellStyle name="Normal 3" xfId="34" xr:uid="{00000000-0005-0000-0000-000028000000}"/>
    <cellStyle name="Normal 4" xfId="36" xr:uid="{00000000-0005-0000-0000-000029000000}"/>
    <cellStyle name="Parent row" xfId="5" xr:uid="{00000000-0005-0000-0000-00002A000000}"/>
    <cellStyle name="Parent row 2" xfId="9" xr:uid="{00000000-0005-0000-0000-00002B000000}"/>
    <cellStyle name="Percent" xfId="33" builtinId="5"/>
    <cellStyle name="Percent 2" xfId="35" xr:uid="{00000000-0005-0000-0000-00002D000000}"/>
    <cellStyle name="Table title" xfId="3" xr:uid="{00000000-0005-0000-0000-00002E000000}"/>
    <cellStyle name="Table title 2" xfId="13" xr:uid="{00000000-0005-0000-0000-00002F000000}"/>
  </cellStyles>
  <dxfs count="180">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file:///S:\DEMAND%20POLICY%20AND%20ANALYSIS%20DIVISION\9-MARKET%20ANALYSIS\EE%20TRENDS%20WG\NEUD\IMAGES\CANADA_BLK.JPG" TargetMode="External"/><Relationship Id="rId1" Type="http://schemas.openxmlformats.org/officeDocument/2006/relationships/image" Target="file:///S:\DEMAND%20POLICY%20AND%20ANALYSIS%20DIVISION\9-MARKET%20ANALYSIS\EE%20TRENDS%20WG\NEUD\IMAGES\NRCANLOGOEN.JP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65</xdr:row>
      <xdr:rowOff>0</xdr:rowOff>
    </xdr:from>
    <xdr:to>
      <xdr:col>10</xdr:col>
      <xdr:colOff>50800</xdr:colOff>
      <xdr:row>68</xdr:row>
      <xdr:rowOff>107950</xdr:rowOff>
    </xdr:to>
    <xdr:pic>
      <xdr:nvPicPr>
        <xdr:cNvPr id="2" name="Picture 1" descr="S:\DEMAND POLICY AND ANALYSIS DIVISION\9-MARKET ANALYSIS\EE TRENDS WG\NEUD\IMAGES\NRCANLOGOEN.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6146800" cy="660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26</xdr:col>
      <xdr:colOff>266700</xdr:colOff>
      <xdr:row>65</xdr:row>
      <xdr:rowOff>209550</xdr:rowOff>
    </xdr:from>
    <xdr:to>
      <xdr:col>28</xdr:col>
      <xdr:colOff>0</xdr:colOff>
      <xdr:row>67</xdr:row>
      <xdr:rowOff>57150</xdr:rowOff>
    </xdr:to>
    <xdr:pic>
      <xdr:nvPicPr>
        <xdr:cNvPr id="3" name="Picture 2" descr="S:\DEMAND POLICY AND ANALYSIS DIVISION\9-MARKET ANALYSIS\EE TRENDS WG\NEUD\IMAGES\CANADA_BLK.JPG">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0675600" y="209550"/>
          <a:ext cx="952500" cy="241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26</xdr:col>
      <xdr:colOff>266700</xdr:colOff>
      <xdr:row>0</xdr:row>
      <xdr:rowOff>0</xdr:rowOff>
    </xdr:from>
    <xdr:to>
      <xdr:col>28</xdr:col>
      <xdr:colOff>0</xdr:colOff>
      <xdr:row>3</xdr:row>
      <xdr:rowOff>152400</xdr:rowOff>
    </xdr:to>
    <xdr:pic>
      <xdr:nvPicPr>
        <xdr:cNvPr id="5" name="Picture 2" descr="S:\DEMAND POLICY AND ANALYSIS DIVISION\9-MARKET ANALYSIS\EE TRENDS WG\NEUD\IMAGES\CANADA_BLK.JPG">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1240750" y="209550"/>
          <a:ext cx="952500" cy="241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378</xdr:row>
      <xdr:rowOff>0</xdr:rowOff>
    </xdr:from>
    <xdr:to>
      <xdr:col>5</xdr:col>
      <xdr:colOff>241300</xdr:colOff>
      <xdr:row>381</xdr:row>
      <xdr:rowOff>107950</xdr:rowOff>
    </xdr:to>
    <xdr:pic>
      <xdr:nvPicPr>
        <xdr:cNvPr id="6" name="Picture 1" descr="S:\DEMAND POLICY AND ANALYSIS DIVISION\9-MARKET ANALYSIS\EE TRENDS WG\NEUD\IMAGES\NRCANLOGOEN.JPG">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6146800" cy="660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26</xdr:col>
      <xdr:colOff>266700</xdr:colOff>
      <xdr:row>378</xdr:row>
      <xdr:rowOff>209550</xdr:rowOff>
    </xdr:from>
    <xdr:to>
      <xdr:col>28</xdr:col>
      <xdr:colOff>0</xdr:colOff>
      <xdr:row>380</xdr:row>
      <xdr:rowOff>57150</xdr:rowOff>
    </xdr:to>
    <xdr:pic>
      <xdr:nvPicPr>
        <xdr:cNvPr id="7" name="Picture 2" descr="S:\DEMAND POLICY AND ANALYSIS DIVISION\9-MARKET ANALYSIS\EE TRENDS WG\NEUD\IMAGES\CANADA_BLK.JPG">
          <a:extLst>
            <a:ext uri="{FF2B5EF4-FFF2-40B4-BE49-F238E27FC236}">
              <a16:creationId xmlns:a16="http://schemas.microsoft.com/office/drawing/2014/main" id="{00000000-0008-0000-0800-000007000000}"/>
            </a:ext>
          </a:extLst>
        </xdr:cNvPr>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0777200" y="209550"/>
          <a:ext cx="952500" cy="241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0</xdr:colOff>
      <xdr:row>442</xdr:row>
      <xdr:rowOff>0</xdr:rowOff>
    </xdr:from>
    <xdr:to>
      <xdr:col>5</xdr:col>
      <xdr:colOff>234950</xdr:colOff>
      <xdr:row>445</xdr:row>
      <xdr:rowOff>107950</xdr:rowOff>
    </xdr:to>
    <xdr:pic>
      <xdr:nvPicPr>
        <xdr:cNvPr id="8" name="Picture 1" descr="S:\DEMAND POLICY AND ANALYSIS DIVISION\9-MARKET ANALYSIS\EE TRENDS WG\NEUD\IMAGES\NRCANLOGOEN.JPG">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6140450" cy="660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26</xdr:col>
      <xdr:colOff>266700</xdr:colOff>
      <xdr:row>442</xdr:row>
      <xdr:rowOff>209550</xdr:rowOff>
    </xdr:from>
    <xdr:to>
      <xdr:col>28</xdr:col>
      <xdr:colOff>0</xdr:colOff>
      <xdr:row>444</xdr:row>
      <xdr:rowOff>57150</xdr:rowOff>
    </xdr:to>
    <xdr:pic>
      <xdr:nvPicPr>
        <xdr:cNvPr id="9" name="Picture 2" descr="S:\DEMAND POLICY AND ANALYSIS DIVISION\9-MARKET ANALYSIS\EE TRENDS WG\NEUD\IMAGES\CANADA_BLK.JPG">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link="rId2">
          <a:extLst>
            <a:ext uri="{28A0092B-C50C-407E-A947-70E740481C1C}">
              <a14:useLocalDpi xmlns:a14="http://schemas.microsoft.com/office/drawing/2010/main" val="0"/>
            </a:ext>
          </a:extLst>
        </a:blip>
        <a:srcRect/>
        <a:stretch>
          <a:fillRect/>
        </a:stretch>
      </xdr:blipFill>
      <xdr:spPr bwMode="auto">
        <a:xfrm>
          <a:off x="20485100" y="209550"/>
          <a:ext cx="952500" cy="241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dataDxfId="179"/>
    <tableColumn id="3" xr3:uid="{00000000-0010-0000-0000-000003000000}" name="2006" dataDxfId="178"/>
    <tableColumn id="4" xr3:uid="{00000000-0010-0000-0000-000004000000}" name="2007" dataDxfId="177"/>
    <tableColumn id="5" xr3:uid="{00000000-0010-0000-0000-000005000000}" name="2008" dataDxfId="176"/>
    <tableColumn id="6" xr3:uid="{00000000-0010-0000-0000-000006000000}" name="2009" dataDxfId="175"/>
    <tableColumn id="7" xr3:uid="{00000000-0010-0000-0000-000007000000}" name="2010" dataDxfId="174"/>
    <tableColumn id="8" xr3:uid="{00000000-0010-0000-0000-000008000000}" name="2011" dataDxfId="173"/>
    <tableColumn id="9" xr3:uid="{00000000-0010-0000-0000-000009000000}" name="2012" dataDxfId="172"/>
    <tableColumn id="10" xr3:uid="{00000000-0010-0000-0000-00000A000000}" name="2013" dataDxfId="171"/>
    <tableColumn id="11" xr3:uid="{00000000-0010-0000-0000-00000B000000}" name="2014" dataDxfId="170"/>
    <tableColumn id="12" xr3:uid="{00000000-0010-0000-0000-00000C000000}" name="2015" dataDxfId="169"/>
    <tableColumn id="13" xr3:uid="{00000000-0010-0000-0000-00000D000000}" name="2016" dataDxfId="168"/>
    <tableColumn id="14" xr3:uid="{00000000-0010-0000-0000-00000E000000}" name="2017" dataDxfId="167"/>
    <tableColumn id="15" xr3:uid="{00000000-0010-0000-0000-00000F000000}" name="2018" dataDxfId="166"/>
    <tableColumn id="16" xr3:uid="{00000000-0010-0000-0000-000010000000}" name="2019" dataDxfId="165"/>
    <tableColumn id="17" xr3:uid="{00000000-0010-0000-0000-000011000000}" name="2020" dataDxfId="164"/>
    <tableColumn id="18" xr3:uid="{00000000-0010-0000-0000-000012000000}" name="2021" dataDxfId="163"/>
    <tableColumn id="19" xr3:uid="{00000000-0010-0000-0000-000013000000}" name="2022" dataDxfId="162"/>
    <tableColumn id="20" xr3:uid="{00000000-0010-0000-0000-000014000000}" name="2023" dataDxfId="161"/>
    <tableColumn id="21" xr3:uid="{00000000-0010-0000-0000-000015000000}" name="2024" dataDxfId="160"/>
    <tableColumn id="22" xr3:uid="{00000000-0010-0000-0000-000016000000}" name="2025" dataDxfId="159"/>
    <tableColumn id="23" xr3:uid="{00000000-0010-0000-0000-000017000000}" name="2026" dataDxfId="158"/>
    <tableColumn id="24" xr3:uid="{00000000-0010-0000-0000-000018000000}" name="2027" dataDxfId="157"/>
    <tableColumn id="25" xr3:uid="{00000000-0010-0000-0000-000019000000}" name="2028" dataDxfId="156"/>
    <tableColumn id="26" xr3:uid="{00000000-0010-0000-0000-00001A000000}" name="2029" dataDxfId="155"/>
    <tableColumn id="27" xr3:uid="{00000000-0010-0000-0000-00001B000000}" name="2030" dataDxfId="154"/>
    <tableColumn id="28" xr3:uid="{00000000-0010-0000-0000-00001C000000}" name="2031" dataDxfId="153"/>
    <tableColumn id="29" xr3:uid="{00000000-0010-0000-0000-00001D000000}" name="2032" dataDxfId="152"/>
    <tableColumn id="30" xr3:uid="{00000000-0010-0000-0000-00001E000000}" name="2033" dataDxfId="151"/>
    <tableColumn id="31" xr3:uid="{00000000-0010-0000-0000-00001F000000}" name="2034" dataDxfId="150"/>
    <tableColumn id="32" xr3:uid="{00000000-0010-0000-0000-000020000000}" name="2035" dataDxfId="149"/>
    <tableColumn id="33" xr3:uid="{00000000-0010-0000-0000-000021000000}" name="2036" dataDxfId="148"/>
    <tableColumn id="34" xr3:uid="{00000000-0010-0000-0000-000022000000}" name="2037" dataDxfId="147"/>
    <tableColumn id="35" xr3:uid="{00000000-0010-0000-0000-000023000000}" name="2038" dataDxfId="146"/>
    <tableColumn id="36" xr3:uid="{00000000-0010-0000-0000-000024000000}" name="2039" dataDxfId="145"/>
    <tableColumn id="37" xr3:uid="{00000000-0010-0000-0000-000025000000}" name="2040" dataDxfId="14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24" totalsRowShown="0">
  <tableColumns count="37">
    <tableColumn id="1" xr3:uid="{00000000-0010-0000-0100-000001000000}" name="_"/>
    <tableColumn id="2" xr3:uid="{00000000-0010-0000-0100-000002000000}" name="2005" dataDxfId="143"/>
    <tableColumn id="3" xr3:uid="{00000000-0010-0000-0100-000003000000}" name="2006" dataDxfId="142"/>
    <tableColumn id="4" xr3:uid="{00000000-0010-0000-0100-000004000000}" name="2007" dataDxfId="141"/>
    <tableColumn id="5" xr3:uid="{00000000-0010-0000-0100-000005000000}" name="2008" dataDxfId="140"/>
    <tableColumn id="6" xr3:uid="{00000000-0010-0000-0100-000006000000}" name="2009" dataDxfId="139"/>
    <tableColumn id="7" xr3:uid="{00000000-0010-0000-0100-000007000000}" name="2010" dataDxfId="138"/>
    <tableColumn id="8" xr3:uid="{00000000-0010-0000-0100-000008000000}" name="2011" dataDxfId="137"/>
    <tableColumn id="9" xr3:uid="{00000000-0010-0000-0100-000009000000}" name="2012" dataDxfId="136"/>
    <tableColumn id="10" xr3:uid="{00000000-0010-0000-0100-00000A000000}" name="2013" dataDxfId="135"/>
    <tableColumn id="11" xr3:uid="{00000000-0010-0000-0100-00000B000000}" name="2014" dataDxfId="134"/>
    <tableColumn id="12" xr3:uid="{00000000-0010-0000-0100-00000C000000}" name="2015" dataDxfId="133"/>
    <tableColumn id="13" xr3:uid="{00000000-0010-0000-0100-00000D000000}" name="2016" dataDxfId="132"/>
    <tableColumn id="14" xr3:uid="{00000000-0010-0000-0100-00000E000000}" name="2017" dataDxfId="131"/>
    <tableColumn id="15" xr3:uid="{00000000-0010-0000-0100-00000F000000}" name="2018" dataDxfId="130"/>
    <tableColumn id="16" xr3:uid="{00000000-0010-0000-0100-000010000000}" name="2019" dataDxfId="129"/>
    <tableColumn id="17" xr3:uid="{00000000-0010-0000-0100-000011000000}" name="2020" dataDxfId="128"/>
    <tableColumn id="18" xr3:uid="{00000000-0010-0000-0100-000012000000}" name="2021" dataDxfId="127"/>
    <tableColumn id="19" xr3:uid="{00000000-0010-0000-0100-000013000000}" name="2022" dataDxfId="126"/>
    <tableColumn id="20" xr3:uid="{00000000-0010-0000-0100-000014000000}" name="2023" dataDxfId="125"/>
    <tableColumn id="21" xr3:uid="{00000000-0010-0000-0100-000015000000}" name="2024" dataDxfId="124"/>
    <tableColumn id="22" xr3:uid="{00000000-0010-0000-0100-000016000000}" name="2025" dataDxfId="123"/>
    <tableColumn id="23" xr3:uid="{00000000-0010-0000-0100-000017000000}" name="2026" dataDxfId="122"/>
    <tableColumn id="24" xr3:uid="{00000000-0010-0000-0100-000018000000}" name="2027" dataDxfId="121"/>
    <tableColumn id="25" xr3:uid="{00000000-0010-0000-0100-000019000000}" name="2028" dataDxfId="120"/>
    <tableColumn id="26" xr3:uid="{00000000-0010-0000-0100-00001A000000}" name="2029" dataDxfId="119"/>
    <tableColumn id="27" xr3:uid="{00000000-0010-0000-0100-00001B000000}" name="2030" dataDxfId="118"/>
    <tableColumn id="28" xr3:uid="{00000000-0010-0000-0100-00001C000000}" name="2031" dataDxfId="117"/>
    <tableColumn id="29" xr3:uid="{00000000-0010-0000-0100-00001D000000}" name="2032" dataDxfId="116"/>
    <tableColumn id="30" xr3:uid="{00000000-0010-0000-0100-00001E000000}" name="2033" dataDxfId="115"/>
    <tableColumn id="31" xr3:uid="{00000000-0010-0000-0100-00001F000000}" name="2034" dataDxfId="114"/>
    <tableColumn id="32" xr3:uid="{00000000-0010-0000-0100-000020000000}" name="2035" dataDxfId="113"/>
    <tableColumn id="33" xr3:uid="{00000000-0010-0000-0100-000021000000}" name="2036" dataDxfId="112"/>
    <tableColumn id="34" xr3:uid="{00000000-0010-0000-0100-000022000000}" name="2037" dataDxfId="111"/>
    <tableColumn id="35" xr3:uid="{00000000-0010-0000-0100-000023000000}" name="2038" dataDxfId="110"/>
    <tableColumn id="36" xr3:uid="{00000000-0010-0000-0100-000024000000}" name="2039" dataDxfId="109"/>
    <tableColumn id="37" xr3:uid="{00000000-0010-0000-0100-000025000000}" name="2040" dataDxfId="10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7:AK34" totalsRowShown="0">
  <tableColumns count="37">
    <tableColumn id="1" xr3:uid="{00000000-0010-0000-0200-000001000000}" name="_"/>
    <tableColumn id="2" xr3:uid="{00000000-0010-0000-0200-000002000000}" name="2005" dataDxfId="107"/>
    <tableColumn id="3" xr3:uid="{00000000-0010-0000-0200-000003000000}" name="2006" dataDxfId="106"/>
    <tableColumn id="4" xr3:uid="{00000000-0010-0000-0200-000004000000}" name="2007" dataDxfId="105"/>
    <tableColumn id="5" xr3:uid="{00000000-0010-0000-0200-000005000000}" name="2008" dataDxfId="104"/>
    <tableColumn id="6" xr3:uid="{00000000-0010-0000-0200-000006000000}" name="2009" dataDxfId="103"/>
    <tableColumn id="7" xr3:uid="{00000000-0010-0000-0200-000007000000}" name="2010" dataDxfId="102"/>
    <tableColumn id="8" xr3:uid="{00000000-0010-0000-0200-000008000000}" name="2011" dataDxfId="101"/>
    <tableColumn id="9" xr3:uid="{00000000-0010-0000-0200-000009000000}" name="2012" dataDxfId="100"/>
    <tableColumn id="10" xr3:uid="{00000000-0010-0000-0200-00000A000000}" name="2013" dataDxfId="99"/>
    <tableColumn id="11" xr3:uid="{00000000-0010-0000-0200-00000B000000}" name="2014" dataDxfId="98"/>
    <tableColumn id="12" xr3:uid="{00000000-0010-0000-0200-00000C000000}" name="2015" dataDxfId="97"/>
    <tableColumn id="13" xr3:uid="{00000000-0010-0000-0200-00000D000000}" name="2016" dataDxfId="96"/>
    <tableColumn id="14" xr3:uid="{00000000-0010-0000-0200-00000E000000}" name="2017" dataDxfId="95"/>
    <tableColumn id="15" xr3:uid="{00000000-0010-0000-0200-00000F000000}" name="2018" dataDxfId="94"/>
    <tableColumn id="16" xr3:uid="{00000000-0010-0000-0200-000010000000}" name="2019" dataDxfId="93"/>
    <tableColumn id="17" xr3:uid="{00000000-0010-0000-0200-000011000000}" name="2020" dataDxfId="92"/>
    <tableColumn id="18" xr3:uid="{00000000-0010-0000-0200-000012000000}" name="2021" dataDxfId="91"/>
    <tableColumn id="19" xr3:uid="{00000000-0010-0000-0200-000013000000}" name="2022" dataDxfId="90"/>
    <tableColumn id="20" xr3:uid="{00000000-0010-0000-0200-000014000000}" name="2023" dataDxfId="89"/>
    <tableColumn id="21" xr3:uid="{00000000-0010-0000-0200-000015000000}" name="2024" dataDxfId="88"/>
    <tableColumn id="22" xr3:uid="{00000000-0010-0000-0200-000016000000}" name="2025" dataDxfId="87"/>
    <tableColumn id="23" xr3:uid="{00000000-0010-0000-0200-000017000000}" name="2026" dataDxfId="86"/>
    <tableColumn id="24" xr3:uid="{00000000-0010-0000-0200-000018000000}" name="2027" dataDxfId="85"/>
    <tableColumn id="25" xr3:uid="{00000000-0010-0000-0200-000019000000}" name="2028" dataDxfId="84"/>
    <tableColumn id="26" xr3:uid="{00000000-0010-0000-0200-00001A000000}" name="2029" dataDxfId="83"/>
    <tableColumn id="27" xr3:uid="{00000000-0010-0000-0200-00001B000000}" name="2030" dataDxfId="82"/>
    <tableColumn id="28" xr3:uid="{00000000-0010-0000-0200-00001C000000}" name="2031" dataDxfId="81"/>
    <tableColumn id="29" xr3:uid="{00000000-0010-0000-0200-00001D000000}" name="2032" dataDxfId="80"/>
    <tableColumn id="30" xr3:uid="{00000000-0010-0000-0200-00001E000000}" name="2033" dataDxfId="79"/>
    <tableColumn id="31" xr3:uid="{00000000-0010-0000-0200-00001F000000}" name="2034" dataDxfId="78"/>
    <tableColumn id="32" xr3:uid="{00000000-0010-0000-0200-000020000000}" name="2035" dataDxfId="77"/>
    <tableColumn id="33" xr3:uid="{00000000-0010-0000-0200-000021000000}" name="2036" dataDxfId="76"/>
    <tableColumn id="34" xr3:uid="{00000000-0010-0000-0200-000022000000}" name="2037" dataDxfId="75"/>
    <tableColumn id="35" xr3:uid="{00000000-0010-0000-0200-000023000000}" name="2038" dataDxfId="74"/>
    <tableColumn id="36" xr3:uid="{00000000-0010-0000-0200-000024000000}" name="2039" dataDxfId="73"/>
    <tableColumn id="37" xr3:uid="{00000000-0010-0000-0200-000025000000}" name="2040" dataDxfId="7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7:AK47" totalsRowShown="0">
  <tableColumns count="37">
    <tableColumn id="1" xr3:uid="{00000000-0010-0000-0300-000001000000}" name="_"/>
    <tableColumn id="2" xr3:uid="{00000000-0010-0000-0300-000002000000}" name="2005" dataDxfId="71"/>
    <tableColumn id="3" xr3:uid="{00000000-0010-0000-0300-000003000000}" name="2006" dataDxfId="70"/>
    <tableColumn id="4" xr3:uid="{00000000-0010-0000-0300-000004000000}" name="2007" dataDxfId="69"/>
    <tableColumn id="5" xr3:uid="{00000000-0010-0000-0300-000005000000}" name="2008" dataDxfId="68"/>
    <tableColumn id="6" xr3:uid="{00000000-0010-0000-0300-000006000000}" name="2009" dataDxfId="67"/>
    <tableColumn id="7" xr3:uid="{00000000-0010-0000-0300-000007000000}" name="2010" dataDxfId="66"/>
    <tableColumn id="8" xr3:uid="{00000000-0010-0000-0300-000008000000}" name="2011" dataDxfId="65"/>
    <tableColumn id="9" xr3:uid="{00000000-0010-0000-0300-000009000000}" name="2012" dataDxfId="64"/>
    <tableColumn id="10" xr3:uid="{00000000-0010-0000-0300-00000A000000}" name="2013" dataDxfId="63"/>
    <tableColumn id="11" xr3:uid="{00000000-0010-0000-0300-00000B000000}" name="2014" dataDxfId="62"/>
    <tableColumn id="12" xr3:uid="{00000000-0010-0000-0300-00000C000000}" name="2015" dataDxfId="61"/>
    <tableColumn id="13" xr3:uid="{00000000-0010-0000-0300-00000D000000}" name="2016" dataDxfId="60"/>
    <tableColumn id="14" xr3:uid="{00000000-0010-0000-0300-00000E000000}" name="2017" dataDxfId="59"/>
    <tableColumn id="15" xr3:uid="{00000000-0010-0000-0300-00000F000000}" name="2018" dataDxfId="58"/>
    <tableColumn id="16" xr3:uid="{00000000-0010-0000-0300-000010000000}" name="2019" dataDxfId="57"/>
    <tableColumn id="17" xr3:uid="{00000000-0010-0000-0300-000011000000}" name="2020" dataDxfId="56"/>
    <tableColumn id="18" xr3:uid="{00000000-0010-0000-0300-000012000000}" name="2021" dataDxfId="55"/>
    <tableColumn id="19" xr3:uid="{00000000-0010-0000-0300-000013000000}" name="2022" dataDxfId="54"/>
    <tableColumn id="20" xr3:uid="{00000000-0010-0000-0300-000014000000}" name="2023" dataDxfId="53"/>
    <tableColumn id="21" xr3:uid="{00000000-0010-0000-0300-000015000000}" name="2024" dataDxfId="52"/>
    <tableColumn id="22" xr3:uid="{00000000-0010-0000-0300-000016000000}" name="2025" dataDxfId="51"/>
    <tableColumn id="23" xr3:uid="{00000000-0010-0000-0300-000017000000}" name="2026" dataDxfId="50"/>
    <tableColumn id="24" xr3:uid="{00000000-0010-0000-0300-000018000000}" name="2027" dataDxfId="49"/>
    <tableColumn id="25" xr3:uid="{00000000-0010-0000-0300-000019000000}" name="2028" dataDxfId="48"/>
    <tableColumn id="26" xr3:uid="{00000000-0010-0000-0300-00001A000000}" name="2029" dataDxfId="47"/>
    <tableColumn id="27" xr3:uid="{00000000-0010-0000-0300-00001B000000}" name="2030" dataDxfId="46"/>
    <tableColumn id="28" xr3:uid="{00000000-0010-0000-0300-00001C000000}" name="2031" dataDxfId="45"/>
    <tableColumn id="29" xr3:uid="{00000000-0010-0000-0300-00001D000000}" name="2032" dataDxfId="44"/>
    <tableColumn id="30" xr3:uid="{00000000-0010-0000-0300-00001E000000}" name="2033" dataDxfId="43"/>
    <tableColumn id="31" xr3:uid="{00000000-0010-0000-0300-00001F000000}" name="2034" dataDxfId="42"/>
    <tableColumn id="32" xr3:uid="{00000000-0010-0000-0300-000020000000}" name="2035" dataDxfId="41"/>
    <tableColumn id="33" xr3:uid="{00000000-0010-0000-0300-000021000000}" name="2036" dataDxfId="40"/>
    <tableColumn id="34" xr3:uid="{00000000-0010-0000-0300-000022000000}" name="2037" dataDxfId="39"/>
    <tableColumn id="35" xr3:uid="{00000000-0010-0000-0300-000023000000}" name="2038" dataDxfId="38"/>
    <tableColumn id="36" xr3:uid="{00000000-0010-0000-0300-000024000000}" name="2039" dataDxfId="37"/>
    <tableColumn id="37" xr3:uid="{00000000-0010-0000-0300-000025000000}" name="2040" dataDxfId="3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50:AK60" totalsRowShown="0">
  <tableColumns count="37">
    <tableColumn id="1" xr3:uid="{00000000-0010-0000-0400-000001000000}" name="_"/>
    <tableColumn id="2" xr3:uid="{00000000-0010-0000-0400-000002000000}" name="2005" dataDxfId="35"/>
    <tableColumn id="3" xr3:uid="{00000000-0010-0000-0400-000003000000}" name="2006" dataDxfId="34"/>
    <tableColumn id="4" xr3:uid="{00000000-0010-0000-0400-000004000000}" name="2007" dataDxfId="33"/>
    <tableColumn id="5" xr3:uid="{00000000-0010-0000-0400-000005000000}" name="2008" dataDxfId="32"/>
    <tableColumn id="6" xr3:uid="{00000000-0010-0000-0400-000006000000}" name="2009" dataDxfId="31"/>
    <tableColumn id="7" xr3:uid="{00000000-0010-0000-0400-000007000000}" name="2010" dataDxfId="30"/>
    <tableColumn id="8" xr3:uid="{00000000-0010-0000-0400-000008000000}" name="2011" dataDxfId="29"/>
    <tableColumn id="9" xr3:uid="{00000000-0010-0000-0400-000009000000}" name="2012" dataDxfId="28"/>
    <tableColumn id="10" xr3:uid="{00000000-0010-0000-0400-00000A000000}" name="2013" dataDxfId="27"/>
    <tableColumn id="11" xr3:uid="{00000000-0010-0000-0400-00000B000000}" name="2014" dataDxfId="26"/>
    <tableColumn id="12" xr3:uid="{00000000-0010-0000-0400-00000C000000}" name="2015" dataDxfId="25"/>
    <tableColumn id="13" xr3:uid="{00000000-0010-0000-0400-00000D000000}" name="2016" dataDxfId="24"/>
    <tableColumn id="14" xr3:uid="{00000000-0010-0000-0400-00000E000000}" name="2017" dataDxfId="23"/>
    <tableColumn id="15" xr3:uid="{00000000-0010-0000-0400-00000F000000}" name="2018" dataDxfId="22"/>
    <tableColumn id="16" xr3:uid="{00000000-0010-0000-0400-000010000000}" name="2019" dataDxfId="21"/>
    <tableColumn id="17" xr3:uid="{00000000-0010-0000-0400-000011000000}" name="2020" dataDxfId="20"/>
    <tableColumn id="18" xr3:uid="{00000000-0010-0000-0400-000012000000}" name="2021" dataDxfId="19"/>
    <tableColumn id="19" xr3:uid="{00000000-0010-0000-0400-000013000000}" name="2022" dataDxfId="18"/>
    <tableColumn id="20" xr3:uid="{00000000-0010-0000-0400-000014000000}" name="2023" dataDxfId="17"/>
    <tableColumn id="21" xr3:uid="{00000000-0010-0000-0400-000015000000}" name="2024" dataDxfId="16"/>
    <tableColumn id="22" xr3:uid="{00000000-0010-0000-0400-000016000000}" name="2025" dataDxfId="15"/>
    <tableColumn id="23" xr3:uid="{00000000-0010-0000-0400-000017000000}" name="2026" dataDxfId="14"/>
    <tableColumn id="24" xr3:uid="{00000000-0010-0000-0400-000018000000}" name="2027" dataDxfId="13"/>
    <tableColumn id="25" xr3:uid="{00000000-0010-0000-0400-000019000000}" name="2028" dataDxfId="12"/>
    <tableColumn id="26" xr3:uid="{00000000-0010-0000-0400-00001A000000}" name="2029" dataDxfId="11"/>
    <tableColumn id="27" xr3:uid="{00000000-0010-0000-0400-00001B000000}" name="2030" dataDxfId="10"/>
    <tableColumn id="28" xr3:uid="{00000000-0010-0000-0400-00001C000000}" name="2031" dataDxfId="9"/>
    <tableColumn id="29" xr3:uid="{00000000-0010-0000-0400-00001D000000}" name="2032" dataDxfId="8"/>
    <tableColumn id="30" xr3:uid="{00000000-0010-0000-0400-00001E000000}" name="2033" dataDxfId="7"/>
    <tableColumn id="31" xr3:uid="{00000000-0010-0000-0400-00001F000000}" name="2034" dataDxfId="6"/>
    <tableColumn id="32" xr3:uid="{00000000-0010-0000-0400-000020000000}" name="2035" dataDxfId="5"/>
    <tableColumn id="33" xr3:uid="{00000000-0010-0000-0400-000021000000}" name="2036" dataDxfId="4"/>
    <tableColumn id="34" xr3:uid="{00000000-0010-0000-0400-000022000000}" name="2037" dataDxfId="3"/>
    <tableColumn id="35" xr3:uid="{00000000-0010-0000-0400-000023000000}" name="2038" dataDxfId="2"/>
    <tableColumn id="36" xr3:uid="{00000000-0010-0000-0400-000024000000}" name="2039" dataDxfId="1"/>
    <tableColumn id="37" xr3:uid="{00000000-0010-0000-0400-000025000000}" name="204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ee.nrcan.gc.ca/corporate/statistics/neud/dpa/menus/trends/comprehensive/trends_com_ab.cfm" TargetMode="External"/><Relationship Id="rId2" Type="http://schemas.openxmlformats.org/officeDocument/2006/relationships/hyperlink" Target="http://www.statcan.gc.ca/pub/11-526-s/2013002/t002-eng.htm" TargetMode="External"/><Relationship Id="rId1" Type="http://schemas.openxmlformats.org/officeDocument/2006/relationships/hyperlink" Target="http://oee.nrcan.gc.ca/corporate/statistics/neud/dpa/menus/trends/comprehensive/trends_res_ab.cfm" TargetMode="External"/><Relationship Id="rId4" Type="http://schemas.openxmlformats.org/officeDocument/2006/relationships/hyperlink" Target="https://www150.statcan.gc.ca/t1/tbl1/en/tv.action?pid=3210019701&amp;pickMembers%5B0%5D=1.10&amp;pickMembers%5B1%5D=4.1&amp;pickMembers%5B2%5D=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statcan.gc.ca/pub/11-526-s/2013002/t002-eng.ht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150.statcan.gc.ca/t1/tbl1/en/tv.action?pid=3210019701&amp;pickMembers%5B0%5D=1.10&amp;pickMembers%5B1%5D=4.1&amp;pickMembers%5B2%5D=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oee.nrcan.gc.ca/corporate/statistics/neud/dpa/showTable.cfm?type=CP&amp;sector=res&amp;juris=ab&amp;rn=2&amp;page=0"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9.xml.rels><?xml version="1.0" encoding="UTF-8" standalone="yes"?>
<Relationships xmlns="http://schemas.openxmlformats.org/package/2006/relationships"><Relationship Id="rId8" Type="http://schemas.openxmlformats.org/officeDocument/2006/relationships/hyperlink" Target="http://oee.nrcan.gc.ca/corporate/statistics/neud/dpa/showTable.cfm?type=CP&amp;sector=com&amp;juris=ab&amp;rn=2&amp;page=0" TargetMode="External"/><Relationship Id="rId3" Type="http://schemas.openxmlformats.org/officeDocument/2006/relationships/hyperlink" Target="http://oee.nrcan.gc.ca/corporate/statistics/neud/dpa/showTable.cfm?type=CP&amp;sector=com&amp;juris=ab&amp;rn=30&amp;page=0" TargetMode="External"/><Relationship Id="rId7" Type="http://schemas.openxmlformats.org/officeDocument/2006/relationships/hyperlink" Target="http://oee.nrcan.gc.ca/corporate/statistics/neud/dpa/showTable.cfm?type=CP&amp;sector=com&amp;juris=ab&amp;rn=24&amp;page=0" TargetMode="External"/><Relationship Id="rId2" Type="http://schemas.openxmlformats.org/officeDocument/2006/relationships/hyperlink" Target="http://oee.nrcan.gc.ca/corporate/statistics/neud/dpa/showTable.cfm?type=CP&amp;sector=com&amp;juris=ab&amp;rn=28&amp;page=0" TargetMode="External"/><Relationship Id="rId1" Type="http://schemas.openxmlformats.org/officeDocument/2006/relationships/hyperlink" Target="http://oee.nrcan.gc.ca/corporate/statistics/neud/dpa/showTable.cfm?type=CP&amp;sector=com&amp;juris=ab&amp;rn=26&amp;page=0" TargetMode="External"/><Relationship Id="rId6" Type="http://schemas.openxmlformats.org/officeDocument/2006/relationships/hyperlink" Target="http://oee.nrcan.gc.ca/corporate/statistics/neud/dpa/showTable.cfm?type=CP&amp;sector=com&amp;juris=ab&amp;rn=34&amp;page=0" TargetMode="External"/><Relationship Id="rId5" Type="http://schemas.openxmlformats.org/officeDocument/2006/relationships/hyperlink" Target="http://oee.nrcan.gc.ca/corporate/statistics/neud/dpa/showTable.cfm?type=CP&amp;sector=com&amp;juris=ab&amp;rn=32&amp;page=0" TargetMode="External"/><Relationship Id="rId10" Type="http://schemas.openxmlformats.org/officeDocument/2006/relationships/drawing" Target="../drawings/drawing1.xml"/><Relationship Id="rId4" Type="http://schemas.openxmlformats.org/officeDocument/2006/relationships/hyperlink" Target="http://oee.nrcan.gc.ca/corporate/statistics/neud/dpa/showTable.cfm?type=CP&amp;sector=com&amp;juris=ab&amp;rn=31&amp;page=0" TargetMode="External"/><Relationship Id="rId9" Type="http://schemas.openxmlformats.org/officeDocument/2006/relationships/hyperlink" Target="http://oee.nrcan.gc.ca/corporate/statistics/neud/dpa/showTable.cfm?type=CP&amp;sector=com&amp;juris=ab&amp;rn=1&amp;page=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topLeftCell="A18" workbookViewId="0">
      <selection activeCell="B41" sqref="B41"/>
    </sheetView>
  </sheetViews>
  <sheetFormatPr baseColWidth="10" defaultColWidth="8.83203125" defaultRowHeight="15"/>
  <cols>
    <col min="1" max="1" width="10.83203125" style="4" customWidth="1"/>
    <col min="2" max="2" width="61.5" style="4" customWidth="1"/>
    <col min="3" max="3" width="19.1640625" style="4" customWidth="1"/>
    <col min="4" max="4" width="64.5" style="4" customWidth="1"/>
    <col min="5" max="16384" width="8.83203125" style="4"/>
  </cols>
  <sheetData>
    <row r="1" spans="1:4">
      <c r="A1" s="1" t="s">
        <v>2</v>
      </c>
    </row>
    <row r="3" spans="1:4">
      <c r="A3" s="1" t="s">
        <v>0</v>
      </c>
      <c r="B3" s="2" t="s">
        <v>113</v>
      </c>
      <c r="D3" s="2" t="s">
        <v>804</v>
      </c>
    </row>
    <row r="4" spans="1:4">
      <c r="B4" s="4" t="s">
        <v>42</v>
      </c>
      <c r="D4" s="4" t="s">
        <v>43</v>
      </c>
    </row>
    <row r="5" spans="1:4">
      <c r="B5" s="106">
        <v>2016</v>
      </c>
      <c r="D5" s="4" t="s">
        <v>792</v>
      </c>
    </row>
    <row r="6" spans="1:4">
      <c r="B6" s="106" t="s">
        <v>810</v>
      </c>
      <c r="D6" s="4" t="s">
        <v>793</v>
      </c>
    </row>
    <row r="7" spans="1:4">
      <c r="B7" s="4" t="s">
        <v>31</v>
      </c>
      <c r="D7" s="4" t="s">
        <v>768</v>
      </c>
    </row>
    <row r="8" spans="1:4">
      <c r="B8" s="110" t="s">
        <v>788</v>
      </c>
      <c r="D8" s="135" t="s">
        <v>627</v>
      </c>
    </row>
    <row r="9" spans="1:4">
      <c r="B9" s="134" t="s">
        <v>787</v>
      </c>
    </row>
    <row r="10" spans="1:4">
      <c r="B10" s="5"/>
      <c r="D10" s="5"/>
    </row>
    <row r="11" spans="1:4">
      <c r="B11" s="2" t="s">
        <v>112</v>
      </c>
    </row>
    <row r="12" spans="1:4">
      <c r="B12" s="5" t="s">
        <v>43</v>
      </c>
    </row>
    <row r="13" spans="1:4">
      <c r="B13" s="108">
        <v>2011</v>
      </c>
    </row>
    <row r="14" spans="1:4">
      <c r="B14" s="5" t="s">
        <v>111</v>
      </c>
    </row>
    <row r="15" spans="1:4">
      <c r="B15" s="110" t="s">
        <v>789</v>
      </c>
    </row>
    <row r="16" spans="1:4">
      <c r="B16" s="5" t="s">
        <v>44</v>
      </c>
    </row>
    <row r="18" spans="2:2">
      <c r="B18" s="2" t="s">
        <v>762</v>
      </c>
    </row>
    <row r="19" spans="2:2">
      <c r="B19" s="4" t="s">
        <v>42</v>
      </c>
    </row>
    <row r="20" spans="2:2">
      <c r="B20" s="106">
        <v>2016</v>
      </c>
    </row>
    <row r="21" spans="2:2">
      <c r="B21" s="4" t="s">
        <v>763</v>
      </c>
    </row>
    <row r="22" spans="2:2">
      <c r="B22" s="110" t="s">
        <v>790</v>
      </c>
    </row>
    <row r="23" spans="2:2">
      <c r="B23" s="4" t="s">
        <v>764</v>
      </c>
    </row>
    <row r="25" spans="2:2">
      <c r="B25" s="2" t="s">
        <v>811</v>
      </c>
    </row>
    <row r="26" spans="2:2">
      <c r="B26" s="4" t="s">
        <v>43</v>
      </c>
    </row>
    <row r="27" spans="2:2">
      <c r="B27" s="109" t="s">
        <v>45</v>
      </c>
    </row>
    <row r="28" spans="2:2">
      <c r="B28" s="4" t="s">
        <v>791</v>
      </c>
    </row>
    <row r="29" spans="2:2">
      <c r="B29" s="110" t="s">
        <v>794</v>
      </c>
    </row>
    <row r="30" spans="2:2">
      <c r="B30" s="106">
        <v>2011</v>
      </c>
    </row>
    <row r="31" spans="2:2">
      <c r="B31" s="106"/>
    </row>
    <row r="32" spans="2:2">
      <c r="B32" s="62" t="s">
        <v>807</v>
      </c>
    </row>
    <row r="33" spans="1:3">
      <c r="B33" s="106" t="s">
        <v>677</v>
      </c>
    </row>
    <row r="34" spans="1:3">
      <c r="B34" s="106">
        <v>2016</v>
      </c>
    </row>
    <row r="35" spans="1:3">
      <c r="B35" s="106" t="s">
        <v>678</v>
      </c>
    </row>
    <row r="36" spans="1:3">
      <c r="B36" s="106" t="s">
        <v>679</v>
      </c>
    </row>
    <row r="37" spans="1:3">
      <c r="B37" s="106" t="s">
        <v>680</v>
      </c>
    </row>
    <row r="38" spans="1:3">
      <c r="A38" s="1"/>
    </row>
    <row r="39" spans="1:3">
      <c r="A39" s="1" t="s">
        <v>3</v>
      </c>
    </row>
    <row r="40" spans="1:3">
      <c r="A40" s="4" t="s">
        <v>765</v>
      </c>
    </row>
    <row r="41" spans="1:3">
      <c r="A41" s="4" t="s">
        <v>4</v>
      </c>
    </row>
    <row r="42" spans="1:3">
      <c r="A42" s="4" t="s">
        <v>5</v>
      </c>
    </row>
    <row r="44" spans="1:3">
      <c r="A44" s="4" t="s">
        <v>681</v>
      </c>
      <c r="C44" s="107"/>
    </row>
    <row r="45" spans="1:3">
      <c r="A45" s="4" t="s">
        <v>682</v>
      </c>
      <c r="C45" s="107"/>
    </row>
    <row r="46" spans="1:3">
      <c r="C46" s="107"/>
    </row>
    <row r="47" spans="1:3">
      <c r="A47" s="1" t="s">
        <v>8</v>
      </c>
    </row>
    <row r="48" spans="1:3">
      <c r="A48" s="4" t="s">
        <v>683</v>
      </c>
      <c r="C48" s="107"/>
    </row>
    <row r="50" spans="1:2">
      <c r="A50" s="1" t="s">
        <v>589</v>
      </c>
    </row>
    <row r="51" spans="1:2">
      <c r="A51" s="4">
        <f>947817.12*10^6</f>
        <v>947817120000</v>
      </c>
      <c r="B51" s="4" t="s">
        <v>588</v>
      </c>
    </row>
  </sheetData>
  <hyperlinks>
    <hyperlink ref="B8" r:id="rId1" xr:uid="{00000000-0004-0000-0000-000000000000}"/>
    <hyperlink ref="B15" r:id="rId2" xr:uid="{00000000-0004-0000-0000-000001000000}"/>
    <hyperlink ref="B22" r:id="rId3" xr:uid="{00000000-0004-0000-0000-000002000000}"/>
    <hyperlink ref="B29" r:id="rId4" xr:uid="{00000000-0004-0000-0000-000003000000}"/>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M7"/>
  <sheetViews>
    <sheetView workbookViewId="0">
      <pane xSplit="1" ySplit="1" topLeftCell="B2" activePane="bottomRight" state="frozen"/>
      <selection pane="topRight"/>
      <selection pane="bottomLeft"/>
      <selection pane="bottomRight" activeCell="C18" sqref="C18"/>
    </sheetView>
  </sheetViews>
  <sheetFormatPr baseColWidth="10" defaultColWidth="8.83203125" defaultRowHeight="15"/>
  <cols>
    <col min="1" max="1" width="25.83203125" customWidth="1"/>
    <col min="2" max="2" width="12.1640625" bestFit="1" customWidth="1"/>
    <col min="28" max="28" width="9"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Assignment'!B80</f>
        <v>9025712960390.668</v>
      </c>
      <c r="C2" s="6">
        <f>'CAN Residential Assignment'!C80</f>
        <v>9177697542355.3906</v>
      </c>
      <c r="D2" s="6">
        <f>'CAN Residential Assignment'!D80</f>
        <v>9329682124320.1094</v>
      </c>
      <c r="E2" s="6">
        <f>'CAN Residential Assignment'!E80</f>
        <v>9472981873029.7051</v>
      </c>
      <c r="F2" s="6">
        <f>'CAN Residential Assignment'!F80</f>
        <v>9614110413425.5195</v>
      </c>
      <c r="G2" s="6">
        <f>'CAN Residential Assignment'!G80</f>
        <v>9753067745507.5488</v>
      </c>
      <c r="H2" s="6">
        <f>'CAN Residential Assignment'!H80</f>
        <v>9887682660962.0156</v>
      </c>
      <c r="I2" s="6">
        <f>'CAN Residential Assignment'!I80</f>
        <v>10017955159788.92</v>
      </c>
      <c r="J2" s="6">
        <f>'CAN Residential Assignment'!J80</f>
        <v>10141714033674.479</v>
      </c>
      <c r="K2" s="6">
        <f>'CAN Residential Assignment'!K80</f>
        <v>10263301699246.258</v>
      </c>
      <c r="L2" s="6">
        <f>'CAN Residential Assignment'!L80</f>
        <v>10378375739876.688</v>
      </c>
      <c r="M2" s="6">
        <f>'CAN Residential Assignment'!M80</f>
        <v>10491278572193.34</v>
      </c>
      <c r="N2" s="6">
        <f>'CAN Residential Assignment'!N80</f>
        <v>10606352612823.77</v>
      </c>
      <c r="O2" s="6">
        <f>'CAN Residential Assignment'!O80</f>
        <v>10717084236826.639</v>
      </c>
      <c r="P2" s="6">
        <f>'CAN Residential Assignment'!P80</f>
        <v>10829987069143.289</v>
      </c>
      <c r="Q2" s="6">
        <f>'CAN Residential Assignment'!Q80</f>
        <v>10938547484832.375</v>
      </c>
      <c r="R2" s="6">
        <f>'CAN Residential Assignment'!R80</f>
        <v>11047107900521.463</v>
      </c>
      <c r="S2" s="6">
        <f>'CAN Residential Assignment'!S80</f>
        <v>11153497107896.766</v>
      </c>
      <c r="T2" s="6">
        <f>'CAN Residential Assignment'!T80</f>
        <v>11257715106958.291</v>
      </c>
      <c r="U2" s="6">
        <f>'CAN Residential Assignment'!U80</f>
        <v>11361933106019.814</v>
      </c>
      <c r="V2" s="6">
        <f>'CAN Residential Assignment'!V80</f>
        <v>11466151105081.338</v>
      </c>
      <c r="W2" s="6">
        <f>'CAN Residential Assignment'!W80</f>
        <v>11566026687515.299</v>
      </c>
      <c r="X2" s="6">
        <f>'CAN Residential Assignment'!X80</f>
        <v>11668073478263.039</v>
      </c>
      <c r="Y2" s="6">
        <f>'CAN Residential Assignment'!Y80</f>
        <v>11765777852383.215</v>
      </c>
      <c r="Z2" s="6">
        <f>'CAN Residential Assignment'!Z80</f>
        <v>11863482226503.395</v>
      </c>
      <c r="AA2" s="6">
        <f>'CAN Residential Assignment'!AA80</f>
        <v>11961186600623.572</v>
      </c>
      <c r="AB2" s="6">
        <f>'CAN Residential Assignment'!AB80</f>
        <v>12069602269091.75</v>
      </c>
      <c r="AC2" s="6">
        <f>'CAN Residential Assignment'!AC80</f>
        <v>12171149023985.406</v>
      </c>
      <c r="AD2" s="6">
        <f>'CAN Residential Assignment'!AD80</f>
        <v>12272695778879.062</v>
      </c>
      <c r="AE2" s="6">
        <f>'CAN Residential Assignment'!AE80</f>
        <v>12374242533772.719</v>
      </c>
      <c r="AF2" s="6">
        <f>'CAN Residential Assignment'!AF80</f>
        <v>12475789288666.375</v>
      </c>
      <c r="AG2" s="6">
        <f>'CAN Residential Assignment'!AG80</f>
        <v>12577336043560.031</v>
      </c>
      <c r="AH2" s="6">
        <f>'CAN Residential Assignment'!AH80</f>
        <v>12678882798453.688</v>
      </c>
      <c r="AI2" s="6">
        <f>'CAN Residential Assignment'!AI80</f>
        <v>12780429553347.344</v>
      </c>
      <c r="AJ2" s="6">
        <f>'CAN Residential Assignment'!AJ80</f>
        <v>12881976308241</v>
      </c>
      <c r="AK2" s="6">
        <f>'CAN Residential Assignment'!AK80</f>
        <v>12983523063134.656</v>
      </c>
    </row>
    <row r="3" spans="1:39">
      <c r="A3" s="1" t="s">
        <v>26</v>
      </c>
      <c r="B3" s="6">
        <f>'CAN Residential Assignment'!B81</f>
        <v>0</v>
      </c>
      <c r="C3" s="6">
        <f>'CAN Residential Assignment'!C81</f>
        <v>0</v>
      </c>
      <c r="D3" s="6">
        <f>'CAN Residential Assignment'!D81</f>
        <v>0</v>
      </c>
      <c r="E3" s="6">
        <f>'CAN Residential Assignment'!E81</f>
        <v>0</v>
      </c>
      <c r="F3" s="6">
        <f>'CAN Residential Assignment'!F81</f>
        <v>0</v>
      </c>
      <c r="G3" s="6">
        <f>'CAN Residential Assignment'!G81</f>
        <v>0</v>
      </c>
      <c r="H3" s="6">
        <f>'CAN Residential Assignment'!H81</f>
        <v>0</v>
      </c>
      <c r="I3" s="6">
        <f>'CAN Residential Assignment'!I81</f>
        <v>0</v>
      </c>
      <c r="J3" s="6">
        <f>'CAN Residential Assignment'!J81</f>
        <v>0</v>
      </c>
      <c r="K3" s="6">
        <f>'CAN Residential Assignment'!K81</f>
        <v>0</v>
      </c>
      <c r="L3" s="6">
        <f>'CAN Residential Assignment'!L81</f>
        <v>0</v>
      </c>
      <c r="M3" s="6">
        <f>'CAN Residential Assignment'!M81</f>
        <v>0</v>
      </c>
      <c r="N3" s="6">
        <f>'CAN Residential Assignment'!N81</f>
        <v>0</v>
      </c>
      <c r="O3" s="6">
        <f>'CAN Residential Assignment'!O81</f>
        <v>0</v>
      </c>
      <c r="P3" s="6">
        <f>'CAN Residential Assignment'!P81</f>
        <v>0</v>
      </c>
      <c r="Q3" s="6">
        <f>'CAN Residential Assignment'!Q81</f>
        <v>0</v>
      </c>
      <c r="R3" s="6">
        <f>'CAN Residential Assignment'!R81</f>
        <v>0</v>
      </c>
      <c r="S3" s="6">
        <f>'CAN Residential Assignment'!S81</f>
        <v>0</v>
      </c>
      <c r="T3" s="6">
        <f>'CAN Residential Assignment'!T81</f>
        <v>0</v>
      </c>
      <c r="U3" s="6">
        <f>'CAN Residential Assignment'!U81</f>
        <v>0</v>
      </c>
      <c r="V3" s="6">
        <f>'CAN Residential Assignment'!V81</f>
        <v>0</v>
      </c>
      <c r="W3" s="6">
        <f>'CAN Residential Assignment'!W81</f>
        <v>0</v>
      </c>
      <c r="X3" s="6">
        <f>'CAN Residential Assignment'!X81</f>
        <v>0</v>
      </c>
      <c r="Y3" s="6">
        <f>'CAN Residential Assignment'!Y81</f>
        <v>0</v>
      </c>
      <c r="Z3" s="6">
        <f>'CAN Residential Assignment'!Z81</f>
        <v>0</v>
      </c>
      <c r="AA3" s="6">
        <f>'CAN Residential Assignment'!AA81</f>
        <v>0</v>
      </c>
      <c r="AB3" s="6">
        <f>'CAN Residential Assignment'!AB81</f>
        <v>0</v>
      </c>
      <c r="AC3" s="6">
        <f>'CAN Residential Assignment'!AC81</f>
        <v>0</v>
      </c>
      <c r="AD3" s="6">
        <f>'CAN Residential Assignment'!AD81</f>
        <v>0</v>
      </c>
      <c r="AE3" s="6">
        <f>'CAN Residential Assignment'!AE81</f>
        <v>0</v>
      </c>
      <c r="AF3" s="6">
        <f>'CAN Residential Assignment'!AF81</f>
        <v>0</v>
      </c>
      <c r="AG3" s="6">
        <f>'CAN Residential Assignment'!AG81</f>
        <v>0</v>
      </c>
      <c r="AH3" s="6">
        <f>'CAN Residential Assignment'!AH81</f>
        <v>0</v>
      </c>
      <c r="AI3" s="6">
        <f>'CAN Residential Assignment'!AI81</f>
        <v>0</v>
      </c>
      <c r="AJ3" s="6">
        <f>'CAN Residential Assignment'!AJ81</f>
        <v>0</v>
      </c>
      <c r="AK3" s="6">
        <f>'CAN Residential Assignment'!AK81</f>
        <v>0</v>
      </c>
    </row>
    <row r="4" spans="1:39">
      <c r="A4" s="1" t="s">
        <v>27</v>
      </c>
      <c r="B4" s="6">
        <f>'CAN Residential Assignment'!B82</f>
        <v>91259986599505.562</v>
      </c>
      <c r="C4" s="6">
        <f>'CAN Residential Assignment'!C82</f>
        <v>92134782773687.75</v>
      </c>
      <c r="D4" s="6">
        <f>'CAN Residential Assignment'!D82</f>
        <v>92811708384662.062</v>
      </c>
      <c r="E4" s="6">
        <f>'CAN Residential Assignment'!E82</f>
        <v>93342834633272.656</v>
      </c>
      <c r="F4" s="6">
        <f>'CAN Residential Assignment'!F82</f>
        <v>93816682560954.688</v>
      </c>
      <c r="G4" s="6">
        <f>'CAN Residential Assignment'!G82</f>
        <v>94238459287792.516</v>
      </c>
      <c r="H4" s="6">
        <f>'CAN Residential Assignment'!H82</f>
        <v>94628993294123.844</v>
      </c>
      <c r="I4" s="6">
        <f>'CAN Residential Assignment'!I82</f>
        <v>95003905940201.922</v>
      </c>
      <c r="J4" s="6">
        <f>'CAN Residential Assignment'!J82</f>
        <v>95352782985857.922</v>
      </c>
      <c r="K4" s="6">
        <f>'CAN Residential Assignment'!K82</f>
        <v>95701660031513.922</v>
      </c>
      <c r="L4" s="6">
        <f>'CAN Residential Assignment'!L82</f>
        <v>96040122837001.062</v>
      </c>
      <c r="M4" s="6">
        <f>'CAN Residential Assignment'!M82</f>
        <v>96362964282234.969</v>
      </c>
      <c r="N4" s="6">
        <f>'CAN Residential Assignment'!N82</f>
        <v>96659770127046.766</v>
      </c>
      <c r="O4" s="6">
        <f>'CAN Residential Assignment'!O82</f>
        <v>96940954611605.328</v>
      </c>
      <c r="P4" s="6">
        <f>'CAN Residential Assignment'!P82</f>
        <v>97201310615826.219</v>
      </c>
      <c r="Q4" s="6">
        <f>'CAN Residential Assignment'!Q82</f>
        <v>97440838139709.453</v>
      </c>
      <c r="R4" s="6">
        <f>'CAN Residential Assignment'!R82</f>
        <v>97664744303339.406</v>
      </c>
      <c r="S4" s="6">
        <f>'CAN Residential Assignment'!S82</f>
        <v>97873029106716.125</v>
      </c>
      <c r="T4" s="6">
        <f>'CAN Residential Assignment'!T82</f>
        <v>98060485429755.156</v>
      </c>
      <c r="U4" s="6">
        <f>'CAN Residential Assignment'!U82</f>
        <v>98237527512625.359</v>
      </c>
      <c r="V4" s="6">
        <f>'CAN Residential Assignment'!V82</f>
        <v>98398948235242.312</v>
      </c>
      <c r="W4" s="6">
        <f>'CAN Residential Assignment'!W82</f>
        <v>98555161837774.859</v>
      </c>
      <c r="X4" s="6">
        <f>'CAN Residential Assignment'!X82</f>
        <v>98695754080054.109</v>
      </c>
      <c r="Y4" s="6">
        <f>'CAN Residential Assignment'!Y82</f>
        <v>98820724962080.156</v>
      </c>
      <c r="Z4" s="6">
        <f>'CAN Residential Assignment'!Z82</f>
        <v>98940488724021.75</v>
      </c>
      <c r="AA4" s="6">
        <f>'CAN Residential Assignment'!AA82</f>
        <v>99060252485963.375</v>
      </c>
      <c r="AB4" s="6">
        <f>'CAN Residential Assignment'!AB82</f>
        <v>99276174398797.188</v>
      </c>
      <c r="AC4" s="6">
        <f>'CAN Residential Assignment'!AC82</f>
        <v>99429894895349.938</v>
      </c>
      <c r="AD4" s="6">
        <f>'CAN Residential Assignment'!AD82</f>
        <v>99583615391902.625</v>
      </c>
      <c r="AE4" s="6">
        <f>'CAN Residential Assignment'!AE82</f>
        <v>99737335888455.375</v>
      </c>
      <c r="AF4" s="6">
        <f>'CAN Residential Assignment'!AF82</f>
        <v>99891056385008.062</v>
      </c>
      <c r="AG4" s="6">
        <f>'CAN Residential Assignment'!AG82</f>
        <v>100044776881560.81</v>
      </c>
      <c r="AH4" s="6">
        <f>'CAN Residential Assignment'!AH82</f>
        <v>100198497378113.5</v>
      </c>
      <c r="AI4" s="6">
        <f>'CAN Residential Assignment'!AI82</f>
        <v>100352217874666.25</v>
      </c>
      <c r="AJ4" s="6">
        <f>'CAN Residential Assignment'!AJ82</f>
        <v>100505938371219</v>
      </c>
      <c r="AK4" s="6">
        <f>'CAN Residential Assignment'!AK82</f>
        <v>100659658867771.69</v>
      </c>
    </row>
    <row r="5" spans="1:39">
      <c r="A5" s="1" t="s">
        <v>28</v>
      </c>
      <c r="B5" s="6">
        <f>'CAN Residential Assignment'!B83</f>
        <v>22158483158.150383</v>
      </c>
      <c r="C5" s="6">
        <f>'CAN Residential Assignment'!C83</f>
        <v>22374663481.644535</v>
      </c>
      <c r="D5" s="6">
        <f>'CAN Residential Assignment'!D83</f>
        <v>22698933966.885757</v>
      </c>
      <c r="E5" s="6">
        <f>'CAN Residential Assignment'!E83</f>
        <v>23023204452.126984</v>
      </c>
      <c r="F5" s="6">
        <f>'CAN Residential Assignment'!F83</f>
        <v>23347474937.368214</v>
      </c>
      <c r="G5" s="6">
        <f>'CAN Residential Assignment'!G83</f>
        <v>23239384775.621136</v>
      </c>
      <c r="H5" s="6">
        <f>'CAN Residential Assignment'!H83</f>
        <v>23131294613.874065</v>
      </c>
      <c r="I5" s="6">
        <f>'CAN Residential Assignment'!I83</f>
        <v>23131294613.874065</v>
      </c>
      <c r="J5" s="6">
        <f>'CAN Residential Assignment'!J83</f>
        <v>23131294613.874065</v>
      </c>
      <c r="K5" s="6">
        <f>'CAN Residential Assignment'!K83</f>
        <v>23131294613.874065</v>
      </c>
      <c r="L5" s="6">
        <f>'CAN Residential Assignment'!L83</f>
        <v>23023204452.126984</v>
      </c>
      <c r="M5" s="6">
        <f>'CAN Residential Assignment'!M83</f>
        <v>23023204452.126984</v>
      </c>
      <c r="N5" s="6">
        <f>'CAN Residential Assignment'!N83</f>
        <v>23023204452.126984</v>
      </c>
      <c r="O5" s="6">
        <f>'CAN Residential Assignment'!O83</f>
        <v>23023204452.126984</v>
      </c>
      <c r="P5" s="6">
        <f>'CAN Residential Assignment'!P83</f>
        <v>23023204452.126984</v>
      </c>
      <c r="Q5" s="6">
        <f>'CAN Residential Assignment'!Q83</f>
        <v>23023204452.126984</v>
      </c>
      <c r="R5" s="6">
        <f>'CAN Residential Assignment'!R83</f>
        <v>23023204452.126984</v>
      </c>
      <c r="S5" s="6">
        <f>'CAN Residential Assignment'!S83</f>
        <v>23131294613.874065</v>
      </c>
      <c r="T5" s="6">
        <f>'CAN Residential Assignment'!T83</f>
        <v>23131294613.874065</v>
      </c>
      <c r="U5" s="6">
        <f>'CAN Residential Assignment'!U83</f>
        <v>23131294613.874065</v>
      </c>
      <c r="V5" s="6">
        <f>'CAN Residential Assignment'!V83</f>
        <v>23131294613.874065</v>
      </c>
      <c r="W5" s="6">
        <f>'CAN Residential Assignment'!W83</f>
        <v>23131294613.874065</v>
      </c>
      <c r="X5" s="6">
        <f>'CAN Residential Assignment'!X83</f>
        <v>23239384775.621136</v>
      </c>
      <c r="Y5" s="6">
        <f>'CAN Residential Assignment'!Y83</f>
        <v>23239384775.621136</v>
      </c>
      <c r="Z5" s="6">
        <f>'CAN Residential Assignment'!Z83</f>
        <v>23239384775.621136</v>
      </c>
      <c r="AA5" s="6">
        <f>'CAN Residential Assignment'!AA83</f>
        <v>23347474937.368214</v>
      </c>
      <c r="AB5" s="6">
        <f>'CAN Residential Assignment'!AB83</f>
        <v>23325856905.018791</v>
      </c>
      <c r="AC5" s="6">
        <f>'CAN Residential Assignment'!AC83</f>
        <v>23353370764.372597</v>
      </c>
      <c r="AD5" s="6">
        <f>'CAN Residential Assignment'!AD83</f>
        <v>23380884623.726395</v>
      </c>
      <c r="AE5" s="6">
        <f>'CAN Residential Assignment'!AE83</f>
        <v>23408398483.0802</v>
      </c>
      <c r="AF5" s="6">
        <f>'CAN Residential Assignment'!AF83</f>
        <v>23435912342.433998</v>
      </c>
      <c r="AG5" s="6">
        <f>'CAN Residential Assignment'!AG83</f>
        <v>23463426201.787796</v>
      </c>
      <c r="AH5" s="6">
        <f>'CAN Residential Assignment'!AH83</f>
        <v>23490940061.141602</v>
      </c>
      <c r="AI5" s="6">
        <f>'CAN Residential Assignment'!AI83</f>
        <v>23518453920.495399</v>
      </c>
      <c r="AJ5" s="6">
        <f>'CAN Residential Assignment'!AJ83</f>
        <v>23545967779.849197</v>
      </c>
      <c r="AK5" s="6">
        <f>'CAN Residential Assignment'!AK83</f>
        <v>23573481639.203003</v>
      </c>
    </row>
    <row r="6" spans="1:39">
      <c r="A6" s="1" t="s">
        <v>29</v>
      </c>
      <c r="B6" s="6">
        <f>'CAN Residential Assignment'!B84</f>
        <v>0</v>
      </c>
      <c r="C6" s="6">
        <f>'CAN Residential Assignment'!C84</f>
        <v>0</v>
      </c>
      <c r="D6" s="6">
        <f>'CAN Residential Assignment'!D84</f>
        <v>0</v>
      </c>
      <c r="E6" s="6">
        <f>'CAN Residential Assignment'!E84</f>
        <v>0</v>
      </c>
      <c r="F6" s="6">
        <f>'CAN Residential Assignment'!F84</f>
        <v>0</v>
      </c>
      <c r="G6" s="6">
        <f>'CAN Residential Assignment'!G84</f>
        <v>0</v>
      </c>
      <c r="H6" s="6">
        <f>'CAN Residential Assignment'!H84</f>
        <v>0</v>
      </c>
      <c r="I6" s="6">
        <f>'CAN Residential Assignment'!I84</f>
        <v>0</v>
      </c>
      <c r="J6" s="6">
        <f>'CAN Residential Assignment'!J84</f>
        <v>0</v>
      </c>
      <c r="K6" s="6">
        <f>'CAN Residential Assignment'!K84</f>
        <v>0</v>
      </c>
      <c r="L6" s="6">
        <f>'CAN Residential Assignment'!L84</f>
        <v>0</v>
      </c>
      <c r="M6" s="6">
        <f>'CAN Residential Assignment'!M84</f>
        <v>0</v>
      </c>
      <c r="N6" s="6">
        <f>'CAN Residential Assignment'!N84</f>
        <v>0</v>
      </c>
      <c r="O6" s="6">
        <f>'CAN Residential Assignment'!O84</f>
        <v>0</v>
      </c>
      <c r="P6" s="6">
        <f>'CAN Residential Assignment'!P84</f>
        <v>0</v>
      </c>
      <c r="Q6" s="6">
        <f>'CAN Residential Assignment'!Q84</f>
        <v>0</v>
      </c>
      <c r="R6" s="6">
        <f>'CAN Residential Assignment'!R84</f>
        <v>0</v>
      </c>
      <c r="S6" s="6">
        <f>'CAN Residential Assignment'!S84</f>
        <v>0</v>
      </c>
      <c r="T6" s="6">
        <f>'CAN Residential Assignment'!T84</f>
        <v>0</v>
      </c>
      <c r="U6" s="6">
        <f>'CAN Residential Assignment'!U84</f>
        <v>0</v>
      </c>
      <c r="V6" s="6">
        <f>'CAN Residential Assignment'!V84</f>
        <v>0</v>
      </c>
      <c r="W6" s="6">
        <f>'CAN Residential Assignment'!W84</f>
        <v>0</v>
      </c>
      <c r="X6" s="6">
        <f>'CAN Residential Assignment'!X84</f>
        <v>0</v>
      </c>
      <c r="Y6" s="6">
        <f>'CAN Residential Assignment'!Y84</f>
        <v>0</v>
      </c>
      <c r="Z6" s="6">
        <f>'CAN Residential Assignment'!Z84</f>
        <v>0</v>
      </c>
      <c r="AA6" s="6">
        <f>'CAN Residential Assignment'!AA84</f>
        <v>0</v>
      </c>
      <c r="AB6" s="6">
        <f>'CAN Residential Assignment'!AB84</f>
        <v>0</v>
      </c>
      <c r="AC6" s="6">
        <f>'CAN Residential Assignment'!AC84</f>
        <v>0</v>
      </c>
      <c r="AD6" s="6">
        <f>'CAN Residential Assignment'!AD84</f>
        <v>0</v>
      </c>
      <c r="AE6" s="6">
        <f>'CAN Residential Assignment'!AE84</f>
        <v>0</v>
      </c>
      <c r="AF6" s="6">
        <f>'CAN Residential Assignment'!AF84</f>
        <v>0</v>
      </c>
      <c r="AG6" s="6">
        <f>'CAN Residential Assignment'!AG84</f>
        <v>0</v>
      </c>
      <c r="AH6" s="6">
        <f>'CAN Residential Assignment'!AH84</f>
        <v>0</v>
      </c>
      <c r="AI6" s="6">
        <f>'CAN Residential Assignment'!AI84</f>
        <v>0</v>
      </c>
      <c r="AJ6" s="6">
        <f>'CAN Residential Assignment'!AJ84</f>
        <v>0</v>
      </c>
      <c r="AK6" s="6">
        <f>'CAN Residential Assignment'!AK84</f>
        <v>0</v>
      </c>
    </row>
    <row r="7" spans="1:39">
      <c r="A7" s="1" t="s">
        <v>30</v>
      </c>
      <c r="B7" s="6">
        <f>'CAN Residential Assignment'!B85</f>
        <v>5223071030135.4473</v>
      </c>
      <c r="C7" s="6">
        <f>'CAN Residential Assignment'!C85</f>
        <v>5364394259812.168</v>
      </c>
      <c r="D7" s="6">
        <f>'CAN Residential Assignment'!D85</f>
        <v>5499829021585.6914</v>
      </c>
      <c r="E7" s="6">
        <f>'CAN Residential Assignment'!E85</f>
        <v>5611709911746.4277</v>
      </c>
      <c r="F7" s="6">
        <f>'CAN Residential Assignment'!F85</f>
        <v>5729479269810.3613</v>
      </c>
      <c r="G7" s="6">
        <f>'CAN Residential Assignment'!G85</f>
        <v>5829583224164.7051</v>
      </c>
      <c r="H7" s="6">
        <f>'CAN Residential Assignment'!H85</f>
        <v>5923798710615.8525</v>
      </c>
      <c r="I7" s="6">
        <f>'CAN Residential Assignment'!I85</f>
        <v>6012125729163.8018</v>
      </c>
      <c r="J7" s="6">
        <f>'CAN Residential Assignment'!J85</f>
        <v>6094564279808.5547</v>
      </c>
      <c r="K7" s="6">
        <f>'CAN Residential Assignment'!K85</f>
        <v>6171114362550.1123</v>
      </c>
      <c r="L7" s="6">
        <f>'CAN Residential Assignment'!L85</f>
        <v>6241775977388.4717</v>
      </c>
      <c r="M7" s="6">
        <f>'CAN Residential Assignment'!M85</f>
        <v>6300660656420.4385</v>
      </c>
      <c r="N7" s="6">
        <f>'CAN Residential Assignment'!N85</f>
        <v>6359545335452.4053</v>
      </c>
      <c r="O7" s="6">
        <f>'CAN Residential Assignment'!O85</f>
        <v>6406653078677.9795</v>
      </c>
      <c r="P7" s="6">
        <f>'CAN Residential Assignment'!P85</f>
        <v>6447872354000.3545</v>
      </c>
      <c r="Q7" s="6">
        <f>'CAN Residential Assignment'!Q85</f>
        <v>6483203161419.5352</v>
      </c>
      <c r="R7" s="6">
        <f>'CAN Residential Assignment'!R85</f>
        <v>6512645500935.5186</v>
      </c>
      <c r="S7" s="6">
        <f>'CAN Residential Assignment'!S85</f>
        <v>6536199372548.3047</v>
      </c>
      <c r="T7" s="6">
        <f>'CAN Residential Assignment'!T85</f>
        <v>6559753244161.0928</v>
      </c>
      <c r="U7" s="6">
        <f>'CAN Residential Assignment'!U85</f>
        <v>6577418647870.6816</v>
      </c>
      <c r="V7" s="6">
        <f>'CAN Residential Assignment'!V85</f>
        <v>6589195583677.0752</v>
      </c>
      <c r="W7" s="6">
        <f>'CAN Residential Assignment'!W85</f>
        <v>6595084051580.2715</v>
      </c>
      <c r="X7" s="6">
        <f>'CAN Residential Assignment'!X85</f>
        <v>6595084051580.2715</v>
      </c>
      <c r="Y7" s="6">
        <f>'CAN Residential Assignment'!Y85</f>
        <v>6595084051580.2715</v>
      </c>
      <c r="Z7" s="6">
        <f>'CAN Residential Assignment'!Z85</f>
        <v>6595084051580.2715</v>
      </c>
      <c r="AA7" s="6">
        <f>'CAN Residential Assignment'!AA85</f>
        <v>6589195583677.0752</v>
      </c>
      <c r="AB7" s="6">
        <f>'CAN Residential Assignment'!AB85</f>
        <v>6619030487719.9395</v>
      </c>
      <c r="AC7" s="6">
        <f>'CAN Residential Assignment'!AC85</f>
        <v>6627131592047.3672</v>
      </c>
      <c r="AD7" s="6">
        <f>'CAN Residential Assignment'!AD85</f>
        <v>6635232696374.7949</v>
      </c>
      <c r="AE7" s="6">
        <f>'CAN Residential Assignment'!AE85</f>
        <v>6643333800702.2227</v>
      </c>
      <c r="AF7" s="6">
        <f>'CAN Residential Assignment'!AF85</f>
        <v>6651434905029.6504</v>
      </c>
      <c r="AG7" s="6">
        <f>'CAN Residential Assignment'!AG85</f>
        <v>6659536009357.0801</v>
      </c>
      <c r="AH7" s="6">
        <f>'CAN Residential Assignment'!AH85</f>
        <v>6667637113684.5078</v>
      </c>
      <c r="AI7" s="6">
        <f>'CAN Residential Assignment'!AI85</f>
        <v>6675738218011.9355</v>
      </c>
      <c r="AJ7" s="6">
        <f>'CAN Residential Assignment'!AJ85</f>
        <v>6683839322339.3633</v>
      </c>
      <c r="AK7" s="6">
        <f>'CAN Residential Assignment'!AK85</f>
        <v>6691940426666.791</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M7"/>
  <sheetViews>
    <sheetView workbookViewId="0">
      <pane xSplit="1" ySplit="1" topLeftCell="B2" activePane="bottomRight" state="frozen"/>
      <selection pane="topRight"/>
      <selection pane="bottomLeft"/>
      <selection pane="bottomRight" activeCell="B2" sqref="B2:B8"/>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Assignment'!B89</f>
        <v>351258649146.19537</v>
      </c>
      <c r="C2" s="6">
        <f>'CAN Residential Assignment'!C89</f>
        <v>357173516945.14502</v>
      </c>
      <c r="D2" s="6">
        <f>'CAN Residential Assignment'!D89</f>
        <v>363088384744.09467</v>
      </c>
      <c r="E2" s="6">
        <f>'CAN Residential Assignment'!E89</f>
        <v>368665260097.39001</v>
      </c>
      <c r="F2" s="6">
        <f>'CAN Residential Assignment'!F89</f>
        <v>374157637339.27191</v>
      </c>
      <c r="G2" s="6">
        <f>'CAN Residential Assignment'!G89</f>
        <v>379565516469.74011</v>
      </c>
      <c r="H2" s="6">
        <f>'CAN Residential Assignment'!H89</f>
        <v>384804399377.38116</v>
      </c>
      <c r="I2" s="6">
        <f>'CAN Residential Assignment'!I89</f>
        <v>389874286062.19519</v>
      </c>
      <c r="J2" s="6">
        <f>'CAN Residential Assignment'!J89</f>
        <v>394690678412.76843</v>
      </c>
      <c r="K2" s="6">
        <f>'CAN Residential Assignment'!K89</f>
        <v>399422572651.92822</v>
      </c>
      <c r="L2" s="6">
        <f>'CAN Residential Assignment'!L89</f>
        <v>403900972556.84723</v>
      </c>
      <c r="M2" s="6">
        <f>'CAN Residential Assignment'!M89</f>
        <v>408294874350.35272</v>
      </c>
      <c r="N2" s="6">
        <f>'CAN Residential Assignment'!N89</f>
        <v>412773274255.27167</v>
      </c>
      <c r="O2" s="6">
        <f>'CAN Residential Assignment'!O89</f>
        <v>417082677937.36359</v>
      </c>
      <c r="P2" s="6">
        <f>'CAN Residential Assignment'!P89</f>
        <v>421476579730.86908</v>
      </c>
      <c r="Q2" s="6">
        <f>'CAN Residential Assignment'!Q89</f>
        <v>425701485301.54736</v>
      </c>
      <c r="R2" s="6">
        <f>'CAN Residential Assignment'!R89</f>
        <v>429926390872.22565</v>
      </c>
      <c r="S2" s="6">
        <f>'CAN Residential Assignment'!S89</f>
        <v>434066798331.49036</v>
      </c>
      <c r="T2" s="6">
        <f>'CAN Residential Assignment'!T89</f>
        <v>438122707679.34161</v>
      </c>
      <c r="U2" s="6">
        <f>'CAN Residential Assignment'!U89</f>
        <v>442178617027.19281</v>
      </c>
      <c r="V2" s="6">
        <f>'CAN Residential Assignment'!V89</f>
        <v>446234526375.04401</v>
      </c>
      <c r="W2" s="6">
        <f>'CAN Residential Assignment'!W89</f>
        <v>450121439500.06805</v>
      </c>
      <c r="X2" s="6">
        <f>'CAN Residential Assignment'!X89</f>
        <v>454092850736.50568</v>
      </c>
      <c r="Y2" s="6">
        <f>'CAN Residential Assignment'!Y89</f>
        <v>457895265750.11609</v>
      </c>
      <c r="Z2" s="6">
        <f>'CAN Residential Assignment'!Z89</f>
        <v>461697680763.72662</v>
      </c>
      <c r="AA2" s="6">
        <f>'CAN Residential Assignment'!AA89</f>
        <v>465500095777.33716</v>
      </c>
      <c r="AB2" s="6">
        <f>'CAN Residential Assignment'!AB89</f>
        <v>469719368140.58789</v>
      </c>
      <c r="AC2" s="6">
        <f>'CAN Residential Assignment'!AC89</f>
        <v>473671319205.91211</v>
      </c>
      <c r="AD2" s="6">
        <f>'CAN Residential Assignment'!AD89</f>
        <v>477623270271.23633</v>
      </c>
      <c r="AE2" s="6">
        <f>'CAN Residential Assignment'!AE89</f>
        <v>481575221336.56055</v>
      </c>
      <c r="AF2" s="6">
        <f>'CAN Residential Assignment'!AF89</f>
        <v>485527172401.88477</v>
      </c>
      <c r="AG2" s="6">
        <f>'CAN Residential Assignment'!AG89</f>
        <v>489479123467.20898</v>
      </c>
      <c r="AH2" s="6">
        <f>'CAN Residential Assignment'!AH89</f>
        <v>493431074532.5332</v>
      </c>
      <c r="AI2" s="6">
        <f>'CAN Residential Assignment'!AI89</f>
        <v>497383025597.85742</v>
      </c>
      <c r="AJ2" s="6">
        <f>'CAN Residential Assignment'!AJ89</f>
        <v>501334976663.18164</v>
      </c>
      <c r="AK2" s="6">
        <f>'CAN Residential Assignment'!AK89</f>
        <v>505286927728.50586</v>
      </c>
    </row>
    <row r="3" spans="1:39">
      <c r="A3" s="1" t="s">
        <v>26</v>
      </c>
      <c r="B3" s="6">
        <f>'CAN Residential Assignment'!B90</f>
        <v>0</v>
      </c>
      <c r="C3" s="6">
        <f>'CAN Residential Assignment'!C90</f>
        <v>0</v>
      </c>
      <c r="D3" s="6">
        <f>'CAN Residential Assignment'!D90</f>
        <v>0</v>
      </c>
      <c r="E3" s="6">
        <f>'CAN Residential Assignment'!E90</f>
        <v>0</v>
      </c>
      <c r="F3" s="6">
        <f>'CAN Residential Assignment'!F90</f>
        <v>0</v>
      </c>
      <c r="G3" s="6">
        <f>'CAN Residential Assignment'!G90</f>
        <v>0</v>
      </c>
      <c r="H3" s="6">
        <f>'CAN Residential Assignment'!H90</f>
        <v>0</v>
      </c>
      <c r="I3" s="6">
        <f>'CAN Residential Assignment'!I90</f>
        <v>0</v>
      </c>
      <c r="J3" s="6">
        <f>'CAN Residential Assignment'!J90</f>
        <v>0</v>
      </c>
      <c r="K3" s="6">
        <f>'CAN Residential Assignment'!K90</f>
        <v>0</v>
      </c>
      <c r="L3" s="6">
        <f>'CAN Residential Assignment'!L90</f>
        <v>0</v>
      </c>
      <c r="M3" s="6">
        <f>'CAN Residential Assignment'!M90</f>
        <v>0</v>
      </c>
      <c r="N3" s="6">
        <f>'CAN Residential Assignment'!N90</f>
        <v>0</v>
      </c>
      <c r="O3" s="6">
        <f>'CAN Residential Assignment'!O90</f>
        <v>0</v>
      </c>
      <c r="P3" s="6">
        <f>'CAN Residential Assignment'!P90</f>
        <v>0</v>
      </c>
      <c r="Q3" s="6">
        <f>'CAN Residential Assignment'!Q90</f>
        <v>0</v>
      </c>
      <c r="R3" s="6">
        <f>'CAN Residential Assignment'!R90</f>
        <v>0</v>
      </c>
      <c r="S3" s="6">
        <f>'CAN Residential Assignment'!S90</f>
        <v>0</v>
      </c>
      <c r="T3" s="6">
        <f>'CAN Residential Assignment'!T90</f>
        <v>0</v>
      </c>
      <c r="U3" s="6">
        <f>'CAN Residential Assignment'!U90</f>
        <v>0</v>
      </c>
      <c r="V3" s="6">
        <f>'CAN Residential Assignment'!V90</f>
        <v>0</v>
      </c>
      <c r="W3" s="6">
        <f>'CAN Residential Assignment'!W90</f>
        <v>0</v>
      </c>
      <c r="X3" s="6">
        <f>'CAN Residential Assignment'!X90</f>
        <v>0</v>
      </c>
      <c r="Y3" s="6">
        <f>'CAN Residential Assignment'!Y90</f>
        <v>0</v>
      </c>
      <c r="Z3" s="6">
        <f>'CAN Residential Assignment'!Z90</f>
        <v>0</v>
      </c>
      <c r="AA3" s="6">
        <f>'CAN Residential Assignment'!AA90</f>
        <v>0</v>
      </c>
      <c r="AB3" s="6">
        <f>'CAN Residential Assignment'!AB90</f>
        <v>0</v>
      </c>
      <c r="AC3" s="6">
        <f>'CAN Residential Assignment'!AC90</f>
        <v>0</v>
      </c>
      <c r="AD3" s="6">
        <f>'CAN Residential Assignment'!AD90</f>
        <v>0</v>
      </c>
      <c r="AE3" s="6">
        <f>'CAN Residential Assignment'!AE90</f>
        <v>0</v>
      </c>
      <c r="AF3" s="6">
        <f>'CAN Residential Assignment'!AF90</f>
        <v>0</v>
      </c>
      <c r="AG3" s="6">
        <f>'CAN Residential Assignment'!AG90</f>
        <v>0</v>
      </c>
      <c r="AH3" s="6">
        <f>'CAN Residential Assignment'!AH90</f>
        <v>0</v>
      </c>
      <c r="AI3" s="6">
        <f>'CAN Residential Assignment'!AI90</f>
        <v>0</v>
      </c>
      <c r="AJ3" s="6">
        <f>'CAN Residential Assignment'!AJ90</f>
        <v>0</v>
      </c>
      <c r="AK3" s="6">
        <f>'CAN Residential Assignment'!AK90</f>
        <v>0</v>
      </c>
    </row>
    <row r="4" spans="1:39">
      <c r="A4" s="1" t="s">
        <v>27</v>
      </c>
      <c r="B4" s="6">
        <f>'CAN Residential Assignment'!B91</f>
        <v>0</v>
      </c>
      <c r="C4" s="6">
        <f>'CAN Residential Assignment'!C91</f>
        <v>0</v>
      </c>
      <c r="D4" s="6">
        <f>'CAN Residential Assignment'!D91</f>
        <v>0</v>
      </c>
      <c r="E4" s="6">
        <f>'CAN Residential Assignment'!E91</f>
        <v>0</v>
      </c>
      <c r="F4" s="6">
        <f>'CAN Residential Assignment'!F91</f>
        <v>0</v>
      </c>
      <c r="G4" s="6">
        <f>'CAN Residential Assignment'!G91</f>
        <v>0</v>
      </c>
      <c r="H4" s="6">
        <f>'CAN Residential Assignment'!H91</f>
        <v>0</v>
      </c>
      <c r="I4" s="6">
        <f>'CAN Residential Assignment'!I91</f>
        <v>0</v>
      </c>
      <c r="J4" s="6">
        <f>'CAN Residential Assignment'!J91</f>
        <v>0</v>
      </c>
      <c r="K4" s="6">
        <f>'CAN Residential Assignment'!K91</f>
        <v>0</v>
      </c>
      <c r="L4" s="6">
        <f>'CAN Residential Assignment'!L91</f>
        <v>0</v>
      </c>
      <c r="M4" s="6">
        <f>'CAN Residential Assignment'!M91</f>
        <v>0</v>
      </c>
      <c r="N4" s="6">
        <f>'CAN Residential Assignment'!N91</f>
        <v>0</v>
      </c>
      <c r="O4" s="6">
        <f>'CAN Residential Assignment'!O91</f>
        <v>0</v>
      </c>
      <c r="P4" s="6">
        <f>'CAN Residential Assignment'!P91</f>
        <v>0</v>
      </c>
      <c r="Q4" s="6">
        <f>'CAN Residential Assignment'!Q91</f>
        <v>0</v>
      </c>
      <c r="R4" s="6">
        <f>'CAN Residential Assignment'!R91</f>
        <v>0</v>
      </c>
      <c r="S4" s="6">
        <f>'CAN Residential Assignment'!S91</f>
        <v>0</v>
      </c>
      <c r="T4" s="6">
        <f>'CAN Residential Assignment'!T91</f>
        <v>0</v>
      </c>
      <c r="U4" s="6">
        <f>'CAN Residential Assignment'!U91</f>
        <v>0</v>
      </c>
      <c r="V4" s="6">
        <f>'CAN Residential Assignment'!V91</f>
        <v>0</v>
      </c>
      <c r="W4" s="6">
        <f>'CAN Residential Assignment'!W91</f>
        <v>0</v>
      </c>
      <c r="X4" s="6">
        <f>'CAN Residential Assignment'!X91</f>
        <v>0</v>
      </c>
      <c r="Y4" s="6">
        <f>'CAN Residential Assignment'!Y91</f>
        <v>0</v>
      </c>
      <c r="Z4" s="6">
        <f>'CAN Residential Assignment'!Z91</f>
        <v>0</v>
      </c>
      <c r="AA4" s="6">
        <f>'CAN Residential Assignment'!AA91</f>
        <v>0</v>
      </c>
      <c r="AB4" s="6">
        <f>'CAN Residential Assignment'!AB91</f>
        <v>0</v>
      </c>
      <c r="AC4" s="6">
        <f>'CAN Residential Assignment'!AC91</f>
        <v>0</v>
      </c>
      <c r="AD4" s="6">
        <f>'CAN Residential Assignment'!AD91</f>
        <v>0</v>
      </c>
      <c r="AE4" s="6">
        <f>'CAN Residential Assignment'!AE91</f>
        <v>0</v>
      </c>
      <c r="AF4" s="6">
        <f>'CAN Residential Assignment'!AF91</f>
        <v>0</v>
      </c>
      <c r="AG4" s="6">
        <f>'CAN Residential Assignment'!AG91</f>
        <v>0</v>
      </c>
      <c r="AH4" s="6">
        <f>'CAN Residential Assignment'!AH91</f>
        <v>0</v>
      </c>
      <c r="AI4" s="6">
        <f>'CAN Residential Assignment'!AI91</f>
        <v>0</v>
      </c>
      <c r="AJ4" s="6">
        <f>'CAN Residential Assignment'!AJ91</f>
        <v>0</v>
      </c>
      <c r="AK4" s="6">
        <f>'CAN Residential Assignment'!AK91</f>
        <v>0</v>
      </c>
    </row>
    <row r="5" spans="1:39">
      <c r="A5" s="1" t="s">
        <v>28</v>
      </c>
      <c r="B5" s="6">
        <f>'CAN Residential Assignment'!B92</f>
        <v>0</v>
      </c>
      <c r="C5" s="6">
        <f>'CAN Residential Assignment'!C92</f>
        <v>0</v>
      </c>
      <c r="D5" s="6">
        <f>'CAN Residential Assignment'!D92</f>
        <v>0</v>
      </c>
      <c r="E5" s="6">
        <f>'CAN Residential Assignment'!E92</f>
        <v>0</v>
      </c>
      <c r="F5" s="6">
        <f>'CAN Residential Assignment'!F92</f>
        <v>0</v>
      </c>
      <c r="G5" s="6">
        <f>'CAN Residential Assignment'!G92</f>
        <v>0</v>
      </c>
      <c r="H5" s="6">
        <f>'CAN Residential Assignment'!H92</f>
        <v>0</v>
      </c>
      <c r="I5" s="6">
        <f>'CAN Residential Assignment'!I92</f>
        <v>0</v>
      </c>
      <c r="J5" s="6">
        <f>'CAN Residential Assignment'!J92</f>
        <v>0</v>
      </c>
      <c r="K5" s="6">
        <f>'CAN Residential Assignment'!K92</f>
        <v>0</v>
      </c>
      <c r="L5" s="6">
        <f>'CAN Residential Assignment'!L92</f>
        <v>0</v>
      </c>
      <c r="M5" s="6">
        <f>'CAN Residential Assignment'!M92</f>
        <v>0</v>
      </c>
      <c r="N5" s="6">
        <f>'CAN Residential Assignment'!N92</f>
        <v>0</v>
      </c>
      <c r="O5" s="6">
        <f>'CAN Residential Assignment'!O92</f>
        <v>0</v>
      </c>
      <c r="P5" s="6">
        <f>'CAN Residential Assignment'!P92</f>
        <v>0</v>
      </c>
      <c r="Q5" s="6">
        <f>'CAN Residential Assignment'!Q92</f>
        <v>0</v>
      </c>
      <c r="R5" s="6">
        <f>'CAN Residential Assignment'!R92</f>
        <v>0</v>
      </c>
      <c r="S5" s="6">
        <f>'CAN Residential Assignment'!S92</f>
        <v>0</v>
      </c>
      <c r="T5" s="6">
        <f>'CAN Residential Assignment'!T92</f>
        <v>0</v>
      </c>
      <c r="U5" s="6">
        <f>'CAN Residential Assignment'!U92</f>
        <v>0</v>
      </c>
      <c r="V5" s="6">
        <f>'CAN Residential Assignment'!V92</f>
        <v>0</v>
      </c>
      <c r="W5" s="6">
        <f>'CAN Residential Assignment'!W92</f>
        <v>0</v>
      </c>
      <c r="X5" s="6">
        <f>'CAN Residential Assignment'!X92</f>
        <v>0</v>
      </c>
      <c r="Y5" s="6">
        <f>'CAN Residential Assignment'!Y92</f>
        <v>0</v>
      </c>
      <c r="Z5" s="6">
        <f>'CAN Residential Assignment'!Z92</f>
        <v>0</v>
      </c>
      <c r="AA5" s="6">
        <f>'CAN Residential Assignment'!AA92</f>
        <v>0</v>
      </c>
      <c r="AB5" s="6">
        <f>'CAN Residential Assignment'!AB92</f>
        <v>0</v>
      </c>
      <c r="AC5" s="6">
        <f>'CAN Residential Assignment'!AC92</f>
        <v>0</v>
      </c>
      <c r="AD5" s="6">
        <f>'CAN Residential Assignment'!AD92</f>
        <v>0</v>
      </c>
      <c r="AE5" s="6">
        <f>'CAN Residential Assignment'!AE92</f>
        <v>0</v>
      </c>
      <c r="AF5" s="6">
        <f>'CAN Residential Assignment'!AF92</f>
        <v>0</v>
      </c>
      <c r="AG5" s="6">
        <f>'CAN Residential Assignment'!AG92</f>
        <v>0</v>
      </c>
      <c r="AH5" s="6">
        <f>'CAN Residential Assignment'!AH92</f>
        <v>0</v>
      </c>
      <c r="AI5" s="6">
        <f>'CAN Residential Assignment'!AI92</f>
        <v>0</v>
      </c>
      <c r="AJ5" s="6">
        <f>'CAN Residential Assignment'!AJ92</f>
        <v>0</v>
      </c>
      <c r="AK5" s="6">
        <f>'CAN Residential Assignment'!AK92</f>
        <v>0</v>
      </c>
    </row>
    <row r="6" spans="1:39">
      <c r="A6" s="1" t="s">
        <v>29</v>
      </c>
      <c r="B6" s="6">
        <f>'CAN Residential Assignment'!B93</f>
        <v>0</v>
      </c>
      <c r="C6" s="6">
        <f>'CAN Residential Assignment'!C93</f>
        <v>0</v>
      </c>
      <c r="D6" s="6">
        <f>'CAN Residential Assignment'!D93</f>
        <v>0</v>
      </c>
      <c r="E6" s="6">
        <f>'CAN Residential Assignment'!E93</f>
        <v>0</v>
      </c>
      <c r="F6" s="6">
        <f>'CAN Residential Assignment'!F93</f>
        <v>0</v>
      </c>
      <c r="G6" s="6">
        <f>'CAN Residential Assignment'!G93</f>
        <v>0</v>
      </c>
      <c r="H6" s="6">
        <f>'CAN Residential Assignment'!H93</f>
        <v>0</v>
      </c>
      <c r="I6" s="6">
        <f>'CAN Residential Assignment'!I93</f>
        <v>0</v>
      </c>
      <c r="J6" s="6">
        <f>'CAN Residential Assignment'!J93</f>
        <v>0</v>
      </c>
      <c r="K6" s="6">
        <f>'CAN Residential Assignment'!K93</f>
        <v>0</v>
      </c>
      <c r="L6" s="6">
        <f>'CAN Residential Assignment'!L93</f>
        <v>0</v>
      </c>
      <c r="M6" s="6">
        <f>'CAN Residential Assignment'!M93</f>
        <v>0</v>
      </c>
      <c r="N6" s="6">
        <f>'CAN Residential Assignment'!N93</f>
        <v>0</v>
      </c>
      <c r="O6" s="6">
        <f>'CAN Residential Assignment'!O93</f>
        <v>0</v>
      </c>
      <c r="P6" s="6">
        <f>'CAN Residential Assignment'!P93</f>
        <v>0</v>
      </c>
      <c r="Q6" s="6">
        <f>'CAN Residential Assignment'!Q93</f>
        <v>0</v>
      </c>
      <c r="R6" s="6">
        <f>'CAN Residential Assignment'!R93</f>
        <v>0</v>
      </c>
      <c r="S6" s="6">
        <f>'CAN Residential Assignment'!S93</f>
        <v>0</v>
      </c>
      <c r="T6" s="6">
        <f>'CAN Residential Assignment'!T93</f>
        <v>0</v>
      </c>
      <c r="U6" s="6">
        <f>'CAN Residential Assignment'!U93</f>
        <v>0</v>
      </c>
      <c r="V6" s="6">
        <f>'CAN Residential Assignment'!V93</f>
        <v>0</v>
      </c>
      <c r="W6" s="6">
        <f>'CAN Residential Assignment'!W93</f>
        <v>0</v>
      </c>
      <c r="X6" s="6">
        <f>'CAN Residential Assignment'!X93</f>
        <v>0</v>
      </c>
      <c r="Y6" s="6">
        <f>'CAN Residential Assignment'!Y93</f>
        <v>0</v>
      </c>
      <c r="Z6" s="6">
        <f>'CAN Residential Assignment'!Z93</f>
        <v>0</v>
      </c>
      <c r="AA6" s="6">
        <f>'CAN Residential Assignment'!AA93</f>
        <v>0</v>
      </c>
      <c r="AB6" s="6">
        <f>'CAN Residential Assignment'!AB93</f>
        <v>0</v>
      </c>
      <c r="AC6" s="6">
        <f>'CAN Residential Assignment'!AC93</f>
        <v>0</v>
      </c>
      <c r="AD6" s="6">
        <f>'CAN Residential Assignment'!AD93</f>
        <v>0</v>
      </c>
      <c r="AE6" s="6">
        <f>'CAN Residential Assignment'!AE93</f>
        <v>0</v>
      </c>
      <c r="AF6" s="6">
        <f>'CAN Residential Assignment'!AF93</f>
        <v>0</v>
      </c>
      <c r="AG6" s="6">
        <f>'CAN Residential Assignment'!AG93</f>
        <v>0</v>
      </c>
      <c r="AH6" s="6">
        <f>'CAN Residential Assignment'!AH93</f>
        <v>0</v>
      </c>
      <c r="AI6" s="6">
        <f>'CAN Residential Assignment'!AI93</f>
        <v>0</v>
      </c>
      <c r="AJ6" s="6">
        <f>'CAN Residential Assignment'!AJ93</f>
        <v>0</v>
      </c>
      <c r="AK6" s="6">
        <f>'CAN Residential Assignment'!AK93</f>
        <v>0</v>
      </c>
    </row>
    <row r="7" spans="1:39">
      <c r="A7" s="1" t="s">
        <v>30</v>
      </c>
      <c r="B7" s="6">
        <f>'CAN Residential Assignment'!B94</f>
        <v>0</v>
      </c>
      <c r="C7" s="6">
        <f>'CAN Residential Assignment'!C94</f>
        <v>0</v>
      </c>
      <c r="D7" s="6">
        <f>'CAN Residential Assignment'!D94</f>
        <v>0</v>
      </c>
      <c r="E7" s="6">
        <f>'CAN Residential Assignment'!E94</f>
        <v>0</v>
      </c>
      <c r="F7" s="6">
        <f>'CAN Residential Assignment'!F94</f>
        <v>0</v>
      </c>
      <c r="G7" s="6">
        <f>'CAN Residential Assignment'!G94</f>
        <v>0</v>
      </c>
      <c r="H7" s="6">
        <f>'CAN Residential Assignment'!H94</f>
        <v>0</v>
      </c>
      <c r="I7" s="6">
        <f>'CAN Residential Assignment'!I94</f>
        <v>0</v>
      </c>
      <c r="J7" s="6">
        <f>'CAN Residential Assignment'!J94</f>
        <v>0</v>
      </c>
      <c r="K7" s="6">
        <f>'CAN Residential Assignment'!K94</f>
        <v>0</v>
      </c>
      <c r="L7" s="6">
        <f>'CAN Residential Assignment'!L94</f>
        <v>0</v>
      </c>
      <c r="M7" s="6">
        <f>'CAN Residential Assignment'!M94</f>
        <v>0</v>
      </c>
      <c r="N7" s="6">
        <f>'CAN Residential Assignment'!N94</f>
        <v>0</v>
      </c>
      <c r="O7" s="6">
        <f>'CAN Residential Assignment'!O94</f>
        <v>0</v>
      </c>
      <c r="P7" s="6">
        <f>'CAN Residential Assignment'!P94</f>
        <v>0</v>
      </c>
      <c r="Q7" s="6">
        <f>'CAN Residential Assignment'!Q94</f>
        <v>0</v>
      </c>
      <c r="R7" s="6">
        <f>'CAN Residential Assignment'!R94</f>
        <v>0</v>
      </c>
      <c r="S7" s="6">
        <f>'CAN Residential Assignment'!S94</f>
        <v>0</v>
      </c>
      <c r="T7" s="6">
        <f>'CAN Residential Assignment'!T94</f>
        <v>0</v>
      </c>
      <c r="U7" s="6">
        <f>'CAN Residential Assignment'!U94</f>
        <v>0</v>
      </c>
      <c r="V7" s="6">
        <f>'CAN Residential Assignment'!V94</f>
        <v>0</v>
      </c>
      <c r="W7" s="6">
        <f>'CAN Residential Assignment'!W94</f>
        <v>0</v>
      </c>
      <c r="X7" s="6">
        <f>'CAN Residential Assignment'!X94</f>
        <v>0</v>
      </c>
      <c r="Y7" s="6">
        <f>'CAN Residential Assignment'!Y94</f>
        <v>0</v>
      </c>
      <c r="Z7" s="6">
        <f>'CAN Residential Assignment'!Z94</f>
        <v>0</v>
      </c>
      <c r="AA7" s="6">
        <f>'CAN Residential Assignment'!AA94</f>
        <v>0</v>
      </c>
      <c r="AB7" s="6">
        <f>'CAN Residential Assignment'!AB94</f>
        <v>0</v>
      </c>
      <c r="AC7" s="6">
        <f>'CAN Residential Assignment'!AC94</f>
        <v>0</v>
      </c>
      <c r="AD7" s="6">
        <f>'CAN Residential Assignment'!AD94</f>
        <v>0</v>
      </c>
      <c r="AE7" s="6">
        <f>'CAN Residential Assignment'!AE94</f>
        <v>0</v>
      </c>
      <c r="AF7" s="6">
        <f>'CAN Residential Assignment'!AF94</f>
        <v>0</v>
      </c>
      <c r="AG7" s="6">
        <f>'CAN Residential Assignment'!AG94</f>
        <v>0</v>
      </c>
      <c r="AH7" s="6">
        <f>'CAN Residential Assignment'!AH94</f>
        <v>0</v>
      </c>
      <c r="AI7" s="6">
        <f>'CAN Residential Assignment'!AI94</f>
        <v>0</v>
      </c>
      <c r="AJ7" s="6">
        <f>'CAN Residential Assignment'!AJ94</f>
        <v>0</v>
      </c>
      <c r="AK7" s="6">
        <f>'CAN Residential Assignment'!AK94</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M7"/>
  <sheetViews>
    <sheetView workbookViewId="0">
      <pane xSplit="1" ySplit="1" topLeftCell="B2" activePane="bottomRight" state="frozen"/>
      <selection pane="topRight"/>
      <selection pane="bottomLeft"/>
      <selection pane="bottomRight" activeCell="B2" sqref="B2:B8"/>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Assignment'!B98</f>
        <v>5334206902415.1504</v>
      </c>
      <c r="C2" s="6">
        <f>'CAN Residential Assignment'!C98</f>
        <v>5424029967887.6211</v>
      </c>
      <c r="D2" s="6">
        <f>'CAN Residential Assignment'!D98</f>
        <v>5513853033360.0918</v>
      </c>
      <c r="E2" s="6">
        <f>'CAN Residential Assignment'!E98</f>
        <v>5598543352234.1348</v>
      </c>
      <c r="F2" s="6">
        <f>'CAN Residential Assignment'!F98</f>
        <v>5681950484458.5732</v>
      </c>
      <c r="G2" s="6">
        <f>'CAN Residential Assignment'!G98</f>
        <v>5764074430033.4023</v>
      </c>
      <c r="H2" s="6">
        <f>'CAN Residential Assignment'!H98</f>
        <v>5843632002309.0195</v>
      </c>
      <c r="I2" s="6">
        <f>'CAN Residential Assignment'!I98</f>
        <v>5920623201285.4229</v>
      </c>
      <c r="J2" s="6">
        <f>'CAN Residential Assignment'!J98</f>
        <v>5993764840313.0059</v>
      </c>
      <c r="K2" s="6">
        <f>'CAN Residential Assignment'!K98</f>
        <v>6065623292690.9834</v>
      </c>
      <c r="L2" s="6">
        <f>'CAN Residential Assignment'!L98</f>
        <v>6133632185120.1396</v>
      </c>
      <c r="M2" s="6">
        <f>'CAN Residential Assignment'!M98</f>
        <v>6200357890899.6895</v>
      </c>
      <c r="N2" s="6">
        <f>'CAN Residential Assignment'!N98</f>
        <v>6268366783328.8457</v>
      </c>
      <c r="O2" s="6">
        <f>'CAN Residential Assignment'!O98</f>
        <v>6333809302458.7881</v>
      </c>
      <c r="P2" s="6">
        <f>'CAN Residential Assignment'!P98</f>
        <v>6400535008238.3379</v>
      </c>
      <c r="Q2" s="6">
        <f>'CAN Residential Assignment'!Q98</f>
        <v>6464694340718.6738</v>
      </c>
      <c r="R2" s="6">
        <f>'CAN Residential Assignment'!R98</f>
        <v>6528853673199.0098</v>
      </c>
      <c r="S2" s="6">
        <f>'CAN Residential Assignment'!S98</f>
        <v>6591729819029.7383</v>
      </c>
      <c r="T2" s="6">
        <f>'CAN Residential Assignment'!T98</f>
        <v>6653322778210.8623</v>
      </c>
      <c r="U2" s="6">
        <f>'CAN Residential Assignment'!U98</f>
        <v>6714915737391.9854</v>
      </c>
      <c r="V2" s="6">
        <f>'CAN Residential Assignment'!V98</f>
        <v>6776508696573.1084</v>
      </c>
      <c r="W2" s="6">
        <f>'CAN Residential Assignment'!W98</f>
        <v>6835535282455.0176</v>
      </c>
      <c r="X2" s="6">
        <f>'CAN Residential Assignment'!X98</f>
        <v>6895845054986.5332</v>
      </c>
      <c r="Y2" s="6">
        <f>'CAN Residential Assignment'!Y98</f>
        <v>6953588454218.835</v>
      </c>
      <c r="Z2" s="6">
        <f>'CAN Residential Assignment'!Z98</f>
        <v>7011331853451.1387</v>
      </c>
      <c r="AA2" s="6">
        <f>'CAN Residential Assignment'!AA98</f>
        <v>7069075252683.4414</v>
      </c>
      <c r="AB2" s="6">
        <f>'CAN Residential Assignment'!AB98</f>
        <v>7133149039387.1406</v>
      </c>
      <c r="AC2" s="6">
        <f>'CAN Residential Assignment'!AC98</f>
        <v>7193163290144.8125</v>
      </c>
      <c r="AD2" s="6">
        <f>'CAN Residential Assignment'!AD98</f>
        <v>7253177540902.4688</v>
      </c>
      <c r="AE2" s="6">
        <f>'CAN Residential Assignment'!AE98</f>
        <v>7313191791660.1406</v>
      </c>
      <c r="AF2" s="6">
        <f>'CAN Residential Assignment'!AF98</f>
        <v>7373206042417.8125</v>
      </c>
      <c r="AG2" s="6">
        <f>'CAN Residential Assignment'!AG98</f>
        <v>7433220293175.4844</v>
      </c>
      <c r="AH2" s="6">
        <f>'CAN Residential Assignment'!AH98</f>
        <v>7493234543933.1406</v>
      </c>
      <c r="AI2" s="6">
        <f>'CAN Residential Assignment'!AI98</f>
        <v>7553248794690.8125</v>
      </c>
      <c r="AJ2" s="6">
        <f>'CAN Residential Assignment'!AJ98</f>
        <v>7613263045448.4844</v>
      </c>
      <c r="AK2" s="6">
        <f>'CAN Residential Assignment'!AK98</f>
        <v>7673277296206.1406</v>
      </c>
    </row>
    <row r="3" spans="1:39">
      <c r="A3" s="1" t="s">
        <v>26</v>
      </c>
      <c r="B3" s="6">
        <f>'CAN Residential Assignment'!B99</f>
        <v>0</v>
      </c>
      <c r="C3" s="6">
        <f>'CAN Residential Assignment'!C99</f>
        <v>0</v>
      </c>
      <c r="D3" s="6">
        <f>'CAN Residential Assignment'!D99</f>
        <v>0</v>
      </c>
      <c r="E3" s="6">
        <f>'CAN Residential Assignment'!E99</f>
        <v>0</v>
      </c>
      <c r="F3" s="6">
        <f>'CAN Residential Assignment'!F99</f>
        <v>0</v>
      </c>
      <c r="G3" s="6">
        <f>'CAN Residential Assignment'!G99</f>
        <v>0</v>
      </c>
      <c r="H3" s="6">
        <f>'CAN Residential Assignment'!H99</f>
        <v>0</v>
      </c>
      <c r="I3" s="6">
        <f>'CAN Residential Assignment'!I99</f>
        <v>0</v>
      </c>
      <c r="J3" s="6">
        <f>'CAN Residential Assignment'!J99</f>
        <v>0</v>
      </c>
      <c r="K3" s="6">
        <f>'CAN Residential Assignment'!K99</f>
        <v>0</v>
      </c>
      <c r="L3" s="6">
        <f>'CAN Residential Assignment'!L99</f>
        <v>0</v>
      </c>
      <c r="M3" s="6">
        <f>'CAN Residential Assignment'!M99</f>
        <v>0</v>
      </c>
      <c r="N3" s="6">
        <f>'CAN Residential Assignment'!N99</f>
        <v>0</v>
      </c>
      <c r="O3" s="6">
        <f>'CAN Residential Assignment'!O99</f>
        <v>0</v>
      </c>
      <c r="P3" s="6">
        <f>'CAN Residential Assignment'!P99</f>
        <v>0</v>
      </c>
      <c r="Q3" s="6">
        <f>'CAN Residential Assignment'!Q99</f>
        <v>0</v>
      </c>
      <c r="R3" s="6">
        <f>'CAN Residential Assignment'!R99</f>
        <v>0</v>
      </c>
      <c r="S3" s="6">
        <f>'CAN Residential Assignment'!S99</f>
        <v>0</v>
      </c>
      <c r="T3" s="6">
        <f>'CAN Residential Assignment'!T99</f>
        <v>0</v>
      </c>
      <c r="U3" s="6">
        <f>'CAN Residential Assignment'!U99</f>
        <v>0</v>
      </c>
      <c r="V3" s="6">
        <f>'CAN Residential Assignment'!V99</f>
        <v>0</v>
      </c>
      <c r="W3" s="6">
        <f>'CAN Residential Assignment'!W99</f>
        <v>0</v>
      </c>
      <c r="X3" s="6">
        <f>'CAN Residential Assignment'!X99</f>
        <v>0</v>
      </c>
      <c r="Y3" s="6">
        <f>'CAN Residential Assignment'!Y99</f>
        <v>0</v>
      </c>
      <c r="Z3" s="6">
        <f>'CAN Residential Assignment'!Z99</f>
        <v>0</v>
      </c>
      <c r="AA3" s="6">
        <f>'CAN Residential Assignment'!AA99</f>
        <v>0</v>
      </c>
      <c r="AB3" s="6">
        <f>'CAN Residential Assignment'!AB99</f>
        <v>0</v>
      </c>
      <c r="AC3" s="6">
        <f>'CAN Residential Assignment'!AC99</f>
        <v>0</v>
      </c>
      <c r="AD3" s="6">
        <f>'CAN Residential Assignment'!AD99</f>
        <v>0</v>
      </c>
      <c r="AE3" s="6">
        <f>'CAN Residential Assignment'!AE99</f>
        <v>0</v>
      </c>
      <c r="AF3" s="6">
        <f>'CAN Residential Assignment'!AF99</f>
        <v>0</v>
      </c>
      <c r="AG3" s="6">
        <f>'CAN Residential Assignment'!AG99</f>
        <v>0</v>
      </c>
      <c r="AH3" s="6">
        <f>'CAN Residential Assignment'!AH99</f>
        <v>0</v>
      </c>
      <c r="AI3" s="6">
        <f>'CAN Residential Assignment'!AI99</f>
        <v>0</v>
      </c>
      <c r="AJ3" s="6">
        <f>'CAN Residential Assignment'!AJ99</f>
        <v>0</v>
      </c>
      <c r="AK3" s="6">
        <f>'CAN Residential Assignment'!AK99</f>
        <v>0</v>
      </c>
    </row>
    <row r="4" spans="1:39">
      <c r="A4" s="1" t="s">
        <v>27</v>
      </c>
      <c r="B4" s="6">
        <f>'CAN Residential Assignment'!B100</f>
        <v>0</v>
      </c>
      <c r="C4" s="6">
        <f>'CAN Residential Assignment'!C100</f>
        <v>0</v>
      </c>
      <c r="D4" s="6">
        <f>'CAN Residential Assignment'!D100</f>
        <v>0</v>
      </c>
      <c r="E4" s="6">
        <f>'CAN Residential Assignment'!E100</f>
        <v>0</v>
      </c>
      <c r="F4" s="6">
        <f>'CAN Residential Assignment'!F100</f>
        <v>0</v>
      </c>
      <c r="G4" s="6">
        <f>'CAN Residential Assignment'!G100</f>
        <v>0</v>
      </c>
      <c r="H4" s="6">
        <f>'CAN Residential Assignment'!H100</f>
        <v>0</v>
      </c>
      <c r="I4" s="6">
        <f>'CAN Residential Assignment'!I100</f>
        <v>0</v>
      </c>
      <c r="J4" s="6">
        <f>'CAN Residential Assignment'!J100</f>
        <v>0</v>
      </c>
      <c r="K4" s="6">
        <f>'CAN Residential Assignment'!K100</f>
        <v>0</v>
      </c>
      <c r="L4" s="6">
        <f>'CAN Residential Assignment'!L100</f>
        <v>0</v>
      </c>
      <c r="M4" s="6">
        <f>'CAN Residential Assignment'!M100</f>
        <v>0</v>
      </c>
      <c r="N4" s="6">
        <f>'CAN Residential Assignment'!N100</f>
        <v>0</v>
      </c>
      <c r="O4" s="6">
        <f>'CAN Residential Assignment'!O100</f>
        <v>0</v>
      </c>
      <c r="P4" s="6">
        <f>'CAN Residential Assignment'!P100</f>
        <v>0</v>
      </c>
      <c r="Q4" s="6">
        <f>'CAN Residential Assignment'!Q100</f>
        <v>0</v>
      </c>
      <c r="R4" s="6">
        <f>'CAN Residential Assignment'!R100</f>
        <v>0</v>
      </c>
      <c r="S4" s="6">
        <f>'CAN Residential Assignment'!S100</f>
        <v>0</v>
      </c>
      <c r="T4" s="6">
        <f>'CAN Residential Assignment'!T100</f>
        <v>0</v>
      </c>
      <c r="U4" s="6">
        <f>'CAN Residential Assignment'!U100</f>
        <v>0</v>
      </c>
      <c r="V4" s="6">
        <f>'CAN Residential Assignment'!V100</f>
        <v>0</v>
      </c>
      <c r="W4" s="6">
        <f>'CAN Residential Assignment'!W100</f>
        <v>0</v>
      </c>
      <c r="X4" s="6">
        <f>'CAN Residential Assignment'!X100</f>
        <v>0</v>
      </c>
      <c r="Y4" s="6">
        <f>'CAN Residential Assignment'!Y100</f>
        <v>0</v>
      </c>
      <c r="Z4" s="6">
        <f>'CAN Residential Assignment'!Z100</f>
        <v>0</v>
      </c>
      <c r="AA4" s="6">
        <f>'CAN Residential Assignment'!AA100</f>
        <v>0</v>
      </c>
      <c r="AB4" s="6">
        <f>'CAN Residential Assignment'!AB100</f>
        <v>0</v>
      </c>
      <c r="AC4" s="6">
        <f>'CAN Residential Assignment'!AC100</f>
        <v>0</v>
      </c>
      <c r="AD4" s="6">
        <f>'CAN Residential Assignment'!AD100</f>
        <v>0</v>
      </c>
      <c r="AE4" s="6">
        <f>'CAN Residential Assignment'!AE100</f>
        <v>0</v>
      </c>
      <c r="AF4" s="6">
        <f>'CAN Residential Assignment'!AF100</f>
        <v>0</v>
      </c>
      <c r="AG4" s="6">
        <f>'CAN Residential Assignment'!AG100</f>
        <v>0</v>
      </c>
      <c r="AH4" s="6">
        <f>'CAN Residential Assignment'!AH100</f>
        <v>0</v>
      </c>
      <c r="AI4" s="6">
        <f>'CAN Residential Assignment'!AI100</f>
        <v>0</v>
      </c>
      <c r="AJ4" s="6">
        <f>'CAN Residential Assignment'!AJ100</f>
        <v>0</v>
      </c>
      <c r="AK4" s="6">
        <f>'CAN Residential Assignment'!AK100</f>
        <v>0</v>
      </c>
    </row>
    <row r="5" spans="1:39">
      <c r="A5" s="1" t="s">
        <v>28</v>
      </c>
      <c r="B5" s="6">
        <f>'CAN Residential Assignment'!B101</f>
        <v>0</v>
      </c>
      <c r="C5" s="6">
        <f>'CAN Residential Assignment'!C101</f>
        <v>0</v>
      </c>
      <c r="D5" s="6">
        <f>'CAN Residential Assignment'!D101</f>
        <v>0</v>
      </c>
      <c r="E5" s="6">
        <f>'CAN Residential Assignment'!E101</f>
        <v>0</v>
      </c>
      <c r="F5" s="6">
        <f>'CAN Residential Assignment'!F101</f>
        <v>0</v>
      </c>
      <c r="G5" s="6">
        <f>'CAN Residential Assignment'!G101</f>
        <v>0</v>
      </c>
      <c r="H5" s="6">
        <f>'CAN Residential Assignment'!H101</f>
        <v>0</v>
      </c>
      <c r="I5" s="6">
        <f>'CAN Residential Assignment'!I101</f>
        <v>0</v>
      </c>
      <c r="J5" s="6">
        <f>'CAN Residential Assignment'!J101</f>
        <v>0</v>
      </c>
      <c r="K5" s="6">
        <f>'CAN Residential Assignment'!K101</f>
        <v>0</v>
      </c>
      <c r="L5" s="6">
        <f>'CAN Residential Assignment'!L101</f>
        <v>0</v>
      </c>
      <c r="M5" s="6">
        <f>'CAN Residential Assignment'!M101</f>
        <v>0</v>
      </c>
      <c r="N5" s="6">
        <f>'CAN Residential Assignment'!N101</f>
        <v>0</v>
      </c>
      <c r="O5" s="6">
        <f>'CAN Residential Assignment'!O101</f>
        <v>0</v>
      </c>
      <c r="P5" s="6">
        <f>'CAN Residential Assignment'!P101</f>
        <v>0</v>
      </c>
      <c r="Q5" s="6">
        <f>'CAN Residential Assignment'!Q101</f>
        <v>0</v>
      </c>
      <c r="R5" s="6">
        <f>'CAN Residential Assignment'!R101</f>
        <v>0</v>
      </c>
      <c r="S5" s="6">
        <f>'CAN Residential Assignment'!S101</f>
        <v>0</v>
      </c>
      <c r="T5" s="6">
        <f>'CAN Residential Assignment'!T101</f>
        <v>0</v>
      </c>
      <c r="U5" s="6">
        <f>'CAN Residential Assignment'!U101</f>
        <v>0</v>
      </c>
      <c r="V5" s="6">
        <f>'CAN Residential Assignment'!V101</f>
        <v>0</v>
      </c>
      <c r="W5" s="6">
        <f>'CAN Residential Assignment'!W101</f>
        <v>0</v>
      </c>
      <c r="X5" s="6">
        <f>'CAN Residential Assignment'!X101</f>
        <v>0</v>
      </c>
      <c r="Y5" s="6">
        <f>'CAN Residential Assignment'!Y101</f>
        <v>0</v>
      </c>
      <c r="Z5" s="6">
        <f>'CAN Residential Assignment'!Z101</f>
        <v>0</v>
      </c>
      <c r="AA5" s="6">
        <f>'CAN Residential Assignment'!AA101</f>
        <v>0</v>
      </c>
      <c r="AB5" s="6">
        <f>'CAN Residential Assignment'!AB101</f>
        <v>0</v>
      </c>
      <c r="AC5" s="6">
        <f>'CAN Residential Assignment'!AC101</f>
        <v>0</v>
      </c>
      <c r="AD5" s="6">
        <f>'CAN Residential Assignment'!AD101</f>
        <v>0</v>
      </c>
      <c r="AE5" s="6">
        <f>'CAN Residential Assignment'!AE101</f>
        <v>0</v>
      </c>
      <c r="AF5" s="6">
        <f>'CAN Residential Assignment'!AF101</f>
        <v>0</v>
      </c>
      <c r="AG5" s="6">
        <f>'CAN Residential Assignment'!AG101</f>
        <v>0</v>
      </c>
      <c r="AH5" s="6">
        <f>'CAN Residential Assignment'!AH101</f>
        <v>0</v>
      </c>
      <c r="AI5" s="6">
        <f>'CAN Residential Assignment'!AI101</f>
        <v>0</v>
      </c>
      <c r="AJ5" s="6">
        <f>'CAN Residential Assignment'!AJ101</f>
        <v>0</v>
      </c>
      <c r="AK5" s="6">
        <f>'CAN Residential Assignment'!AK101</f>
        <v>0</v>
      </c>
    </row>
    <row r="6" spans="1:39">
      <c r="A6" s="1" t="s">
        <v>29</v>
      </c>
      <c r="B6" s="6">
        <f>'CAN Residential Assignment'!B102</f>
        <v>0</v>
      </c>
      <c r="C6" s="6">
        <f>'CAN Residential Assignment'!C102</f>
        <v>0</v>
      </c>
      <c r="D6" s="6">
        <f>'CAN Residential Assignment'!D102</f>
        <v>0</v>
      </c>
      <c r="E6" s="6">
        <f>'CAN Residential Assignment'!E102</f>
        <v>0</v>
      </c>
      <c r="F6" s="6">
        <f>'CAN Residential Assignment'!F102</f>
        <v>0</v>
      </c>
      <c r="G6" s="6">
        <f>'CAN Residential Assignment'!G102</f>
        <v>0</v>
      </c>
      <c r="H6" s="6">
        <f>'CAN Residential Assignment'!H102</f>
        <v>0</v>
      </c>
      <c r="I6" s="6">
        <f>'CAN Residential Assignment'!I102</f>
        <v>0</v>
      </c>
      <c r="J6" s="6">
        <f>'CAN Residential Assignment'!J102</f>
        <v>0</v>
      </c>
      <c r="K6" s="6">
        <f>'CAN Residential Assignment'!K102</f>
        <v>0</v>
      </c>
      <c r="L6" s="6">
        <f>'CAN Residential Assignment'!L102</f>
        <v>0</v>
      </c>
      <c r="M6" s="6">
        <f>'CAN Residential Assignment'!M102</f>
        <v>0</v>
      </c>
      <c r="N6" s="6">
        <f>'CAN Residential Assignment'!N102</f>
        <v>0</v>
      </c>
      <c r="O6" s="6">
        <f>'CAN Residential Assignment'!O102</f>
        <v>0</v>
      </c>
      <c r="P6" s="6">
        <f>'CAN Residential Assignment'!P102</f>
        <v>0</v>
      </c>
      <c r="Q6" s="6">
        <f>'CAN Residential Assignment'!Q102</f>
        <v>0</v>
      </c>
      <c r="R6" s="6">
        <f>'CAN Residential Assignment'!R102</f>
        <v>0</v>
      </c>
      <c r="S6" s="6">
        <f>'CAN Residential Assignment'!S102</f>
        <v>0</v>
      </c>
      <c r="T6" s="6">
        <f>'CAN Residential Assignment'!T102</f>
        <v>0</v>
      </c>
      <c r="U6" s="6">
        <f>'CAN Residential Assignment'!U102</f>
        <v>0</v>
      </c>
      <c r="V6" s="6">
        <f>'CAN Residential Assignment'!V102</f>
        <v>0</v>
      </c>
      <c r="W6" s="6">
        <f>'CAN Residential Assignment'!W102</f>
        <v>0</v>
      </c>
      <c r="X6" s="6">
        <f>'CAN Residential Assignment'!X102</f>
        <v>0</v>
      </c>
      <c r="Y6" s="6">
        <f>'CAN Residential Assignment'!Y102</f>
        <v>0</v>
      </c>
      <c r="Z6" s="6">
        <f>'CAN Residential Assignment'!Z102</f>
        <v>0</v>
      </c>
      <c r="AA6" s="6">
        <f>'CAN Residential Assignment'!AA102</f>
        <v>0</v>
      </c>
      <c r="AB6" s="6">
        <f>'CAN Residential Assignment'!AB102</f>
        <v>0</v>
      </c>
      <c r="AC6" s="6">
        <f>'CAN Residential Assignment'!AC102</f>
        <v>0</v>
      </c>
      <c r="AD6" s="6">
        <f>'CAN Residential Assignment'!AD102</f>
        <v>0</v>
      </c>
      <c r="AE6" s="6">
        <f>'CAN Residential Assignment'!AE102</f>
        <v>0</v>
      </c>
      <c r="AF6" s="6">
        <f>'CAN Residential Assignment'!AF102</f>
        <v>0</v>
      </c>
      <c r="AG6" s="6">
        <f>'CAN Residential Assignment'!AG102</f>
        <v>0</v>
      </c>
      <c r="AH6" s="6">
        <f>'CAN Residential Assignment'!AH102</f>
        <v>0</v>
      </c>
      <c r="AI6" s="6">
        <f>'CAN Residential Assignment'!AI102</f>
        <v>0</v>
      </c>
      <c r="AJ6" s="6">
        <f>'CAN Residential Assignment'!AJ102</f>
        <v>0</v>
      </c>
      <c r="AK6" s="6">
        <f>'CAN Residential Assignment'!AK102</f>
        <v>0</v>
      </c>
    </row>
    <row r="7" spans="1:39">
      <c r="A7" s="1" t="s">
        <v>30</v>
      </c>
      <c r="B7" s="6">
        <f>'CAN Residential Assignment'!B103</f>
        <v>0</v>
      </c>
      <c r="C7" s="6">
        <f>'CAN Residential Assignment'!C103</f>
        <v>0</v>
      </c>
      <c r="D7" s="6">
        <f>'CAN Residential Assignment'!D103</f>
        <v>0</v>
      </c>
      <c r="E7" s="6">
        <f>'CAN Residential Assignment'!E103</f>
        <v>0</v>
      </c>
      <c r="F7" s="6">
        <f>'CAN Residential Assignment'!F103</f>
        <v>0</v>
      </c>
      <c r="G7" s="6">
        <f>'CAN Residential Assignment'!G103</f>
        <v>0</v>
      </c>
      <c r="H7" s="6">
        <f>'CAN Residential Assignment'!H103</f>
        <v>0</v>
      </c>
      <c r="I7" s="6">
        <f>'CAN Residential Assignment'!I103</f>
        <v>0</v>
      </c>
      <c r="J7" s="6">
        <f>'CAN Residential Assignment'!J103</f>
        <v>0</v>
      </c>
      <c r="K7" s="6">
        <f>'CAN Residential Assignment'!K103</f>
        <v>0</v>
      </c>
      <c r="L7" s="6">
        <f>'CAN Residential Assignment'!L103</f>
        <v>0</v>
      </c>
      <c r="M7" s="6">
        <f>'CAN Residential Assignment'!M103</f>
        <v>0</v>
      </c>
      <c r="N7" s="6">
        <f>'CAN Residential Assignment'!N103</f>
        <v>0</v>
      </c>
      <c r="O7" s="6">
        <f>'CAN Residential Assignment'!O103</f>
        <v>0</v>
      </c>
      <c r="P7" s="6">
        <f>'CAN Residential Assignment'!P103</f>
        <v>0</v>
      </c>
      <c r="Q7" s="6">
        <f>'CAN Residential Assignment'!Q103</f>
        <v>0</v>
      </c>
      <c r="R7" s="6">
        <f>'CAN Residential Assignment'!R103</f>
        <v>0</v>
      </c>
      <c r="S7" s="6">
        <f>'CAN Residential Assignment'!S103</f>
        <v>0</v>
      </c>
      <c r="T7" s="6">
        <f>'CAN Residential Assignment'!T103</f>
        <v>0</v>
      </c>
      <c r="U7" s="6">
        <f>'CAN Residential Assignment'!U103</f>
        <v>0</v>
      </c>
      <c r="V7" s="6">
        <f>'CAN Residential Assignment'!V103</f>
        <v>0</v>
      </c>
      <c r="W7" s="6">
        <f>'CAN Residential Assignment'!W103</f>
        <v>0</v>
      </c>
      <c r="X7" s="6">
        <f>'CAN Residential Assignment'!X103</f>
        <v>0</v>
      </c>
      <c r="Y7" s="6">
        <f>'CAN Residential Assignment'!Y103</f>
        <v>0</v>
      </c>
      <c r="Z7" s="6">
        <f>'CAN Residential Assignment'!Z103</f>
        <v>0</v>
      </c>
      <c r="AA7" s="6">
        <f>'CAN Residential Assignment'!AA103</f>
        <v>0</v>
      </c>
      <c r="AB7" s="6">
        <f>'CAN Residential Assignment'!AB103</f>
        <v>0</v>
      </c>
      <c r="AC7" s="6">
        <f>'CAN Residential Assignment'!AC103</f>
        <v>0</v>
      </c>
      <c r="AD7" s="6">
        <f>'CAN Residential Assignment'!AD103</f>
        <v>0</v>
      </c>
      <c r="AE7" s="6">
        <f>'CAN Residential Assignment'!AE103</f>
        <v>0</v>
      </c>
      <c r="AF7" s="6">
        <f>'CAN Residential Assignment'!AF103</f>
        <v>0</v>
      </c>
      <c r="AG7" s="6">
        <f>'CAN Residential Assignment'!AG103</f>
        <v>0</v>
      </c>
      <c r="AH7" s="6">
        <f>'CAN Residential Assignment'!AH103</f>
        <v>0</v>
      </c>
      <c r="AI7" s="6">
        <f>'CAN Residential Assignment'!AI103</f>
        <v>0</v>
      </c>
      <c r="AJ7" s="6">
        <f>'CAN Residential Assignment'!AJ103</f>
        <v>0</v>
      </c>
      <c r="AK7" s="6">
        <f>'CAN Residential Assignment'!AK103</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M7"/>
  <sheetViews>
    <sheetView workbookViewId="0">
      <pane xSplit="1" ySplit="1" topLeftCell="B2" activePane="bottomRight" state="frozen"/>
      <selection pane="topRight"/>
      <selection pane="bottomLeft"/>
      <selection pane="bottomRight" activeCell="B2" sqref="B2:B8"/>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Assignment'!B107</f>
        <v>13472037942019.758</v>
      </c>
      <c r="C2" s="6">
        <f>'CAN Residential Assignment'!C107</f>
        <v>13698894486629.186</v>
      </c>
      <c r="D2" s="6">
        <f>'CAN Residential Assignment'!D107</f>
        <v>13925751031238.609</v>
      </c>
      <c r="E2" s="6">
        <f>'CAN Residential Assignment'!E107</f>
        <v>14139644344727.496</v>
      </c>
      <c r="F2" s="6">
        <f>'CAN Residential Assignment'!F107</f>
        <v>14350296850436.25</v>
      </c>
      <c r="G2" s="6">
        <f>'CAN Residential Assignment'!G107</f>
        <v>14557708548364.867</v>
      </c>
      <c r="H2" s="6">
        <f>'CAN Residential Assignment'!H107</f>
        <v>14758638630733.215</v>
      </c>
      <c r="I2" s="6">
        <f>'CAN Residential Assignment'!I107</f>
        <v>14953087097541.293</v>
      </c>
      <c r="J2" s="6">
        <f>'CAN Residential Assignment'!J107</f>
        <v>15137813141008.969</v>
      </c>
      <c r="K2" s="6">
        <f>'CAN Residential Assignment'!K107</f>
        <v>15319298376696.512</v>
      </c>
      <c r="L2" s="6">
        <f>'CAN Residential Assignment'!L107</f>
        <v>15491061189043.648</v>
      </c>
      <c r="M2" s="6">
        <f>'CAN Residential Assignment'!M107</f>
        <v>15659583193610.65</v>
      </c>
      <c r="N2" s="6">
        <f>'CAN Residential Assignment'!N107</f>
        <v>15831346005957.787</v>
      </c>
      <c r="O2" s="6">
        <f>'CAN Residential Assignment'!O107</f>
        <v>15996627202744.654</v>
      </c>
      <c r="P2" s="6">
        <f>'CAN Residential Assignment'!P107</f>
        <v>16165149207311.656</v>
      </c>
      <c r="Q2" s="6">
        <f>'CAN Residential Assignment'!Q107</f>
        <v>16327189596318.389</v>
      </c>
      <c r="R2" s="6">
        <f>'CAN Residential Assignment'!R107</f>
        <v>16489229985325.121</v>
      </c>
      <c r="S2" s="6">
        <f>'CAN Residential Assignment'!S107</f>
        <v>16648029566551.717</v>
      </c>
      <c r="T2" s="6">
        <f>'CAN Residential Assignment'!T107</f>
        <v>16803588339998.184</v>
      </c>
      <c r="U2" s="6">
        <f>'CAN Residential Assignment'!U107</f>
        <v>16959147113444.646</v>
      </c>
      <c r="V2" s="6">
        <f>'CAN Residential Assignment'!V107</f>
        <v>17114705886891.109</v>
      </c>
      <c r="W2" s="6">
        <f>'CAN Residential Assignment'!W107</f>
        <v>17263783044777.305</v>
      </c>
      <c r="X2" s="6">
        <f>'CAN Residential Assignment'!X107</f>
        <v>17416101010443.633</v>
      </c>
      <c r="Y2" s="6">
        <f>'CAN Residential Assignment'!Y107</f>
        <v>17561937360549.689</v>
      </c>
      <c r="Z2" s="6">
        <f>'CAN Residential Assignment'!Z107</f>
        <v>17707773710655.754</v>
      </c>
      <c r="AA2" s="6">
        <f>'CAN Residential Assignment'!AA107</f>
        <v>17853610060761.812</v>
      </c>
      <c r="AB2" s="6">
        <f>'CAN Residential Assignment'!AB107</f>
        <v>18015434395916.5</v>
      </c>
      <c r="AC2" s="6">
        <f>'CAN Residential Assignment'!AC107</f>
        <v>18167005993730.438</v>
      </c>
      <c r="AD2" s="6">
        <f>'CAN Residential Assignment'!AD107</f>
        <v>18318577591544.375</v>
      </c>
      <c r="AE2" s="6">
        <f>'CAN Residential Assignment'!AE107</f>
        <v>18470149189358.312</v>
      </c>
      <c r="AF2" s="6">
        <f>'CAN Residential Assignment'!AF107</f>
        <v>18621720787172.25</v>
      </c>
      <c r="AG2" s="6">
        <f>'CAN Residential Assignment'!AG107</f>
        <v>18773292384986.188</v>
      </c>
      <c r="AH2" s="6">
        <f>'CAN Residential Assignment'!AH107</f>
        <v>18924863982800.125</v>
      </c>
      <c r="AI2" s="6">
        <f>'CAN Residential Assignment'!AI107</f>
        <v>19076435580614.062</v>
      </c>
      <c r="AJ2" s="6">
        <f>'CAN Residential Assignment'!AJ107</f>
        <v>19228007178428</v>
      </c>
      <c r="AK2" s="6">
        <f>'CAN Residential Assignment'!AK107</f>
        <v>19379578776241.938</v>
      </c>
    </row>
    <row r="3" spans="1:39">
      <c r="A3" s="1" t="s">
        <v>26</v>
      </c>
      <c r="B3" s="6">
        <f>'CAN Residential Assignment'!B108</f>
        <v>0</v>
      </c>
      <c r="C3" s="6">
        <f>'CAN Residential Assignment'!C108</f>
        <v>0</v>
      </c>
      <c r="D3" s="6">
        <f>'CAN Residential Assignment'!D108</f>
        <v>0</v>
      </c>
      <c r="E3" s="6">
        <f>'CAN Residential Assignment'!E108</f>
        <v>0</v>
      </c>
      <c r="F3" s="6">
        <f>'CAN Residential Assignment'!F108</f>
        <v>0</v>
      </c>
      <c r="G3" s="6">
        <f>'CAN Residential Assignment'!G108</f>
        <v>0</v>
      </c>
      <c r="H3" s="6">
        <f>'CAN Residential Assignment'!H108</f>
        <v>0</v>
      </c>
      <c r="I3" s="6">
        <f>'CAN Residential Assignment'!I108</f>
        <v>0</v>
      </c>
      <c r="J3" s="6">
        <f>'CAN Residential Assignment'!J108</f>
        <v>0</v>
      </c>
      <c r="K3" s="6">
        <f>'CAN Residential Assignment'!K108</f>
        <v>0</v>
      </c>
      <c r="L3" s="6">
        <f>'CAN Residential Assignment'!L108</f>
        <v>0</v>
      </c>
      <c r="M3" s="6">
        <f>'CAN Residential Assignment'!M108</f>
        <v>0</v>
      </c>
      <c r="N3" s="6">
        <f>'CAN Residential Assignment'!N108</f>
        <v>0</v>
      </c>
      <c r="O3" s="6">
        <f>'CAN Residential Assignment'!O108</f>
        <v>0</v>
      </c>
      <c r="P3" s="6">
        <f>'CAN Residential Assignment'!P108</f>
        <v>0</v>
      </c>
      <c r="Q3" s="6">
        <f>'CAN Residential Assignment'!Q108</f>
        <v>0</v>
      </c>
      <c r="R3" s="6">
        <f>'CAN Residential Assignment'!R108</f>
        <v>0</v>
      </c>
      <c r="S3" s="6">
        <f>'CAN Residential Assignment'!S108</f>
        <v>0</v>
      </c>
      <c r="T3" s="6">
        <f>'CAN Residential Assignment'!T108</f>
        <v>0</v>
      </c>
      <c r="U3" s="6">
        <f>'CAN Residential Assignment'!U108</f>
        <v>0</v>
      </c>
      <c r="V3" s="6">
        <f>'CAN Residential Assignment'!V108</f>
        <v>0</v>
      </c>
      <c r="W3" s="6">
        <f>'CAN Residential Assignment'!W108</f>
        <v>0</v>
      </c>
      <c r="X3" s="6">
        <f>'CAN Residential Assignment'!X108</f>
        <v>0</v>
      </c>
      <c r="Y3" s="6">
        <f>'CAN Residential Assignment'!Y108</f>
        <v>0</v>
      </c>
      <c r="Z3" s="6">
        <f>'CAN Residential Assignment'!Z108</f>
        <v>0</v>
      </c>
      <c r="AA3" s="6">
        <f>'CAN Residential Assignment'!AA108</f>
        <v>0</v>
      </c>
      <c r="AB3" s="6">
        <f>'CAN Residential Assignment'!AB108</f>
        <v>0</v>
      </c>
      <c r="AC3" s="6">
        <f>'CAN Residential Assignment'!AC108</f>
        <v>0</v>
      </c>
      <c r="AD3" s="6">
        <f>'CAN Residential Assignment'!AD108</f>
        <v>0</v>
      </c>
      <c r="AE3" s="6">
        <f>'CAN Residential Assignment'!AE108</f>
        <v>0</v>
      </c>
      <c r="AF3" s="6">
        <f>'CAN Residential Assignment'!AF108</f>
        <v>0</v>
      </c>
      <c r="AG3" s="6">
        <f>'CAN Residential Assignment'!AG108</f>
        <v>0</v>
      </c>
      <c r="AH3" s="6">
        <f>'CAN Residential Assignment'!AH108</f>
        <v>0</v>
      </c>
      <c r="AI3" s="6">
        <f>'CAN Residential Assignment'!AI108</f>
        <v>0</v>
      </c>
      <c r="AJ3" s="6">
        <f>'CAN Residential Assignment'!AJ108</f>
        <v>0</v>
      </c>
      <c r="AK3" s="6">
        <f>'CAN Residential Assignment'!AK108</f>
        <v>0</v>
      </c>
    </row>
    <row r="4" spans="1:39">
      <c r="A4" s="1" t="s">
        <v>27</v>
      </c>
      <c r="B4" s="6">
        <f>'CAN Residential Assignment'!B109</f>
        <v>38123396560934.516</v>
      </c>
      <c r="C4" s="6">
        <f>'CAN Residential Assignment'!C109</f>
        <v>38488838226017.078</v>
      </c>
      <c r="D4" s="6">
        <f>'CAN Residential Assignment'!D109</f>
        <v>38771620466854.781</v>
      </c>
      <c r="E4" s="6">
        <f>'CAN Residential Assignment'!E109</f>
        <v>38993495763512.047</v>
      </c>
      <c r="F4" s="6">
        <f>'CAN Residential Assignment'!F109</f>
        <v>39191443332098.438</v>
      </c>
      <c r="G4" s="6">
        <f>'CAN Residential Assignment'!G109</f>
        <v>39367638420620.383</v>
      </c>
      <c r="H4" s="6">
        <f>'CAN Residential Assignment'!H109</f>
        <v>39530782021103.672</v>
      </c>
      <c r="I4" s="6">
        <f>'CAN Residential Assignment'!I109</f>
        <v>39687399877567.625</v>
      </c>
      <c r="J4" s="6">
        <f>'CAN Residential Assignment'!J109</f>
        <v>39833141493999.367</v>
      </c>
      <c r="K4" s="6">
        <f>'CAN Residential Assignment'!K109</f>
        <v>39978883110431.102</v>
      </c>
      <c r="L4" s="6">
        <f>'CAN Residential Assignment'!L109</f>
        <v>40120274230849.953</v>
      </c>
      <c r="M4" s="6">
        <f>'CAN Residential Assignment'!M109</f>
        <v>40255139607249.469</v>
      </c>
      <c r="N4" s="6">
        <f>'CAN Residential Assignment'!N109</f>
        <v>40379128743616.758</v>
      </c>
      <c r="O4" s="6">
        <f>'CAN Residential Assignment'!O109</f>
        <v>40496592135964.727</v>
      </c>
      <c r="P4" s="6">
        <f>'CAN Residential Assignment'!P109</f>
        <v>40605354536286.922</v>
      </c>
      <c r="Q4" s="6">
        <f>'CAN Residential Assignment'!Q109</f>
        <v>40705415944583.344</v>
      </c>
      <c r="R4" s="6">
        <f>'CAN Residential Assignment'!R109</f>
        <v>40798951608860.43</v>
      </c>
      <c r="S4" s="6">
        <f>'CAN Residential Assignment'!S109</f>
        <v>40885961529118.18</v>
      </c>
      <c r="T4" s="6">
        <f>'CAN Residential Assignment'!T109</f>
        <v>40964270457350.156</v>
      </c>
      <c r="U4" s="6">
        <f>'CAN Residential Assignment'!U109</f>
        <v>41038228889569.25</v>
      </c>
      <c r="V4" s="6">
        <f>'CAN Residential Assignment'!V109</f>
        <v>41105661577769.008</v>
      </c>
      <c r="W4" s="6">
        <f>'CAN Residential Assignment'!W109</f>
        <v>41170919017962.328</v>
      </c>
      <c r="X4" s="6">
        <f>'CAN Residential Assignment'!X109</f>
        <v>41229650714136.297</v>
      </c>
      <c r="Y4" s="6">
        <f>'CAN Residential Assignment'!Y109</f>
        <v>41281856666290.961</v>
      </c>
      <c r="Z4" s="6">
        <f>'CAN Residential Assignment'!Z109</f>
        <v>41331887370439.164</v>
      </c>
      <c r="AA4" s="6">
        <f>'CAN Residential Assignment'!AA109</f>
        <v>41381918074587.375</v>
      </c>
      <c r="AB4" s="6">
        <f>'CAN Residential Assignment'!AB109</f>
        <v>41472118358587.922</v>
      </c>
      <c r="AC4" s="6">
        <f>'CAN Residential Assignment'!AC109</f>
        <v>41536334316402.391</v>
      </c>
      <c r="AD4" s="6">
        <f>'CAN Residential Assignment'!AD109</f>
        <v>41600550274216.859</v>
      </c>
      <c r="AE4" s="6">
        <f>'CAN Residential Assignment'!AE109</f>
        <v>41664766232031.328</v>
      </c>
      <c r="AF4" s="6">
        <f>'CAN Residential Assignment'!AF109</f>
        <v>41728982189845.797</v>
      </c>
      <c r="AG4" s="6">
        <f>'CAN Residential Assignment'!AG109</f>
        <v>41793198147660.281</v>
      </c>
      <c r="AH4" s="6">
        <f>'CAN Residential Assignment'!AH109</f>
        <v>41857414105474.75</v>
      </c>
      <c r="AI4" s="6">
        <f>'CAN Residential Assignment'!AI109</f>
        <v>41921630063289.219</v>
      </c>
      <c r="AJ4" s="6">
        <f>'CAN Residential Assignment'!AJ109</f>
        <v>41985846021103.688</v>
      </c>
      <c r="AK4" s="6">
        <f>'CAN Residential Assignment'!AK109</f>
        <v>42050061978918.156</v>
      </c>
    </row>
    <row r="5" spans="1:39">
      <c r="A5" s="1" t="s">
        <v>28</v>
      </c>
      <c r="B5" s="6">
        <f>'CAN Residential Assignment'!B110</f>
        <v>0</v>
      </c>
      <c r="C5" s="6">
        <f>'CAN Residential Assignment'!C110</f>
        <v>0</v>
      </c>
      <c r="D5" s="6">
        <f>'CAN Residential Assignment'!D110</f>
        <v>0</v>
      </c>
      <c r="E5" s="6">
        <f>'CAN Residential Assignment'!E110</f>
        <v>0</v>
      </c>
      <c r="F5" s="6">
        <f>'CAN Residential Assignment'!F110</f>
        <v>0</v>
      </c>
      <c r="G5" s="6">
        <f>'CAN Residential Assignment'!G110</f>
        <v>0</v>
      </c>
      <c r="H5" s="6">
        <f>'CAN Residential Assignment'!H110</f>
        <v>0</v>
      </c>
      <c r="I5" s="6">
        <f>'CAN Residential Assignment'!I110</f>
        <v>0</v>
      </c>
      <c r="J5" s="6">
        <f>'CAN Residential Assignment'!J110</f>
        <v>0</v>
      </c>
      <c r="K5" s="6">
        <f>'CAN Residential Assignment'!K110</f>
        <v>0</v>
      </c>
      <c r="L5" s="6">
        <f>'CAN Residential Assignment'!L110</f>
        <v>0</v>
      </c>
      <c r="M5" s="6">
        <f>'CAN Residential Assignment'!M110</f>
        <v>0</v>
      </c>
      <c r="N5" s="6">
        <f>'CAN Residential Assignment'!N110</f>
        <v>0</v>
      </c>
      <c r="O5" s="6">
        <f>'CAN Residential Assignment'!O110</f>
        <v>0</v>
      </c>
      <c r="P5" s="6">
        <f>'CAN Residential Assignment'!P110</f>
        <v>0</v>
      </c>
      <c r="Q5" s="6">
        <f>'CAN Residential Assignment'!Q110</f>
        <v>0</v>
      </c>
      <c r="R5" s="6">
        <f>'CAN Residential Assignment'!R110</f>
        <v>0</v>
      </c>
      <c r="S5" s="6">
        <f>'CAN Residential Assignment'!S110</f>
        <v>0</v>
      </c>
      <c r="T5" s="6">
        <f>'CAN Residential Assignment'!T110</f>
        <v>0</v>
      </c>
      <c r="U5" s="6">
        <f>'CAN Residential Assignment'!U110</f>
        <v>0</v>
      </c>
      <c r="V5" s="6">
        <f>'CAN Residential Assignment'!V110</f>
        <v>0</v>
      </c>
      <c r="W5" s="6">
        <f>'CAN Residential Assignment'!W110</f>
        <v>0</v>
      </c>
      <c r="X5" s="6">
        <f>'CAN Residential Assignment'!X110</f>
        <v>0</v>
      </c>
      <c r="Y5" s="6">
        <f>'CAN Residential Assignment'!Y110</f>
        <v>0</v>
      </c>
      <c r="Z5" s="6">
        <f>'CAN Residential Assignment'!Z110</f>
        <v>0</v>
      </c>
      <c r="AA5" s="6">
        <f>'CAN Residential Assignment'!AA110</f>
        <v>0</v>
      </c>
      <c r="AB5" s="6">
        <f>'CAN Residential Assignment'!AB110</f>
        <v>0</v>
      </c>
      <c r="AC5" s="6">
        <f>'CAN Residential Assignment'!AC110</f>
        <v>0</v>
      </c>
      <c r="AD5" s="6">
        <f>'CAN Residential Assignment'!AD110</f>
        <v>0</v>
      </c>
      <c r="AE5" s="6">
        <f>'CAN Residential Assignment'!AE110</f>
        <v>0</v>
      </c>
      <c r="AF5" s="6">
        <f>'CAN Residential Assignment'!AF110</f>
        <v>0</v>
      </c>
      <c r="AG5" s="6">
        <f>'CAN Residential Assignment'!AG110</f>
        <v>0</v>
      </c>
      <c r="AH5" s="6">
        <f>'CAN Residential Assignment'!AH110</f>
        <v>0</v>
      </c>
      <c r="AI5" s="6">
        <f>'CAN Residential Assignment'!AI110</f>
        <v>0</v>
      </c>
      <c r="AJ5" s="6">
        <f>'CAN Residential Assignment'!AJ110</f>
        <v>0</v>
      </c>
      <c r="AK5" s="6">
        <f>'CAN Residential Assignment'!AK110</f>
        <v>0</v>
      </c>
    </row>
    <row r="6" spans="1:39">
      <c r="A6" s="1" t="s">
        <v>29</v>
      </c>
      <c r="B6" s="6">
        <f>'CAN Residential Assignment'!B111</f>
        <v>0</v>
      </c>
      <c r="C6" s="6">
        <f>'CAN Residential Assignment'!C111</f>
        <v>0</v>
      </c>
      <c r="D6" s="6">
        <f>'CAN Residential Assignment'!D111</f>
        <v>0</v>
      </c>
      <c r="E6" s="6">
        <f>'CAN Residential Assignment'!E111</f>
        <v>0</v>
      </c>
      <c r="F6" s="6">
        <f>'CAN Residential Assignment'!F111</f>
        <v>0</v>
      </c>
      <c r="G6" s="6">
        <f>'CAN Residential Assignment'!G111</f>
        <v>0</v>
      </c>
      <c r="H6" s="6">
        <f>'CAN Residential Assignment'!H111</f>
        <v>0</v>
      </c>
      <c r="I6" s="6">
        <f>'CAN Residential Assignment'!I111</f>
        <v>0</v>
      </c>
      <c r="J6" s="6">
        <f>'CAN Residential Assignment'!J111</f>
        <v>0</v>
      </c>
      <c r="K6" s="6">
        <f>'CAN Residential Assignment'!K111</f>
        <v>0</v>
      </c>
      <c r="L6" s="6">
        <f>'CAN Residential Assignment'!L111</f>
        <v>0</v>
      </c>
      <c r="M6" s="6">
        <f>'CAN Residential Assignment'!M111</f>
        <v>0</v>
      </c>
      <c r="N6" s="6">
        <f>'CAN Residential Assignment'!N111</f>
        <v>0</v>
      </c>
      <c r="O6" s="6">
        <f>'CAN Residential Assignment'!O111</f>
        <v>0</v>
      </c>
      <c r="P6" s="6">
        <f>'CAN Residential Assignment'!P111</f>
        <v>0</v>
      </c>
      <c r="Q6" s="6">
        <f>'CAN Residential Assignment'!Q111</f>
        <v>0</v>
      </c>
      <c r="R6" s="6">
        <f>'CAN Residential Assignment'!R111</f>
        <v>0</v>
      </c>
      <c r="S6" s="6">
        <f>'CAN Residential Assignment'!S111</f>
        <v>0</v>
      </c>
      <c r="T6" s="6">
        <f>'CAN Residential Assignment'!T111</f>
        <v>0</v>
      </c>
      <c r="U6" s="6">
        <f>'CAN Residential Assignment'!U111</f>
        <v>0</v>
      </c>
      <c r="V6" s="6">
        <f>'CAN Residential Assignment'!V111</f>
        <v>0</v>
      </c>
      <c r="W6" s="6">
        <f>'CAN Residential Assignment'!W111</f>
        <v>0</v>
      </c>
      <c r="X6" s="6">
        <f>'CAN Residential Assignment'!X111</f>
        <v>0</v>
      </c>
      <c r="Y6" s="6">
        <f>'CAN Residential Assignment'!Y111</f>
        <v>0</v>
      </c>
      <c r="Z6" s="6">
        <f>'CAN Residential Assignment'!Z111</f>
        <v>0</v>
      </c>
      <c r="AA6" s="6">
        <f>'CAN Residential Assignment'!AA111</f>
        <v>0</v>
      </c>
      <c r="AB6" s="6">
        <f>'CAN Residential Assignment'!AB111</f>
        <v>0</v>
      </c>
      <c r="AC6" s="6">
        <f>'CAN Residential Assignment'!AC111</f>
        <v>0</v>
      </c>
      <c r="AD6" s="6">
        <f>'CAN Residential Assignment'!AD111</f>
        <v>0</v>
      </c>
      <c r="AE6" s="6">
        <f>'CAN Residential Assignment'!AE111</f>
        <v>0</v>
      </c>
      <c r="AF6" s="6">
        <f>'CAN Residential Assignment'!AF111</f>
        <v>0</v>
      </c>
      <c r="AG6" s="6">
        <f>'CAN Residential Assignment'!AG111</f>
        <v>0</v>
      </c>
      <c r="AH6" s="6">
        <f>'CAN Residential Assignment'!AH111</f>
        <v>0</v>
      </c>
      <c r="AI6" s="6">
        <f>'CAN Residential Assignment'!AI111</f>
        <v>0</v>
      </c>
      <c r="AJ6" s="6">
        <f>'CAN Residential Assignment'!AJ111</f>
        <v>0</v>
      </c>
      <c r="AK6" s="6">
        <f>'CAN Residential Assignment'!AK111</f>
        <v>0</v>
      </c>
    </row>
    <row r="7" spans="1:39">
      <c r="A7" s="1" t="s">
        <v>30</v>
      </c>
      <c r="B7" s="6">
        <f>'CAN Residential Assignment'!B112</f>
        <v>0</v>
      </c>
      <c r="C7" s="6">
        <f>'CAN Residential Assignment'!C112</f>
        <v>0</v>
      </c>
      <c r="D7" s="6">
        <f>'CAN Residential Assignment'!D112</f>
        <v>0</v>
      </c>
      <c r="E7" s="6">
        <f>'CAN Residential Assignment'!E112</f>
        <v>0</v>
      </c>
      <c r="F7" s="6">
        <f>'CAN Residential Assignment'!F112</f>
        <v>0</v>
      </c>
      <c r="G7" s="6">
        <f>'CAN Residential Assignment'!G112</f>
        <v>0</v>
      </c>
      <c r="H7" s="6">
        <f>'CAN Residential Assignment'!H112</f>
        <v>0</v>
      </c>
      <c r="I7" s="6">
        <f>'CAN Residential Assignment'!I112</f>
        <v>0</v>
      </c>
      <c r="J7" s="6">
        <f>'CAN Residential Assignment'!J112</f>
        <v>0</v>
      </c>
      <c r="K7" s="6">
        <f>'CAN Residential Assignment'!K112</f>
        <v>0</v>
      </c>
      <c r="L7" s="6">
        <f>'CAN Residential Assignment'!L112</f>
        <v>0</v>
      </c>
      <c r="M7" s="6">
        <f>'CAN Residential Assignment'!M112</f>
        <v>0</v>
      </c>
      <c r="N7" s="6">
        <f>'CAN Residential Assignment'!N112</f>
        <v>0</v>
      </c>
      <c r="O7" s="6">
        <f>'CAN Residential Assignment'!O112</f>
        <v>0</v>
      </c>
      <c r="P7" s="6">
        <f>'CAN Residential Assignment'!P112</f>
        <v>0</v>
      </c>
      <c r="Q7" s="6">
        <f>'CAN Residential Assignment'!Q112</f>
        <v>0</v>
      </c>
      <c r="R7" s="6">
        <f>'CAN Residential Assignment'!R112</f>
        <v>0</v>
      </c>
      <c r="S7" s="6">
        <f>'CAN Residential Assignment'!S112</f>
        <v>0</v>
      </c>
      <c r="T7" s="6">
        <f>'CAN Residential Assignment'!T112</f>
        <v>0</v>
      </c>
      <c r="U7" s="6">
        <f>'CAN Residential Assignment'!U112</f>
        <v>0</v>
      </c>
      <c r="V7" s="6">
        <f>'CAN Residential Assignment'!V112</f>
        <v>0</v>
      </c>
      <c r="W7" s="6">
        <f>'CAN Residential Assignment'!W112</f>
        <v>0</v>
      </c>
      <c r="X7" s="6">
        <f>'CAN Residential Assignment'!X112</f>
        <v>0</v>
      </c>
      <c r="Y7" s="6">
        <f>'CAN Residential Assignment'!Y112</f>
        <v>0</v>
      </c>
      <c r="Z7" s="6">
        <f>'CAN Residential Assignment'!Z112</f>
        <v>0</v>
      </c>
      <c r="AA7" s="6">
        <f>'CAN Residential Assignment'!AA112</f>
        <v>0</v>
      </c>
      <c r="AB7" s="6">
        <f>'CAN Residential Assignment'!AB112</f>
        <v>0</v>
      </c>
      <c r="AC7" s="6">
        <f>'CAN Residential Assignment'!AC112</f>
        <v>0</v>
      </c>
      <c r="AD7" s="6">
        <f>'CAN Residential Assignment'!AD112</f>
        <v>0</v>
      </c>
      <c r="AE7" s="6">
        <f>'CAN Residential Assignment'!AE112</f>
        <v>0</v>
      </c>
      <c r="AF7" s="6">
        <f>'CAN Residential Assignment'!AF112</f>
        <v>0</v>
      </c>
      <c r="AG7" s="6">
        <f>'CAN Residential Assignment'!AG112</f>
        <v>0</v>
      </c>
      <c r="AH7" s="6">
        <f>'CAN Residential Assignment'!AH112</f>
        <v>0</v>
      </c>
      <c r="AI7" s="6">
        <f>'CAN Residential Assignment'!AI112</f>
        <v>0</v>
      </c>
      <c r="AJ7" s="6">
        <f>'CAN Residential Assignment'!AJ112</f>
        <v>0</v>
      </c>
      <c r="AK7" s="6">
        <f>'CAN Residential Assignment'!AK112</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5"/>
  <cols>
    <col min="1" max="1" width="25.83203125"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Assignment'!B116</f>
        <v>0</v>
      </c>
      <c r="C2" s="6">
        <f>'CAN Residential Assignment'!C116</f>
        <v>0</v>
      </c>
      <c r="D2" s="6">
        <f>'CAN Residential Assignment'!D116</f>
        <v>0</v>
      </c>
      <c r="E2" s="6">
        <f>'CAN Residential Assignment'!E116</f>
        <v>0</v>
      </c>
      <c r="F2" s="6">
        <f>'CAN Residential Assignment'!F116</f>
        <v>0</v>
      </c>
      <c r="G2" s="6">
        <f>'CAN Residential Assignment'!G116</f>
        <v>0</v>
      </c>
      <c r="H2" s="6">
        <f>'CAN Residential Assignment'!H116</f>
        <v>0</v>
      </c>
      <c r="I2" s="6">
        <f>'CAN Residential Assignment'!I116</f>
        <v>0</v>
      </c>
      <c r="J2" s="6">
        <f>'CAN Residential Assignment'!J116</f>
        <v>0</v>
      </c>
      <c r="K2" s="6">
        <f>'CAN Residential Assignment'!K116</f>
        <v>0</v>
      </c>
      <c r="L2" s="6">
        <f>'CAN Residential Assignment'!L116</f>
        <v>0</v>
      </c>
      <c r="M2" s="6">
        <f>'CAN Residential Assignment'!M116</f>
        <v>0</v>
      </c>
      <c r="N2" s="6">
        <f>'CAN Residential Assignment'!N116</f>
        <v>0</v>
      </c>
      <c r="O2" s="6">
        <f>'CAN Residential Assignment'!O116</f>
        <v>0</v>
      </c>
      <c r="P2" s="6">
        <f>'CAN Residential Assignment'!P116</f>
        <v>0</v>
      </c>
      <c r="Q2" s="6">
        <f>'CAN Residential Assignment'!Q116</f>
        <v>0</v>
      </c>
      <c r="R2" s="6">
        <f>'CAN Residential Assignment'!R116</f>
        <v>0</v>
      </c>
      <c r="S2" s="6">
        <f>'CAN Residential Assignment'!S116</f>
        <v>0</v>
      </c>
      <c r="T2" s="6">
        <f>'CAN Residential Assignment'!T116</f>
        <v>0</v>
      </c>
      <c r="U2" s="6">
        <f>'CAN Residential Assignment'!U116</f>
        <v>0</v>
      </c>
      <c r="V2" s="6">
        <f>'CAN Residential Assignment'!V116</f>
        <v>0</v>
      </c>
      <c r="W2" s="6">
        <f>'CAN Residential Assignment'!W116</f>
        <v>0</v>
      </c>
      <c r="X2" s="6">
        <f>'CAN Residential Assignment'!X116</f>
        <v>0</v>
      </c>
      <c r="Y2" s="6">
        <f>'CAN Residential Assignment'!Y116</f>
        <v>0</v>
      </c>
      <c r="Z2" s="6">
        <f>'CAN Residential Assignment'!Z116</f>
        <v>0</v>
      </c>
      <c r="AA2" s="6">
        <f>'CAN Residential Assignment'!AA116</f>
        <v>0</v>
      </c>
      <c r="AB2" s="6">
        <f>'CAN Residential Assignment'!AB116</f>
        <v>0</v>
      </c>
      <c r="AC2" s="6">
        <f>'CAN Residential Assignment'!AC116</f>
        <v>0</v>
      </c>
      <c r="AD2" s="6">
        <f>'CAN Residential Assignment'!AD116</f>
        <v>0</v>
      </c>
      <c r="AE2" s="6">
        <f>'CAN Residential Assignment'!AE116</f>
        <v>0</v>
      </c>
      <c r="AF2" s="6">
        <f>'CAN Residential Assignment'!AF116</f>
        <v>0</v>
      </c>
      <c r="AG2" s="6">
        <f>'CAN Residential Assignment'!AG116</f>
        <v>0</v>
      </c>
      <c r="AH2" s="6">
        <f>'CAN Residential Assignment'!AH116</f>
        <v>0</v>
      </c>
      <c r="AI2" s="6">
        <f>'CAN Residential Assignment'!AI116</f>
        <v>0</v>
      </c>
      <c r="AJ2" s="6">
        <f>'CAN Residential Assignment'!AJ116</f>
        <v>0</v>
      </c>
      <c r="AK2" s="6">
        <f>'CAN Residential Assignment'!AK116</f>
        <v>0</v>
      </c>
    </row>
    <row r="3" spans="1:39">
      <c r="A3" s="1" t="s">
        <v>26</v>
      </c>
      <c r="B3" s="6">
        <f>'CAN Residential Assignment'!B117</f>
        <v>0</v>
      </c>
      <c r="C3" s="6">
        <f>'CAN Residential Assignment'!C117</f>
        <v>0</v>
      </c>
      <c r="D3" s="6">
        <f>'CAN Residential Assignment'!D117</f>
        <v>0</v>
      </c>
      <c r="E3" s="6">
        <f>'CAN Residential Assignment'!E117</f>
        <v>0</v>
      </c>
      <c r="F3" s="6">
        <f>'CAN Residential Assignment'!F117</f>
        <v>0</v>
      </c>
      <c r="G3" s="6">
        <f>'CAN Residential Assignment'!G117</f>
        <v>0</v>
      </c>
      <c r="H3" s="6">
        <f>'CAN Residential Assignment'!H117</f>
        <v>0</v>
      </c>
      <c r="I3" s="6">
        <f>'CAN Residential Assignment'!I117</f>
        <v>0</v>
      </c>
      <c r="J3" s="6">
        <f>'CAN Residential Assignment'!J117</f>
        <v>0</v>
      </c>
      <c r="K3" s="6">
        <f>'CAN Residential Assignment'!K117</f>
        <v>0</v>
      </c>
      <c r="L3" s="6">
        <f>'CAN Residential Assignment'!L117</f>
        <v>0</v>
      </c>
      <c r="M3" s="6">
        <f>'CAN Residential Assignment'!M117</f>
        <v>0</v>
      </c>
      <c r="N3" s="6">
        <f>'CAN Residential Assignment'!N117</f>
        <v>0</v>
      </c>
      <c r="O3" s="6">
        <f>'CAN Residential Assignment'!O117</f>
        <v>0</v>
      </c>
      <c r="P3" s="6">
        <f>'CAN Residential Assignment'!P117</f>
        <v>0</v>
      </c>
      <c r="Q3" s="6">
        <f>'CAN Residential Assignment'!Q117</f>
        <v>0</v>
      </c>
      <c r="R3" s="6">
        <f>'CAN Residential Assignment'!R117</f>
        <v>0</v>
      </c>
      <c r="S3" s="6">
        <f>'CAN Residential Assignment'!S117</f>
        <v>0</v>
      </c>
      <c r="T3" s="6">
        <f>'CAN Residential Assignment'!T117</f>
        <v>0</v>
      </c>
      <c r="U3" s="6">
        <f>'CAN Residential Assignment'!U117</f>
        <v>0</v>
      </c>
      <c r="V3" s="6">
        <f>'CAN Residential Assignment'!V117</f>
        <v>0</v>
      </c>
      <c r="W3" s="6">
        <f>'CAN Residential Assignment'!W117</f>
        <v>0</v>
      </c>
      <c r="X3" s="6">
        <f>'CAN Residential Assignment'!X117</f>
        <v>0</v>
      </c>
      <c r="Y3" s="6">
        <f>'CAN Residential Assignment'!Y117</f>
        <v>0</v>
      </c>
      <c r="Z3" s="6">
        <f>'CAN Residential Assignment'!Z117</f>
        <v>0</v>
      </c>
      <c r="AA3" s="6">
        <f>'CAN Residential Assignment'!AA117</f>
        <v>0</v>
      </c>
      <c r="AB3" s="6">
        <f>'CAN Residential Assignment'!AB117</f>
        <v>0</v>
      </c>
      <c r="AC3" s="6">
        <f>'CAN Residential Assignment'!AC117</f>
        <v>0</v>
      </c>
      <c r="AD3" s="6">
        <f>'CAN Residential Assignment'!AD117</f>
        <v>0</v>
      </c>
      <c r="AE3" s="6">
        <f>'CAN Residential Assignment'!AE117</f>
        <v>0</v>
      </c>
      <c r="AF3" s="6">
        <f>'CAN Residential Assignment'!AF117</f>
        <v>0</v>
      </c>
      <c r="AG3" s="6">
        <f>'CAN Residential Assignment'!AG117</f>
        <v>0</v>
      </c>
      <c r="AH3" s="6">
        <f>'CAN Residential Assignment'!AH117</f>
        <v>0</v>
      </c>
      <c r="AI3" s="6">
        <f>'CAN Residential Assignment'!AI117</f>
        <v>0</v>
      </c>
      <c r="AJ3" s="6">
        <f>'CAN Residential Assignment'!AJ117</f>
        <v>0</v>
      </c>
      <c r="AK3" s="6">
        <f>'CAN Residential Assignment'!AK117</f>
        <v>0</v>
      </c>
    </row>
    <row r="4" spans="1:39">
      <c r="A4" s="1" t="s">
        <v>27</v>
      </c>
      <c r="B4" s="6">
        <f>'CAN Residential Assignment'!B118</f>
        <v>0</v>
      </c>
      <c r="C4" s="6">
        <f>'CAN Residential Assignment'!C118</f>
        <v>0</v>
      </c>
      <c r="D4" s="6">
        <f>'CAN Residential Assignment'!D118</f>
        <v>0</v>
      </c>
      <c r="E4" s="6">
        <f>'CAN Residential Assignment'!E118</f>
        <v>0</v>
      </c>
      <c r="F4" s="6">
        <f>'CAN Residential Assignment'!F118</f>
        <v>0</v>
      </c>
      <c r="G4" s="6">
        <f>'CAN Residential Assignment'!G118</f>
        <v>0</v>
      </c>
      <c r="H4" s="6">
        <f>'CAN Residential Assignment'!H118</f>
        <v>0</v>
      </c>
      <c r="I4" s="6">
        <f>'CAN Residential Assignment'!I118</f>
        <v>0</v>
      </c>
      <c r="J4" s="6">
        <f>'CAN Residential Assignment'!J118</f>
        <v>0</v>
      </c>
      <c r="K4" s="6">
        <f>'CAN Residential Assignment'!K118</f>
        <v>0</v>
      </c>
      <c r="L4" s="6">
        <f>'CAN Residential Assignment'!L118</f>
        <v>0</v>
      </c>
      <c r="M4" s="6">
        <f>'CAN Residential Assignment'!M118</f>
        <v>0</v>
      </c>
      <c r="N4" s="6">
        <f>'CAN Residential Assignment'!N118</f>
        <v>0</v>
      </c>
      <c r="O4" s="6">
        <f>'CAN Residential Assignment'!O118</f>
        <v>0</v>
      </c>
      <c r="P4" s="6">
        <f>'CAN Residential Assignment'!P118</f>
        <v>0</v>
      </c>
      <c r="Q4" s="6">
        <f>'CAN Residential Assignment'!Q118</f>
        <v>0</v>
      </c>
      <c r="R4" s="6">
        <f>'CAN Residential Assignment'!R118</f>
        <v>0</v>
      </c>
      <c r="S4" s="6">
        <f>'CAN Residential Assignment'!S118</f>
        <v>0</v>
      </c>
      <c r="T4" s="6">
        <f>'CAN Residential Assignment'!T118</f>
        <v>0</v>
      </c>
      <c r="U4" s="6">
        <f>'CAN Residential Assignment'!U118</f>
        <v>0</v>
      </c>
      <c r="V4" s="6">
        <f>'CAN Residential Assignment'!V118</f>
        <v>0</v>
      </c>
      <c r="W4" s="6">
        <f>'CAN Residential Assignment'!W118</f>
        <v>0</v>
      </c>
      <c r="X4" s="6">
        <f>'CAN Residential Assignment'!X118</f>
        <v>0</v>
      </c>
      <c r="Y4" s="6">
        <f>'CAN Residential Assignment'!Y118</f>
        <v>0</v>
      </c>
      <c r="Z4" s="6">
        <f>'CAN Residential Assignment'!Z118</f>
        <v>0</v>
      </c>
      <c r="AA4" s="6">
        <f>'CAN Residential Assignment'!AA118</f>
        <v>0</v>
      </c>
      <c r="AB4" s="6">
        <f>'CAN Residential Assignment'!AB118</f>
        <v>0</v>
      </c>
      <c r="AC4" s="6">
        <f>'CAN Residential Assignment'!AC118</f>
        <v>0</v>
      </c>
      <c r="AD4" s="6">
        <f>'CAN Residential Assignment'!AD118</f>
        <v>0</v>
      </c>
      <c r="AE4" s="6">
        <f>'CAN Residential Assignment'!AE118</f>
        <v>0</v>
      </c>
      <c r="AF4" s="6">
        <f>'CAN Residential Assignment'!AF118</f>
        <v>0</v>
      </c>
      <c r="AG4" s="6">
        <f>'CAN Residential Assignment'!AG118</f>
        <v>0</v>
      </c>
      <c r="AH4" s="6">
        <f>'CAN Residential Assignment'!AH118</f>
        <v>0</v>
      </c>
      <c r="AI4" s="6">
        <f>'CAN Residential Assignment'!AI118</f>
        <v>0</v>
      </c>
      <c r="AJ4" s="6">
        <f>'CAN Residential Assignment'!AJ118</f>
        <v>0</v>
      </c>
      <c r="AK4" s="6">
        <f>'CAN Residential Assignment'!AK118</f>
        <v>0</v>
      </c>
    </row>
    <row r="5" spans="1:39">
      <c r="A5" s="1" t="s">
        <v>28</v>
      </c>
      <c r="B5" s="6">
        <f>'CAN Residential Assignment'!B119</f>
        <v>0</v>
      </c>
      <c r="C5" s="6">
        <f>'CAN Residential Assignment'!C119</f>
        <v>0</v>
      </c>
      <c r="D5" s="6">
        <f>'CAN Residential Assignment'!D119</f>
        <v>0</v>
      </c>
      <c r="E5" s="6">
        <f>'CAN Residential Assignment'!E119</f>
        <v>0</v>
      </c>
      <c r="F5" s="6">
        <f>'CAN Residential Assignment'!F119</f>
        <v>0</v>
      </c>
      <c r="G5" s="6">
        <f>'CAN Residential Assignment'!G119</f>
        <v>0</v>
      </c>
      <c r="H5" s="6">
        <f>'CAN Residential Assignment'!H119</f>
        <v>0</v>
      </c>
      <c r="I5" s="6">
        <f>'CAN Residential Assignment'!I119</f>
        <v>0</v>
      </c>
      <c r="J5" s="6">
        <f>'CAN Residential Assignment'!J119</f>
        <v>0</v>
      </c>
      <c r="K5" s="6">
        <f>'CAN Residential Assignment'!K119</f>
        <v>0</v>
      </c>
      <c r="L5" s="6">
        <f>'CAN Residential Assignment'!L119</f>
        <v>0</v>
      </c>
      <c r="M5" s="6">
        <f>'CAN Residential Assignment'!M119</f>
        <v>0</v>
      </c>
      <c r="N5" s="6">
        <f>'CAN Residential Assignment'!N119</f>
        <v>0</v>
      </c>
      <c r="O5" s="6">
        <f>'CAN Residential Assignment'!O119</f>
        <v>0</v>
      </c>
      <c r="P5" s="6">
        <f>'CAN Residential Assignment'!P119</f>
        <v>0</v>
      </c>
      <c r="Q5" s="6">
        <f>'CAN Residential Assignment'!Q119</f>
        <v>0</v>
      </c>
      <c r="R5" s="6">
        <f>'CAN Residential Assignment'!R119</f>
        <v>0</v>
      </c>
      <c r="S5" s="6">
        <f>'CAN Residential Assignment'!S119</f>
        <v>0</v>
      </c>
      <c r="T5" s="6">
        <f>'CAN Residential Assignment'!T119</f>
        <v>0</v>
      </c>
      <c r="U5" s="6">
        <f>'CAN Residential Assignment'!U119</f>
        <v>0</v>
      </c>
      <c r="V5" s="6">
        <f>'CAN Residential Assignment'!V119</f>
        <v>0</v>
      </c>
      <c r="W5" s="6">
        <f>'CAN Residential Assignment'!W119</f>
        <v>0</v>
      </c>
      <c r="X5" s="6">
        <f>'CAN Residential Assignment'!X119</f>
        <v>0</v>
      </c>
      <c r="Y5" s="6">
        <f>'CAN Residential Assignment'!Y119</f>
        <v>0</v>
      </c>
      <c r="Z5" s="6">
        <f>'CAN Residential Assignment'!Z119</f>
        <v>0</v>
      </c>
      <c r="AA5" s="6">
        <f>'CAN Residential Assignment'!AA119</f>
        <v>0</v>
      </c>
      <c r="AB5" s="6">
        <f>'CAN Residential Assignment'!AB119</f>
        <v>0</v>
      </c>
      <c r="AC5" s="6">
        <f>'CAN Residential Assignment'!AC119</f>
        <v>0</v>
      </c>
      <c r="AD5" s="6">
        <f>'CAN Residential Assignment'!AD119</f>
        <v>0</v>
      </c>
      <c r="AE5" s="6">
        <f>'CAN Residential Assignment'!AE119</f>
        <v>0</v>
      </c>
      <c r="AF5" s="6">
        <f>'CAN Residential Assignment'!AF119</f>
        <v>0</v>
      </c>
      <c r="AG5" s="6">
        <f>'CAN Residential Assignment'!AG119</f>
        <v>0</v>
      </c>
      <c r="AH5" s="6">
        <f>'CAN Residential Assignment'!AH119</f>
        <v>0</v>
      </c>
      <c r="AI5" s="6">
        <f>'CAN Residential Assignment'!AI119</f>
        <v>0</v>
      </c>
      <c r="AJ5" s="6">
        <f>'CAN Residential Assignment'!AJ119</f>
        <v>0</v>
      </c>
      <c r="AK5" s="6">
        <f>'CAN Residential Assignment'!AK119</f>
        <v>0</v>
      </c>
    </row>
    <row r="6" spans="1:39">
      <c r="A6" s="1" t="s">
        <v>29</v>
      </c>
      <c r="B6" s="6">
        <f>'CAN Residential Assignment'!B120</f>
        <v>0</v>
      </c>
      <c r="C6" s="6">
        <f>'CAN Residential Assignment'!C120</f>
        <v>0</v>
      </c>
      <c r="D6" s="6">
        <f>'CAN Residential Assignment'!D120</f>
        <v>0</v>
      </c>
      <c r="E6" s="6">
        <f>'CAN Residential Assignment'!E120</f>
        <v>0</v>
      </c>
      <c r="F6" s="6">
        <f>'CAN Residential Assignment'!F120</f>
        <v>0</v>
      </c>
      <c r="G6" s="6">
        <f>'CAN Residential Assignment'!G120</f>
        <v>0</v>
      </c>
      <c r="H6" s="6">
        <f>'CAN Residential Assignment'!H120</f>
        <v>0</v>
      </c>
      <c r="I6" s="6">
        <f>'CAN Residential Assignment'!I120</f>
        <v>0</v>
      </c>
      <c r="J6" s="6">
        <f>'CAN Residential Assignment'!J120</f>
        <v>0</v>
      </c>
      <c r="K6" s="6">
        <f>'CAN Residential Assignment'!K120</f>
        <v>0</v>
      </c>
      <c r="L6" s="6">
        <f>'CAN Residential Assignment'!L120</f>
        <v>0</v>
      </c>
      <c r="M6" s="6">
        <f>'CAN Residential Assignment'!M120</f>
        <v>0</v>
      </c>
      <c r="N6" s="6">
        <f>'CAN Residential Assignment'!N120</f>
        <v>0</v>
      </c>
      <c r="O6" s="6">
        <f>'CAN Residential Assignment'!O120</f>
        <v>0</v>
      </c>
      <c r="P6" s="6">
        <f>'CAN Residential Assignment'!P120</f>
        <v>0</v>
      </c>
      <c r="Q6" s="6">
        <f>'CAN Residential Assignment'!Q120</f>
        <v>0</v>
      </c>
      <c r="R6" s="6">
        <f>'CAN Residential Assignment'!R120</f>
        <v>0</v>
      </c>
      <c r="S6" s="6">
        <f>'CAN Residential Assignment'!S120</f>
        <v>0</v>
      </c>
      <c r="T6" s="6">
        <f>'CAN Residential Assignment'!T120</f>
        <v>0</v>
      </c>
      <c r="U6" s="6">
        <f>'CAN Residential Assignment'!U120</f>
        <v>0</v>
      </c>
      <c r="V6" s="6">
        <f>'CAN Residential Assignment'!V120</f>
        <v>0</v>
      </c>
      <c r="W6" s="6">
        <f>'CAN Residential Assignment'!W120</f>
        <v>0</v>
      </c>
      <c r="X6" s="6">
        <f>'CAN Residential Assignment'!X120</f>
        <v>0</v>
      </c>
      <c r="Y6" s="6">
        <f>'CAN Residential Assignment'!Y120</f>
        <v>0</v>
      </c>
      <c r="Z6" s="6">
        <f>'CAN Residential Assignment'!Z120</f>
        <v>0</v>
      </c>
      <c r="AA6" s="6">
        <f>'CAN Residential Assignment'!AA120</f>
        <v>0</v>
      </c>
      <c r="AB6" s="6">
        <f>'CAN Residential Assignment'!AB120</f>
        <v>0</v>
      </c>
      <c r="AC6" s="6">
        <f>'CAN Residential Assignment'!AC120</f>
        <v>0</v>
      </c>
      <c r="AD6" s="6">
        <f>'CAN Residential Assignment'!AD120</f>
        <v>0</v>
      </c>
      <c r="AE6" s="6">
        <f>'CAN Residential Assignment'!AE120</f>
        <v>0</v>
      </c>
      <c r="AF6" s="6">
        <f>'CAN Residential Assignment'!AF120</f>
        <v>0</v>
      </c>
      <c r="AG6" s="6">
        <f>'CAN Residential Assignment'!AG120</f>
        <v>0</v>
      </c>
      <c r="AH6" s="6">
        <f>'CAN Residential Assignment'!AH120</f>
        <v>0</v>
      </c>
      <c r="AI6" s="6">
        <f>'CAN Residential Assignment'!AI120</f>
        <v>0</v>
      </c>
      <c r="AJ6" s="6">
        <f>'CAN Residential Assignment'!AJ120</f>
        <v>0</v>
      </c>
      <c r="AK6" s="6">
        <f>'CAN Residential Assignment'!AK120</f>
        <v>0</v>
      </c>
    </row>
    <row r="7" spans="1:39">
      <c r="A7" s="1" t="s">
        <v>30</v>
      </c>
      <c r="B7" s="6">
        <f>'CAN Residential Assignment'!B121</f>
        <v>0</v>
      </c>
      <c r="C7" s="6">
        <f>'CAN Residential Assignment'!C121</f>
        <v>0</v>
      </c>
      <c r="D7" s="6">
        <f>'CAN Residential Assignment'!D121</f>
        <v>0</v>
      </c>
      <c r="E7" s="6">
        <f>'CAN Residential Assignment'!E121</f>
        <v>0</v>
      </c>
      <c r="F7" s="6">
        <f>'CAN Residential Assignment'!F121</f>
        <v>0</v>
      </c>
      <c r="G7" s="6">
        <f>'CAN Residential Assignment'!G121</f>
        <v>0</v>
      </c>
      <c r="H7" s="6">
        <f>'CAN Residential Assignment'!H121</f>
        <v>0</v>
      </c>
      <c r="I7" s="6">
        <f>'CAN Residential Assignment'!I121</f>
        <v>0</v>
      </c>
      <c r="J7" s="6">
        <f>'CAN Residential Assignment'!J121</f>
        <v>0</v>
      </c>
      <c r="K7" s="6">
        <f>'CAN Residential Assignment'!K121</f>
        <v>0</v>
      </c>
      <c r="L7" s="6">
        <f>'CAN Residential Assignment'!L121</f>
        <v>0</v>
      </c>
      <c r="M7" s="6">
        <f>'CAN Residential Assignment'!M121</f>
        <v>0</v>
      </c>
      <c r="N7" s="6">
        <f>'CAN Residential Assignment'!N121</f>
        <v>0</v>
      </c>
      <c r="O7" s="6">
        <f>'CAN Residential Assignment'!O121</f>
        <v>0</v>
      </c>
      <c r="P7" s="6">
        <f>'CAN Residential Assignment'!P121</f>
        <v>0</v>
      </c>
      <c r="Q7" s="6">
        <f>'CAN Residential Assignment'!Q121</f>
        <v>0</v>
      </c>
      <c r="R7" s="6">
        <f>'CAN Residential Assignment'!R121</f>
        <v>0</v>
      </c>
      <c r="S7" s="6">
        <f>'CAN Residential Assignment'!S121</f>
        <v>0</v>
      </c>
      <c r="T7" s="6">
        <f>'CAN Residential Assignment'!T121</f>
        <v>0</v>
      </c>
      <c r="U7" s="6">
        <f>'CAN Residential Assignment'!U121</f>
        <v>0</v>
      </c>
      <c r="V7" s="6">
        <f>'CAN Residential Assignment'!V121</f>
        <v>0</v>
      </c>
      <c r="W7" s="6">
        <f>'CAN Residential Assignment'!W121</f>
        <v>0</v>
      </c>
      <c r="X7" s="6">
        <f>'CAN Residential Assignment'!X121</f>
        <v>0</v>
      </c>
      <c r="Y7" s="6">
        <f>'CAN Residential Assignment'!Y121</f>
        <v>0</v>
      </c>
      <c r="Z7" s="6">
        <f>'CAN Residential Assignment'!Z121</f>
        <v>0</v>
      </c>
      <c r="AA7" s="6">
        <f>'CAN Residential Assignment'!AA121</f>
        <v>0</v>
      </c>
      <c r="AB7" s="6">
        <f>'CAN Residential Assignment'!AB121</f>
        <v>0</v>
      </c>
      <c r="AC7" s="6">
        <f>'CAN Residential Assignment'!AC121</f>
        <v>0</v>
      </c>
      <c r="AD7" s="6">
        <f>'CAN Residential Assignment'!AD121</f>
        <v>0</v>
      </c>
      <c r="AE7" s="6">
        <f>'CAN Residential Assignment'!AE121</f>
        <v>0</v>
      </c>
      <c r="AF7" s="6">
        <f>'CAN Residential Assignment'!AF121</f>
        <v>0</v>
      </c>
      <c r="AG7" s="6">
        <f>'CAN Residential Assignment'!AG121</f>
        <v>0</v>
      </c>
      <c r="AH7" s="6">
        <f>'CAN Residential Assignment'!AH121</f>
        <v>0</v>
      </c>
      <c r="AI7" s="6">
        <f>'CAN Residential Assignment'!AI121</f>
        <v>0</v>
      </c>
      <c r="AJ7" s="6">
        <f>'CAN Residential Assignment'!AJ121</f>
        <v>0</v>
      </c>
      <c r="AK7" s="6">
        <f>'CAN Residential Assignment'!AK121</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M7"/>
  <sheetViews>
    <sheetView workbookViewId="0">
      <pane xSplit="1" ySplit="1" topLeftCell="B2" activePane="bottomRight" state="frozen"/>
      <selection pane="topRight"/>
      <selection pane="bottomLeft"/>
      <selection pane="bottomRight" activeCell="B2" sqref="B2:B9"/>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Assignment'!B126</f>
        <v>1784246624125.8872</v>
      </c>
      <c r="C2" s="6">
        <f>'CAN Residential Assignment'!C126</f>
        <v>1814291671922.0894</v>
      </c>
      <c r="D2" s="6">
        <f>'CAN Residential Assignment'!D126</f>
        <v>1844336719718.2913</v>
      </c>
      <c r="E2" s="6">
        <f>'CAN Residential Assignment'!E126</f>
        <v>1872664907640.4248</v>
      </c>
      <c r="F2" s="6">
        <f>'CAN Residential Assignment'!F126</f>
        <v>1900563880594.0413</v>
      </c>
      <c r="G2" s="6">
        <f>'CAN Residential Assignment'!G126</f>
        <v>1928033638579.1401</v>
      </c>
      <c r="H2" s="6">
        <f>'CAN Residential Assignment'!H126</f>
        <v>1954644966627.2046</v>
      </c>
      <c r="I2" s="6">
        <f>'CAN Residential Assignment'!I126</f>
        <v>1980397864738.2351</v>
      </c>
      <c r="J2" s="6">
        <f>'CAN Residential Assignment'!J126</f>
        <v>2004863117943.7139</v>
      </c>
      <c r="K2" s="6">
        <f>'CAN Residential Assignment'!K126</f>
        <v>2028899156180.6758</v>
      </c>
      <c r="L2" s="6">
        <f>'CAN Residential Assignment'!L126</f>
        <v>2051647549512.0859</v>
      </c>
      <c r="M2" s="6">
        <f>'CAN Residential Assignment'!M126</f>
        <v>2073966727874.979</v>
      </c>
      <c r="N2" s="6">
        <f>'CAN Residential Assignment'!N126</f>
        <v>2096715121206.3889</v>
      </c>
      <c r="O2" s="6">
        <f>'CAN Residential Assignment'!O126</f>
        <v>2118605084600.7649</v>
      </c>
      <c r="P2" s="6">
        <f>'CAN Residential Assignment'!P126</f>
        <v>2140924262963.658</v>
      </c>
      <c r="Q2" s="6">
        <f>'CAN Residential Assignment'!Q126</f>
        <v>2162385011389.5166</v>
      </c>
      <c r="R2" s="6">
        <f>'CAN Residential Assignment'!R126</f>
        <v>2183845759815.375</v>
      </c>
      <c r="S2" s="6">
        <f>'CAN Residential Assignment'!S126</f>
        <v>2204877293272.7163</v>
      </c>
      <c r="T2" s="6">
        <f>'CAN Residential Assignment'!T126</f>
        <v>2225479611761.541</v>
      </c>
      <c r="U2" s="6">
        <f>'CAN Residential Assignment'!U126</f>
        <v>2246081930250.3652</v>
      </c>
      <c r="V2" s="6">
        <f>'CAN Residential Assignment'!V126</f>
        <v>2266684248739.1895</v>
      </c>
      <c r="W2" s="6">
        <f>'CAN Residential Assignment'!W126</f>
        <v>2286428137290.9795</v>
      </c>
      <c r="X2" s="6">
        <f>'CAN Residential Assignment'!X126</f>
        <v>2306601240811.2866</v>
      </c>
      <c r="Y2" s="6">
        <f>'CAN Residential Assignment'!Y126</f>
        <v>2325915914394.5591</v>
      </c>
      <c r="Z2" s="6">
        <f>'CAN Residential Assignment'!Z126</f>
        <v>2345230587977.832</v>
      </c>
      <c r="AA2" s="6">
        <f>'CAN Residential Assignment'!AA126</f>
        <v>2364545261561.105</v>
      </c>
      <c r="AB2" s="6">
        <f>'CAN Residential Assignment'!AB126</f>
        <v>2385977395655.7266</v>
      </c>
      <c r="AC2" s="6">
        <f>'CAN Residential Assignment'!AC126</f>
        <v>2406051649668.1328</v>
      </c>
      <c r="AD2" s="6">
        <f>'CAN Residential Assignment'!AD126</f>
        <v>2426125903680.5391</v>
      </c>
      <c r="AE2" s="6">
        <f>'CAN Residential Assignment'!AE126</f>
        <v>2446200157692.9453</v>
      </c>
      <c r="AF2" s="6">
        <f>'CAN Residential Assignment'!AF126</f>
        <v>2466274411705.3516</v>
      </c>
      <c r="AG2" s="6">
        <f>'CAN Residential Assignment'!AG126</f>
        <v>2486348665717.7578</v>
      </c>
      <c r="AH2" s="6">
        <f>'CAN Residential Assignment'!AH126</f>
        <v>2506422919730.1641</v>
      </c>
      <c r="AI2" s="6">
        <f>'CAN Residential Assignment'!AI126</f>
        <v>2526497173742.5703</v>
      </c>
      <c r="AJ2" s="6">
        <f>'CAN Residential Assignment'!AJ126</f>
        <v>2546571427754.9766</v>
      </c>
      <c r="AK2" s="6">
        <f>'CAN Residential Assignment'!AK126</f>
        <v>2566645681767.3828</v>
      </c>
    </row>
    <row r="3" spans="1:39">
      <c r="A3" s="1" t="s">
        <v>26</v>
      </c>
      <c r="B3" s="6">
        <f>'CAN Residential Assignment'!B127</f>
        <v>0</v>
      </c>
      <c r="C3" s="6">
        <f>'CAN Residential Assignment'!C127</f>
        <v>0</v>
      </c>
      <c r="D3" s="6">
        <f>'CAN Residential Assignment'!D127</f>
        <v>0</v>
      </c>
      <c r="E3" s="6">
        <f>'CAN Residential Assignment'!E127</f>
        <v>0</v>
      </c>
      <c r="F3" s="6">
        <f>'CAN Residential Assignment'!F127</f>
        <v>0</v>
      </c>
      <c r="G3" s="6">
        <f>'CAN Residential Assignment'!G127</f>
        <v>0</v>
      </c>
      <c r="H3" s="6">
        <f>'CAN Residential Assignment'!H127</f>
        <v>0</v>
      </c>
      <c r="I3" s="6">
        <f>'CAN Residential Assignment'!I127</f>
        <v>0</v>
      </c>
      <c r="J3" s="6">
        <f>'CAN Residential Assignment'!J127</f>
        <v>0</v>
      </c>
      <c r="K3" s="6">
        <f>'CAN Residential Assignment'!K127</f>
        <v>0</v>
      </c>
      <c r="L3" s="6">
        <f>'CAN Residential Assignment'!L127</f>
        <v>0</v>
      </c>
      <c r="M3" s="6">
        <f>'CAN Residential Assignment'!M127</f>
        <v>0</v>
      </c>
      <c r="N3" s="6">
        <f>'CAN Residential Assignment'!N127</f>
        <v>0</v>
      </c>
      <c r="O3" s="6">
        <f>'CAN Residential Assignment'!O127</f>
        <v>0</v>
      </c>
      <c r="P3" s="6">
        <f>'CAN Residential Assignment'!P127</f>
        <v>0</v>
      </c>
      <c r="Q3" s="6">
        <f>'CAN Residential Assignment'!Q127</f>
        <v>0</v>
      </c>
      <c r="R3" s="6">
        <f>'CAN Residential Assignment'!R127</f>
        <v>0</v>
      </c>
      <c r="S3" s="6">
        <f>'CAN Residential Assignment'!S127</f>
        <v>0</v>
      </c>
      <c r="T3" s="6">
        <f>'CAN Residential Assignment'!T127</f>
        <v>0</v>
      </c>
      <c r="U3" s="6">
        <f>'CAN Residential Assignment'!U127</f>
        <v>0</v>
      </c>
      <c r="V3" s="6">
        <f>'CAN Residential Assignment'!V127</f>
        <v>0</v>
      </c>
      <c r="W3" s="6">
        <f>'CAN Residential Assignment'!W127</f>
        <v>0</v>
      </c>
      <c r="X3" s="6">
        <f>'CAN Residential Assignment'!X127</f>
        <v>0</v>
      </c>
      <c r="Y3" s="6">
        <f>'CAN Residential Assignment'!Y127</f>
        <v>0</v>
      </c>
      <c r="Z3" s="6">
        <f>'CAN Residential Assignment'!Z127</f>
        <v>0</v>
      </c>
      <c r="AA3" s="6">
        <f>'CAN Residential Assignment'!AA127</f>
        <v>0</v>
      </c>
      <c r="AB3" s="6">
        <f>'CAN Residential Assignment'!AB127</f>
        <v>0</v>
      </c>
      <c r="AC3" s="6">
        <f>'CAN Residential Assignment'!AC127</f>
        <v>0</v>
      </c>
      <c r="AD3" s="6">
        <f>'CAN Residential Assignment'!AD127</f>
        <v>0</v>
      </c>
      <c r="AE3" s="6">
        <f>'CAN Residential Assignment'!AE127</f>
        <v>0</v>
      </c>
      <c r="AF3" s="6">
        <f>'CAN Residential Assignment'!AF127</f>
        <v>0</v>
      </c>
      <c r="AG3" s="6">
        <f>'CAN Residential Assignment'!AG127</f>
        <v>0</v>
      </c>
      <c r="AH3" s="6">
        <f>'CAN Residential Assignment'!AH127</f>
        <v>0</v>
      </c>
      <c r="AI3" s="6">
        <f>'CAN Residential Assignment'!AI127</f>
        <v>0</v>
      </c>
      <c r="AJ3" s="6">
        <f>'CAN Residential Assignment'!AJ127</f>
        <v>0</v>
      </c>
      <c r="AK3" s="6">
        <f>'CAN Residential Assignment'!AK127</f>
        <v>0</v>
      </c>
    </row>
    <row r="4" spans="1:39">
      <c r="A4" s="1" t="s">
        <v>27</v>
      </c>
      <c r="B4" s="6">
        <f>'CAN Residential Assignment'!B128</f>
        <v>18040715866161.734</v>
      </c>
      <c r="C4" s="6">
        <f>'CAN Residential Assignment'!C128</f>
        <v>18213649808048.941</v>
      </c>
      <c r="D4" s="6">
        <f>'CAN Residential Assignment'!D128</f>
        <v>18347467739271.184</v>
      </c>
      <c r="E4" s="6">
        <f>'CAN Residential Assignment'!E128</f>
        <v>18452463346845.559</v>
      </c>
      <c r="F4" s="6">
        <f>'CAN Residential Assignment'!F128</f>
        <v>18546135898701.129</v>
      </c>
      <c r="G4" s="6">
        <f>'CAN Residential Assignment'!G128</f>
        <v>18629514763539.602</v>
      </c>
      <c r="H4" s="6">
        <f>'CAN Residential Assignment'!H128</f>
        <v>18706717416167.816</v>
      </c>
      <c r="I4" s="6">
        <f>'CAN Residential Assignment'!I128</f>
        <v>18780831962690.906</v>
      </c>
      <c r="J4" s="6">
        <f>'CAN Residential Assignment'!J128</f>
        <v>18849799665705.449</v>
      </c>
      <c r="K4" s="6">
        <f>'CAN Residential Assignment'!K128</f>
        <v>18918767368719.988</v>
      </c>
      <c r="L4" s="6">
        <f>'CAN Residential Assignment'!L128</f>
        <v>18985676334331.109</v>
      </c>
      <c r="M4" s="6">
        <f>'CAN Residential Assignment'!M128</f>
        <v>19049497193837.105</v>
      </c>
      <c r="N4" s="6">
        <f>'CAN Residential Assignment'!N128</f>
        <v>19108171209834.547</v>
      </c>
      <c r="O4" s="6">
        <f>'CAN Residential Assignment'!O128</f>
        <v>19163757119726.863</v>
      </c>
      <c r="P4" s="6">
        <f>'CAN Residential Assignment'!P128</f>
        <v>19215225554812.344</v>
      </c>
      <c r="Q4" s="6">
        <f>'CAN Residential Assignment'!Q128</f>
        <v>19262576515090.984</v>
      </c>
      <c r="R4" s="6">
        <f>'CAN Residential Assignment'!R128</f>
        <v>19306839369264.496</v>
      </c>
      <c r="S4" s="6">
        <f>'CAN Residential Assignment'!S128</f>
        <v>19348014117332.875</v>
      </c>
      <c r="T4" s="6">
        <f>'CAN Residential Assignment'!T128</f>
        <v>19385071390594.418</v>
      </c>
      <c r="U4" s="6">
        <f>'CAN Residential Assignment'!U128</f>
        <v>19420069926452.547</v>
      </c>
      <c r="V4" s="6">
        <f>'CAN Residential Assignment'!V128</f>
        <v>19451980356205.543</v>
      </c>
      <c r="W4" s="6">
        <f>'CAN Residential Assignment'!W128</f>
        <v>19482861417256.832</v>
      </c>
      <c r="X4" s="6">
        <f>'CAN Residential Assignment'!X128</f>
        <v>19510654372202.984</v>
      </c>
      <c r="Y4" s="6">
        <f>'CAN Residential Assignment'!Y128</f>
        <v>19535359221044.016</v>
      </c>
      <c r="Z4" s="6">
        <f>'CAN Residential Assignment'!Z128</f>
        <v>19559034701183.336</v>
      </c>
      <c r="AA4" s="6">
        <f>'CAN Residential Assignment'!AA128</f>
        <v>19582710181322.656</v>
      </c>
      <c r="AB4" s="6">
        <f>'CAN Residential Assignment'!AB128</f>
        <v>19625394670153.547</v>
      </c>
      <c r="AC4" s="6">
        <f>'CAN Residential Assignment'!AC128</f>
        <v>19655782881947.656</v>
      </c>
      <c r="AD4" s="6">
        <f>'CAN Residential Assignment'!AD128</f>
        <v>19686171093741.758</v>
      </c>
      <c r="AE4" s="6">
        <f>'CAN Residential Assignment'!AE128</f>
        <v>19716559305535.859</v>
      </c>
      <c r="AF4" s="6">
        <f>'CAN Residential Assignment'!AF128</f>
        <v>19746947517329.969</v>
      </c>
      <c r="AG4" s="6">
        <f>'CAN Residential Assignment'!AG128</f>
        <v>19777335729124.07</v>
      </c>
      <c r="AH4" s="6">
        <f>'CAN Residential Assignment'!AH128</f>
        <v>19807723940918.18</v>
      </c>
      <c r="AI4" s="6">
        <f>'CAN Residential Assignment'!AI128</f>
        <v>19838112152712.281</v>
      </c>
      <c r="AJ4" s="6">
        <f>'CAN Residential Assignment'!AJ128</f>
        <v>19868500364506.383</v>
      </c>
      <c r="AK4" s="6">
        <f>'CAN Residential Assignment'!AK128</f>
        <v>19898888576300.492</v>
      </c>
    </row>
    <row r="5" spans="1:39">
      <c r="A5" s="1" t="s">
        <v>28</v>
      </c>
      <c r="B5" s="6">
        <f>'CAN Residential Assignment'!B129</f>
        <v>4380396201.849617</v>
      </c>
      <c r="C5" s="6">
        <f>'CAN Residential Assignment'!C129</f>
        <v>4423131774.5505886</v>
      </c>
      <c r="D5" s="6">
        <f>'CAN Residential Assignment'!D129</f>
        <v>4487235133.602047</v>
      </c>
      <c r="E5" s="6">
        <f>'CAN Residential Assignment'!E129</f>
        <v>4551338492.6535044</v>
      </c>
      <c r="F5" s="6">
        <f>'CAN Residential Assignment'!F129</f>
        <v>4615441851.7049637</v>
      </c>
      <c r="G5" s="6">
        <f>'CAN Residential Assignment'!G129</f>
        <v>4594074065.3544769</v>
      </c>
      <c r="H5" s="6">
        <f>'CAN Residential Assignment'!H129</f>
        <v>4572706279.0039911</v>
      </c>
      <c r="I5" s="6">
        <f>'CAN Residential Assignment'!I129</f>
        <v>4572706279.0039911</v>
      </c>
      <c r="J5" s="6">
        <f>'CAN Residential Assignment'!J129</f>
        <v>4572706279.0039911</v>
      </c>
      <c r="K5" s="6">
        <f>'CAN Residential Assignment'!K129</f>
        <v>4572706279.0039911</v>
      </c>
      <c r="L5" s="6">
        <f>'CAN Residential Assignment'!L129</f>
        <v>4551338492.6535044</v>
      </c>
      <c r="M5" s="6">
        <f>'CAN Residential Assignment'!M129</f>
        <v>4551338492.6535044</v>
      </c>
      <c r="N5" s="6">
        <f>'CAN Residential Assignment'!N129</f>
        <v>4551338492.6535044</v>
      </c>
      <c r="O5" s="6">
        <f>'CAN Residential Assignment'!O129</f>
        <v>4551338492.6535044</v>
      </c>
      <c r="P5" s="6">
        <f>'CAN Residential Assignment'!P129</f>
        <v>4551338492.6535044</v>
      </c>
      <c r="Q5" s="6">
        <f>'CAN Residential Assignment'!Q129</f>
        <v>4551338492.6535044</v>
      </c>
      <c r="R5" s="6">
        <f>'CAN Residential Assignment'!R129</f>
        <v>4551338492.6535044</v>
      </c>
      <c r="S5" s="6">
        <f>'CAN Residential Assignment'!S129</f>
        <v>4572706279.0039911</v>
      </c>
      <c r="T5" s="6">
        <f>'CAN Residential Assignment'!T129</f>
        <v>4572706279.0039911</v>
      </c>
      <c r="U5" s="6">
        <f>'CAN Residential Assignment'!U129</f>
        <v>4572706279.0039911</v>
      </c>
      <c r="V5" s="6">
        <f>'CAN Residential Assignment'!V129</f>
        <v>4572706279.0039911</v>
      </c>
      <c r="W5" s="6">
        <f>'CAN Residential Assignment'!W129</f>
        <v>4572706279.0039911</v>
      </c>
      <c r="X5" s="6">
        <f>'CAN Residential Assignment'!X129</f>
        <v>4594074065.3544769</v>
      </c>
      <c r="Y5" s="6">
        <f>'CAN Residential Assignment'!Y129</f>
        <v>4594074065.3544769</v>
      </c>
      <c r="Z5" s="6">
        <f>'CAN Residential Assignment'!Z129</f>
        <v>4594074065.3544769</v>
      </c>
      <c r="AA5" s="6">
        <f>'CAN Residential Assignment'!AA129</f>
        <v>4615441851.7049637</v>
      </c>
      <c r="AB5" s="6">
        <f>'CAN Residential Assignment'!AB129</f>
        <v>4611168294.434866</v>
      </c>
      <c r="AC5" s="6">
        <f>'CAN Residential Assignment'!AC129</f>
        <v>4616607367.3240814</v>
      </c>
      <c r="AD5" s="6">
        <f>'CAN Residential Assignment'!AD129</f>
        <v>4622046440.213295</v>
      </c>
      <c r="AE5" s="6">
        <f>'CAN Residential Assignment'!AE129</f>
        <v>4627485513.1025105</v>
      </c>
      <c r="AF5" s="6">
        <f>'CAN Residential Assignment'!AF129</f>
        <v>4632924585.991724</v>
      </c>
      <c r="AG5" s="6">
        <f>'CAN Residential Assignment'!AG129</f>
        <v>4638363658.8809395</v>
      </c>
      <c r="AH5" s="6">
        <f>'CAN Residential Assignment'!AH129</f>
        <v>4643802731.770153</v>
      </c>
      <c r="AI5" s="6">
        <f>'CAN Residential Assignment'!AI129</f>
        <v>4649241804.6593685</v>
      </c>
      <c r="AJ5" s="6">
        <f>'CAN Residential Assignment'!AJ129</f>
        <v>4654680877.548584</v>
      </c>
      <c r="AK5" s="6">
        <f>'CAN Residential Assignment'!AK129</f>
        <v>4660119950.4377975</v>
      </c>
    </row>
    <row r="6" spans="1:39">
      <c r="A6" s="1" t="s">
        <v>29</v>
      </c>
      <c r="B6" s="6">
        <f>'CAN Residential Assignment'!B130</f>
        <v>0</v>
      </c>
      <c r="C6" s="6">
        <f>'CAN Residential Assignment'!C130</f>
        <v>0</v>
      </c>
      <c r="D6" s="6">
        <f>'CAN Residential Assignment'!D130</f>
        <v>0</v>
      </c>
      <c r="E6" s="6">
        <f>'CAN Residential Assignment'!E130</f>
        <v>0</v>
      </c>
      <c r="F6" s="6">
        <f>'CAN Residential Assignment'!F130</f>
        <v>0</v>
      </c>
      <c r="G6" s="6">
        <f>'CAN Residential Assignment'!G130</f>
        <v>0</v>
      </c>
      <c r="H6" s="6">
        <f>'CAN Residential Assignment'!H130</f>
        <v>0</v>
      </c>
      <c r="I6" s="6">
        <f>'CAN Residential Assignment'!I130</f>
        <v>0</v>
      </c>
      <c r="J6" s="6">
        <f>'CAN Residential Assignment'!J130</f>
        <v>0</v>
      </c>
      <c r="K6" s="6">
        <f>'CAN Residential Assignment'!K130</f>
        <v>0</v>
      </c>
      <c r="L6" s="6">
        <f>'CAN Residential Assignment'!L130</f>
        <v>0</v>
      </c>
      <c r="M6" s="6">
        <f>'CAN Residential Assignment'!M130</f>
        <v>0</v>
      </c>
      <c r="N6" s="6">
        <f>'CAN Residential Assignment'!N130</f>
        <v>0</v>
      </c>
      <c r="O6" s="6">
        <f>'CAN Residential Assignment'!O130</f>
        <v>0</v>
      </c>
      <c r="P6" s="6">
        <f>'CAN Residential Assignment'!P130</f>
        <v>0</v>
      </c>
      <c r="Q6" s="6">
        <f>'CAN Residential Assignment'!Q130</f>
        <v>0</v>
      </c>
      <c r="R6" s="6">
        <f>'CAN Residential Assignment'!R130</f>
        <v>0</v>
      </c>
      <c r="S6" s="6">
        <f>'CAN Residential Assignment'!S130</f>
        <v>0</v>
      </c>
      <c r="T6" s="6">
        <f>'CAN Residential Assignment'!T130</f>
        <v>0</v>
      </c>
      <c r="U6" s="6">
        <f>'CAN Residential Assignment'!U130</f>
        <v>0</v>
      </c>
      <c r="V6" s="6">
        <f>'CAN Residential Assignment'!V130</f>
        <v>0</v>
      </c>
      <c r="W6" s="6">
        <f>'CAN Residential Assignment'!W130</f>
        <v>0</v>
      </c>
      <c r="X6" s="6">
        <f>'CAN Residential Assignment'!X130</f>
        <v>0</v>
      </c>
      <c r="Y6" s="6">
        <f>'CAN Residential Assignment'!Y130</f>
        <v>0</v>
      </c>
      <c r="Z6" s="6">
        <f>'CAN Residential Assignment'!Z130</f>
        <v>0</v>
      </c>
      <c r="AA6" s="6">
        <f>'CAN Residential Assignment'!AA130</f>
        <v>0</v>
      </c>
      <c r="AB6" s="6">
        <f>'CAN Residential Assignment'!AB130</f>
        <v>0</v>
      </c>
      <c r="AC6" s="6">
        <f>'CAN Residential Assignment'!AC130</f>
        <v>0</v>
      </c>
      <c r="AD6" s="6">
        <f>'CAN Residential Assignment'!AD130</f>
        <v>0</v>
      </c>
      <c r="AE6" s="6">
        <f>'CAN Residential Assignment'!AE130</f>
        <v>0</v>
      </c>
      <c r="AF6" s="6">
        <f>'CAN Residential Assignment'!AF130</f>
        <v>0</v>
      </c>
      <c r="AG6" s="6">
        <f>'CAN Residential Assignment'!AG130</f>
        <v>0</v>
      </c>
      <c r="AH6" s="6">
        <f>'CAN Residential Assignment'!AH130</f>
        <v>0</v>
      </c>
      <c r="AI6" s="6">
        <f>'CAN Residential Assignment'!AI130</f>
        <v>0</v>
      </c>
      <c r="AJ6" s="6">
        <f>'CAN Residential Assignment'!AJ130</f>
        <v>0</v>
      </c>
      <c r="AK6" s="6">
        <f>'CAN Residential Assignment'!AK130</f>
        <v>0</v>
      </c>
    </row>
    <row r="7" spans="1:39">
      <c r="A7" s="1" t="s">
        <v>30</v>
      </c>
      <c r="B7" s="6">
        <f>'CAN Residential Assignment'!B131</f>
        <v>1032521961864.5527</v>
      </c>
      <c r="C7" s="6">
        <f>'CAN Residential Assignment'!C131</f>
        <v>1060459421937.5508</v>
      </c>
      <c r="D7" s="6">
        <f>'CAN Residential Assignment'!D131</f>
        <v>1087232821174.1741</v>
      </c>
      <c r="E7" s="6">
        <f>'CAN Residential Assignment'!E131</f>
        <v>1109349977065.2974</v>
      </c>
      <c r="F7" s="6">
        <f>'CAN Residential Assignment'!F131</f>
        <v>1132631193792.7959</v>
      </c>
      <c r="G7" s="6">
        <f>'CAN Residential Assignment'!G131</f>
        <v>1152420228011.1694</v>
      </c>
      <c r="H7" s="6">
        <f>'CAN Residential Assignment'!H131</f>
        <v>1171045201393.1682</v>
      </c>
      <c r="I7" s="6">
        <f>'CAN Residential Assignment'!I131</f>
        <v>1188506113938.792</v>
      </c>
      <c r="J7" s="6">
        <f>'CAN Residential Assignment'!J131</f>
        <v>1204802965648.0408</v>
      </c>
      <c r="K7" s="6">
        <f>'CAN Residential Assignment'!K131</f>
        <v>1219935756520.9148</v>
      </c>
      <c r="L7" s="6">
        <f>'CAN Residential Assignment'!L131</f>
        <v>1233904486557.4136</v>
      </c>
      <c r="M7" s="6">
        <f>'CAN Residential Assignment'!M131</f>
        <v>1245545094921.1628</v>
      </c>
      <c r="N7" s="6">
        <f>'CAN Residential Assignment'!N131</f>
        <v>1257185703284.9121</v>
      </c>
      <c r="O7" s="6">
        <f>'CAN Residential Assignment'!O131</f>
        <v>1266498189975.9116</v>
      </c>
      <c r="P7" s="6">
        <f>'CAN Residential Assignment'!P131</f>
        <v>1274646615830.5356</v>
      </c>
      <c r="Q7" s="6">
        <f>'CAN Residential Assignment'!Q131</f>
        <v>1281630980848.7854</v>
      </c>
      <c r="R7" s="6">
        <f>'CAN Residential Assignment'!R131</f>
        <v>1287451285030.6599</v>
      </c>
      <c r="S7" s="6">
        <f>'CAN Residential Assignment'!S131</f>
        <v>1292107528376.1597</v>
      </c>
      <c r="T7" s="6">
        <f>'CAN Residential Assignment'!T131</f>
        <v>1296763771721.6594</v>
      </c>
      <c r="U7" s="6">
        <f>'CAN Residential Assignment'!U131</f>
        <v>1300255954230.7839</v>
      </c>
      <c r="V7" s="6">
        <f>'CAN Residential Assignment'!V131</f>
        <v>1302584075903.5337</v>
      </c>
      <c r="W7" s="6">
        <f>'CAN Residential Assignment'!W131</f>
        <v>1303748136739.9087</v>
      </c>
      <c r="X7" s="6">
        <f>'CAN Residential Assignment'!X131</f>
        <v>1303748136739.9087</v>
      </c>
      <c r="Y7" s="6">
        <f>'CAN Residential Assignment'!Y131</f>
        <v>1303748136739.9087</v>
      </c>
      <c r="Z7" s="6">
        <f>'CAN Residential Assignment'!Z131</f>
        <v>1303748136739.9087</v>
      </c>
      <c r="AA7" s="6">
        <f>'CAN Residential Assignment'!AA131</f>
        <v>1302584075903.5337</v>
      </c>
      <c r="AB7" s="6">
        <f>'CAN Residential Assignment'!AB131</f>
        <v>1308481984141.166</v>
      </c>
      <c r="AC7" s="6">
        <f>'CAN Residential Assignment'!AC131</f>
        <v>1310083449655.4517</v>
      </c>
      <c r="AD7" s="6">
        <f>'CAN Residential Assignment'!AD131</f>
        <v>1311684915169.7373</v>
      </c>
      <c r="AE7" s="6">
        <f>'CAN Residential Assignment'!AE131</f>
        <v>1313286380684.0225</v>
      </c>
      <c r="AF7" s="6">
        <f>'CAN Residential Assignment'!AF131</f>
        <v>1314887846198.3081</v>
      </c>
      <c r="AG7" s="6">
        <f>'CAN Residential Assignment'!AG131</f>
        <v>1316489311712.5938</v>
      </c>
      <c r="AH7" s="6">
        <f>'CAN Residential Assignment'!AH131</f>
        <v>1318090777226.8789</v>
      </c>
      <c r="AI7" s="6">
        <f>'CAN Residential Assignment'!AI131</f>
        <v>1319692242741.1646</v>
      </c>
      <c r="AJ7" s="6">
        <f>'CAN Residential Assignment'!AJ131</f>
        <v>1321293708255.4502</v>
      </c>
      <c r="AK7" s="6">
        <f>'CAN Residential Assignment'!AK131</f>
        <v>1322895173769.7354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M7"/>
  <sheetViews>
    <sheetView workbookViewId="0">
      <pane xSplit="1" ySplit="1" topLeftCell="B2" activePane="bottomRight" state="frozen"/>
      <selection pane="topRight"/>
      <selection pane="bottomLeft"/>
      <selection pane="bottomRight" activeCell="B2" sqref="B2"/>
    </sheetView>
  </sheetViews>
  <sheetFormatPr baseColWidth="10" defaultColWidth="8.83203125" defaultRowHeight="15"/>
  <cols>
    <col min="1" max="1" width="25.83203125" customWidth="1"/>
    <col min="2" max="2" width="11.83203125" bestFit="1" customWidth="1"/>
  </cols>
  <sheetData>
    <row r="1" spans="1:39">
      <c r="A1" s="1" t="s">
        <v>1</v>
      </c>
      <c r="B1" s="6">
        <f>'CAN Residential Assignment'!B125</f>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Assignment'!B135</f>
        <v>69438509919.884628</v>
      </c>
      <c r="C2" s="6">
        <f>'CAN Residential Assignment'!C135</f>
        <v>70607789615.432373</v>
      </c>
      <c r="D2" s="6">
        <f>'CAN Residential Assignment'!D135</f>
        <v>71777069310.980087</v>
      </c>
      <c r="E2" s="6">
        <f>'CAN Residential Assignment'!E135</f>
        <v>72879533023.925095</v>
      </c>
      <c r="F2" s="6">
        <f>'CAN Residential Assignment'!F135</f>
        <v>73965292741.219421</v>
      </c>
      <c r="G2" s="6">
        <f>'CAN Residential Assignment'!G135</f>
        <v>75034348462.863068</v>
      </c>
      <c r="H2" s="6">
        <f>'CAN Residential Assignment'!H135</f>
        <v>76069996193.205338</v>
      </c>
      <c r="I2" s="6">
        <f>'CAN Residential Assignment'!I135</f>
        <v>77072235932.246246</v>
      </c>
      <c r="J2" s="6">
        <f>'CAN Residential Assignment'!J135</f>
        <v>78024363684.335114</v>
      </c>
      <c r="K2" s="6">
        <f>'CAN Residential Assignment'!K135</f>
        <v>78959787440.773315</v>
      </c>
      <c r="L2" s="6">
        <f>'CAN Residential Assignment'!L135</f>
        <v>79845099210.259445</v>
      </c>
      <c r="M2" s="6">
        <f>'CAN Residential Assignment'!M135</f>
        <v>80713706984.09491</v>
      </c>
      <c r="N2" s="6">
        <f>'CAN Residential Assignment'!N135</f>
        <v>81599018753.581055</v>
      </c>
      <c r="O2" s="6">
        <f>'CAN Residential Assignment'!O135</f>
        <v>82450922531.765823</v>
      </c>
      <c r="P2" s="6">
        <f>'CAN Residential Assignment'!P135</f>
        <v>83319530305.601288</v>
      </c>
      <c r="Q2" s="6">
        <f>'CAN Residential Assignment'!Q135</f>
        <v>84154730088.135376</v>
      </c>
      <c r="R2" s="6">
        <f>'CAN Residential Assignment'!R135</f>
        <v>84989929870.669464</v>
      </c>
      <c r="S2" s="6">
        <f>'CAN Residential Assignment'!S135</f>
        <v>85808425657.552872</v>
      </c>
      <c r="T2" s="6">
        <f>'CAN Residential Assignment'!T135</f>
        <v>86610217448.785614</v>
      </c>
      <c r="U2" s="6">
        <f>'CAN Residential Assignment'!U135</f>
        <v>87412009240.018356</v>
      </c>
      <c r="V2" s="6">
        <f>'CAN Residential Assignment'!V135</f>
        <v>88213801031.251083</v>
      </c>
      <c r="W2" s="6">
        <f>'CAN Residential Assignment'!W135</f>
        <v>88982184831.182449</v>
      </c>
      <c r="X2" s="6">
        <f>'CAN Residential Assignment'!X135</f>
        <v>89767272626.764496</v>
      </c>
      <c r="Y2" s="6">
        <f>'CAN Residential Assignment'!Y135</f>
        <v>90518952431.045166</v>
      </c>
      <c r="Z2" s="6">
        <f>'CAN Residential Assignment'!Z135</f>
        <v>91270632235.325867</v>
      </c>
      <c r="AA2" s="6">
        <f>'CAN Residential Assignment'!AA135</f>
        <v>92022312039.606552</v>
      </c>
      <c r="AB2" s="6">
        <f>'CAN Residential Assignment'!AB135</f>
        <v>92856398222.430664</v>
      </c>
      <c r="AC2" s="6">
        <f>'CAN Residential Assignment'!AC135</f>
        <v>93637639037.196045</v>
      </c>
      <c r="AD2" s="6">
        <f>'CAN Residential Assignment'!AD135</f>
        <v>94418879851.96167</v>
      </c>
      <c r="AE2" s="6">
        <f>'CAN Residential Assignment'!AE135</f>
        <v>95200120666.727295</v>
      </c>
      <c r="AF2" s="6">
        <f>'CAN Residential Assignment'!AF135</f>
        <v>95981361481.492676</v>
      </c>
      <c r="AG2" s="6">
        <f>'CAN Residential Assignment'!AG135</f>
        <v>96762602296.258301</v>
      </c>
      <c r="AH2" s="6">
        <f>'CAN Residential Assignment'!AH135</f>
        <v>97543843111.023682</v>
      </c>
      <c r="AI2" s="6">
        <f>'CAN Residential Assignment'!AI135</f>
        <v>98325083925.789307</v>
      </c>
      <c r="AJ2" s="6">
        <f>'CAN Residential Assignment'!AJ135</f>
        <v>99106324740.554932</v>
      </c>
      <c r="AK2" s="6">
        <f>'CAN Residential Assignment'!AK135</f>
        <v>99887565555.320312</v>
      </c>
    </row>
    <row r="3" spans="1:39">
      <c r="A3" s="1" t="s">
        <v>26</v>
      </c>
      <c r="B3" s="6">
        <f>'CAN Residential Assignment'!B136</f>
        <v>0</v>
      </c>
      <c r="C3" s="6">
        <f>'CAN Residential Assignment'!C136</f>
        <v>0</v>
      </c>
      <c r="D3" s="6">
        <f>'CAN Residential Assignment'!D136</f>
        <v>0</v>
      </c>
      <c r="E3" s="6">
        <f>'CAN Residential Assignment'!E136</f>
        <v>0</v>
      </c>
      <c r="F3" s="6">
        <f>'CAN Residential Assignment'!F136</f>
        <v>0</v>
      </c>
      <c r="G3" s="6">
        <f>'CAN Residential Assignment'!G136</f>
        <v>0</v>
      </c>
      <c r="H3" s="6">
        <f>'CAN Residential Assignment'!H136</f>
        <v>0</v>
      </c>
      <c r="I3" s="6">
        <f>'CAN Residential Assignment'!I136</f>
        <v>0</v>
      </c>
      <c r="J3" s="6">
        <f>'CAN Residential Assignment'!J136</f>
        <v>0</v>
      </c>
      <c r="K3" s="6">
        <f>'CAN Residential Assignment'!K136</f>
        <v>0</v>
      </c>
      <c r="L3" s="6">
        <f>'CAN Residential Assignment'!L136</f>
        <v>0</v>
      </c>
      <c r="M3" s="6">
        <f>'CAN Residential Assignment'!M136</f>
        <v>0</v>
      </c>
      <c r="N3" s="6">
        <f>'CAN Residential Assignment'!N136</f>
        <v>0</v>
      </c>
      <c r="O3" s="6">
        <f>'CAN Residential Assignment'!O136</f>
        <v>0</v>
      </c>
      <c r="P3" s="6">
        <f>'CAN Residential Assignment'!P136</f>
        <v>0</v>
      </c>
      <c r="Q3" s="6">
        <f>'CAN Residential Assignment'!Q136</f>
        <v>0</v>
      </c>
      <c r="R3" s="6">
        <f>'CAN Residential Assignment'!R136</f>
        <v>0</v>
      </c>
      <c r="S3" s="6">
        <f>'CAN Residential Assignment'!S136</f>
        <v>0</v>
      </c>
      <c r="T3" s="6">
        <f>'CAN Residential Assignment'!T136</f>
        <v>0</v>
      </c>
      <c r="U3" s="6">
        <f>'CAN Residential Assignment'!U136</f>
        <v>0</v>
      </c>
      <c r="V3" s="6">
        <f>'CAN Residential Assignment'!V136</f>
        <v>0</v>
      </c>
      <c r="W3" s="6">
        <f>'CAN Residential Assignment'!W136</f>
        <v>0</v>
      </c>
      <c r="X3" s="6">
        <f>'CAN Residential Assignment'!X136</f>
        <v>0</v>
      </c>
      <c r="Y3" s="6">
        <f>'CAN Residential Assignment'!Y136</f>
        <v>0</v>
      </c>
      <c r="Z3" s="6">
        <f>'CAN Residential Assignment'!Z136</f>
        <v>0</v>
      </c>
      <c r="AA3" s="6">
        <f>'CAN Residential Assignment'!AA136</f>
        <v>0</v>
      </c>
      <c r="AB3" s="6">
        <f>'CAN Residential Assignment'!AB136</f>
        <v>0</v>
      </c>
      <c r="AC3" s="6">
        <f>'CAN Residential Assignment'!AC136</f>
        <v>0</v>
      </c>
      <c r="AD3" s="6">
        <f>'CAN Residential Assignment'!AD136</f>
        <v>0</v>
      </c>
      <c r="AE3" s="6">
        <f>'CAN Residential Assignment'!AE136</f>
        <v>0</v>
      </c>
      <c r="AF3" s="6">
        <f>'CAN Residential Assignment'!AF136</f>
        <v>0</v>
      </c>
      <c r="AG3" s="6">
        <f>'CAN Residential Assignment'!AG136</f>
        <v>0</v>
      </c>
      <c r="AH3" s="6">
        <f>'CAN Residential Assignment'!AH136</f>
        <v>0</v>
      </c>
      <c r="AI3" s="6">
        <f>'CAN Residential Assignment'!AI136</f>
        <v>0</v>
      </c>
      <c r="AJ3" s="6">
        <f>'CAN Residential Assignment'!AJ136</f>
        <v>0</v>
      </c>
      <c r="AK3" s="6">
        <f>'CAN Residential Assignment'!AK136</f>
        <v>0</v>
      </c>
    </row>
    <row r="4" spans="1:39">
      <c r="A4" s="1" t="s">
        <v>27</v>
      </c>
      <c r="B4" s="6">
        <f>'CAN Residential Assignment'!B137</f>
        <v>0</v>
      </c>
      <c r="C4" s="6">
        <f>'CAN Residential Assignment'!C137</f>
        <v>0</v>
      </c>
      <c r="D4" s="6">
        <f>'CAN Residential Assignment'!D137</f>
        <v>0</v>
      </c>
      <c r="E4" s="6">
        <f>'CAN Residential Assignment'!E137</f>
        <v>0</v>
      </c>
      <c r="F4" s="6">
        <f>'CAN Residential Assignment'!F137</f>
        <v>0</v>
      </c>
      <c r="G4" s="6">
        <f>'CAN Residential Assignment'!G137</f>
        <v>0</v>
      </c>
      <c r="H4" s="6">
        <f>'CAN Residential Assignment'!H137</f>
        <v>0</v>
      </c>
      <c r="I4" s="6">
        <f>'CAN Residential Assignment'!I137</f>
        <v>0</v>
      </c>
      <c r="J4" s="6">
        <f>'CAN Residential Assignment'!J137</f>
        <v>0</v>
      </c>
      <c r="K4" s="6">
        <f>'CAN Residential Assignment'!K137</f>
        <v>0</v>
      </c>
      <c r="L4" s="6">
        <f>'CAN Residential Assignment'!L137</f>
        <v>0</v>
      </c>
      <c r="M4" s="6">
        <f>'CAN Residential Assignment'!M137</f>
        <v>0</v>
      </c>
      <c r="N4" s="6">
        <f>'CAN Residential Assignment'!N137</f>
        <v>0</v>
      </c>
      <c r="O4" s="6">
        <f>'CAN Residential Assignment'!O137</f>
        <v>0</v>
      </c>
      <c r="P4" s="6">
        <f>'CAN Residential Assignment'!P137</f>
        <v>0</v>
      </c>
      <c r="Q4" s="6">
        <f>'CAN Residential Assignment'!Q137</f>
        <v>0</v>
      </c>
      <c r="R4" s="6">
        <f>'CAN Residential Assignment'!R137</f>
        <v>0</v>
      </c>
      <c r="S4" s="6">
        <f>'CAN Residential Assignment'!S137</f>
        <v>0</v>
      </c>
      <c r="T4" s="6">
        <f>'CAN Residential Assignment'!T137</f>
        <v>0</v>
      </c>
      <c r="U4" s="6">
        <f>'CAN Residential Assignment'!U137</f>
        <v>0</v>
      </c>
      <c r="V4" s="6">
        <f>'CAN Residential Assignment'!V137</f>
        <v>0</v>
      </c>
      <c r="W4" s="6">
        <f>'CAN Residential Assignment'!W137</f>
        <v>0</v>
      </c>
      <c r="X4" s="6">
        <f>'CAN Residential Assignment'!X137</f>
        <v>0</v>
      </c>
      <c r="Y4" s="6">
        <f>'CAN Residential Assignment'!Y137</f>
        <v>0</v>
      </c>
      <c r="Z4" s="6">
        <f>'CAN Residential Assignment'!Z137</f>
        <v>0</v>
      </c>
      <c r="AA4" s="6">
        <f>'CAN Residential Assignment'!AA137</f>
        <v>0</v>
      </c>
      <c r="AB4" s="6">
        <f>'CAN Residential Assignment'!AB137</f>
        <v>0</v>
      </c>
      <c r="AC4" s="6">
        <f>'CAN Residential Assignment'!AC137</f>
        <v>0</v>
      </c>
      <c r="AD4" s="6">
        <f>'CAN Residential Assignment'!AD137</f>
        <v>0</v>
      </c>
      <c r="AE4" s="6">
        <f>'CAN Residential Assignment'!AE137</f>
        <v>0</v>
      </c>
      <c r="AF4" s="6">
        <f>'CAN Residential Assignment'!AF137</f>
        <v>0</v>
      </c>
      <c r="AG4" s="6">
        <f>'CAN Residential Assignment'!AG137</f>
        <v>0</v>
      </c>
      <c r="AH4" s="6">
        <f>'CAN Residential Assignment'!AH137</f>
        <v>0</v>
      </c>
      <c r="AI4" s="6">
        <f>'CAN Residential Assignment'!AI137</f>
        <v>0</v>
      </c>
      <c r="AJ4" s="6">
        <f>'CAN Residential Assignment'!AJ137</f>
        <v>0</v>
      </c>
      <c r="AK4" s="6">
        <f>'CAN Residential Assignment'!AK137</f>
        <v>0</v>
      </c>
    </row>
    <row r="5" spans="1:39">
      <c r="A5" s="1" t="s">
        <v>28</v>
      </c>
      <c r="B5" s="6">
        <f>'CAN Residential Assignment'!B138</f>
        <v>0</v>
      </c>
      <c r="C5" s="6">
        <f>'CAN Residential Assignment'!C138</f>
        <v>0</v>
      </c>
      <c r="D5" s="6">
        <f>'CAN Residential Assignment'!D138</f>
        <v>0</v>
      </c>
      <c r="E5" s="6">
        <f>'CAN Residential Assignment'!E138</f>
        <v>0</v>
      </c>
      <c r="F5" s="6">
        <f>'CAN Residential Assignment'!F138</f>
        <v>0</v>
      </c>
      <c r="G5" s="6">
        <f>'CAN Residential Assignment'!G138</f>
        <v>0</v>
      </c>
      <c r="H5" s="6">
        <f>'CAN Residential Assignment'!H138</f>
        <v>0</v>
      </c>
      <c r="I5" s="6">
        <f>'CAN Residential Assignment'!I138</f>
        <v>0</v>
      </c>
      <c r="J5" s="6">
        <f>'CAN Residential Assignment'!J138</f>
        <v>0</v>
      </c>
      <c r="K5" s="6">
        <f>'CAN Residential Assignment'!K138</f>
        <v>0</v>
      </c>
      <c r="L5" s="6">
        <f>'CAN Residential Assignment'!L138</f>
        <v>0</v>
      </c>
      <c r="M5" s="6">
        <f>'CAN Residential Assignment'!M138</f>
        <v>0</v>
      </c>
      <c r="N5" s="6">
        <f>'CAN Residential Assignment'!N138</f>
        <v>0</v>
      </c>
      <c r="O5" s="6">
        <f>'CAN Residential Assignment'!O138</f>
        <v>0</v>
      </c>
      <c r="P5" s="6">
        <f>'CAN Residential Assignment'!P138</f>
        <v>0</v>
      </c>
      <c r="Q5" s="6">
        <f>'CAN Residential Assignment'!Q138</f>
        <v>0</v>
      </c>
      <c r="R5" s="6">
        <f>'CAN Residential Assignment'!R138</f>
        <v>0</v>
      </c>
      <c r="S5" s="6">
        <f>'CAN Residential Assignment'!S138</f>
        <v>0</v>
      </c>
      <c r="T5" s="6">
        <f>'CAN Residential Assignment'!T138</f>
        <v>0</v>
      </c>
      <c r="U5" s="6">
        <f>'CAN Residential Assignment'!U138</f>
        <v>0</v>
      </c>
      <c r="V5" s="6">
        <f>'CAN Residential Assignment'!V138</f>
        <v>0</v>
      </c>
      <c r="W5" s="6">
        <f>'CAN Residential Assignment'!W138</f>
        <v>0</v>
      </c>
      <c r="X5" s="6">
        <f>'CAN Residential Assignment'!X138</f>
        <v>0</v>
      </c>
      <c r="Y5" s="6">
        <f>'CAN Residential Assignment'!Y138</f>
        <v>0</v>
      </c>
      <c r="Z5" s="6">
        <f>'CAN Residential Assignment'!Z138</f>
        <v>0</v>
      </c>
      <c r="AA5" s="6">
        <f>'CAN Residential Assignment'!AA138</f>
        <v>0</v>
      </c>
      <c r="AB5" s="6">
        <f>'CAN Residential Assignment'!AB138</f>
        <v>0</v>
      </c>
      <c r="AC5" s="6">
        <f>'CAN Residential Assignment'!AC138</f>
        <v>0</v>
      </c>
      <c r="AD5" s="6">
        <f>'CAN Residential Assignment'!AD138</f>
        <v>0</v>
      </c>
      <c r="AE5" s="6">
        <f>'CAN Residential Assignment'!AE138</f>
        <v>0</v>
      </c>
      <c r="AF5" s="6">
        <f>'CAN Residential Assignment'!AF138</f>
        <v>0</v>
      </c>
      <c r="AG5" s="6">
        <f>'CAN Residential Assignment'!AG138</f>
        <v>0</v>
      </c>
      <c r="AH5" s="6">
        <f>'CAN Residential Assignment'!AH138</f>
        <v>0</v>
      </c>
      <c r="AI5" s="6">
        <f>'CAN Residential Assignment'!AI138</f>
        <v>0</v>
      </c>
      <c r="AJ5" s="6">
        <f>'CAN Residential Assignment'!AJ138</f>
        <v>0</v>
      </c>
      <c r="AK5" s="6">
        <f>'CAN Residential Assignment'!AK138</f>
        <v>0</v>
      </c>
    </row>
    <row r="6" spans="1:39">
      <c r="A6" s="1" t="s">
        <v>29</v>
      </c>
      <c r="B6" s="6">
        <f>'CAN Residential Assignment'!B139</f>
        <v>0</v>
      </c>
      <c r="C6" s="6">
        <f>'CAN Residential Assignment'!C139</f>
        <v>0</v>
      </c>
      <c r="D6" s="6">
        <f>'CAN Residential Assignment'!D139</f>
        <v>0</v>
      </c>
      <c r="E6" s="6">
        <f>'CAN Residential Assignment'!E139</f>
        <v>0</v>
      </c>
      <c r="F6" s="6">
        <f>'CAN Residential Assignment'!F139</f>
        <v>0</v>
      </c>
      <c r="G6" s="6">
        <f>'CAN Residential Assignment'!G139</f>
        <v>0</v>
      </c>
      <c r="H6" s="6">
        <f>'CAN Residential Assignment'!H139</f>
        <v>0</v>
      </c>
      <c r="I6" s="6">
        <f>'CAN Residential Assignment'!I139</f>
        <v>0</v>
      </c>
      <c r="J6" s="6">
        <f>'CAN Residential Assignment'!J139</f>
        <v>0</v>
      </c>
      <c r="K6" s="6">
        <f>'CAN Residential Assignment'!K139</f>
        <v>0</v>
      </c>
      <c r="L6" s="6">
        <f>'CAN Residential Assignment'!L139</f>
        <v>0</v>
      </c>
      <c r="M6" s="6">
        <f>'CAN Residential Assignment'!M139</f>
        <v>0</v>
      </c>
      <c r="N6" s="6">
        <f>'CAN Residential Assignment'!N139</f>
        <v>0</v>
      </c>
      <c r="O6" s="6">
        <f>'CAN Residential Assignment'!O139</f>
        <v>0</v>
      </c>
      <c r="P6" s="6">
        <f>'CAN Residential Assignment'!P139</f>
        <v>0</v>
      </c>
      <c r="Q6" s="6">
        <f>'CAN Residential Assignment'!Q139</f>
        <v>0</v>
      </c>
      <c r="R6" s="6">
        <f>'CAN Residential Assignment'!R139</f>
        <v>0</v>
      </c>
      <c r="S6" s="6">
        <f>'CAN Residential Assignment'!S139</f>
        <v>0</v>
      </c>
      <c r="T6" s="6">
        <f>'CAN Residential Assignment'!T139</f>
        <v>0</v>
      </c>
      <c r="U6" s="6">
        <f>'CAN Residential Assignment'!U139</f>
        <v>0</v>
      </c>
      <c r="V6" s="6">
        <f>'CAN Residential Assignment'!V139</f>
        <v>0</v>
      </c>
      <c r="W6" s="6">
        <f>'CAN Residential Assignment'!W139</f>
        <v>0</v>
      </c>
      <c r="X6" s="6">
        <f>'CAN Residential Assignment'!X139</f>
        <v>0</v>
      </c>
      <c r="Y6" s="6">
        <f>'CAN Residential Assignment'!Y139</f>
        <v>0</v>
      </c>
      <c r="Z6" s="6">
        <f>'CAN Residential Assignment'!Z139</f>
        <v>0</v>
      </c>
      <c r="AA6" s="6">
        <f>'CAN Residential Assignment'!AA139</f>
        <v>0</v>
      </c>
      <c r="AB6" s="6">
        <f>'CAN Residential Assignment'!AB139</f>
        <v>0</v>
      </c>
      <c r="AC6" s="6">
        <f>'CAN Residential Assignment'!AC139</f>
        <v>0</v>
      </c>
      <c r="AD6" s="6">
        <f>'CAN Residential Assignment'!AD139</f>
        <v>0</v>
      </c>
      <c r="AE6" s="6">
        <f>'CAN Residential Assignment'!AE139</f>
        <v>0</v>
      </c>
      <c r="AF6" s="6">
        <f>'CAN Residential Assignment'!AF139</f>
        <v>0</v>
      </c>
      <c r="AG6" s="6">
        <f>'CAN Residential Assignment'!AG139</f>
        <v>0</v>
      </c>
      <c r="AH6" s="6">
        <f>'CAN Residential Assignment'!AH139</f>
        <v>0</v>
      </c>
      <c r="AI6" s="6">
        <f>'CAN Residential Assignment'!AI139</f>
        <v>0</v>
      </c>
      <c r="AJ6" s="6">
        <f>'CAN Residential Assignment'!AJ139</f>
        <v>0</v>
      </c>
      <c r="AK6" s="6">
        <f>'CAN Residential Assignment'!AK139</f>
        <v>0</v>
      </c>
    </row>
    <row r="7" spans="1:39">
      <c r="A7" s="1" t="s">
        <v>30</v>
      </c>
      <c r="B7" s="6">
        <f>'CAN Residential Assignment'!B140</f>
        <v>0</v>
      </c>
      <c r="C7" s="6">
        <f>'CAN Residential Assignment'!C140</f>
        <v>0</v>
      </c>
      <c r="D7" s="6">
        <f>'CAN Residential Assignment'!D140</f>
        <v>0</v>
      </c>
      <c r="E7" s="6">
        <f>'CAN Residential Assignment'!E140</f>
        <v>0</v>
      </c>
      <c r="F7" s="6">
        <f>'CAN Residential Assignment'!F140</f>
        <v>0</v>
      </c>
      <c r="G7" s="6">
        <f>'CAN Residential Assignment'!G140</f>
        <v>0</v>
      </c>
      <c r="H7" s="6">
        <f>'CAN Residential Assignment'!H140</f>
        <v>0</v>
      </c>
      <c r="I7" s="6">
        <f>'CAN Residential Assignment'!I140</f>
        <v>0</v>
      </c>
      <c r="J7" s="6">
        <f>'CAN Residential Assignment'!J140</f>
        <v>0</v>
      </c>
      <c r="K7" s="6">
        <f>'CAN Residential Assignment'!K140</f>
        <v>0</v>
      </c>
      <c r="L7" s="6">
        <f>'CAN Residential Assignment'!L140</f>
        <v>0</v>
      </c>
      <c r="M7" s="6">
        <f>'CAN Residential Assignment'!M140</f>
        <v>0</v>
      </c>
      <c r="N7" s="6">
        <f>'CAN Residential Assignment'!N140</f>
        <v>0</v>
      </c>
      <c r="O7" s="6">
        <f>'CAN Residential Assignment'!O140</f>
        <v>0</v>
      </c>
      <c r="P7" s="6">
        <f>'CAN Residential Assignment'!P140</f>
        <v>0</v>
      </c>
      <c r="Q7" s="6">
        <f>'CAN Residential Assignment'!Q140</f>
        <v>0</v>
      </c>
      <c r="R7" s="6">
        <f>'CAN Residential Assignment'!R140</f>
        <v>0</v>
      </c>
      <c r="S7" s="6">
        <f>'CAN Residential Assignment'!S140</f>
        <v>0</v>
      </c>
      <c r="T7" s="6">
        <f>'CAN Residential Assignment'!T140</f>
        <v>0</v>
      </c>
      <c r="U7" s="6">
        <f>'CAN Residential Assignment'!U140</f>
        <v>0</v>
      </c>
      <c r="V7" s="6">
        <f>'CAN Residential Assignment'!V140</f>
        <v>0</v>
      </c>
      <c r="W7" s="6">
        <f>'CAN Residential Assignment'!W140</f>
        <v>0</v>
      </c>
      <c r="X7" s="6">
        <f>'CAN Residential Assignment'!X140</f>
        <v>0</v>
      </c>
      <c r="Y7" s="6">
        <f>'CAN Residential Assignment'!Y140</f>
        <v>0</v>
      </c>
      <c r="Z7" s="6">
        <f>'CAN Residential Assignment'!Z140</f>
        <v>0</v>
      </c>
      <c r="AA7" s="6">
        <f>'CAN Residential Assignment'!AA140</f>
        <v>0</v>
      </c>
      <c r="AB7" s="6">
        <f>'CAN Residential Assignment'!AB140</f>
        <v>0</v>
      </c>
      <c r="AC7" s="6">
        <f>'CAN Residential Assignment'!AC140</f>
        <v>0</v>
      </c>
      <c r="AD7" s="6">
        <f>'CAN Residential Assignment'!AD140</f>
        <v>0</v>
      </c>
      <c r="AE7" s="6">
        <f>'CAN Residential Assignment'!AE140</f>
        <v>0</v>
      </c>
      <c r="AF7" s="6">
        <f>'CAN Residential Assignment'!AF140</f>
        <v>0</v>
      </c>
      <c r="AG7" s="6">
        <f>'CAN Residential Assignment'!AG140</f>
        <v>0</v>
      </c>
      <c r="AH7" s="6">
        <f>'CAN Residential Assignment'!AH140</f>
        <v>0</v>
      </c>
      <c r="AI7" s="6">
        <f>'CAN Residential Assignment'!AI140</f>
        <v>0</v>
      </c>
      <c r="AJ7" s="6">
        <f>'CAN Residential Assignment'!AJ140</f>
        <v>0</v>
      </c>
      <c r="AK7" s="6">
        <f>'CAN Residential Assignment'!AK140</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M7"/>
  <sheetViews>
    <sheetView workbookViewId="0">
      <pane xSplit="1" ySplit="1" topLeftCell="B2" activePane="bottomRight" state="frozen"/>
      <selection pane="topRight"/>
      <selection pane="bottomLeft"/>
      <selection pane="bottomRight" activeCell="B2" sqref="B2"/>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Assignment'!B144</f>
        <v>1054491839014.9294</v>
      </c>
      <c r="C2" s="6">
        <f>'CAN Residential Assignment'!C144</f>
        <v>1072248497357.7356</v>
      </c>
      <c r="D2" s="6">
        <f>'CAN Residential Assignment'!D144</f>
        <v>1090005155700.5416</v>
      </c>
      <c r="E2" s="6">
        <f>'CAN Residential Assignment'!E144</f>
        <v>1106747147852.3303</v>
      </c>
      <c r="F2" s="6">
        <f>'CAN Residential Assignment'!F144</f>
        <v>1123235473456.3647</v>
      </c>
      <c r="G2" s="6">
        <f>'CAN Residential Assignment'!G144</f>
        <v>1139470132512.6445</v>
      </c>
      <c r="H2" s="6">
        <f>'CAN Residential Assignment'!H144</f>
        <v>1155197458473.4155</v>
      </c>
      <c r="I2" s="6">
        <f>'CAN Residential Assignment'!I144</f>
        <v>1170417451338.678</v>
      </c>
      <c r="J2" s="6">
        <f>'CAN Residential Assignment'!J144</f>
        <v>1184876444560.6772</v>
      </c>
      <c r="K2" s="6">
        <f>'CAN Residential Assignment'!K144</f>
        <v>1199081771234.9224</v>
      </c>
      <c r="L2" s="6">
        <f>'CAN Residential Assignment'!L144</f>
        <v>1212526098265.9041</v>
      </c>
      <c r="M2" s="6">
        <f>'CAN Residential Assignment'!M144</f>
        <v>1225716758749.1313</v>
      </c>
      <c r="N2" s="6">
        <f>'CAN Residential Assignment'!N144</f>
        <v>1239161085780.1133</v>
      </c>
      <c r="O2" s="6">
        <f>'CAN Residential Assignment'!O144</f>
        <v>1252098079715.5862</v>
      </c>
      <c r="P2" s="6">
        <f>'CAN Residential Assignment'!P144</f>
        <v>1265288740198.8137</v>
      </c>
      <c r="Q2" s="6">
        <f>'CAN Residential Assignment'!Q144</f>
        <v>1277972067586.5322</v>
      </c>
      <c r="R2" s="6">
        <f>'CAN Residential Assignment'!R144</f>
        <v>1290655394974.251</v>
      </c>
      <c r="S2" s="6">
        <f>'CAN Residential Assignment'!S144</f>
        <v>1303085055814.2151</v>
      </c>
      <c r="T2" s="6">
        <f>'CAN Residential Assignment'!T144</f>
        <v>1315261050106.425</v>
      </c>
      <c r="U2" s="6">
        <f>'CAN Residential Assignment'!U144</f>
        <v>1327437044398.635</v>
      </c>
      <c r="V2" s="6">
        <f>'CAN Residential Assignment'!V144</f>
        <v>1339613038690.845</v>
      </c>
      <c r="W2" s="6">
        <f>'CAN Residential Assignment'!W144</f>
        <v>1351281699887.5461</v>
      </c>
      <c r="X2" s="6">
        <f>'CAN Residential Assignment'!X144</f>
        <v>1363204027632.0017</v>
      </c>
      <c r="Y2" s="6">
        <f>'CAN Residential Assignment'!Y144</f>
        <v>1374619022280.9482</v>
      </c>
      <c r="Z2" s="6">
        <f>'CAN Residential Assignment'!Z144</f>
        <v>1386034016929.8953</v>
      </c>
      <c r="AA2" s="6">
        <f>'CAN Residential Assignment'!AA144</f>
        <v>1397449011578.842</v>
      </c>
      <c r="AB2" s="6">
        <f>'CAN Residential Assignment'!AB144</f>
        <v>1410115427863.375</v>
      </c>
      <c r="AC2" s="6">
        <f>'CAN Residential Assignment'!AC144</f>
        <v>1421979335433.1992</v>
      </c>
      <c r="AD2" s="6">
        <f>'CAN Residential Assignment'!AD144</f>
        <v>1433843243003.0195</v>
      </c>
      <c r="AE2" s="6">
        <f>'CAN Residential Assignment'!AE144</f>
        <v>1445707150572.8398</v>
      </c>
      <c r="AF2" s="6">
        <f>'CAN Residential Assignment'!AF144</f>
        <v>1457571058142.6602</v>
      </c>
      <c r="AG2" s="6">
        <f>'CAN Residential Assignment'!AG144</f>
        <v>1469434965712.4844</v>
      </c>
      <c r="AH2" s="6">
        <f>'CAN Residential Assignment'!AH144</f>
        <v>1481298873282.3047</v>
      </c>
      <c r="AI2" s="6">
        <f>'CAN Residential Assignment'!AI144</f>
        <v>1493162780852.125</v>
      </c>
      <c r="AJ2" s="6">
        <f>'CAN Residential Assignment'!AJ144</f>
        <v>1505026688421.9453</v>
      </c>
      <c r="AK2" s="6">
        <f>'CAN Residential Assignment'!AK144</f>
        <v>1516890595991.7656</v>
      </c>
    </row>
    <row r="3" spans="1:39">
      <c r="A3" s="1" t="s">
        <v>26</v>
      </c>
      <c r="B3" s="6">
        <f>'CAN Residential Assignment'!B145</f>
        <v>0</v>
      </c>
      <c r="C3" s="6">
        <f>'CAN Residential Assignment'!C145</f>
        <v>0</v>
      </c>
      <c r="D3" s="6">
        <f>'CAN Residential Assignment'!D145</f>
        <v>0</v>
      </c>
      <c r="E3" s="6">
        <f>'CAN Residential Assignment'!E145</f>
        <v>0</v>
      </c>
      <c r="F3" s="6">
        <f>'CAN Residential Assignment'!F145</f>
        <v>0</v>
      </c>
      <c r="G3" s="6">
        <f>'CAN Residential Assignment'!G145</f>
        <v>0</v>
      </c>
      <c r="H3" s="6">
        <f>'CAN Residential Assignment'!H145</f>
        <v>0</v>
      </c>
      <c r="I3" s="6">
        <f>'CAN Residential Assignment'!I145</f>
        <v>0</v>
      </c>
      <c r="J3" s="6">
        <f>'CAN Residential Assignment'!J145</f>
        <v>0</v>
      </c>
      <c r="K3" s="6">
        <f>'CAN Residential Assignment'!K145</f>
        <v>0</v>
      </c>
      <c r="L3" s="6">
        <f>'CAN Residential Assignment'!L145</f>
        <v>0</v>
      </c>
      <c r="M3" s="6">
        <f>'CAN Residential Assignment'!M145</f>
        <v>0</v>
      </c>
      <c r="N3" s="6">
        <f>'CAN Residential Assignment'!N145</f>
        <v>0</v>
      </c>
      <c r="O3" s="6">
        <f>'CAN Residential Assignment'!O145</f>
        <v>0</v>
      </c>
      <c r="P3" s="6">
        <f>'CAN Residential Assignment'!P145</f>
        <v>0</v>
      </c>
      <c r="Q3" s="6">
        <f>'CAN Residential Assignment'!Q145</f>
        <v>0</v>
      </c>
      <c r="R3" s="6">
        <f>'CAN Residential Assignment'!R145</f>
        <v>0</v>
      </c>
      <c r="S3" s="6">
        <f>'CAN Residential Assignment'!S145</f>
        <v>0</v>
      </c>
      <c r="T3" s="6">
        <f>'CAN Residential Assignment'!T145</f>
        <v>0</v>
      </c>
      <c r="U3" s="6">
        <f>'CAN Residential Assignment'!U145</f>
        <v>0</v>
      </c>
      <c r="V3" s="6">
        <f>'CAN Residential Assignment'!V145</f>
        <v>0</v>
      </c>
      <c r="W3" s="6">
        <f>'CAN Residential Assignment'!W145</f>
        <v>0</v>
      </c>
      <c r="X3" s="6">
        <f>'CAN Residential Assignment'!X145</f>
        <v>0</v>
      </c>
      <c r="Y3" s="6">
        <f>'CAN Residential Assignment'!Y145</f>
        <v>0</v>
      </c>
      <c r="Z3" s="6">
        <f>'CAN Residential Assignment'!Z145</f>
        <v>0</v>
      </c>
      <c r="AA3" s="6">
        <f>'CAN Residential Assignment'!AA145</f>
        <v>0</v>
      </c>
      <c r="AB3" s="6">
        <f>'CAN Residential Assignment'!AB145</f>
        <v>0</v>
      </c>
      <c r="AC3" s="6">
        <f>'CAN Residential Assignment'!AC145</f>
        <v>0</v>
      </c>
      <c r="AD3" s="6">
        <f>'CAN Residential Assignment'!AD145</f>
        <v>0</v>
      </c>
      <c r="AE3" s="6">
        <f>'CAN Residential Assignment'!AE145</f>
        <v>0</v>
      </c>
      <c r="AF3" s="6">
        <f>'CAN Residential Assignment'!AF145</f>
        <v>0</v>
      </c>
      <c r="AG3" s="6">
        <f>'CAN Residential Assignment'!AG145</f>
        <v>0</v>
      </c>
      <c r="AH3" s="6">
        <f>'CAN Residential Assignment'!AH145</f>
        <v>0</v>
      </c>
      <c r="AI3" s="6">
        <f>'CAN Residential Assignment'!AI145</f>
        <v>0</v>
      </c>
      <c r="AJ3" s="6">
        <f>'CAN Residential Assignment'!AJ145</f>
        <v>0</v>
      </c>
      <c r="AK3" s="6">
        <f>'CAN Residential Assignment'!AK145</f>
        <v>0</v>
      </c>
    </row>
    <row r="4" spans="1:39">
      <c r="A4" s="1" t="s">
        <v>27</v>
      </c>
      <c r="B4" s="6">
        <f>'CAN Residential Assignment'!B146</f>
        <v>0</v>
      </c>
      <c r="C4" s="6">
        <f>'CAN Residential Assignment'!C146</f>
        <v>0</v>
      </c>
      <c r="D4" s="6">
        <f>'CAN Residential Assignment'!D146</f>
        <v>0</v>
      </c>
      <c r="E4" s="6">
        <f>'CAN Residential Assignment'!E146</f>
        <v>0</v>
      </c>
      <c r="F4" s="6">
        <f>'CAN Residential Assignment'!F146</f>
        <v>0</v>
      </c>
      <c r="G4" s="6">
        <f>'CAN Residential Assignment'!G146</f>
        <v>0</v>
      </c>
      <c r="H4" s="6">
        <f>'CAN Residential Assignment'!H146</f>
        <v>0</v>
      </c>
      <c r="I4" s="6">
        <f>'CAN Residential Assignment'!I146</f>
        <v>0</v>
      </c>
      <c r="J4" s="6">
        <f>'CAN Residential Assignment'!J146</f>
        <v>0</v>
      </c>
      <c r="K4" s="6">
        <f>'CAN Residential Assignment'!K146</f>
        <v>0</v>
      </c>
      <c r="L4" s="6">
        <f>'CAN Residential Assignment'!L146</f>
        <v>0</v>
      </c>
      <c r="M4" s="6">
        <f>'CAN Residential Assignment'!M146</f>
        <v>0</v>
      </c>
      <c r="N4" s="6">
        <f>'CAN Residential Assignment'!N146</f>
        <v>0</v>
      </c>
      <c r="O4" s="6">
        <f>'CAN Residential Assignment'!O146</f>
        <v>0</v>
      </c>
      <c r="P4" s="6">
        <f>'CAN Residential Assignment'!P146</f>
        <v>0</v>
      </c>
      <c r="Q4" s="6">
        <f>'CAN Residential Assignment'!Q146</f>
        <v>0</v>
      </c>
      <c r="R4" s="6">
        <f>'CAN Residential Assignment'!R146</f>
        <v>0</v>
      </c>
      <c r="S4" s="6">
        <f>'CAN Residential Assignment'!S146</f>
        <v>0</v>
      </c>
      <c r="T4" s="6">
        <f>'CAN Residential Assignment'!T146</f>
        <v>0</v>
      </c>
      <c r="U4" s="6">
        <f>'CAN Residential Assignment'!U146</f>
        <v>0</v>
      </c>
      <c r="V4" s="6">
        <f>'CAN Residential Assignment'!V146</f>
        <v>0</v>
      </c>
      <c r="W4" s="6">
        <f>'CAN Residential Assignment'!W146</f>
        <v>0</v>
      </c>
      <c r="X4" s="6">
        <f>'CAN Residential Assignment'!X146</f>
        <v>0</v>
      </c>
      <c r="Y4" s="6">
        <f>'CAN Residential Assignment'!Y146</f>
        <v>0</v>
      </c>
      <c r="Z4" s="6">
        <f>'CAN Residential Assignment'!Z146</f>
        <v>0</v>
      </c>
      <c r="AA4" s="6">
        <f>'CAN Residential Assignment'!AA146</f>
        <v>0</v>
      </c>
      <c r="AB4" s="6">
        <f>'CAN Residential Assignment'!AB146</f>
        <v>0</v>
      </c>
      <c r="AC4" s="6">
        <f>'CAN Residential Assignment'!AC146</f>
        <v>0</v>
      </c>
      <c r="AD4" s="6">
        <f>'CAN Residential Assignment'!AD146</f>
        <v>0</v>
      </c>
      <c r="AE4" s="6">
        <f>'CAN Residential Assignment'!AE146</f>
        <v>0</v>
      </c>
      <c r="AF4" s="6">
        <f>'CAN Residential Assignment'!AF146</f>
        <v>0</v>
      </c>
      <c r="AG4" s="6">
        <f>'CAN Residential Assignment'!AG146</f>
        <v>0</v>
      </c>
      <c r="AH4" s="6">
        <f>'CAN Residential Assignment'!AH146</f>
        <v>0</v>
      </c>
      <c r="AI4" s="6">
        <f>'CAN Residential Assignment'!AI146</f>
        <v>0</v>
      </c>
      <c r="AJ4" s="6">
        <f>'CAN Residential Assignment'!AJ146</f>
        <v>0</v>
      </c>
      <c r="AK4" s="6">
        <f>'CAN Residential Assignment'!AK146</f>
        <v>0</v>
      </c>
    </row>
    <row r="5" spans="1:39">
      <c r="A5" s="1" t="s">
        <v>28</v>
      </c>
      <c r="B5" s="6">
        <f>'CAN Residential Assignment'!B147</f>
        <v>0</v>
      </c>
      <c r="C5" s="6">
        <f>'CAN Residential Assignment'!C147</f>
        <v>0</v>
      </c>
      <c r="D5" s="6">
        <f>'CAN Residential Assignment'!D147</f>
        <v>0</v>
      </c>
      <c r="E5" s="6">
        <f>'CAN Residential Assignment'!E147</f>
        <v>0</v>
      </c>
      <c r="F5" s="6">
        <f>'CAN Residential Assignment'!F147</f>
        <v>0</v>
      </c>
      <c r="G5" s="6">
        <f>'CAN Residential Assignment'!G147</f>
        <v>0</v>
      </c>
      <c r="H5" s="6">
        <f>'CAN Residential Assignment'!H147</f>
        <v>0</v>
      </c>
      <c r="I5" s="6">
        <f>'CAN Residential Assignment'!I147</f>
        <v>0</v>
      </c>
      <c r="J5" s="6">
        <f>'CAN Residential Assignment'!J147</f>
        <v>0</v>
      </c>
      <c r="K5" s="6">
        <f>'CAN Residential Assignment'!K147</f>
        <v>0</v>
      </c>
      <c r="L5" s="6">
        <f>'CAN Residential Assignment'!L147</f>
        <v>0</v>
      </c>
      <c r="M5" s="6">
        <f>'CAN Residential Assignment'!M147</f>
        <v>0</v>
      </c>
      <c r="N5" s="6">
        <f>'CAN Residential Assignment'!N147</f>
        <v>0</v>
      </c>
      <c r="O5" s="6">
        <f>'CAN Residential Assignment'!O147</f>
        <v>0</v>
      </c>
      <c r="P5" s="6">
        <f>'CAN Residential Assignment'!P147</f>
        <v>0</v>
      </c>
      <c r="Q5" s="6">
        <f>'CAN Residential Assignment'!Q147</f>
        <v>0</v>
      </c>
      <c r="R5" s="6">
        <f>'CAN Residential Assignment'!R147</f>
        <v>0</v>
      </c>
      <c r="S5" s="6">
        <f>'CAN Residential Assignment'!S147</f>
        <v>0</v>
      </c>
      <c r="T5" s="6">
        <f>'CAN Residential Assignment'!T147</f>
        <v>0</v>
      </c>
      <c r="U5" s="6">
        <f>'CAN Residential Assignment'!U147</f>
        <v>0</v>
      </c>
      <c r="V5" s="6">
        <f>'CAN Residential Assignment'!V147</f>
        <v>0</v>
      </c>
      <c r="W5" s="6">
        <f>'CAN Residential Assignment'!W147</f>
        <v>0</v>
      </c>
      <c r="X5" s="6">
        <f>'CAN Residential Assignment'!X147</f>
        <v>0</v>
      </c>
      <c r="Y5" s="6">
        <f>'CAN Residential Assignment'!Y147</f>
        <v>0</v>
      </c>
      <c r="Z5" s="6">
        <f>'CAN Residential Assignment'!Z147</f>
        <v>0</v>
      </c>
      <c r="AA5" s="6">
        <f>'CAN Residential Assignment'!AA147</f>
        <v>0</v>
      </c>
      <c r="AB5" s="6">
        <f>'CAN Residential Assignment'!AB147</f>
        <v>0</v>
      </c>
      <c r="AC5" s="6">
        <f>'CAN Residential Assignment'!AC147</f>
        <v>0</v>
      </c>
      <c r="AD5" s="6">
        <f>'CAN Residential Assignment'!AD147</f>
        <v>0</v>
      </c>
      <c r="AE5" s="6">
        <f>'CAN Residential Assignment'!AE147</f>
        <v>0</v>
      </c>
      <c r="AF5" s="6">
        <f>'CAN Residential Assignment'!AF147</f>
        <v>0</v>
      </c>
      <c r="AG5" s="6">
        <f>'CAN Residential Assignment'!AG147</f>
        <v>0</v>
      </c>
      <c r="AH5" s="6">
        <f>'CAN Residential Assignment'!AH147</f>
        <v>0</v>
      </c>
      <c r="AI5" s="6">
        <f>'CAN Residential Assignment'!AI147</f>
        <v>0</v>
      </c>
      <c r="AJ5" s="6">
        <f>'CAN Residential Assignment'!AJ147</f>
        <v>0</v>
      </c>
      <c r="AK5" s="6">
        <f>'CAN Residential Assignment'!AK147</f>
        <v>0</v>
      </c>
    </row>
    <row r="6" spans="1:39">
      <c r="A6" s="1" t="s">
        <v>29</v>
      </c>
      <c r="B6" s="6">
        <f>'CAN Residential Assignment'!B148</f>
        <v>0</v>
      </c>
      <c r="C6" s="6">
        <f>'CAN Residential Assignment'!C148</f>
        <v>0</v>
      </c>
      <c r="D6" s="6">
        <f>'CAN Residential Assignment'!D148</f>
        <v>0</v>
      </c>
      <c r="E6" s="6">
        <f>'CAN Residential Assignment'!E148</f>
        <v>0</v>
      </c>
      <c r="F6" s="6">
        <f>'CAN Residential Assignment'!F148</f>
        <v>0</v>
      </c>
      <c r="G6" s="6">
        <f>'CAN Residential Assignment'!G148</f>
        <v>0</v>
      </c>
      <c r="H6" s="6">
        <f>'CAN Residential Assignment'!H148</f>
        <v>0</v>
      </c>
      <c r="I6" s="6">
        <f>'CAN Residential Assignment'!I148</f>
        <v>0</v>
      </c>
      <c r="J6" s="6">
        <f>'CAN Residential Assignment'!J148</f>
        <v>0</v>
      </c>
      <c r="K6" s="6">
        <f>'CAN Residential Assignment'!K148</f>
        <v>0</v>
      </c>
      <c r="L6" s="6">
        <f>'CAN Residential Assignment'!L148</f>
        <v>0</v>
      </c>
      <c r="M6" s="6">
        <f>'CAN Residential Assignment'!M148</f>
        <v>0</v>
      </c>
      <c r="N6" s="6">
        <f>'CAN Residential Assignment'!N148</f>
        <v>0</v>
      </c>
      <c r="O6" s="6">
        <f>'CAN Residential Assignment'!O148</f>
        <v>0</v>
      </c>
      <c r="P6" s="6">
        <f>'CAN Residential Assignment'!P148</f>
        <v>0</v>
      </c>
      <c r="Q6" s="6">
        <f>'CAN Residential Assignment'!Q148</f>
        <v>0</v>
      </c>
      <c r="R6" s="6">
        <f>'CAN Residential Assignment'!R148</f>
        <v>0</v>
      </c>
      <c r="S6" s="6">
        <f>'CAN Residential Assignment'!S148</f>
        <v>0</v>
      </c>
      <c r="T6" s="6">
        <f>'CAN Residential Assignment'!T148</f>
        <v>0</v>
      </c>
      <c r="U6" s="6">
        <f>'CAN Residential Assignment'!U148</f>
        <v>0</v>
      </c>
      <c r="V6" s="6">
        <f>'CAN Residential Assignment'!V148</f>
        <v>0</v>
      </c>
      <c r="W6" s="6">
        <f>'CAN Residential Assignment'!W148</f>
        <v>0</v>
      </c>
      <c r="X6" s="6">
        <f>'CAN Residential Assignment'!X148</f>
        <v>0</v>
      </c>
      <c r="Y6" s="6">
        <f>'CAN Residential Assignment'!Y148</f>
        <v>0</v>
      </c>
      <c r="Z6" s="6">
        <f>'CAN Residential Assignment'!Z148</f>
        <v>0</v>
      </c>
      <c r="AA6" s="6">
        <f>'CAN Residential Assignment'!AA148</f>
        <v>0</v>
      </c>
      <c r="AB6" s="6">
        <f>'CAN Residential Assignment'!AB148</f>
        <v>0</v>
      </c>
      <c r="AC6" s="6">
        <f>'CAN Residential Assignment'!AC148</f>
        <v>0</v>
      </c>
      <c r="AD6" s="6">
        <f>'CAN Residential Assignment'!AD148</f>
        <v>0</v>
      </c>
      <c r="AE6" s="6">
        <f>'CAN Residential Assignment'!AE148</f>
        <v>0</v>
      </c>
      <c r="AF6" s="6">
        <f>'CAN Residential Assignment'!AF148</f>
        <v>0</v>
      </c>
      <c r="AG6" s="6">
        <f>'CAN Residential Assignment'!AG148</f>
        <v>0</v>
      </c>
      <c r="AH6" s="6">
        <f>'CAN Residential Assignment'!AH148</f>
        <v>0</v>
      </c>
      <c r="AI6" s="6">
        <f>'CAN Residential Assignment'!AI148</f>
        <v>0</v>
      </c>
      <c r="AJ6" s="6">
        <f>'CAN Residential Assignment'!AJ148</f>
        <v>0</v>
      </c>
      <c r="AK6" s="6">
        <f>'CAN Residential Assignment'!AK148</f>
        <v>0</v>
      </c>
    </row>
    <row r="7" spans="1:39">
      <c r="A7" s="1" t="s">
        <v>30</v>
      </c>
      <c r="B7" s="6">
        <f>'CAN Residential Assignment'!B149</f>
        <v>0</v>
      </c>
      <c r="C7" s="6">
        <f>'CAN Residential Assignment'!C149</f>
        <v>0</v>
      </c>
      <c r="D7" s="6">
        <f>'CAN Residential Assignment'!D149</f>
        <v>0</v>
      </c>
      <c r="E7" s="6">
        <f>'CAN Residential Assignment'!E149</f>
        <v>0</v>
      </c>
      <c r="F7" s="6">
        <f>'CAN Residential Assignment'!F149</f>
        <v>0</v>
      </c>
      <c r="G7" s="6">
        <f>'CAN Residential Assignment'!G149</f>
        <v>0</v>
      </c>
      <c r="H7" s="6">
        <f>'CAN Residential Assignment'!H149</f>
        <v>0</v>
      </c>
      <c r="I7" s="6">
        <f>'CAN Residential Assignment'!I149</f>
        <v>0</v>
      </c>
      <c r="J7" s="6">
        <f>'CAN Residential Assignment'!J149</f>
        <v>0</v>
      </c>
      <c r="K7" s="6">
        <f>'CAN Residential Assignment'!K149</f>
        <v>0</v>
      </c>
      <c r="L7" s="6">
        <f>'CAN Residential Assignment'!L149</f>
        <v>0</v>
      </c>
      <c r="M7" s="6">
        <f>'CAN Residential Assignment'!M149</f>
        <v>0</v>
      </c>
      <c r="N7" s="6">
        <f>'CAN Residential Assignment'!N149</f>
        <v>0</v>
      </c>
      <c r="O7" s="6">
        <f>'CAN Residential Assignment'!O149</f>
        <v>0</v>
      </c>
      <c r="P7" s="6">
        <f>'CAN Residential Assignment'!P149</f>
        <v>0</v>
      </c>
      <c r="Q7" s="6">
        <f>'CAN Residential Assignment'!Q149</f>
        <v>0</v>
      </c>
      <c r="R7" s="6">
        <f>'CAN Residential Assignment'!R149</f>
        <v>0</v>
      </c>
      <c r="S7" s="6">
        <f>'CAN Residential Assignment'!S149</f>
        <v>0</v>
      </c>
      <c r="T7" s="6">
        <f>'CAN Residential Assignment'!T149</f>
        <v>0</v>
      </c>
      <c r="U7" s="6">
        <f>'CAN Residential Assignment'!U149</f>
        <v>0</v>
      </c>
      <c r="V7" s="6">
        <f>'CAN Residential Assignment'!V149</f>
        <v>0</v>
      </c>
      <c r="W7" s="6">
        <f>'CAN Residential Assignment'!W149</f>
        <v>0</v>
      </c>
      <c r="X7" s="6">
        <f>'CAN Residential Assignment'!X149</f>
        <v>0</v>
      </c>
      <c r="Y7" s="6">
        <f>'CAN Residential Assignment'!Y149</f>
        <v>0</v>
      </c>
      <c r="Z7" s="6">
        <f>'CAN Residential Assignment'!Z149</f>
        <v>0</v>
      </c>
      <c r="AA7" s="6">
        <f>'CAN Residential Assignment'!AA149</f>
        <v>0</v>
      </c>
      <c r="AB7" s="6">
        <f>'CAN Residential Assignment'!AB149</f>
        <v>0</v>
      </c>
      <c r="AC7" s="6">
        <f>'CAN Residential Assignment'!AC149</f>
        <v>0</v>
      </c>
      <c r="AD7" s="6">
        <f>'CAN Residential Assignment'!AD149</f>
        <v>0</v>
      </c>
      <c r="AE7" s="6">
        <f>'CAN Residential Assignment'!AE149</f>
        <v>0</v>
      </c>
      <c r="AF7" s="6">
        <f>'CAN Residential Assignment'!AF149</f>
        <v>0</v>
      </c>
      <c r="AG7" s="6">
        <f>'CAN Residential Assignment'!AG149</f>
        <v>0</v>
      </c>
      <c r="AH7" s="6">
        <f>'CAN Residential Assignment'!AH149</f>
        <v>0</v>
      </c>
      <c r="AI7" s="6">
        <f>'CAN Residential Assignment'!AI149</f>
        <v>0</v>
      </c>
      <c r="AJ7" s="6">
        <f>'CAN Residential Assignment'!AJ149</f>
        <v>0</v>
      </c>
      <c r="AK7" s="6">
        <f>'CAN Residential Assignment'!AK149</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M7"/>
  <sheetViews>
    <sheetView workbookViewId="0">
      <pane xSplit="1" ySplit="1" topLeftCell="B2" activePane="bottomRight" state="frozen"/>
      <selection pane="topRight"/>
      <selection pane="bottomLeft"/>
      <selection pane="bottomRight" activeCell="B2" sqref="B2:B9"/>
    </sheetView>
  </sheetViews>
  <sheetFormatPr baseColWidth="10" defaultColWidth="8.83203125" defaultRowHeight="15"/>
  <cols>
    <col min="1" max="1" width="25.83203125" customWidth="1"/>
    <col min="2" max="2" width="11.83203125" bestFit="1" customWidth="1"/>
    <col min="6" max="6" width="9"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Residential Assignment'!B153</f>
        <v>2663217667527.5283</v>
      </c>
      <c r="C2" s="6">
        <f>'CAN Residential Assignment'!C153</f>
        <v>2708063767293.4478</v>
      </c>
      <c r="D2" s="6">
        <f>'CAN Residential Assignment'!D153</f>
        <v>2752909867059.3672</v>
      </c>
      <c r="E2" s="6">
        <f>'CAN Residential Assignment'!E153</f>
        <v>2795193332552.9482</v>
      </c>
      <c r="F2" s="6">
        <f>'CAN Residential Assignment'!F153</f>
        <v>2836836139478.4453</v>
      </c>
      <c r="G2" s="6">
        <f>'CAN Residential Assignment'!G153</f>
        <v>2877838287835.8569</v>
      </c>
      <c r="H2" s="6">
        <f>'CAN Residential Assignment'!H153</f>
        <v>2917559119057.0996</v>
      </c>
      <c r="I2" s="6">
        <f>'CAN Residential Assignment'!I153</f>
        <v>2955998633142.1733</v>
      </c>
      <c r="J2" s="6">
        <f>'CAN Residential Assignment'!J153</f>
        <v>2992516171522.9937</v>
      </c>
      <c r="K2" s="6">
        <f>'CAN Residential Assignment'!K153</f>
        <v>3028393051335.7295</v>
      </c>
      <c r="L2" s="6">
        <f>'CAN Residential Assignment'!L153</f>
        <v>3062347955444.2109</v>
      </c>
      <c r="M2" s="6">
        <f>'CAN Residential Assignment'!M153</f>
        <v>3095662200984.6084</v>
      </c>
      <c r="N2" s="6">
        <f>'CAN Residential Assignment'!N153</f>
        <v>3129617105093.0903</v>
      </c>
      <c r="O2" s="6">
        <f>'CAN Residential Assignment'!O153</f>
        <v>3162290692065.4028</v>
      </c>
      <c r="P2" s="6">
        <f>'CAN Residential Assignment'!P153</f>
        <v>3195604937605.8003</v>
      </c>
      <c r="Q2" s="6">
        <f>'CAN Residential Assignment'!Q153</f>
        <v>3227637866010.0283</v>
      </c>
      <c r="R2" s="6">
        <f>'CAN Residential Assignment'!R153</f>
        <v>3259670794414.2563</v>
      </c>
      <c r="S2" s="6">
        <f>'CAN Residential Assignment'!S153</f>
        <v>3291063064250.3994</v>
      </c>
      <c r="T2" s="6">
        <f>'CAN Residential Assignment'!T153</f>
        <v>3321814675518.459</v>
      </c>
      <c r="U2" s="6">
        <f>'CAN Residential Assignment'!U153</f>
        <v>3352566286786.5181</v>
      </c>
      <c r="V2" s="6">
        <f>'CAN Residential Assignment'!V153</f>
        <v>3383317898054.5771</v>
      </c>
      <c r="W2" s="6">
        <f>'CAN Residential Assignment'!W153</f>
        <v>3412788192186.4673</v>
      </c>
      <c r="X2" s="6">
        <f>'CAN Residential Assignment'!X153</f>
        <v>3442899144886.4419</v>
      </c>
      <c r="Y2" s="6">
        <f>'CAN Residential Assignment'!Y153</f>
        <v>3471728780450.2466</v>
      </c>
      <c r="Z2" s="6">
        <f>'CAN Residential Assignment'!Z153</f>
        <v>3500558416014.0522</v>
      </c>
      <c r="AA2" s="6">
        <f>'CAN Residential Assignment'!AA153</f>
        <v>3529388051577.8579</v>
      </c>
      <c r="AB2" s="6">
        <f>'CAN Residential Assignment'!AB153</f>
        <v>3561378269410.8828</v>
      </c>
      <c r="AC2" s="6">
        <f>'CAN Residential Assignment'!AC153</f>
        <v>3591341676501.2344</v>
      </c>
      <c r="AD2" s="6">
        <f>'CAN Residential Assignment'!AD153</f>
        <v>3621305083591.5938</v>
      </c>
      <c r="AE2" s="6">
        <f>'CAN Residential Assignment'!AE153</f>
        <v>3651268490681.9453</v>
      </c>
      <c r="AF2" s="6">
        <f>'CAN Residential Assignment'!AF153</f>
        <v>3681231897772.3047</v>
      </c>
      <c r="AG2" s="6">
        <f>'CAN Residential Assignment'!AG153</f>
        <v>3711195304862.6562</v>
      </c>
      <c r="AH2" s="6">
        <f>'CAN Residential Assignment'!AH153</f>
        <v>3741158711953.0156</v>
      </c>
      <c r="AI2" s="6">
        <f>'CAN Residential Assignment'!AI153</f>
        <v>3771122119043.3672</v>
      </c>
      <c r="AJ2" s="6">
        <f>'CAN Residential Assignment'!AJ153</f>
        <v>3801085526133.7188</v>
      </c>
      <c r="AK2" s="6">
        <f>'CAN Residential Assignment'!AK153</f>
        <v>3831048933224.0781</v>
      </c>
    </row>
    <row r="3" spans="1:39">
      <c r="A3" s="1" t="s">
        <v>26</v>
      </c>
      <c r="B3" s="6">
        <f>'CAN Residential Assignment'!B154</f>
        <v>0</v>
      </c>
      <c r="C3" s="6">
        <f>'CAN Residential Assignment'!C154</f>
        <v>0</v>
      </c>
      <c r="D3" s="6">
        <f>'CAN Residential Assignment'!D154</f>
        <v>0</v>
      </c>
      <c r="E3" s="6">
        <f>'CAN Residential Assignment'!E154</f>
        <v>0</v>
      </c>
      <c r="F3" s="6">
        <f>'CAN Residential Assignment'!F154</f>
        <v>0</v>
      </c>
      <c r="G3" s="6">
        <f>'CAN Residential Assignment'!G154</f>
        <v>0</v>
      </c>
      <c r="H3" s="6">
        <f>'CAN Residential Assignment'!H154</f>
        <v>0</v>
      </c>
      <c r="I3" s="6">
        <f>'CAN Residential Assignment'!I154</f>
        <v>0</v>
      </c>
      <c r="J3" s="6">
        <f>'CAN Residential Assignment'!J154</f>
        <v>0</v>
      </c>
      <c r="K3" s="6">
        <f>'CAN Residential Assignment'!K154</f>
        <v>0</v>
      </c>
      <c r="L3" s="6">
        <f>'CAN Residential Assignment'!L154</f>
        <v>0</v>
      </c>
      <c r="M3" s="6">
        <f>'CAN Residential Assignment'!M154</f>
        <v>0</v>
      </c>
      <c r="N3" s="6">
        <f>'CAN Residential Assignment'!N154</f>
        <v>0</v>
      </c>
      <c r="O3" s="6">
        <f>'CAN Residential Assignment'!O154</f>
        <v>0</v>
      </c>
      <c r="P3" s="6">
        <f>'CAN Residential Assignment'!P154</f>
        <v>0</v>
      </c>
      <c r="Q3" s="6">
        <f>'CAN Residential Assignment'!Q154</f>
        <v>0</v>
      </c>
      <c r="R3" s="6">
        <f>'CAN Residential Assignment'!R154</f>
        <v>0</v>
      </c>
      <c r="S3" s="6">
        <f>'CAN Residential Assignment'!S154</f>
        <v>0</v>
      </c>
      <c r="T3" s="6">
        <f>'CAN Residential Assignment'!T154</f>
        <v>0</v>
      </c>
      <c r="U3" s="6">
        <f>'CAN Residential Assignment'!U154</f>
        <v>0</v>
      </c>
      <c r="V3" s="6">
        <f>'CAN Residential Assignment'!V154</f>
        <v>0</v>
      </c>
      <c r="W3" s="6">
        <f>'CAN Residential Assignment'!W154</f>
        <v>0</v>
      </c>
      <c r="X3" s="6">
        <f>'CAN Residential Assignment'!X154</f>
        <v>0</v>
      </c>
      <c r="Y3" s="6">
        <f>'CAN Residential Assignment'!Y154</f>
        <v>0</v>
      </c>
      <c r="Z3" s="6">
        <f>'CAN Residential Assignment'!Z154</f>
        <v>0</v>
      </c>
      <c r="AA3" s="6">
        <f>'CAN Residential Assignment'!AA154</f>
        <v>0</v>
      </c>
      <c r="AB3" s="6">
        <f>'CAN Residential Assignment'!AB154</f>
        <v>0</v>
      </c>
      <c r="AC3" s="6">
        <f>'CAN Residential Assignment'!AC154</f>
        <v>0</v>
      </c>
      <c r="AD3" s="6">
        <f>'CAN Residential Assignment'!AD154</f>
        <v>0</v>
      </c>
      <c r="AE3" s="6">
        <f>'CAN Residential Assignment'!AE154</f>
        <v>0</v>
      </c>
      <c r="AF3" s="6">
        <f>'CAN Residential Assignment'!AF154</f>
        <v>0</v>
      </c>
      <c r="AG3" s="6">
        <f>'CAN Residential Assignment'!AG154</f>
        <v>0</v>
      </c>
      <c r="AH3" s="6">
        <f>'CAN Residential Assignment'!AH154</f>
        <v>0</v>
      </c>
      <c r="AI3" s="6">
        <f>'CAN Residential Assignment'!AI154</f>
        <v>0</v>
      </c>
      <c r="AJ3" s="6">
        <f>'CAN Residential Assignment'!AJ154</f>
        <v>0</v>
      </c>
      <c r="AK3" s="6">
        <f>'CAN Residential Assignment'!AK154</f>
        <v>0</v>
      </c>
    </row>
    <row r="4" spans="1:39">
      <c r="A4" s="1" t="s">
        <v>27</v>
      </c>
      <c r="B4" s="6">
        <f>'CAN Residential Assignment'!B155</f>
        <v>7536417556438.1816</v>
      </c>
      <c r="C4" s="6">
        <f>'CAN Residential Assignment'!C155</f>
        <v>7608659833596.7812</v>
      </c>
      <c r="D4" s="6">
        <f>'CAN Residential Assignment'!D155</f>
        <v>7664561595683.793</v>
      </c>
      <c r="E4" s="6">
        <f>'CAN Residential Assignment'!E155</f>
        <v>7708422978244.3701</v>
      </c>
      <c r="F4" s="6">
        <f>'CAN Residential Assignment'!F155</f>
        <v>7747554211705.2793</v>
      </c>
      <c r="G4" s="6">
        <f>'CAN Residential Assignment'!G155</f>
        <v>7782385309621.0322</v>
      </c>
      <c r="H4" s="6">
        <f>'CAN Residential Assignment'!H155</f>
        <v>7814636326209.6924</v>
      </c>
      <c r="I4" s="6">
        <f>'CAN Residential Assignment'!I155</f>
        <v>7845597302134.8066</v>
      </c>
      <c r="J4" s="6">
        <f>'CAN Residential Assignment'!J155</f>
        <v>7874408210287.3447</v>
      </c>
      <c r="K4" s="6">
        <f>'CAN Residential Assignment'!K155</f>
        <v>7903219118439.8809</v>
      </c>
      <c r="L4" s="6">
        <f>'CAN Residential Assignment'!L155</f>
        <v>7931169999483.3857</v>
      </c>
      <c r="M4" s="6">
        <f>'CAN Residential Assignment'!M155</f>
        <v>7957830839863.3467</v>
      </c>
      <c r="N4" s="6">
        <f>'CAN Residential Assignment'!N155</f>
        <v>7982341612470.7266</v>
      </c>
      <c r="O4" s="6">
        <f>'CAN Residential Assignment'!O155</f>
        <v>8005562344414.5625</v>
      </c>
      <c r="P4" s="6">
        <f>'CAN Residential Assignment'!P155</f>
        <v>8027063022140.3369</v>
      </c>
      <c r="Q4" s="6">
        <f>'CAN Residential Assignment'!Q155</f>
        <v>8046843645648.0488</v>
      </c>
      <c r="R4" s="6">
        <f>'CAN Residential Assignment'!R155</f>
        <v>8065334228492.2148</v>
      </c>
      <c r="S4" s="6">
        <f>'CAN Residential Assignment'!S155</f>
        <v>8082534770672.833</v>
      </c>
      <c r="T4" s="6">
        <f>'CAN Residential Assignment'!T155</f>
        <v>8098015258635.3896</v>
      </c>
      <c r="U4" s="6">
        <f>'CAN Residential Assignment'!U155</f>
        <v>8112635719488.916</v>
      </c>
      <c r="V4" s="6">
        <f>'CAN Residential Assignment'!V155</f>
        <v>8125966139678.8965</v>
      </c>
      <c r="W4" s="6">
        <f>'CAN Residential Assignment'!W155</f>
        <v>8138866546314.3613</v>
      </c>
      <c r="X4" s="6">
        <f>'CAN Residential Assignment'!X155</f>
        <v>8150476912286.2773</v>
      </c>
      <c r="Y4" s="6">
        <f>'CAN Residential Assignment'!Y155</f>
        <v>8160797237594.6494</v>
      </c>
      <c r="Z4" s="6">
        <f>'CAN Residential Assignment'!Z155</f>
        <v>8170687549348.5049</v>
      </c>
      <c r="AA4" s="6">
        <f>'CAN Residential Assignment'!AA155</f>
        <v>8180577861102.3613</v>
      </c>
      <c r="AB4" s="6">
        <f>'CAN Residential Assignment'!AB155</f>
        <v>8198409089829.6055</v>
      </c>
      <c r="AC4" s="6">
        <f>'CAN Residential Assignment'!AC155</f>
        <v>8211103611187.4531</v>
      </c>
      <c r="AD4" s="6">
        <f>'CAN Residential Assignment'!AD155</f>
        <v>8223798132545.3008</v>
      </c>
      <c r="AE4" s="6">
        <f>'CAN Residential Assignment'!AE155</f>
        <v>8236492653903.1484</v>
      </c>
      <c r="AF4" s="6">
        <f>'CAN Residential Assignment'!AF155</f>
        <v>8249187175260.9961</v>
      </c>
      <c r="AG4" s="6">
        <f>'CAN Residential Assignment'!AG155</f>
        <v>8261881696618.8438</v>
      </c>
      <c r="AH4" s="6">
        <f>'CAN Residential Assignment'!AH155</f>
        <v>8274576217976.6914</v>
      </c>
      <c r="AI4" s="6">
        <f>'CAN Residential Assignment'!AI155</f>
        <v>8287270739334.5391</v>
      </c>
      <c r="AJ4" s="6">
        <f>'CAN Residential Assignment'!AJ155</f>
        <v>8299965260692.3867</v>
      </c>
      <c r="AK4" s="6">
        <f>'CAN Residential Assignment'!AK155</f>
        <v>8312659782050.2344</v>
      </c>
    </row>
    <row r="5" spans="1:39">
      <c r="A5" s="1" t="s">
        <v>28</v>
      </c>
      <c r="B5" s="6">
        <f>'CAN Residential Assignment'!B156</f>
        <v>0</v>
      </c>
      <c r="C5" s="6">
        <f>'CAN Residential Assignment'!C156</f>
        <v>0</v>
      </c>
      <c r="D5" s="6">
        <f>'CAN Residential Assignment'!D156</f>
        <v>0</v>
      </c>
      <c r="E5" s="6">
        <f>'CAN Residential Assignment'!E156</f>
        <v>0</v>
      </c>
      <c r="F5" s="6">
        <f>'CAN Residential Assignment'!F156</f>
        <v>0</v>
      </c>
      <c r="G5" s="6">
        <f>'CAN Residential Assignment'!G156</f>
        <v>0</v>
      </c>
      <c r="H5" s="6">
        <f>'CAN Residential Assignment'!H156</f>
        <v>0</v>
      </c>
      <c r="I5" s="6">
        <f>'CAN Residential Assignment'!I156</f>
        <v>0</v>
      </c>
      <c r="J5" s="6">
        <f>'CAN Residential Assignment'!J156</f>
        <v>0</v>
      </c>
      <c r="K5" s="6">
        <f>'CAN Residential Assignment'!K156</f>
        <v>0</v>
      </c>
      <c r="L5" s="6">
        <f>'CAN Residential Assignment'!L156</f>
        <v>0</v>
      </c>
      <c r="M5" s="6">
        <f>'CAN Residential Assignment'!M156</f>
        <v>0</v>
      </c>
      <c r="N5" s="6">
        <f>'CAN Residential Assignment'!N156</f>
        <v>0</v>
      </c>
      <c r="O5" s="6">
        <f>'CAN Residential Assignment'!O156</f>
        <v>0</v>
      </c>
      <c r="P5" s="6">
        <f>'CAN Residential Assignment'!P156</f>
        <v>0</v>
      </c>
      <c r="Q5" s="6">
        <f>'CAN Residential Assignment'!Q156</f>
        <v>0</v>
      </c>
      <c r="R5" s="6">
        <f>'CAN Residential Assignment'!R156</f>
        <v>0</v>
      </c>
      <c r="S5" s="6">
        <f>'CAN Residential Assignment'!S156</f>
        <v>0</v>
      </c>
      <c r="T5" s="6">
        <f>'CAN Residential Assignment'!T156</f>
        <v>0</v>
      </c>
      <c r="U5" s="6">
        <f>'CAN Residential Assignment'!U156</f>
        <v>0</v>
      </c>
      <c r="V5" s="6">
        <f>'CAN Residential Assignment'!V156</f>
        <v>0</v>
      </c>
      <c r="W5" s="6">
        <f>'CAN Residential Assignment'!W156</f>
        <v>0</v>
      </c>
      <c r="X5" s="6">
        <f>'CAN Residential Assignment'!X156</f>
        <v>0</v>
      </c>
      <c r="Y5" s="6">
        <f>'CAN Residential Assignment'!Y156</f>
        <v>0</v>
      </c>
      <c r="Z5" s="6">
        <f>'CAN Residential Assignment'!Z156</f>
        <v>0</v>
      </c>
      <c r="AA5" s="6">
        <f>'CAN Residential Assignment'!AA156</f>
        <v>0</v>
      </c>
      <c r="AB5" s="6">
        <f>'CAN Residential Assignment'!AB156</f>
        <v>0</v>
      </c>
      <c r="AC5" s="6">
        <f>'CAN Residential Assignment'!AC156</f>
        <v>0</v>
      </c>
      <c r="AD5" s="6">
        <f>'CAN Residential Assignment'!AD156</f>
        <v>0</v>
      </c>
      <c r="AE5" s="6">
        <f>'CAN Residential Assignment'!AE156</f>
        <v>0</v>
      </c>
      <c r="AF5" s="6">
        <f>'CAN Residential Assignment'!AF156</f>
        <v>0</v>
      </c>
      <c r="AG5" s="6">
        <f>'CAN Residential Assignment'!AG156</f>
        <v>0</v>
      </c>
      <c r="AH5" s="6">
        <f>'CAN Residential Assignment'!AH156</f>
        <v>0</v>
      </c>
      <c r="AI5" s="6">
        <f>'CAN Residential Assignment'!AI156</f>
        <v>0</v>
      </c>
      <c r="AJ5" s="6">
        <f>'CAN Residential Assignment'!AJ156</f>
        <v>0</v>
      </c>
      <c r="AK5" s="6">
        <f>'CAN Residential Assignment'!AK156</f>
        <v>0</v>
      </c>
    </row>
    <row r="6" spans="1:39">
      <c r="A6" s="1" t="s">
        <v>29</v>
      </c>
      <c r="B6" s="6">
        <f>'CAN Residential Assignment'!B157</f>
        <v>0</v>
      </c>
      <c r="C6" s="6">
        <f>'CAN Residential Assignment'!C157</f>
        <v>0</v>
      </c>
      <c r="D6" s="6">
        <f>'CAN Residential Assignment'!D157</f>
        <v>0</v>
      </c>
      <c r="E6" s="6">
        <f>'CAN Residential Assignment'!E157</f>
        <v>0</v>
      </c>
      <c r="F6" s="6">
        <f>'CAN Residential Assignment'!F157</f>
        <v>0</v>
      </c>
      <c r="G6" s="6">
        <f>'CAN Residential Assignment'!G157</f>
        <v>0</v>
      </c>
      <c r="H6" s="6">
        <f>'CAN Residential Assignment'!H157</f>
        <v>0</v>
      </c>
      <c r="I6" s="6">
        <f>'CAN Residential Assignment'!I157</f>
        <v>0</v>
      </c>
      <c r="J6" s="6">
        <f>'CAN Residential Assignment'!J157</f>
        <v>0</v>
      </c>
      <c r="K6" s="6">
        <f>'CAN Residential Assignment'!K157</f>
        <v>0</v>
      </c>
      <c r="L6" s="6">
        <f>'CAN Residential Assignment'!L157</f>
        <v>0</v>
      </c>
      <c r="M6" s="6">
        <f>'CAN Residential Assignment'!M157</f>
        <v>0</v>
      </c>
      <c r="N6" s="6">
        <f>'CAN Residential Assignment'!N157</f>
        <v>0</v>
      </c>
      <c r="O6" s="6">
        <f>'CAN Residential Assignment'!O157</f>
        <v>0</v>
      </c>
      <c r="P6" s="6">
        <f>'CAN Residential Assignment'!P157</f>
        <v>0</v>
      </c>
      <c r="Q6" s="6">
        <f>'CAN Residential Assignment'!Q157</f>
        <v>0</v>
      </c>
      <c r="R6" s="6">
        <f>'CAN Residential Assignment'!R157</f>
        <v>0</v>
      </c>
      <c r="S6" s="6">
        <f>'CAN Residential Assignment'!S157</f>
        <v>0</v>
      </c>
      <c r="T6" s="6">
        <f>'CAN Residential Assignment'!T157</f>
        <v>0</v>
      </c>
      <c r="U6" s="6">
        <f>'CAN Residential Assignment'!U157</f>
        <v>0</v>
      </c>
      <c r="V6" s="6">
        <f>'CAN Residential Assignment'!V157</f>
        <v>0</v>
      </c>
      <c r="W6" s="6">
        <f>'CAN Residential Assignment'!W157</f>
        <v>0</v>
      </c>
      <c r="X6" s="6">
        <f>'CAN Residential Assignment'!X157</f>
        <v>0</v>
      </c>
      <c r="Y6" s="6">
        <f>'CAN Residential Assignment'!Y157</f>
        <v>0</v>
      </c>
      <c r="Z6" s="6">
        <f>'CAN Residential Assignment'!Z157</f>
        <v>0</v>
      </c>
      <c r="AA6" s="6">
        <f>'CAN Residential Assignment'!AA157</f>
        <v>0</v>
      </c>
      <c r="AB6" s="6">
        <f>'CAN Residential Assignment'!AB157</f>
        <v>0</v>
      </c>
      <c r="AC6" s="6">
        <f>'CAN Residential Assignment'!AC157</f>
        <v>0</v>
      </c>
      <c r="AD6" s="6">
        <f>'CAN Residential Assignment'!AD157</f>
        <v>0</v>
      </c>
      <c r="AE6" s="6">
        <f>'CAN Residential Assignment'!AE157</f>
        <v>0</v>
      </c>
      <c r="AF6" s="6">
        <f>'CAN Residential Assignment'!AF157</f>
        <v>0</v>
      </c>
      <c r="AG6" s="6">
        <f>'CAN Residential Assignment'!AG157</f>
        <v>0</v>
      </c>
      <c r="AH6" s="6">
        <f>'CAN Residential Assignment'!AH157</f>
        <v>0</v>
      </c>
      <c r="AI6" s="6">
        <f>'CAN Residential Assignment'!AI157</f>
        <v>0</v>
      </c>
      <c r="AJ6" s="6">
        <f>'CAN Residential Assignment'!AJ157</f>
        <v>0</v>
      </c>
      <c r="AK6" s="6">
        <f>'CAN Residential Assignment'!AK157</f>
        <v>0</v>
      </c>
    </row>
    <row r="7" spans="1:39">
      <c r="A7" s="1" t="s">
        <v>30</v>
      </c>
      <c r="B7" s="6">
        <f>'CAN Residential Assignment'!B158</f>
        <v>0</v>
      </c>
      <c r="C7" s="6">
        <f>'CAN Residential Assignment'!C158</f>
        <v>0</v>
      </c>
      <c r="D7" s="6">
        <f>'CAN Residential Assignment'!D158</f>
        <v>0</v>
      </c>
      <c r="E7" s="6">
        <f>'CAN Residential Assignment'!E158</f>
        <v>0</v>
      </c>
      <c r="F7" s="6">
        <f>'CAN Residential Assignment'!F158</f>
        <v>0</v>
      </c>
      <c r="G7" s="6">
        <f>'CAN Residential Assignment'!G158</f>
        <v>0</v>
      </c>
      <c r="H7" s="6">
        <f>'CAN Residential Assignment'!H158</f>
        <v>0</v>
      </c>
      <c r="I7" s="6">
        <f>'CAN Residential Assignment'!I158</f>
        <v>0</v>
      </c>
      <c r="J7" s="6">
        <f>'CAN Residential Assignment'!J158</f>
        <v>0</v>
      </c>
      <c r="K7" s="6">
        <f>'CAN Residential Assignment'!K158</f>
        <v>0</v>
      </c>
      <c r="L7" s="6">
        <f>'CAN Residential Assignment'!L158</f>
        <v>0</v>
      </c>
      <c r="M7" s="6">
        <f>'CAN Residential Assignment'!M158</f>
        <v>0</v>
      </c>
      <c r="N7" s="6">
        <f>'CAN Residential Assignment'!N158</f>
        <v>0</v>
      </c>
      <c r="O7" s="6">
        <f>'CAN Residential Assignment'!O158</f>
        <v>0</v>
      </c>
      <c r="P7" s="6">
        <f>'CAN Residential Assignment'!P158</f>
        <v>0</v>
      </c>
      <c r="Q7" s="6">
        <f>'CAN Residential Assignment'!Q158</f>
        <v>0</v>
      </c>
      <c r="R7" s="6">
        <f>'CAN Residential Assignment'!R158</f>
        <v>0</v>
      </c>
      <c r="S7" s="6">
        <f>'CAN Residential Assignment'!S158</f>
        <v>0</v>
      </c>
      <c r="T7" s="6">
        <f>'CAN Residential Assignment'!T158</f>
        <v>0</v>
      </c>
      <c r="U7" s="6">
        <f>'CAN Residential Assignment'!U158</f>
        <v>0</v>
      </c>
      <c r="V7" s="6">
        <f>'CAN Residential Assignment'!V158</f>
        <v>0</v>
      </c>
      <c r="W7" s="6">
        <f>'CAN Residential Assignment'!W158</f>
        <v>0</v>
      </c>
      <c r="X7" s="6">
        <f>'CAN Residential Assignment'!X158</f>
        <v>0</v>
      </c>
      <c r="Y7" s="6">
        <f>'CAN Residential Assignment'!Y158</f>
        <v>0</v>
      </c>
      <c r="Z7" s="6">
        <f>'CAN Residential Assignment'!Z158</f>
        <v>0</v>
      </c>
      <c r="AA7" s="6">
        <f>'CAN Residential Assignment'!AA158</f>
        <v>0</v>
      </c>
      <c r="AB7" s="6">
        <f>'CAN Residential Assignment'!AB158</f>
        <v>0</v>
      </c>
      <c r="AC7" s="6">
        <f>'CAN Residential Assignment'!AC158</f>
        <v>0</v>
      </c>
      <c r="AD7" s="6">
        <f>'CAN Residential Assignment'!AD158</f>
        <v>0</v>
      </c>
      <c r="AE7" s="6">
        <f>'CAN Residential Assignment'!AE158</f>
        <v>0</v>
      </c>
      <c r="AF7" s="6">
        <f>'CAN Residential Assignment'!AF158</f>
        <v>0</v>
      </c>
      <c r="AG7" s="6">
        <f>'CAN Residential Assignment'!AG158</f>
        <v>0</v>
      </c>
      <c r="AH7" s="6">
        <f>'CAN Residential Assignment'!AH158</f>
        <v>0</v>
      </c>
      <c r="AI7" s="6">
        <f>'CAN Residential Assignment'!AI158</f>
        <v>0</v>
      </c>
      <c r="AJ7" s="6">
        <f>'CAN Residential Assignment'!AJ158</f>
        <v>0</v>
      </c>
      <c r="AK7" s="6">
        <f>'CAN Residential Assignment'!AK158</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L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5"/>
  <cols>
    <col min="1" max="1" width="25.83203125" customWidth="1"/>
    <col min="2" max="2" width="9" customWidth="1"/>
  </cols>
  <sheetData>
    <row r="1" spans="1:38" s="6" customFormat="1">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row>
    <row r="2" spans="1:38">
      <c r="A2" s="1" t="s">
        <v>25</v>
      </c>
      <c r="B2" s="6">
        <f>'CAN Residential Assignment'!B162</f>
        <v>0</v>
      </c>
      <c r="C2" s="6">
        <f>'CAN Residential Assignment'!C162</f>
        <v>0</v>
      </c>
      <c r="D2" s="6">
        <f>'CAN Residential Assignment'!D162</f>
        <v>0</v>
      </c>
      <c r="E2" s="6">
        <f>'CAN Residential Assignment'!E162</f>
        <v>0</v>
      </c>
      <c r="F2" s="6">
        <f>'CAN Residential Assignment'!F162</f>
        <v>0</v>
      </c>
      <c r="G2" s="6">
        <f>'CAN Residential Assignment'!G162</f>
        <v>0</v>
      </c>
      <c r="H2" s="6">
        <f>'CAN Residential Assignment'!H162</f>
        <v>0</v>
      </c>
      <c r="I2" s="6">
        <f>'CAN Residential Assignment'!I162</f>
        <v>0</v>
      </c>
      <c r="J2" s="6">
        <f>'CAN Residential Assignment'!J162</f>
        <v>0</v>
      </c>
      <c r="K2" s="6">
        <f>'CAN Residential Assignment'!K162</f>
        <v>0</v>
      </c>
      <c r="L2" s="6">
        <f>'CAN Residential Assignment'!L162</f>
        <v>0</v>
      </c>
      <c r="M2" s="6">
        <f>'CAN Residential Assignment'!M162</f>
        <v>0</v>
      </c>
      <c r="N2" s="6">
        <f>'CAN Residential Assignment'!N162</f>
        <v>0</v>
      </c>
      <c r="O2" s="6">
        <f>'CAN Residential Assignment'!O162</f>
        <v>0</v>
      </c>
      <c r="P2" s="6">
        <f>'CAN Residential Assignment'!P162</f>
        <v>0</v>
      </c>
      <c r="Q2" s="6">
        <f>'CAN Residential Assignment'!Q162</f>
        <v>0</v>
      </c>
      <c r="R2" s="6">
        <f>'CAN Residential Assignment'!R162</f>
        <v>0</v>
      </c>
      <c r="S2" s="6">
        <f>'CAN Residential Assignment'!S162</f>
        <v>0</v>
      </c>
      <c r="T2" s="6">
        <f>'CAN Residential Assignment'!T162</f>
        <v>0</v>
      </c>
      <c r="U2" s="6">
        <f>'CAN Residential Assignment'!U162</f>
        <v>0</v>
      </c>
      <c r="V2" s="6">
        <f>'CAN Residential Assignment'!V162</f>
        <v>0</v>
      </c>
      <c r="W2" s="6">
        <f>'CAN Residential Assignment'!W162</f>
        <v>0</v>
      </c>
      <c r="X2" s="6">
        <f>'CAN Residential Assignment'!X162</f>
        <v>0</v>
      </c>
      <c r="Y2" s="6">
        <f>'CAN Residential Assignment'!Y162</f>
        <v>0</v>
      </c>
      <c r="Z2" s="6">
        <f>'CAN Residential Assignment'!Z162</f>
        <v>0</v>
      </c>
      <c r="AA2" s="6">
        <f>'CAN Residential Assignment'!AA162</f>
        <v>0</v>
      </c>
      <c r="AB2" s="6">
        <f>'CAN Residential Assignment'!AB162</f>
        <v>0</v>
      </c>
      <c r="AC2" s="6">
        <f>'CAN Residential Assignment'!AC162</f>
        <v>0</v>
      </c>
      <c r="AD2" s="6">
        <f>'CAN Residential Assignment'!AD162</f>
        <v>0</v>
      </c>
      <c r="AE2" s="6">
        <f>'CAN Residential Assignment'!AE162</f>
        <v>0</v>
      </c>
      <c r="AF2" s="6">
        <f>'CAN Residential Assignment'!AF162</f>
        <v>0</v>
      </c>
      <c r="AG2" s="6">
        <f>'CAN Residential Assignment'!AG162</f>
        <v>0</v>
      </c>
      <c r="AH2" s="6">
        <f>'CAN Residential Assignment'!AH162</f>
        <v>0</v>
      </c>
      <c r="AI2" s="6">
        <f>'CAN Residential Assignment'!AI162</f>
        <v>0</v>
      </c>
      <c r="AJ2" s="6">
        <f>'CAN Residential Assignment'!AJ162</f>
        <v>0</v>
      </c>
      <c r="AK2" s="6">
        <f>'CAN Residential Assignment'!AK162</f>
        <v>0</v>
      </c>
    </row>
    <row r="3" spans="1:38">
      <c r="A3" s="1" t="s">
        <v>26</v>
      </c>
      <c r="B3" s="6">
        <f>'CAN Residential Assignment'!B163</f>
        <v>0</v>
      </c>
      <c r="C3" s="6">
        <f>'CAN Residential Assignment'!C163</f>
        <v>0</v>
      </c>
      <c r="D3" s="6">
        <f>'CAN Residential Assignment'!D163</f>
        <v>0</v>
      </c>
      <c r="E3" s="6">
        <f>'CAN Residential Assignment'!E163</f>
        <v>0</v>
      </c>
      <c r="F3" s="6">
        <f>'CAN Residential Assignment'!F163</f>
        <v>0</v>
      </c>
      <c r="G3" s="6">
        <f>'CAN Residential Assignment'!G163</f>
        <v>0</v>
      </c>
      <c r="H3" s="6">
        <f>'CAN Residential Assignment'!H163</f>
        <v>0</v>
      </c>
      <c r="I3" s="6">
        <f>'CAN Residential Assignment'!I163</f>
        <v>0</v>
      </c>
      <c r="J3" s="6">
        <f>'CAN Residential Assignment'!J163</f>
        <v>0</v>
      </c>
      <c r="K3" s="6">
        <f>'CAN Residential Assignment'!K163</f>
        <v>0</v>
      </c>
      <c r="L3" s="6">
        <f>'CAN Residential Assignment'!L163</f>
        <v>0</v>
      </c>
      <c r="M3" s="6">
        <f>'CAN Residential Assignment'!M163</f>
        <v>0</v>
      </c>
      <c r="N3" s="6">
        <f>'CAN Residential Assignment'!N163</f>
        <v>0</v>
      </c>
      <c r="O3" s="6">
        <f>'CAN Residential Assignment'!O163</f>
        <v>0</v>
      </c>
      <c r="P3" s="6">
        <f>'CAN Residential Assignment'!P163</f>
        <v>0</v>
      </c>
      <c r="Q3" s="6">
        <f>'CAN Residential Assignment'!Q163</f>
        <v>0</v>
      </c>
      <c r="R3" s="6">
        <f>'CAN Residential Assignment'!R163</f>
        <v>0</v>
      </c>
      <c r="S3" s="6">
        <f>'CAN Residential Assignment'!S163</f>
        <v>0</v>
      </c>
      <c r="T3" s="6">
        <f>'CAN Residential Assignment'!T163</f>
        <v>0</v>
      </c>
      <c r="U3" s="6">
        <f>'CAN Residential Assignment'!U163</f>
        <v>0</v>
      </c>
      <c r="V3" s="6">
        <f>'CAN Residential Assignment'!V163</f>
        <v>0</v>
      </c>
      <c r="W3" s="6">
        <f>'CAN Residential Assignment'!W163</f>
        <v>0</v>
      </c>
      <c r="X3" s="6">
        <f>'CAN Residential Assignment'!X163</f>
        <v>0</v>
      </c>
      <c r="Y3" s="6">
        <f>'CAN Residential Assignment'!Y163</f>
        <v>0</v>
      </c>
      <c r="Z3" s="6">
        <f>'CAN Residential Assignment'!Z163</f>
        <v>0</v>
      </c>
      <c r="AA3" s="6">
        <f>'CAN Residential Assignment'!AA163</f>
        <v>0</v>
      </c>
      <c r="AB3" s="6">
        <f>'CAN Residential Assignment'!AB163</f>
        <v>0</v>
      </c>
      <c r="AC3" s="6">
        <f>'CAN Residential Assignment'!AC163</f>
        <v>0</v>
      </c>
      <c r="AD3" s="6">
        <f>'CAN Residential Assignment'!AD163</f>
        <v>0</v>
      </c>
      <c r="AE3" s="6">
        <f>'CAN Residential Assignment'!AE163</f>
        <v>0</v>
      </c>
      <c r="AF3" s="6">
        <f>'CAN Residential Assignment'!AF163</f>
        <v>0</v>
      </c>
      <c r="AG3" s="6">
        <f>'CAN Residential Assignment'!AG163</f>
        <v>0</v>
      </c>
      <c r="AH3" s="6">
        <f>'CAN Residential Assignment'!AH163</f>
        <v>0</v>
      </c>
      <c r="AI3" s="6">
        <f>'CAN Residential Assignment'!AI163</f>
        <v>0</v>
      </c>
      <c r="AJ3" s="6">
        <f>'CAN Residential Assignment'!AJ163</f>
        <v>0</v>
      </c>
      <c r="AK3" s="6">
        <f>'CAN Residential Assignment'!AK163</f>
        <v>0</v>
      </c>
    </row>
    <row r="4" spans="1:38">
      <c r="A4" s="1" t="s">
        <v>27</v>
      </c>
      <c r="B4" s="6">
        <f>'CAN Residential Assignment'!B164</f>
        <v>0</v>
      </c>
      <c r="C4" s="6">
        <f>'CAN Residential Assignment'!C164</f>
        <v>0</v>
      </c>
      <c r="D4" s="6">
        <f>'CAN Residential Assignment'!D164</f>
        <v>0</v>
      </c>
      <c r="E4" s="6">
        <f>'CAN Residential Assignment'!E164</f>
        <v>0</v>
      </c>
      <c r="F4" s="6">
        <f>'CAN Residential Assignment'!F164</f>
        <v>0</v>
      </c>
      <c r="G4" s="6">
        <f>'CAN Residential Assignment'!G164</f>
        <v>0</v>
      </c>
      <c r="H4" s="6">
        <f>'CAN Residential Assignment'!H164</f>
        <v>0</v>
      </c>
      <c r="I4" s="6">
        <f>'CAN Residential Assignment'!I164</f>
        <v>0</v>
      </c>
      <c r="J4" s="6">
        <f>'CAN Residential Assignment'!J164</f>
        <v>0</v>
      </c>
      <c r="K4" s="6">
        <f>'CAN Residential Assignment'!K164</f>
        <v>0</v>
      </c>
      <c r="L4" s="6">
        <f>'CAN Residential Assignment'!L164</f>
        <v>0</v>
      </c>
      <c r="M4" s="6">
        <f>'CAN Residential Assignment'!M164</f>
        <v>0</v>
      </c>
      <c r="N4" s="6">
        <f>'CAN Residential Assignment'!N164</f>
        <v>0</v>
      </c>
      <c r="O4" s="6">
        <f>'CAN Residential Assignment'!O164</f>
        <v>0</v>
      </c>
      <c r="P4" s="6">
        <f>'CAN Residential Assignment'!P164</f>
        <v>0</v>
      </c>
      <c r="Q4" s="6">
        <f>'CAN Residential Assignment'!Q164</f>
        <v>0</v>
      </c>
      <c r="R4" s="6">
        <f>'CAN Residential Assignment'!R164</f>
        <v>0</v>
      </c>
      <c r="S4" s="6">
        <f>'CAN Residential Assignment'!S164</f>
        <v>0</v>
      </c>
      <c r="T4" s="6">
        <f>'CAN Residential Assignment'!T164</f>
        <v>0</v>
      </c>
      <c r="U4" s="6">
        <f>'CAN Residential Assignment'!U164</f>
        <v>0</v>
      </c>
      <c r="V4" s="6">
        <f>'CAN Residential Assignment'!V164</f>
        <v>0</v>
      </c>
      <c r="W4" s="6">
        <f>'CAN Residential Assignment'!W164</f>
        <v>0</v>
      </c>
      <c r="X4" s="6">
        <f>'CAN Residential Assignment'!X164</f>
        <v>0</v>
      </c>
      <c r="Y4" s="6">
        <f>'CAN Residential Assignment'!Y164</f>
        <v>0</v>
      </c>
      <c r="Z4" s="6">
        <f>'CAN Residential Assignment'!Z164</f>
        <v>0</v>
      </c>
      <c r="AA4" s="6">
        <f>'CAN Residential Assignment'!AA164</f>
        <v>0</v>
      </c>
      <c r="AB4" s="6">
        <f>'CAN Residential Assignment'!AB164</f>
        <v>0</v>
      </c>
      <c r="AC4" s="6">
        <f>'CAN Residential Assignment'!AC164</f>
        <v>0</v>
      </c>
      <c r="AD4" s="6">
        <f>'CAN Residential Assignment'!AD164</f>
        <v>0</v>
      </c>
      <c r="AE4" s="6">
        <f>'CAN Residential Assignment'!AE164</f>
        <v>0</v>
      </c>
      <c r="AF4" s="6">
        <f>'CAN Residential Assignment'!AF164</f>
        <v>0</v>
      </c>
      <c r="AG4" s="6">
        <f>'CAN Residential Assignment'!AG164</f>
        <v>0</v>
      </c>
      <c r="AH4" s="6">
        <f>'CAN Residential Assignment'!AH164</f>
        <v>0</v>
      </c>
      <c r="AI4" s="6">
        <f>'CAN Residential Assignment'!AI164</f>
        <v>0</v>
      </c>
      <c r="AJ4" s="6">
        <f>'CAN Residential Assignment'!AJ164</f>
        <v>0</v>
      </c>
      <c r="AK4" s="6">
        <f>'CAN Residential Assignment'!AK164</f>
        <v>0</v>
      </c>
    </row>
    <row r="5" spans="1:38">
      <c r="A5" s="1" t="s">
        <v>28</v>
      </c>
      <c r="B5" s="6">
        <f>'CAN Residential Assignment'!B165</f>
        <v>0</v>
      </c>
      <c r="C5" s="6">
        <f>'CAN Residential Assignment'!C165</f>
        <v>0</v>
      </c>
      <c r="D5" s="6">
        <f>'CAN Residential Assignment'!D165</f>
        <v>0</v>
      </c>
      <c r="E5" s="6">
        <f>'CAN Residential Assignment'!E165</f>
        <v>0</v>
      </c>
      <c r="F5" s="6">
        <f>'CAN Residential Assignment'!F165</f>
        <v>0</v>
      </c>
      <c r="G5" s="6">
        <f>'CAN Residential Assignment'!G165</f>
        <v>0</v>
      </c>
      <c r="H5" s="6">
        <f>'CAN Residential Assignment'!H165</f>
        <v>0</v>
      </c>
      <c r="I5" s="6">
        <f>'CAN Residential Assignment'!I165</f>
        <v>0</v>
      </c>
      <c r="J5" s="6">
        <f>'CAN Residential Assignment'!J165</f>
        <v>0</v>
      </c>
      <c r="K5" s="6">
        <f>'CAN Residential Assignment'!K165</f>
        <v>0</v>
      </c>
      <c r="L5" s="6">
        <f>'CAN Residential Assignment'!L165</f>
        <v>0</v>
      </c>
      <c r="M5" s="6">
        <f>'CAN Residential Assignment'!M165</f>
        <v>0</v>
      </c>
      <c r="N5" s="6">
        <f>'CAN Residential Assignment'!N165</f>
        <v>0</v>
      </c>
      <c r="O5" s="6">
        <f>'CAN Residential Assignment'!O165</f>
        <v>0</v>
      </c>
      <c r="P5" s="6">
        <f>'CAN Residential Assignment'!P165</f>
        <v>0</v>
      </c>
      <c r="Q5" s="6">
        <f>'CAN Residential Assignment'!Q165</f>
        <v>0</v>
      </c>
      <c r="R5" s="6">
        <f>'CAN Residential Assignment'!R165</f>
        <v>0</v>
      </c>
      <c r="S5" s="6">
        <f>'CAN Residential Assignment'!S165</f>
        <v>0</v>
      </c>
      <c r="T5" s="6">
        <f>'CAN Residential Assignment'!T165</f>
        <v>0</v>
      </c>
      <c r="U5" s="6">
        <f>'CAN Residential Assignment'!U165</f>
        <v>0</v>
      </c>
      <c r="V5" s="6">
        <f>'CAN Residential Assignment'!V165</f>
        <v>0</v>
      </c>
      <c r="W5" s="6">
        <f>'CAN Residential Assignment'!W165</f>
        <v>0</v>
      </c>
      <c r="X5" s="6">
        <f>'CAN Residential Assignment'!X165</f>
        <v>0</v>
      </c>
      <c r="Y5" s="6">
        <f>'CAN Residential Assignment'!Y165</f>
        <v>0</v>
      </c>
      <c r="Z5" s="6">
        <f>'CAN Residential Assignment'!Z165</f>
        <v>0</v>
      </c>
      <c r="AA5" s="6">
        <f>'CAN Residential Assignment'!AA165</f>
        <v>0</v>
      </c>
      <c r="AB5" s="6">
        <f>'CAN Residential Assignment'!AB165</f>
        <v>0</v>
      </c>
      <c r="AC5" s="6">
        <f>'CAN Residential Assignment'!AC165</f>
        <v>0</v>
      </c>
      <c r="AD5" s="6">
        <f>'CAN Residential Assignment'!AD165</f>
        <v>0</v>
      </c>
      <c r="AE5" s="6">
        <f>'CAN Residential Assignment'!AE165</f>
        <v>0</v>
      </c>
      <c r="AF5" s="6">
        <f>'CAN Residential Assignment'!AF165</f>
        <v>0</v>
      </c>
      <c r="AG5" s="6">
        <f>'CAN Residential Assignment'!AG165</f>
        <v>0</v>
      </c>
      <c r="AH5" s="6">
        <f>'CAN Residential Assignment'!AH165</f>
        <v>0</v>
      </c>
      <c r="AI5" s="6">
        <f>'CAN Residential Assignment'!AI165</f>
        <v>0</v>
      </c>
      <c r="AJ5" s="6">
        <f>'CAN Residential Assignment'!AJ165</f>
        <v>0</v>
      </c>
      <c r="AK5" s="6">
        <f>'CAN Residential Assignment'!AK165</f>
        <v>0</v>
      </c>
    </row>
    <row r="6" spans="1:38">
      <c r="A6" s="1" t="s">
        <v>29</v>
      </c>
      <c r="B6" s="6">
        <f>'CAN Residential Assignment'!B166</f>
        <v>0</v>
      </c>
      <c r="C6" s="6">
        <f>'CAN Residential Assignment'!C166</f>
        <v>0</v>
      </c>
      <c r="D6" s="6">
        <f>'CAN Residential Assignment'!D166</f>
        <v>0</v>
      </c>
      <c r="E6" s="6">
        <f>'CAN Residential Assignment'!E166</f>
        <v>0</v>
      </c>
      <c r="F6" s="6">
        <f>'CAN Residential Assignment'!F166</f>
        <v>0</v>
      </c>
      <c r="G6" s="6">
        <f>'CAN Residential Assignment'!G166</f>
        <v>0</v>
      </c>
      <c r="H6" s="6">
        <f>'CAN Residential Assignment'!H166</f>
        <v>0</v>
      </c>
      <c r="I6" s="6">
        <f>'CAN Residential Assignment'!I166</f>
        <v>0</v>
      </c>
      <c r="J6" s="6">
        <f>'CAN Residential Assignment'!J166</f>
        <v>0</v>
      </c>
      <c r="K6" s="6">
        <f>'CAN Residential Assignment'!K166</f>
        <v>0</v>
      </c>
      <c r="L6" s="6">
        <f>'CAN Residential Assignment'!L166</f>
        <v>0</v>
      </c>
      <c r="M6" s="6">
        <f>'CAN Residential Assignment'!M166</f>
        <v>0</v>
      </c>
      <c r="N6" s="6">
        <f>'CAN Residential Assignment'!N166</f>
        <v>0</v>
      </c>
      <c r="O6" s="6">
        <f>'CAN Residential Assignment'!O166</f>
        <v>0</v>
      </c>
      <c r="P6" s="6">
        <f>'CAN Residential Assignment'!P166</f>
        <v>0</v>
      </c>
      <c r="Q6" s="6">
        <f>'CAN Residential Assignment'!Q166</f>
        <v>0</v>
      </c>
      <c r="R6" s="6">
        <f>'CAN Residential Assignment'!R166</f>
        <v>0</v>
      </c>
      <c r="S6" s="6">
        <f>'CAN Residential Assignment'!S166</f>
        <v>0</v>
      </c>
      <c r="T6" s="6">
        <f>'CAN Residential Assignment'!T166</f>
        <v>0</v>
      </c>
      <c r="U6" s="6">
        <f>'CAN Residential Assignment'!U166</f>
        <v>0</v>
      </c>
      <c r="V6" s="6">
        <f>'CAN Residential Assignment'!V166</f>
        <v>0</v>
      </c>
      <c r="W6" s="6">
        <f>'CAN Residential Assignment'!W166</f>
        <v>0</v>
      </c>
      <c r="X6" s="6">
        <f>'CAN Residential Assignment'!X166</f>
        <v>0</v>
      </c>
      <c r="Y6" s="6">
        <f>'CAN Residential Assignment'!Y166</f>
        <v>0</v>
      </c>
      <c r="Z6" s="6">
        <f>'CAN Residential Assignment'!Z166</f>
        <v>0</v>
      </c>
      <c r="AA6" s="6">
        <f>'CAN Residential Assignment'!AA166</f>
        <v>0</v>
      </c>
      <c r="AB6" s="6">
        <f>'CAN Residential Assignment'!AB166</f>
        <v>0</v>
      </c>
      <c r="AC6" s="6">
        <f>'CAN Residential Assignment'!AC166</f>
        <v>0</v>
      </c>
      <c r="AD6" s="6">
        <f>'CAN Residential Assignment'!AD166</f>
        <v>0</v>
      </c>
      <c r="AE6" s="6">
        <f>'CAN Residential Assignment'!AE166</f>
        <v>0</v>
      </c>
      <c r="AF6" s="6">
        <f>'CAN Residential Assignment'!AF166</f>
        <v>0</v>
      </c>
      <c r="AG6" s="6">
        <f>'CAN Residential Assignment'!AG166</f>
        <v>0</v>
      </c>
      <c r="AH6" s="6">
        <f>'CAN Residential Assignment'!AH166</f>
        <v>0</v>
      </c>
      <c r="AI6" s="6">
        <f>'CAN Residential Assignment'!AI166</f>
        <v>0</v>
      </c>
      <c r="AJ6" s="6">
        <f>'CAN Residential Assignment'!AJ166</f>
        <v>0</v>
      </c>
      <c r="AK6" s="6">
        <f>'CAN Residential Assignment'!AK166</f>
        <v>0</v>
      </c>
    </row>
    <row r="7" spans="1:38">
      <c r="A7" s="1" t="s">
        <v>30</v>
      </c>
      <c r="B7" s="6">
        <f>'CAN Residential Assignment'!B167</f>
        <v>0</v>
      </c>
      <c r="C7" s="6">
        <f>'CAN Residential Assignment'!C167</f>
        <v>0</v>
      </c>
      <c r="D7" s="6">
        <f>'CAN Residential Assignment'!D167</f>
        <v>0</v>
      </c>
      <c r="E7" s="6">
        <f>'CAN Residential Assignment'!E167</f>
        <v>0</v>
      </c>
      <c r="F7" s="6">
        <f>'CAN Residential Assignment'!F167</f>
        <v>0</v>
      </c>
      <c r="G7" s="6">
        <f>'CAN Residential Assignment'!G167</f>
        <v>0</v>
      </c>
      <c r="H7" s="6">
        <f>'CAN Residential Assignment'!H167</f>
        <v>0</v>
      </c>
      <c r="I7" s="6">
        <f>'CAN Residential Assignment'!I167</f>
        <v>0</v>
      </c>
      <c r="J7" s="6">
        <f>'CAN Residential Assignment'!J167</f>
        <v>0</v>
      </c>
      <c r="K7" s="6">
        <f>'CAN Residential Assignment'!K167</f>
        <v>0</v>
      </c>
      <c r="L7" s="6">
        <f>'CAN Residential Assignment'!L167</f>
        <v>0</v>
      </c>
      <c r="M7" s="6">
        <f>'CAN Residential Assignment'!M167</f>
        <v>0</v>
      </c>
      <c r="N7" s="6">
        <f>'CAN Residential Assignment'!N167</f>
        <v>0</v>
      </c>
      <c r="O7" s="6">
        <f>'CAN Residential Assignment'!O167</f>
        <v>0</v>
      </c>
      <c r="P7" s="6">
        <f>'CAN Residential Assignment'!P167</f>
        <v>0</v>
      </c>
      <c r="Q7" s="6">
        <f>'CAN Residential Assignment'!Q167</f>
        <v>0</v>
      </c>
      <c r="R7" s="6">
        <f>'CAN Residential Assignment'!R167</f>
        <v>0</v>
      </c>
      <c r="S7" s="6">
        <f>'CAN Residential Assignment'!S167</f>
        <v>0</v>
      </c>
      <c r="T7" s="6">
        <f>'CAN Residential Assignment'!T167</f>
        <v>0</v>
      </c>
      <c r="U7" s="6">
        <f>'CAN Residential Assignment'!U167</f>
        <v>0</v>
      </c>
      <c r="V7" s="6">
        <f>'CAN Residential Assignment'!V167</f>
        <v>0</v>
      </c>
      <c r="W7" s="6">
        <f>'CAN Residential Assignment'!W167</f>
        <v>0</v>
      </c>
      <c r="X7" s="6">
        <f>'CAN Residential Assignment'!X167</f>
        <v>0</v>
      </c>
      <c r="Y7" s="6">
        <f>'CAN Residential Assignment'!Y167</f>
        <v>0</v>
      </c>
      <c r="Z7" s="6">
        <f>'CAN Residential Assignment'!Z167</f>
        <v>0</v>
      </c>
      <c r="AA7" s="6">
        <f>'CAN Residential Assignment'!AA167</f>
        <v>0</v>
      </c>
      <c r="AB7" s="6">
        <f>'CAN Residential Assignment'!AB167</f>
        <v>0</v>
      </c>
      <c r="AC7" s="6">
        <f>'CAN Residential Assignment'!AC167</f>
        <v>0</v>
      </c>
      <c r="AD7" s="6">
        <f>'CAN Residential Assignment'!AD167</f>
        <v>0</v>
      </c>
      <c r="AE7" s="6">
        <f>'CAN Residential Assignment'!AE167</f>
        <v>0</v>
      </c>
      <c r="AF7" s="6">
        <f>'CAN Residential Assignment'!AF167</f>
        <v>0</v>
      </c>
      <c r="AG7" s="6">
        <f>'CAN Residential Assignment'!AG167</f>
        <v>0</v>
      </c>
      <c r="AH7" s="6">
        <f>'CAN Residential Assignment'!AH167</f>
        <v>0</v>
      </c>
      <c r="AI7" s="6">
        <f>'CAN Residential Assignment'!AI167</f>
        <v>0</v>
      </c>
      <c r="AJ7" s="6">
        <f>'CAN Residential Assignment'!AJ167</f>
        <v>0</v>
      </c>
      <c r="AK7" s="6">
        <f>'CAN Residential Assignment'!AK167</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249977111117893"/>
    <pageSetUpPr fitToPage="1"/>
  </sheetPr>
  <dimension ref="A1:AC39"/>
  <sheetViews>
    <sheetView workbookViewId="0">
      <pane xSplit="2" ySplit="5" topLeftCell="P6" activePane="bottomRight" state="frozen"/>
      <selection pane="topRight" activeCell="C1" sqref="C1"/>
      <selection pane="bottomLeft" activeCell="A6" sqref="A6"/>
      <selection pane="bottomRight" activeCell="AC1" sqref="AC1:AC1048576"/>
    </sheetView>
  </sheetViews>
  <sheetFormatPr baseColWidth="10" defaultColWidth="8.83203125" defaultRowHeight="15"/>
  <cols>
    <col min="1" max="1" width="2.33203125" style="15" customWidth="1"/>
    <col min="2" max="2" width="42" style="15" customWidth="1"/>
    <col min="3" max="12" width="11.5" style="15" customWidth="1"/>
    <col min="13" max="26" width="9.83203125" style="15" customWidth="1"/>
    <col min="27" max="28" width="9.1640625" style="15" customWidth="1"/>
    <col min="29" max="29" width="14" style="14" customWidth="1"/>
    <col min="30" max="16384" width="8.83203125" style="6"/>
  </cols>
  <sheetData>
    <row r="1" spans="1:29" ht="16">
      <c r="A1" s="36" t="s">
        <v>31</v>
      </c>
      <c r="H1" s="15" t="s">
        <v>766</v>
      </c>
      <c r="K1" s="34"/>
      <c r="L1" s="34"/>
      <c r="M1" s="34"/>
      <c r="N1" s="34"/>
      <c r="O1" s="34"/>
      <c r="P1" s="34"/>
      <c r="Q1" s="34"/>
      <c r="R1" s="34"/>
      <c r="S1" s="34"/>
      <c r="T1" s="14"/>
      <c r="U1" s="14"/>
      <c r="V1" s="14"/>
      <c r="W1" s="14"/>
      <c r="X1" s="14"/>
      <c r="Y1" s="14"/>
      <c r="Z1" s="14"/>
      <c r="AC1" s="15"/>
    </row>
    <row r="2" spans="1:29">
      <c r="K2" s="35"/>
      <c r="L2" s="35"/>
      <c r="M2" s="35"/>
      <c r="N2" s="35"/>
      <c r="O2" s="35"/>
      <c r="P2" s="35"/>
      <c r="Q2" s="35"/>
      <c r="R2" s="35"/>
      <c r="S2" s="35"/>
      <c r="T2" s="35"/>
      <c r="U2" s="35"/>
      <c r="V2" s="35"/>
      <c r="W2" s="35"/>
      <c r="X2" s="35"/>
      <c r="Y2" s="35"/>
      <c r="Z2" s="35"/>
      <c r="AC2" s="15"/>
    </row>
    <row r="3" spans="1:29">
      <c r="K3" s="34"/>
      <c r="L3" s="34"/>
      <c r="M3" s="34"/>
      <c r="N3" s="34"/>
      <c r="O3" s="34"/>
      <c r="P3" s="34"/>
      <c r="Q3" s="34"/>
      <c r="R3" s="34"/>
      <c r="S3" s="34"/>
      <c r="T3" s="34"/>
      <c r="U3" s="34"/>
      <c r="V3" s="34"/>
      <c r="W3" s="34"/>
      <c r="X3" s="34"/>
      <c r="Y3" s="34"/>
      <c r="Z3" s="34"/>
    </row>
    <row r="4" spans="1:29" ht="45" customHeight="1" thickBot="1">
      <c r="C4" s="33">
        <v>1990</v>
      </c>
      <c r="D4" s="33">
        <v>1991</v>
      </c>
      <c r="E4" s="33">
        <v>1992</v>
      </c>
      <c r="F4" s="33">
        <v>1993</v>
      </c>
      <c r="G4" s="33">
        <v>1994</v>
      </c>
      <c r="H4" s="33">
        <v>1995</v>
      </c>
      <c r="I4" s="33">
        <v>1996</v>
      </c>
      <c r="J4" s="33">
        <v>1997</v>
      </c>
      <c r="K4" s="33">
        <v>1998</v>
      </c>
      <c r="L4" s="33">
        <v>1999</v>
      </c>
      <c r="M4" s="33">
        <v>2000</v>
      </c>
      <c r="N4" s="33">
        <v>2001</v>
      </c>
      <c r="O4" s="33">
        <v>2002</v>
      </c>
      <c r="P4" s="33">
        <v>2003</v>
      </c>
      <c r="Q4" s="33">
        <v>2004</v>
      </c>
      <c r="R4" s="33">
        <v>2005</v>
      </c>
      <c r="S4" s="33">
        <v>2006</v>
      </c>
      <c r="T4" s="33">
        <v>2007</v>
      </c>
      <c r="U4" s="33">
        <v>2008</v>
      </c>
      <c r="V4" s="33">
        <v>2009</v>
      </c>
      <c r="W4" s="33">
        <v>2010</v>
      </c>
      <c r="X4" s="33">
        <v>2011</v>
      </c>
      <c r="Y4" s="33">
        <v>2012</v>
      </c>
      <c r="Z4" s="33">
        <v>2013</v>
      </c>
      <c r="AA4" s="33">
        <v>2014</v>
      </c>
      <c r="AB4" s="33">
        <v>2015</v>
      </c>
      <c r="AC4" s="32" t="s">
        <v>66</v>
      </c>
    </row>
    <row r="5" spans="1:29" ht="17" thickTop="1">
      <c r="B5" s="21" t="s">
        <v>65</v>
      </c>
      <c r="C5" s="77">
        <v>156.126</v>
      </c>
      <c r="D5" s="77">
        <v>156.755</v>
      </c>
      <c r="E5" s="77">
        <v>154.10900000000001</v>
      </c>
      <c r="F5" s="77">
        <v>157.768</v>
      </c>
      <c r="G5" s="77">
        <v>172.94499999999999</v>
      </c>
      <c r="H5" s="77">
        <v>175.977</v>
      </c>
      <c r="I5" s="77">
        <v>194.386</v>
      </c>
      <c r="J5" s="77">
        <v>180.11500000000001</v>
      </c>
      <c r="K5" s="77">
        <v>178.65199999999999</v>
      </c>
      <c r="L5" s="77">
        <v>176.26</v>
      </c>
      <c r="M5" s="77">
        <v>193.68700000000001</v>
      </c>
      <c r="N5" s="77">
        <v>175.22900000000001</v>
      </c>
      <c r="O5" s="77">
        <v>192.953</v>
      </c>
      <c r="P5" s="77">
        <v>194.69</v>
      </c>
      <c r="Q5" s="77">
        <v>193.768</v>
      </c>
      <c r="R5" s="77">
        <v>180.85900000000001</v>
      </c>
      <c r="S5" s="77">
        <v>182.934</v>
      </c>
      <c r="T5" s="77">
        <v>215.11799999999999</v>
      </c>
      <c r="U5" s="77">
        <v>214.108</v>
      </c>
      <c r="V5" s="77">
        <v>212.45500000000001</v>
      </c>
      <c r="W5" s="77">
        <v>206.61</v>
      </c>
      <c r="X5" s="77">
        <v>221.971</v>
      </c>
      <c r="Y5" s="77">
        <v>216.69</v>
      </c>
      <c r="Z5" s="77">
        <v>219.52799999999999</v>
      </c>
      <c r="AA5" s="77">
        <v>227.667</v>
      </c>
      <c r="AB5" s="77">
        <v>205.733</v>
      </c>
      <c r="AC5" s="113">
        <v>8.3844256345530388E-2</v>
      </c>
    </row>
    <row r="6" spans="1:29" ht="16">
      <c r="B6" s="31" t="s">
        <v>64</v>
      </c>
      <c r="C6" s="23"/>
      <c r="D6" s="23"/>
      <c r="E6" s="23"/>
      <c r="F6" s="23"/>
      <c r="G6" s="23"/>
      <c r="H6" s="23"/>
      <c r="I6" s="23"/>
      <c r="J6" s="23"/>
      <c r="K6" s="23"/>
      <c r="L6" s="23"/>
      <c r="M6" s="23"/>
      <c r="N6" s="23"/>
      <c r="O6" s="23"/>
      <c r="P6" s="23"/>
      <c r="Q6" s="23"/>
      <c r="R6" s="23"/>
      <c r="S6" s="23"/>
      <c r="T6" s="23"/>
      <c r="U6" s="23"/>
      <c r="V6" s="23"/>
      <c r="W6" s="23"/>
      <c r="X6" s="23"/>
      <c r="Y6" s="23"/>
      <c r="Z6" s="23"/>
      <c r="AA6" s="23"/>
      <c r="AB6" s="23"/>
      <c r="AC6" s="114"/>
    </row>
    <row r="7" spans="1:29">
      <c r="B7" s="28" t="s">
        <v>20</v>
      </c>
      <c r="C7" s="80">
        <v>20.934000000000001</v>
      </c>
      <c r="D7" s="80">
        <v>21.609000000000002</v>
      </c>
      <c r="E7" s="80">
        <v>21.553999999999998</v>
      </c>
      <c r="F7" s="80">
        <v>21.925999999999998</v>
      </c>
      <c r="G7" s="80">
        <v>22.565999999999999</v>
      </c>
      <c r="H7" s="80">
        <v>22.67</v>
      </c>
      <c r="I7" s="80">
        <v>23.545999999999999</v>
      </c>
      <c r="J7" s="80">
        <v>23.283999999999999</v>
      </c>
      <c r="K7" s="80">
        <v>23.800999999999998</v>
      </c>
      <c r="L7" s="80">
        <v>24.373000000000001</v>
      </c>
      <c r="M7" s="80">
        <v>25.556000000000001</v>
      </c>
      <c r="N7" s="80">
        <v>27.797000000000001</v>
      </c>
      <c r="O7" s="80">
        <v>28.754999999999999</v>
      </c>
      <c r="P7" s="80">
        <v>27.14</v>
      </c>
      <c r="Q7" s="80">
        <v>27.541</v>
      </c>
      <c r="R7" s="80">
        <v>28.15</v>
      </c>
      <c r="S7" s="80">
        <v>29.353000000000002</v>
      </c>
      <c r="T7" s="80">
        <v>32.709000000000003</v>
      </c>
      <c r="U7" s="80">
        <v>34.784999999999997</v>
      </c>
      <c r="V7" s="80">
        <v>35.780999999999999</v>
      </c>
      <c r="W7" s="80">
        <v>37.607999999999997</v>
      </c>
      <c r="X7" s="80">
        <v>42.451999999999998</v>
      </c>
      <c r="Y7" s="80">
        <v>37.822000000000003</v>
      </c>
      <c r="Z7" s="80">
        <v>39.835999999999999</v>
      </c>
      <c r="AA7" s="80">
        <v>41.537999999999997</v>
      </c>
      <c r="AB7" s="80">
        <v>35.613</v>
      </c>
      <c r="AC7" s="114">
        <v>0.30181517869368757</v>
      </c>
    </row>
    <row r="8" spans="1:29">
      <c r="B8" s="28" t="s">
        <v>32</v>
      </c>
      <c r="C8" s="80">
        <v>122.33</v>
      </c>
      <c r="D8" s="80">
        <v>121.931</v>
      </c>
      <c r="E8" s="80">
        <v>120.619</v>
      </c>
      <c r="F8" s="80">
        <v>124.672</v>
      </c>
      <c r="G8" s="80">
        <v>139.79400000000001</v>
      </c>
      <c r="H8" s="80">
        <v>143.77600000000001</v>
      </c>
      <c r="I8" s="80">
        <v>162.095</v>
      </c>
      <c r="J8" s="80">
        <v>147.94900000000001</v>
      </c>
      <c r="K8" s="80">
        <v>146.72200000000001</v>
      </c>
      <c r="L8" s="80">
        <v>144.25700000000001</v>
      </c>
      <c r="M8" s="80">
        <v>160.642</v>
      </c>
      <c r="N8" s="80">
        <v>139.65899999999999</v>
      </c>
      <c r="O8" s="80">
        <v>156.99299999999999</v>
      </c>
      <c r="P8" s="80">
        <v>160.78</v>
      </c>
      <c r="Q8" s="80">
        <v>159.80600000000001</v>
      </c>
      <c r="R8" s="80">
        <v>146.89099999999999</v>
      </c>
      <c r="S8" s="80">
        <v>147.95500000000001</v>
      </c>
      <c r="T8" s="80">
        <v>175.88900000000001</v>
      </c>
      <c r="U8" s="80">
        <v>171.92699999999999</v>
      </c>
      <c r="V8" s="80">
        <v>168.608</v>
      </c>
      <c r="W8" s="80">
        <v>160.02699999999999</v>
      </c>
      <c r="X8" s="80">
        <v>169.727</v>
      </c>
      <c r="Y8" s="80">
        <v>168.173</v>
      </c>
      <c r="Z8" s="80">
        <v>169.6</v>
      </c>
      <c r="AA8" s="80">
        <v>178.35900000000001</v>
      </c>
      <c r="AB8" s="80">
        <v>161.74199999999999</v>
      </c>
      <c r="AC8" s="114">
        <v>0.30536588873833281</v>
      </c>
    </row>
    <row r="9" spans="1:29">
      <c r="B9" s="28" t="s">
        <v>33</v>
      </c>
      <c r="C9" s="80">
        <v>1.103</v>
      </c>
      <c r="D9" s="80">
        <v>0.86799999999999999</v>
      </c>
      <c r="E9" s="80">
        <v>0.48699999999999999</v>
      </c>
      <c r="F9" s="80">
        <v>0.97</v>
      </c>
      <c r="G9" s="80">
        <v>1.2450000000000001</v>
      </c>
      <c r="H9" s="80">
        <v>0.71499999999999997</v>
      </c>
      <c r="I9" s="80">
        <v>0.76300000000000001</v>
      </c>
      <c r="J9" s="80">
        <v>0.63700000000000001</v>
      </c>
      <c r="K9" s="80">
        <v>0.376</v>
      </c>
      <c r="L9" s="80">
        <v>0.20799999999999999</v>
      </c>
      <c r="M9" s="80">
        <v>0.27500000000000002</v>
      </c>
      <c r="N9" s="80">
        <v>8.5999999999999993E-2</v>
      </c>
      <c r="O9" s="80">
        <v>9.7000000000000003E-2</v>
      </c>
      <c r="P9" s="80">
        <v>0.05</v>
      </c>
      <c r="Q9" s="80">
        <v>4.9000000000000002E-2</v>
      </c>
      <c r="R9" s="80">
        <v>8.4000000000000005E-2</v>
      </c>
      <c r="S9" s="80">
        <v>6.2E-2</v>
      </c>
      <c r="T9" s="80">
        <v>5.3999999999999999E-2</v>
      </c>
      <c r="U9" s="80">
        <v>0.08</v>
      </c>
      <c r="V9" s="80">
        <v>9.9000000000000005E-2</v>
      </c>
      <c r="W9" s="80">
        <v>9.0999999999999998E-2</v>
      </c>
      <c r="X9" s="80">
        <v>0.10299999999999999</v>
      </c>
      <c r="Y9" s="80">
        <v>3.7999999999999999E-2</v>
      </c>
      <c r="Z9" s="80">
        <v>4.9000000000000002E-2</v>
      </c>
      <c r="AA9" s="80">
        <v>3.5000000000000003E-2</v>
      </c>
      <c r="AB9" s="80">
        <v>2.8000000000000001E-2</v>
      </c>
      <c r="AC9" s="114">
        <v>-0.62735292223820061</v>
      </c>
    </row>
    <row r="10" spans="1:29" ht="16">
      <c r="B10" s="28" t="s">
        <v>63</v>
      </c>
      <c r="C10" s="80">
        <v>4.2590000000000003</v>
      </c>
      <c r="D10" s="80">
        <v>4.4470000000000001</v>
      </c>
      <c r="E10" s="80">
        <v>3.5489999999999999</v>
      </c>
      <c r="F10" s="80">
        <v>2.8</v>
      </c>
      <c r="G10" s="80">
        <v>2.44</v>
      </c>
      <c r="H10" s="80">
        <v>2.3159999999999998</v>
      </c>
      <c r="I10" s="80">
        <v>1.8819999999999999</v>
      </c>
      <c r="J10" s="80">
        <v>2.0449999999999999</v>
      </c>
      <c r="K10" s="80">
        <v>1.7529999999999999</v>
      </c>
      <c r="L10" s="80">
        <v>1.6220000000000001</v>
      </c>
      <c r="M10" s="80">
        <v>1.6140000000000001</v>
      </c>
      <c r="N10" s="80">
        <v>2.387</v>
      </c>
      <c r="O10" s="80">
        <v>2.008</v>
      </c>
      <c r="P10" s="80">
        <v>1.82</v>
      </c>
      <c r="Q10" s="80">
        <v>1.5720000000000001</v>
      </c>
      <c r="R10" s="80">
        <v>1.1339999999999999</v>
      </c>
      <c r="S10" s="80">
        <v>1.1639999999999999</v>
      </c>
      <c r="T10" s="80">
        <v>1.3660000000000001</v>
      </c>
      <c r="U10" s="80">
        <v>1.516</v>
      </c>
      <c r="V10" s="80">
        <v>1.4670000000000001</v>
      </c>
      <c r="W10" s="80">
        <v>1.784</v>
      </c>
      <c r="X10" s="80">
        <v>2.089</v>
      </c>
      <c r="Y10" s="80">
        <v>2.4569999999999999</v>
      </c>
      <c r="Z10" s="80">
        <v>2.1429999999999998</v>
      </c>
      <c r="AA10" s="80">
        <v>1.9350000000000001</v>
      </c>
      <c r="AB10" s="80">
        <v>1.75</v>
      </c>
      <c r="AC10" s="114">
        <v>-0.34596398208245727</v>
      </c>
    </row>
    <row r="11" spans="1:29">
      <c r="B11" s="28" t="s">
        <v>6</v>
      </c>
      <c r="C11" s="80">
        <v>7.5</v>
      </c>
      <c r="D11" s="80">
        <v>7.9</v>
      </c>
      <c r="E11" s="80">
        <v>7.9</v>
      </c>
      <c r="F11" s="80">
        <v>7.4</v>
      </c>
      <c r="G11" s="80">
        <v>6.9</v>
      </c>
      <c r="H11" s="80">
        <v>6.5</v>
      </c>
      <c r="I11" s="80">
        <v>6.1</v>
      </c>
      <c r="J11" s="80">
        <v>6.2</v>
      </c>
      <c r="K11" s="80">
        <v>6</v>
      </c>
      <c r="L11" s="80">
        <v>5.8</v>
      </c>
      <c r="M11" s="80">
        <v>5.6</v>
      </c>
      <c r="N11" s="80">
        <v>5.3</v>
      </c>
      <c r="O11" s="80">
        <v>5.0999999999999996</v>
      </c>
      <c r="P11" s="80">
        <v>4.9000000000000004</v>
      </c>
      <c r="Q11" s="80">
        <v>4.8</v>
      </c>
      <c r="R11" s="80">
        <v>4.5999999999999996</v>
      </c>
      <c r="S11" s="80">
        <v>4.4000000000000004</v>
      </c>
      <c r="T11" s="80">
        <v>5.0999999999999996</v>
      </c>
      <c r="U11" s="80">
        <v>5.8</v>
      </c>
      <c r="V11" s="80">
        <v>6.5</v>
      </c>
      <c r="W11" s="80">
        <v>7.1</v>
      </c>
      <c r="X11" s="80">
        <v>7.6</v>
      </c>
      <c r="Y11" s="80">
        <v>8.1999999999999993</v>
      </c>
      <c r="Z11" s="80">
        <v>7.9</v>
      </c>
      <c r="AA11" s="80">
        <v>5.8</v>
      </c>
      <c r="AB11" s="80">
        <v>6.6</v>
      </c>
      <c r="AC11" s="114">
        <v>-0.26530612244897955</v>
      </c>
    </row>
    <row r="12" spans="1:29" ht="16">
      <c r="B12" s="31" t="s">
        <v>62</v>
      </c>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114"/>
    </row>
    <row r="13" spans="1:29">
      <c r="B13" s="28" t="s">
        <v>34</v>
      </c>
      <c r="C13" s="80">
        <v>106.523386</v>
      </c>
      <c r="D13" s="80">
        <v>105.936381</v>
      </c>
      <c r="E13" s="80">
        <v>103.53646999999999</v>
      </c>
      <c r="F13" s="80">
        <v>106.81813699999999</v>
      </c>
      <c r="G13" s="80">
        <v>118.222168</v>
      </c>
      <c r="H13" s="80">
        <v>122.371261</v>
      </c>
      <c r="I13" s="80">
        <v>138.93855400000001</v>
      </c>
      <c r="J13" s="80">
        <v>122.019244</v>
      </c>
      <c r="K13" s="80">
        <v>119.546931</v>
      </c>
      <c r="L13" s="80">
        <v>116.106966</v>
      </c>
      <c r="M13" s="80">
        <v>131.143428</v>
      </c>
      <c r="N13" s="80">
        <v>112.273399</v>
      </c>
      <c r="O13" s="80">
        <v>128.07887299999999</v>
      </c>
      <c r="P13" s="80">
        <v>129.495386</v>
      </c>
      <c r="Q13" s="80">
        <v>127.31873899999999</v>
      </c>
      <c r="R13" s="80">
        <v>114.293345</v>
      </c>
      <c r="S13" s="80">
        <v>116.17758000000001</v>
      </c>
      <c r="T13" s="80">
        <v>139.536688</v>
      </c>
      <c r="U13" s="80">
        <v>138.126407</v>
      </c>
      <c r="V13" s="80">
        <v>139.018857</v>
      </c>
      <c r="W13" s="80">
        <v>131.50672800000001</v>
      </c>
      <c r="X13" s="80">
        <v>141.38115099999999</v>
      </c>
      <c r="Y13" s="80">
        <v>140.15935400000001</v>
      </c>
      <c r="Z13" s="80">
        <v>144.60712899999999</v>
      </c>
      <c r="AA13" s="80">
        <v>150.826853</v>
      </c>
      <c r="AB13" s="80">
        <v>133.35145700000001</v>
      </c>
      <c r="AC13" s="114">
        <v>9.3295705690449982E-2</v>
      </c>
    </row>
    <row r="14" spans="1:29">
      <c r="B14" s="28" t="s">
        <v>35</v>
      </c>
      <c r="C14" s="80">
        <v>31.315688000000002</v>
      </c>
      <c r="D14" s="80">
        <v>31.770824000000001</v>
      </c>
      <c r="E14" s="80">
        <v>31.654934999999998</v>
      </c>
      <c r="F14" s="80">
        <v>31.897772</v>
      </c>
      <c r="G14" s="80">
        <v>35.137689999999999</v>
      </c>
      <c r="H14" s="80">
        <v>34.210389999999997</v>
      </c>
      <c r="I14" s="80">
        <v>35.545850999999999</v>
      </c>
      <c r="J14" s="80">
        <v>37.827979999999997</v>
      </c>
      <c r="K14" s="80">
        <v>38.455407999999998</v>
      </c>
      <c r="L14" s="80">
        <v>39.023099999999999</v>
      </c>
      <c r="M14" s="80">
        <v>40.779899</v>
      </c>
      <c r="N14" s="80">
        <v>39.165194999999997</v>
      </c>
      <c r="O14" s="80">
        <v>40.669846999999997</v>
      </c>
      <c r="P14" s="80">
        <v>42.432482</v>
      </c>
      <c r="Q14" s="80">
        <v>43.336055999999999</v>
      </c>
      <c r="R14" s="80">
        <v>42.893909000000001</v>
      </c>
      <c r="S14" s="80">
        <v>42.419448000000003</v>
      </c>
      <c r="T14" s="80">
        <v>48.870165</v>
      </c>
      <c r="U14" s="80">
        <v>47.885896000000002</v>
      </c>
      <c r="V14" s="80">
        <v>45.308123000000002</v>
      </c>
      <c r="W14" s="80">
        <v>45.363959999999999</v>
      </c>
      <c r="X14" s="80">
        <v>47.520825000000002</v>
      </c>
      <c r="Y14" s="80">
        <v>46.951799999999999</v>
      </c>
      <c r="Z14" s="80">
        <v>44.561478999999999</v>
      </c>
      <c r="AA14" s="80">
        <v>45.434888999999998</v>
      </c>
      <c r="AB14" s="80">
        <v>44.590741000000001</v>
      </c>
      <c r="AC14" s="114">
        <v>0.32009333382003824</v>
      </c>
    </row>
    <row r="15" spans="1:29">
      <c r="B15" s="28" t="s">
        <v>36</v>
      </c>
      <c r="C15" s="80">
        <v>14.137442999999999</v>
      </c>
      <c r="D15" s="80">
        <v>14.699862</v>
      </c>
      <c r="E15" s="80">
        <v>14.584493999999999</v>
      </c>
      <c r="F15" s="80">
        <v>14.675314</v>
      </c>
      <c r="G15" s="80">
        <v>15.010967000000001</v>
      </c>
      <c r="H15" s="80">
        <v>14.875334000000001</v>
      </c>
      <c r="I15" s="80">
        <v>15.188418</v>
      </c>
      <c r="J15" s="80">
        <v>15.426704000000001</v>
      </c>
      <c r="K15" s="80">
        <v>15.622501</v>
      </c>
      <c r="L15" s="80">
        <v>15.916147</v>
      </c>
      <c r="M15" s="80">
        <v>16.334925999999999</v>
      </c>
      <c r="N15" s="80">
        <v>17.722073000000002</v>
      </c>
      <c r="O15" s="80">
        <v>17.911531</v>
      </c>
      <c r="P15" s="80">
        <v>16.803951000000001</v>
      </c>
      <c r="Q15" s="80">
        <v>17.126871000000001</v>
      </c>
      <c r="R15" s="80">
        <v>17.58549</v>
      </c>
      <c r="S15" s="80">
        <v>17.906390999999999</v>
      </c>
      <c r="T15" s="80">
        <v>19.743587999999999</v>
      </c>
      <c r="U15" s="80">
        <v>20.702279999999998</v>
      </c>
      <c r="V15" s="80">
        <v>20.758019000000001</v>
      </c>
      <c r="W15" s="80">
        <v>22.043870999999999</v>
      </c>
      <c r="X15" s="80">
        <v>24.506626000000001</v>
      </c>
      <c r="Y15" s="80">
        <v>22.016152999999999</v>
      </c>
      <c r="Z15" s="80">
        <v>22.628710000000002</v>
      </c>
      <c r="AA15" s="80">
        <v>23.392802</v>
      </c>
      <c r="AB15" s="80">
        <v>20.60651</v>
      </c>
      <c r="AC15" s="114">
        <v>-0.24280075951176683</v>
      </c>
    </row>
    <row r="16" spans="1:29">
      <c r="A16" s="30"/>
      <c r="B16" s="29" t="s">
        <v>37</v>
      </c>
      <c r="C16" s="111">
        <v>148.51024699999999</v>
      </c>
      <c r="D16" s="111">
        <v>144.14330000000001</v>
      </c>
      <c r="E16" s="111">
        <v>144.33723800000001</v>
      </c>
      <c r="F16" s="111">
        <v>140.32492300000001</v>
      </c>
      <c r="G16" s="111">
        <v>140.161473</v>
      </c>
      <c r="H16" s="111">
        <v>136.95940200000001</v>
      </c>
      <c r="I16" s="111">
        <v>136.090091</v>
      </c>
      <c r="J16" s="111">
        <v>133.942834</v>
      </c>
      <c r="K16" s="111">
        <v>132.25843599999999</v>
      </c>
      <c r="L16" s="111">
        <v>131.02200400000001</v>
      </c>
      <c r="M16" s="111">
        <v>131.32546400000001</v>
      </c>
      <c r="N16" s="111">
        <v>132.58945200000002</v>
      </c>
      <c r="O16" s="111">
        <v>119.79000299999998</v>
      </c>
      <c r="P16" s="111">
        <v>114.112931</v>
      </c>
      <c r="Q16" s="111">
        <v>112.088712</v>
      </c>
      <c r="R16" s="111">
        <v>107.21856700000001</v>
      </c>
      <c r="S16" s="111">
        <v>105.44021499999999</v>
      </c>
      <c r="T16" s="111">
        <v>106.024823</v>
      </c>
      <c r="U16" s="111">
        <v>103.091902</v>
      </c>
      <c r="V16" s="111">
        <v>101.414725</v>
      </c>
      <c r="W16" s="111">
        <v>99.690170999999992</v>
      </c>
      <c r="X16" s="111">
        <v>99.322428000000016</v>
      </c>
      <c r="Y16" s="111">
        <v>88.187496999999993</v>
      </c>
      <c r="Z16" s="111">
        <v>83.14618200000001</v>
      </c>
      <c r="AA16" s="111">
        <v>80.057198</v>
      </c>
      <c r="AB16" s="111">
        <v>76.831663999999989</v>
      </c>
      <c r="AC16" s="115">
        <v>-0.48265075607880448</v>
      </c>
    </row>
    <row r="17" spans="1:29" ht="16">
      <c r="A17" s="30"/>
      <c r="B17" s="29" t="s">
        <v>61</v>
      </c>
      <c r="C17" s="112">
        <v>28.283854000000002</v>
      </c>
      <c r="D17" s="112">
        <v>29.147462999999998</v>
      </c>
      <c r="E17" s="112">
        <v>30.653898999999999</v>
      </c>
      <c r="F17" s="112">
        <v>31.052969999999998</v>
      </c>
      <c r="G17" s="112">
        <v>32.737667000000002</v>
      </c>
      <c r="H17" s="112">
        <v>34.033397999999998</v>
      </c>
      <c r="I17" s="112">
        <v>35.653913000000003</v>
      </c>
      <c r="J17" s="112">
        <v>38.216245000000001</v>
      </c>
      <c r="K17" s="112">
        <v>39.990183000000002</v>
      </c>
      <c r="L17" s="112">
        <v>41.8202</v>
      </c>
      <c r="M17" s="112">
        <v>44.582946</v>
      </c>
      <c r="N17" s="112">
        <v>47.819108999999997</v>
      </c>
      <c r="O17" s="112">
        <v>46.1128</v>
      </c>
      <c r="P17" s="112">
        <v>46.292760000000001</v>
      </c>
      <c r="Q17" s="112">
        <v>48.144981000000001</v>
      </c>
      <c r="R17" s="112">
        <v>47.930850999999997</v>
      </c>
      <c r="S17" s="112">
        <v>49.586157999999998</v>
      </c>
      <c r="T17" s="112">
        <v>52.047663999999997</v>
      </c>
      <c r="U17" s="112">
        <v>53.616211</v>
      </c>
      <c r="V17" s="112">
        <v>56.144457000000003</v>
      </c>
      <c r="W17" s="112">
        <v>59.610233000000001</v>
      </c>
      <c r="X17" s="112">
        <v>62.382097999999999</v>
      </c>
      <c r="Y17" s="112">
        <v>58.777053000000002</v>
      </c>
      <c r="Z17" s="112">
        <v>57.260092</v>
      </c>
      <c r="AA17" s="112">
        <v>57.756959000000002</v>
      </c>
      <c r="AB17" s="112">
        <v>57.036693</v>
      </c>
      <c r="AC17" s="115">
        <v>1.016581368295848</v>
      </c>
    </row>
    <row r="18" spans="1:29">
      <c r="B18" s="28" t="s">
        <v>38</v>
      </c>
      <c r="C18" s="80">
        <v>4.0853950000000001</v>
      </c>
      <c r="D18" s="80">
        <v>4.2788329999999997</v>
      </c>
      <c r="E18" s="80">
        <v>4.2654189999999996</v>
      </c>
      <c r="F18" s="80">
        <v>4.3560930000000004</v>
      </c>
      <c r="G18" s="80">
        <v>4.4925459999999999</v>
      </c>
      <c r="H18" s="80">
        <v>4.5102919999999997</v>
      </c>
      <c r="I18" s="80">
        <v>4.6696150000000003</v>
      </c>
      <c r="J18" s="80">
        <v>4.7689570000000003</v>
      </c>
      <c r="K18" s="80">
        <v>4.9302910000000004</v>
      </c>
      <c r="L18" s="80">
        <v>5.1511680000000002</v>
      </c>
      <c r="M18" s="80">
        <v>5.3681999999999999</v>
      </c>
      <c r="N18" s="80">
        <v>5.9545250000000003</v>
      </c>
      <c r="O18" s="80">
        <v>6.077591</v>
      </c>
      <c r="P18" s="80">
        <v>5.784897</v>
      </c>
      <c r="Q18" s="80">
        <v>5.8637459999999999</v>
      </c>
      <c r="R18" s="80">
        <v>6.0182779999999996</v>
      </c>
      <c r="S18" s="80">
        <v>6.0671590000000002</v>
      </c>
      <c r="T18" s="80">
        <v>6.5887029999999998</v>
      </c>
      <c r="U18" s="80">
        <v>6.9441430000000004</v>
      </c>
      <c r="V18" s="80">
        <v>7.0100850000000001</v>
      </c>
      <c r="W18" s="80">
        <v>7.4912780000000003</v>
      </c>
      <c r="X18" s="80">
        <v>8.2988970000000002</v>
      </c>
      <c r="Y18" s="80">
        <v>7.3259280000000002</v>
      </c>
      <c r="Z18" s="80">
        <v>7.5068830000000002</v>
      </c>
      <c r="AA18" s="80">
        <v>7.6263670000000001</v>
      </c>
      <c r="AB18" s="80">
        <v>6.7404339999999996</v>
      </c>
      <c r="AC18" s="114">
        <v>-0.26308272581028269</v>
      </c>
    </row>
    <row r="19" spans="1:29">
      <c r="B19" s="28" t="s">
        <v>39</v>
      </c>
      <c r="C19" s="80">
        <v>6.4087000000000005E-2</v>
      </c>
      <c r="D19" s="80">
        <v>6.9098999999999994E-2</v>
      </c>
      <c r="E19" s="80">
        <v>6.7681000000000005E-2</v>
      </c>
      <c r="F19" s="80">
        <v>2.0684000000000001E-2</v>
      </c>
      <c r="G19" s="80">
        <v>8.1629999999999994E-2</v>
      </c>
      <c r="H19" s="80">
        <v>9.724E-3</v>
      </c>
      <c r="I19" s="80">
        <v>4.3561999999999997E-2</v>
      </c>
      <c r="J19" s="80">
        <v>7.2116E-2</v>
      </c>
      <c r="K19" s="80">
        <v>9.6867999999999996E-2</v>
      </c>
      <c r="L19" s="80">
        <v>6.2617999999999993E-2</v>
      </c>
      <c r="M19" s="80">
        <v>6.0547999999999998E-2</v>
      </c>
      <c r="N19" s="80">
        <v>0.11380800000000001</v>
      </c>
      <c r="O19" s="80">
        <v>0.21515799999999999</v>
      </c>
      <c r="P19" s="80">
        <v>0.17328399999999999</v>
      </c>
      <c r="Q19" s="80">
        <v>0.122589</v>
      </c>
      <c r="R19" s="80">
        <v>6.7977999999999997E-2</v>
      </c>
      <c r="S19" s="80">
        <v>0.36342200000000002</v>
      </c>
      <c r="T19" s="80">
        <v>0.37885600000000003</v>
      </c>
      <c r="U19" s="80">
        <v>0.44927400000000001</v>
      </c>
      <c r="V19" s="80">
        <v>0.35991499999999998</v>
      </c>
      <c r="W19" s="80">
        <v>0.20416200000000001</v>
      </c>
      <c r="X19" s="80">
        <v>0.26350200000000001</v>
      </c>
      <c r="Y19" s="80">
        <v>0.236765</v>
      </c>
      <c r="Z19" s="80">
        <v>0.223799</v>
      </c>
      <c r="AA19" s="80">
        <v>0.38608900000000002</v>
      </c>
      <c r="AB19" s="80">
        <v>0.443859</v>
      </c>
      <c r="AC19" s="114">
        <v>1.2237236175405157</v>
      </c>
    </row>
    <row r="20" spans="1:29">
      <c r="B20" s="27"/>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114"/>
    </row>
    <row r="21" spans="1:29">
      <c r="B21" s="26" t="s">
        <v>60</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114"/>
    </row>
    <row r="22" spans="1:29" ht="16">
      <c r="B22" s="25" t="s">
        <v>59</v>
      </c>
      <c r="C22" s="97">
        <v>111.152</v>
      </c>
      <c r="D22" s="97">
        <v>114.81100000000001</v>
      </c>
      <c r="E22" s="97">
        <v>116.82899999999999</v>
      </c>
      <c r="F22" s="97">
        <v>120.316</v>
      </c>
      <c r="G22" s="97">
        <v>122.527</v>
      </c>
      <c r="H22" s="97">
        <v>125.73399999999999</v>
      </c>
      <c r="I22" s="97">
        <v>129.154</v>
      </c>
      <c r="J22" s="97">
        <v>131.54</v>
      </c>
      <c r="K22" s="97">
        <v>135.41399999999999</v>
      </c>
      <c r="L22" s="97">
        <v>138.19399999999999</v>
      </c>
      <c r="M22" s="97">
        <v>141.38900000000001</v>
      </c>
      <c r="N22" s="97">
        <v>145.20400000000001</v>
      </c>
      <c r="O22" s="97">
        <v>149.74799999999999</v>
      </c>
      <c r="P22" s="97">
        <v>154.733</v>
      </c>
      <c r="Q22" s="97">
        <v>159.63</v>
      </c>
      <c r="R22" s="97">
        <v>164.77500000000001</v>
      </c>
      <c r="S22" s="97">
        <v>170.54400000000001</v>
      </c>
      <c r="T22" s="97">
        <v>176.744</v>
      </c>
      <c r="U22" s="97">
        <v>182.376</v>
      </c>
      <c r="V22" s="97">
        <v>186.369</v>
      </c>
      <c r="W22" s="97">
        <v>190.73</v>
      </c>
      <c r="X22" s="97">
        <v>194.66399999999999</v>
      </c>
      <c r="Y22" s="97">
        <v>198.59100000000001</v>
      </c>
      <c r="Z22" s="97">
        <v>209.18199999999999</v>
      </c>
      <c r="AA22" s="97">
        <v>215.696</v>
      </c>
      <c r="AB22" s="97">
        <v>220.43700000000001</v>
      </c>
      <c r="AC22" s="114">
        <v>0.67731620136519322</v>
      </c>
    </row>
    <row r="23" spans="1:29" ht="16">
      <c r="A23" s="21"/>
      <c r="B23" s="25" t="s">
        <v>58</v>
      </c>
      <c r="C23" s="97">
        <v>907.38599999999997</v>
      </c>
      <c r="D23" s="97">
        <v>941.55100000000004</v>
      </c>
      <c r="E23" s="97">
        <v>946.47699999999998</v>
      </c>
      <c r="F23" s="97">
        <v>967.06</v>
      </c>
      <c r="G23" s="97">
        <v>972.44899999999996</v>
      </c>
      <c r="H23" s="97">
        <v>994.60900000000004</v>
      </c>
      <c r="I23" s="97">
        <v>1014.182</v>
      </c>
      <c r="J23" s="97">
        <v>1027.06</v>
      </c>
      <c r="K23" s="97">
        <v>1053.21</v>
      </c>
      <c r="L23" s="97">
        <v>1077.07</v>
      </c>
      <c r="M23" s="97">
        <v>1103.53</v>
      </c>
      <c r="N23" s="97">
        <v>1130.48</v>
      </c>
      <c r="O23" s="97">
        <v>1153.56</v>
      </c>
      <c r="P23" s="97">
        <v>1175.68</v>
      </c>
      <c r="Q23" s="97">
        <v>1198.68</v>
      </c>
      <c r="R23" s="97">
        <v>1231.3499999999999</v>
      </c>
      <c r="S23" s="97">
        <v>1280.8399999999999</v>
      </c>
      <c r="T23" s="97">
        <v>1317.33</v>
      </c>
      <c r="U23" s="97">
        <v>1346.58</v>
      </c>
      <c r="V23" s="97">
        <v>1381.95</v>
      </c>
      <c r="W23" s="97">
        <v>1417.93</v>
      </c>
      <c r="X23" s="97">
        <v>1450.0509999999999</v>
      </c>
      <c r="Y23" s="97">
        <v>1459</v>
      </c>
      <c r="Z23" s="97">
        <v>1474</v>
      </c>
      <c r="AA23" s="97">
        <v>1513</v>
      </c>
      <c r="AB23" s="97">
        <v>1533.8910000000001</v>
      </c>
      <c r="AC23" s="114">
        <v>0.42862305534462264</v>
      </c>
    </row>
    <row r="24" spans="1:29">
      <c r="A24" s="21"/>
      <c r="B24" s="24"/>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114"/>
    </row>
    <row r="25" spans="1:29" ht="16">
      <c r="B25" s="22" t="s">
        <v>57</v>
      </c>
      <c r="C25" s="94">
        <v>1.4046209999999999</v>
      </c>
      <c r="D25" s="94">
        <v>1.3653310000000001</v>
      </c>
      <c r="E25" s="94">
        <v>1.3191040000000001</v>
      </c>
      <c r="F25" s="94">
        <v>1.3112820000000001</v>
      </c>
      <c r="G25" s="94">
        <v>1.411489</v>
      </c>
      <c r="H25" s="94">
        <v>1.3995949999999999</v>
      </c>
      <c r="I25" s="94">
        <v>1.505072</v>
      </c>
      <c r="J25" s="94">
        <v>1.3692820000000001</v>
      </c>
      <c r="K25" s="94">
        <v>1.319299</v>
      </c>
      <c r="L25" s="94">
        <v>1.275455</v>
      </c>
      <c r="M25" s="94">
        <v>1.3698859999999999</v>
      </c>
      <c r="N25" s="94">
        <v>1.2067760000000001</v>
      </c>
      <c r="O25" s="94">
        <v>1.288521</v>
      </c>
      <c r="P25" s="94">
        <v>1.258229</v>
      </c>
      <c r="Q25" s="94">
        <v>1.213856</v>
      </c>
      <c r="R25" s="94">
        <v>1.0976140000000001</v>
      </c>
      <c r="S25" s="94">
        <v>1.0726469999999999</v>
      </c>
      <c r="T25" s="94">
        <v>1.2171160000000001</v>
      </c>
      <c r="U25" s="94">
        <v>1.173991</v>
      </c>
      <c r="V25" s="94">
        <v>1.1399699999999999</v>
      </c>
      <c r="W25" s="94">
        <v>1.0832599999999999</v>
      </c>
      <c r="X25" s="94">
        <v>1.1402779999999999</v>
      </c>
      <c r="Y25" s="94">
        <v>1.091135</v>
      </c>
      <c r="Z25" s="94">
        <v>1.0494570000000001</v>
      </c>
      <c r="AA25" s="94">
        <v>1.055499</v>
      </c>
      <c r="AB25" s="94">
        <v>0.93329399999999996</v>
      </c>
      <c r="AC25" s="113">
        <v>-0.35382246166344566</v>
      </c>
    </row>
    <row r="26" spans="1:29" ht="16">
      <c r="B26" s="22" t="s">
        <v>56</v>
      </c>
      <c r="C26" s="77">
        <v>172.061252</v>
      </c>
      <c r="D26" s="77">
        <v>166.48597100000001</v>
      </c>
      <c r="E26" s="77">
        <v>162.82389499999999</v>
      </c>
      <c r="F26" s="77">
        <v>163.14190500000001</v>
      </c>
      <c r="G26" s="77">
        <v>177.84471500000001</v>
      </c>
      <c r="H26" s="77">
        <v>176.930757</v>
      </c>
      <c r="I26" s="77">
        <v>191.66781499999999</v>
      </c>
      <c r="J26" s="77">
        <v>175.36950100000001</v>
      </c>
      <c r="K26" s="77">
        <v>169.62619000000001</v>
      </c>
      <c r="L26" s="77">
        <v>163.64767399999999</v>
      </c>
      <c r="M26" s="77">
        <v>175.51584500000001</v>
      </c>
      <c r="N26" s="77">
        <v>155.00406899999999</v>
      </c>
      <c r="O26" s="77">
        <v>167.267416</v>
      </c>
      <c r="P26" s="77">
        <v>165.597782</v>
      </c>
      <c r="Q26" s="77">
        <v>161.65115</v>
      </c>
      <c r="R26" s="77">
        <v>146.87862899999999</v>
      </c>
      <c r="S26" s="77">
        <v>142.82346000000001</v>
      </c>
      <c r="T26" s="77">
        <v>163.29848999999999</v>
      </c>
      <c r="U26" s="77">
        <v>159.00132199999999</v>
      </c>
      <c r="V26" s="77">
        <v>153.73566299999999</v>
      </c>
      <c r="W26" s="77">
        <v>145.712412</v>
      </c>
      <c r="X26" s="77">
        <v>153.07806400000001</v>
      </c>
      <c r="Y26" s="77">
        <v>148.51953399999999</v>
      </c>
      <c r="Z26" s="77">
        <v>148.933514</v>
      </c>
      <c r="AA26" s="77">
        <v>150.473893</v>
      </c>
      <c r="AB26" s="77">
        <v>134.12487200000001</v>
      </c>
      <c r="AC26" s="113">
        <v>-0.2413364400033301</v>
      </c>
    </row>
    <row r="27" spans="1:29">
      <c r="B27" s="21"/>
      <c r="AC27" s="114"/>
    </row>
    <row r="28" spans="1:29" ht="16">
      <c r="B28" s="20" t="s">
        <v>55</v>
      </c>
      <c r="C28" s="94">
        <v>0.93419399999999997</v>
      </c>
      <c r="D28" s="94">
        <v>0.909331</v>
      </c>
      <c r="E28" s="94">
        <v>0.89813399999999999</v>
      </c>
      <c r="F28" s="94">
        <v>0.933952</v>
      </c>
      <c r="G28" s="94">
        <v>0.95639399999999997</v>
      </c>
      <c r="H28" s="94">
        <v>1.0385500000000001</v>
      </c>
      <c r="I28" s="94">
        <v>1.1187279999999999</v>
      </c>
      <c r="J28" s="94">
        <v>0.92840100000000003</v>
      </c>
      <c r="K28" s="94">
        <v>0.908277</v>
      </c>
      <c r="L28" s="94">
        <v>0.882799</v>
      </c>
      <c r="M28" s="94">
        <v>0.97595200000000004</v>
      </c>
      <c r="N28" s="94">
        <v>0.87578100000000003</v>
      </c>
      <c r="O28" s="94">
        <v>0.97417200000000004</v>
      </c>
      <c r="P28" s="94">
        <v>0.94436200000000003</v>
      </c>
      <c r="Q28" s="94">
        <v>0.91313299999999997</v>
      </c>
      <c r="R28" s="94">
        <v>0.83270200000000005</v>
      </c>
      <c r="S28" s="94">
        <v>0.87520200000000004</v>
      </c>
      <c r="T28" s="94">
        <v>0.91495800000000005</v>
      </c>
      <c r="U28" s="94">
        <v>0.91362100000000002</v>
      </c>
      <c r="V28" s="94">
        <v>0.97316899999999995</v>
      </c>
      <c r="W28" s="94">
        <v>0.91672900000000002</v>
      </c>
      <c r="X28" s="94">
        <v>0.93676999999999999</v>
      </c>
      <c r="Y28" s="94">
        <v>0.91691599999999995</v>
      </c>
      <c r="Z28" s="94">
        <v>0.96837700000000004</v>
      </c>
      <c r="AA28" s="94">
        <v>1.0058499999999999</v>
      </c>
      <c r="AB28" s="94">
        <v>0.89430799999999999</v>
      </c>
      <c r="AC28" s="113" t="s">
        <v>24</v>
      </c>
    </row>
    <row r="29" spans="1:29" ht="16">
      <c r="B29" s="20" t="s">
        <v>54</v>
      </c>
      <c r="C29" s="94">
        <v>1.2604949999999999</v>
      </c>
      <c r="D29" s="94">
        <v>0.95147300000000001</v>
      </c>
      <c r="E29" s="94">
        <v>0.89690800000000004</v>
      </c>
      <c r="F29" s="94">
        <v>0.32300600000000002</v>
      </c>
      <c r="G29" s="94">
        <v>1.32101</v>
      </c>
      <c r="H29" s="94">
        <v>0.189361</v>
      </c>
      <c r="I29" s="94">
        <v>0.80337999999999998</v>
      </c>
      <c r="J29" s="94">
        <v>0.86625700000000005</v>
      </c>
      <c r="K29" s="94">
        <v>1.2461930000000001</v>
      </c>
      <c r="L29" s="94">
        <v>0.75353899999999996</v>
      </c>
      <c r="M29" s="94">
        <v>0.85157700000000003</v>
      </c>
      <c r="N29" s="94">
        <v>1.1911119999999999</v>
      </c>
      <c r="O29" s="94">
        <v>2.2061999999999999</v>
      </c>
      <c r="P29" s="94">
        <v>1.842279</v>
      </c>
      <c r="Q29" s="94">
        <v>1.061938</v>
      </c>
      <c r="R29" s="94">
        <v>0.57295799999999997</v>
      </c>
      <c r="S29" s="94">
        <v>1.949802</v>
      </c>
      <c r="T29" s="94">
        <v>1.929408</v>
      </c>
      <c r="U29" s="94">
        <v>1.9649049999999999</v>
      </c>
      <c r="V29" s="94">
        <v>1.5571489999999999</v>
      </c>
      <c r="W29" s="94">
        <v>0.804871</v>
      </c>
      <c r="X29" s="94">
        <v>0.83498000000000006</v>
      </c>
      <c r="Y29" s="94">
        <v>0.77459100000000003</v>
      </c>
      <c r="Z29" s="94">
        <v>0.65914700000000004</v>
      </c>
      <c r="AA29" s="94">
        <v>1.0544290000000001</v>
      </c>
      <c r="AB29" s="94">
        <v>1.3148120000000001</v>
      </c>
      <c r="AC29" s="113" t="s">
        <v>24</v>
      </c>
    </row>
    <row r="30" spans="1:29">
      <c r="B30" s="20"/>
      <c r="AC30" s="18"/>
    </row>
    <row r="31" spans="1:29">
      <c r="A31" s="19" t="s">
        <v>53</v>
      </c>
      <c r="T31" s="18"/>
      <c r="U31" s="18"/>
      <c r="V31" s="18"/>
      <c r="W31" s="18"/>
      <c r="X31" s="18"/>
      <c r="Y31" s="18"/>
      <c r="Z31" s="18"/>
      <c r="AC31" s="15"/>
    </row>
    <row r="32" spans="1:29">
      <c r="A32" s="16" t="s">
        <v>52</v>
      </c>
      <c r="T32" s="18"/>
      <c r="U32" s="18"/>
      <c r="V32" s="18"/>
      <c r="W32" s="18"/>
      <c r="X32" s="18"/>
      <c r="Y32" s="18"/>
      <c r="Z32" s="18"/>
      <c r="AC32" s="15"/>
    </row>
    <row r="33" spans="1:29">
      <c r="A33" s="19"/>
      <c r="T33" s="18"/>
      <c r="U33" s="18"/>
      <c r="V33" s="18"/>
      <c r="W33" s="18"/>
      <c r="X33" s="18"/>
      <c r="Y33" s="18"/>
      <c r="Z33" s="18"/>
      <c r="AC33" s="15"/>
    </row>
    <row r="34" spans="1:29">
      <c r="A34" s="17" t="s">
        <v>51</v>
      </c>
      <c r="T34" s="14"/>
      <c r="U34" s="14"/>
      <c r="V34" s="14"/>
      <c r="W34" s="14"/>
      <c r="X34" s="14"/>
      <c r="Y34" s="14"/>
      <c r="Z34" s="14"/>
      <c r="AC34" s="15"/>
    </row>
    <row r="35" spans="1:29">
      <c r="A35" s="16" t="s">
        <v>50</v>
      </c>
      <c r="AC35" s="15"/>
    </row>
    <row r="36" spans="1:29">
      <c r="A36" s="16" t="s">
        <v>49</v>
      </c>
      <c r="T36" s="14"/>
      <c r="U36" s="14"/>
      <c r="V36" s="14"/>
      <c r="W36" s="14"/>
      <c r="X36" s="14"/>
      <c r="Y36" s="14"/>
      <c r="Z36" s="14"/>
      <c r="AC36" s="15"/>
    </row>
    <row r="37" spans="1:29">
      <c r="A37" s="15" t="s">
        <v>48</v>
      </c>
      <c r="T37" s="14"/>
      <c r="U37" s="14"/>
      <c r="V37" s="14"/>
      <c r="W37" s="14"/>
      <c r="X37" s="14"/>
      <c r="Y37" s="14"/>
      <c r="Z37" s="14"/>
      <c r="AC37" s="15"/>
    </row>
    <row r="38" spans="1:29">
      <c r="A38" s="15" t="s">
        <v>47</v>
      </c>
      <c r="T38" s="14"/>
      <c r="U38" s="14"/>
      <c r="V38" s="14"/>
      <c r="W38" s="14"/>
      <c r="X38" s="14"/>
      <c r="Y38" s="14"/>
      <c r="Z38" s="14"/>
      <c r="AC38" s="15"/>
    </row>
    <row r="39" spans="1:29">
      <c r="A39" s="15" t="s">
        <v>46</v>
      </c>
      <c r="T39" s="14"/>
      <c r="U39" s="14"/>
      <c r="V39" s="14"/>
      <c r="W39" s="14"/>
      <c r="X39" s="14"/>
      <c r="Y39" s="14"/>
      <c r="Z39" s="14"/>
      <c r="AC39" s="15"/>
    </row>
  </sheetData>
  <pageMargins left="0.7" right="0.7" top="0.75" bottom="0.75" header="0.3" footer="0.3"/>
  <pageSetup paperSize="5" scale="47" fitToHeight="1000" orientation="landscape"/>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Commercial Assignment'!B70</f>
        <v>1253248380950.2683</v>
      </c>
      <c r="C2" s="6">
        <f>'CAN Commercial Assignment'!C70</f>
        <v>1303795132477.7983</v>
      </c>
      <c r="D2" s="6">
        <f>'CAN Commercial Assignment'!D70</f>
        <v>1357452453330.0994</v>
      </c>
      <c r="E2" s="6">
        <f>'CAN Commercial Assignment'!E70</f>
        <v>1397112212220.9307</v>
      </c>
      <c r="F2" s="6">
        <f>'CAN Commercial Assignment'!F70</f>
        <v>1413753758108.4561</v>
      </c>
      <c r="G2" s="6">
        <f>'CAN Commercial Assignment'!G70</f>
        <v>1435994328780.5693</v>
      </c>
      <c r="H2" s="6">
        <f>'CAN Commercial Assignment'!H70</f>
        <v>1457612785587.7283</v>
      </c>
      <c r="I2" s="6">
        <f>'CAN Commercial Assignment'!I70</f>
        <v>1485141324111.9521</v>
      </c>
      <c r="J2" s="6">
        <f>'CAN Commercial Assignment'!J70</f>
        <v>1520290757481.8655</v>
      </c>
      <c r="K2" s="6">
        <f>'CAN Commercial Assignment'!K70</f>
        <v>1554818076986.8245</v>
      </c>
      <c r="L2" s="6">
        <f>'CAN Commercial Assignment'!L70</f>
        <v>1585612713302.0583</v>
      </c>
      <c r="M2" s="6">
        <f>'CAN Commercial Assignment'!M70</f>
        <v>1618429219678.3933</v>
      </c>
      <c r="N2" s="6">
        <f>'CAN Commercial Assignment'!N70</f>
        <v>1652178896852.1594</v>
      </c>
      <c r="O2" s="6">
        <f>'CAN Commercial Assignment'!O70</f>
        <v>1683751175498.5859</v>
      </c>
      <c r="P2" s="6">
        <f>'CAN Commercial Assignment'!P70</f>
        <v>1711435242489.0486</v>
      </c>
      <c r="Q2" s="6">
        <f>'CAN Commercial Assignment'!Q70</f>
        <v>1738341667148.3184</v>
      </c>
      <c r="R2" s="6">
        <f>'CAN Commercial Assignment'!R70</f>
        <v>1764781506408.8726</v>
      </c>
      <c r="S2" s="6">
        <f>'CAN Commercial Assignment'!S70</f>
        <v>1790443703338.2341</v>
      </c>
      <c r="T2" s="6">
        <f>'CAN Commercial Assignment'!T70</f>
        <v>1815017201003.9255</v>
      </c>
      <c r="U2" s="6">
        <f>'CAN Commercial Assignment'!U70</f>
        <v>1842701267994.3882</v>
      </c>
      <c r="V2" s="6">
        <f>'CAN Commercial Assignment'!V70</f>
        <v>1872562733512.1904</v>
      </c>
      <c r="W2" s="6">
        <f>'CAN Commercial Assignment'!W70</f>
        <v>1895114361116.7808</v>
      </c>
      <c r="X2" s="6">
        <f>'CAN Commercial Assignment'!X70</f>
        <v>1920776558046.1423</v>
      </c>
      <c r="Y2" s="6">
        <f>'CAN Commercial Assignment'!Y70</f>
        <v>1943639242583.2095</v>
      </c>
      <c r="Z2" s="6">
        <f>'CAN Commercial Assignment'!Z70</f>
        <v>1960591845403.2122</v>
      </c>
      <c r="AA2" s="6">
        <f>'CAN Commercial Assignment'!AA70</f>
        <v>1976922334358.2603</v>
      </c>
      <c r="AB2" s="6">
        <f>'CAN Commercial Assignment'!AB70</f>
        <v>2011594813765.0391</v>
      </c>
      <c r="AC2" s="6">
        <f>'CAN Commercial Assignment'!AC70</f>
        <v>2035838402562.9531</v>
      </c>
      <c r="AD2" s="6">
        <f>'CAN Commercial Assignment'!AD70</f>
        <v>2060081991360.8672</v>
      </c>
      <c r="AE2" s="6">
        <f>'CAN Commercial Assignment'!AE70</f>
        <v>2084325580158.7812</v>
      </c>
      <c r="AF2" s="6">
        <f>'CAN Commercial Assignment'!AF70</f>
        <v>2108569168956.6875</v>
      </c>
      <c r="AG2" s="6">
        <f>'CAN Commercial Assignment'!AG70</f>
        <v>2132812757754.6016</v>
      </c>
      <c r="AH2" s="6">
        <f>'CAN Commercial Assignment'!AH70</f>
        <v>2157056346552.5156</v>
      </c>
      <c r="AI2" s="6">
        <f>'CAN Commercial Assignment'!AI70</f>
        <v>2181299935350.4297</v>
      </c>
      <c r="AJ2" s="6">
        <f>'CAN Commercial Assignment'!AJ70</f>
        <v>2205543524148.3438</v>
      </c>
      <c r="AK2" s="6">
        <f>'CAN Commercial Assignment'!AK70</f>
        <v>2229787112946.2578</v>
      </c>
    </row>
    <row r="3" spans="1:39">
      <c r="A3" s="1" t="s">
        <v>26</v>
      </c>
      <c r="B3" s="6">
        <f>'CAN Commercial Assignment'!B71</f>
        <v>0</v>
      </c>
      <c r="C3" s="6">
        <f>'CAN Commercial Assignment'!C71</f>
        <v>0</v>
      </c>
      <c r="D3" s="6">
        <f>'CAN Commercial Assignment'!D71</f>
        <v>0</v>
      </c>
      <c r="E3" s="6">
        <f>'CAN Commercial Assignment'!E71</f>
        <v>0</v>
      </c>
      <c r="F3" s="6">
        <f>'CAN Commercial Assignment'!F71</f>
        <v>0</v>
      </c>
      <c r="G3" s="6">
        <f>'CAN Commercial Assignment'!G71</f>
        <v>0</v>
      </c>
      <c r="H3" s="6">
        <f>'CAN Commercial Assignment'!H71</f>
        <v>0</v>
      </c>
      <c r="I3" s="6">
        <f>'CAN Commercial Assignment'!I71</f>
        <v>0</v>
      </c>
      <c r="J3" s="6">
        <f>'CAN Commercial Assignment'!J71</f>
        <v>0</v>
      </c>
      <c r="K3" s="6">
        <f>'CAN Commercial Assignment'!K71</f>
        <v>0</v>
      </c>
      <c r="L3" s="6">
        <f>'CAN Commercial Assignment'!L71</f>
        <v>0</v>
      </c>
      <c r="M3" s="6">
        <f>'CAN Commercial Assignment'!M71</f>
        <v>0</v>
      </c>
      <c r="N3" s="6">
        <f>'CAN Commercial Assignment'!N71</f>
        <v>0</v>
      </c>
      <c r="O3" s="6">
        <f>'CAN Commercial Assignment'!O71</f>
        <v>0</v>
      </c>
      <c r="P3" s="6">
        <f>'CAN Commercial Assignment'!P71</f>
        <v>0</v>
      </c>
      <c r="Q3" s="6">
        <f>'CAN Commercial Assignment'!Q71</f>
        <v>0</v>
      </c>
      <c r="R3" s="6">
        <f>'CAN Commercial Assignment'!R71</f>
        <v>0</v>
      </c>
      <c r="S3" s="6">
        <f>'CAN Commercial Assignment'!S71</f>
        <v>0</v>
      </c>
      <c r="T3" s="6">
        <f>'CAN Commercial Assignment'!T71</f>
        <v>0</v>
      </c>
      <c r="U3" s="6">
        <f>'CAN Commercial Assignment'!U71</f>
        <v>0</v>
      </c>
      <c r="V3" s="6">
        <f>'CAN Commercial Assignment'!V71</f>
        <v>0</v>
      </c>
      <c r="W3" s="6">
        <f>'CAN Commercial Assignment'!W71</f>
        <v>0</v>
      </c>
      <c r="X3" s="6">
        <f>'CAN Commercial Assignment'!X71</f>
        <v>0</v>
      </c>
      <c r="Y3" s="6">
        <f>'CAN Commercial Assignment'!Y71</f>
        <v>0</v>
      </c>
      <c r="Z3" s="6">
        <f>'CAN Commercial Assignment'!Z71</f>
        <v>0</v>
      </c>
      <c r="AA3" s="6">
        <f>'CAN Commercial Assignment'!AA71</f>
        <v>0</v>
      </c>
      <c r="AB3" s="6">
        <f>'CAN Commercial Assignment'!AB71</f>
        <v>0</v>
      </c>
      <c r="AC3" s="6">
        <f>'CAN Commercial Assignment'!AC71</f>
        <v>0</v>
      </c>
      <c r="AD3" s="6">
        <f>'CAN Commercial Assignment'!AD71</f>
        <v>0</v>
      </c>
      <c r="AE3" s="6">
        <f>'CAN Commercial Assignment'!AE71</f>
        <v>0</v>
      </c>
      <c r="AF3" s="6">
        <f>'CAN Commercial Assignment'!AF71</f>
        <v>0</v>
      </c>
      <c r="AG3" s="6">
        <f>'CAN Commercial Assignment'!AG71</f>
        <v>0</v>
      </c>
      <c r="AH3" s="6">
        <f>'CAN Commercial Assignment'!AH71</f>
        <v>0</v>
      </c>
      <c r="AI3" s="6">
        <f>'CAN Commercial Assignment'!AI71</f>
        <v>0</v>
      </c>
      <c r="AJ3" s="6">
        <f>'CAN Commercial Assignment'!AJ71</f>
        <v>0</v>
      </c>
      <c r="AK3" s="6">
        <f>'CAN Commercial Assignment'!AK71</f>
        <v>0</v>
      </c>
    </row>
    <row r="4" spans="1:39">
      <c r="A4" s="1" t="s">
        <v>27</v>
      </c>
      <c r="B4" s="6">
        <f>'CAN Commercial Assignment'!B72</f>
        <v>93174126876563.906</v>
      </c>
      <c r="C4" s="6">
        <f>'CAN Commercial Assignment'!C72</f>
        <v>96932080616311.141</v>
      </c>
      <c r="D4" s="6">
        <f>'CAN Commercial Assignment'!D72</f>
        <v>100921293047735.14</v>
      </c>
      <c r="E4" s="6">
        <f>'CAN Commercial Assignment'!E72</f>
        <v>103869841366613.73</v>
      </c>
      <c r="F4" s="6">
        <f>'CAN Commercial Assignment'!F72</f>
        <v>105107075367084.38</v>
      </c>
      <c r="G4" s="6">
        <f>'CAN Commercial Assignment'!G72</f>
        <v>106760575012573.17</v>
      </c>
      <c r="H4" s="6">
        <f>'CAN Commercial Assignment'!H72</f>
        <v>108367822919726.59</v>
      </c>
      <c r="I4" s="6">
        <f>'CAN Commercial Assignment'!I72</f>
        <v>110414462341065.86</v>
      </c>
      <c r="J4" s="6">
        <f>'CAN Commercial Assignment'!J72</f>
        <v>113027685557013.17</v>
      </c>
      <c r="K4" s="6">
        <f>'CAN Commercial Assignment'!K72</f>
        <v>115594657034625.12</v>
      </c>
      <c r="L4" s="6">
        <f>'CAN Commercial Assignment'!L72</f>
        <v>117884118082225</v>
      </c>
      <c r="M4" s="6">
        <f>'CAN Commercial Assignment'!M72</f>
        <v>120323897279414.77</v>
      </c>
      <c r="N4" s="6">
        <f>'CAN Commercial Assignment'!N72</f>
        <v>122833054084107.53</v>
      </c>
      <c r="O4" s="6">
        <f>'CAN Commercial Assignment'!O72</f>
        <v>125180329804626.56</v>
      </c>
      <c r="P4" s="6">
        <f>'CAN Commercial Assignment'!P72</f>
        <v>127238532160549.69</v>
      </c>
      <c r="Q4" s="6">
        <f>'CAN Commercial Assignment'!Q72</f>
        <v>129238919843553.58</v>
      </c>
      <c r="R4" s="6">
        <f>'CAN Commercial Assignment'!R72</f>
        <v>131204618722805.98</v>
      </c>
      <c r="S4" s="6">
        <f>'CAN Commercial Assignment'!S72</f>
        <v>133112502929139.22</v>
      </c>
      <c r="T4" s="6">
        <f>'CAN Commercial Assignment'!T72</f>
        <v>134939446593385.56</v>
      </c>
      <c r="U4" s="6">
        <f>'CAN Commercial Assignment'!U72</f>
        <v>136997648949308.67</v>
      </c>
      <c r="V4" s="6">
        <f>'CAN Commercial Assignment'!V72</f>
        <v>139217732389405.5</v>
      </c>
      <c r="W4" s="6">
        <f>'CAN Commercial Assignment'!W72</f>
        <v>140894357904061.94</v>
      </c>
      <c r="X4" s="6">
        <f>'CAN Commercial Assignment'!X72</f>
        <v>142802242110395.19</v>
      </c>
      <c r="Y4" s="6">
        <f>'CAN Commercial Assignment'!Y72</f>
        <v>144501993494219.31</v>
      </c>
      <c r="Z4" s="6">
        <f>'CAN Commercial Assignment'!Z72</f>
        <v>145762353363857.62</v>
      </c>
      <c r="AA4" s="6">
        <f>'CAN Commercial Assignment'!AA72</f>
        <v>146976461495160.56</v>
      </c>
      <c r="AB4" s="6">
        <f>'CAN Commercial Assignment'!AB72</f>
        <v>149554225045050.5</v>
      </c>
      <c r="AC4" s="6">
        <f>'CAN Commercial Assignment'!AC72</f>
        <v>151356641272301</v>
      </c>
      <c r="AD4" s="6">
        <f>'CAN Commercial Assignment'!AD72</f>
        <v>153159057499551.5</v>
      </c>
      <c r="AE4" s="6">
        <f>'CAN Commercial Assignment'!AE72</f>
        <v>154961473726801.5</v>
      </c>
      <c r="AF4" s="6">
        <f>'CAN Commercial Assignment'!AF72</f>
        <v>156763889954052</v>
      </c>
      <c r="AG4" s="6">
        <f>'CAN Commercial Assignment'!AG72</f>
        <v>158566306181302.5</v>
      </c>
      <c r="AH4" s="6">
        <f>'CAN Commercial Assignment'!AH72</f>
        <v>160368722408552.5</v>
      </c>
      <c r="AI4" s="6">
        <f>'CAN Commercial Assignment'!AI72</f>
        <v>162171138635803</v>
      </c>
      <c r="AJ4" s="6">
        <f>'CAN Commercial Assignment'!AJ72</f>
        <v>163973554863053.5</v>
      </c>
      <c r="AK4" s="6">
        <f>'CAN Commercial Assignment'!AK72</f>
        <v>165775971090303.5</v>
      </c>
    </row>
    <row r="5" spans="1:39">
      <c r="A5" s="1" t="s">
        <v>28</v>
      </c>
      <c r="B5" s="6">
        <f>'CAN Commercial Assignment'!B73</f>
        <v>579536110098.51648</v>
      </c>
      <c r="C5" s="6">
        <f>'CAN Commercial Assignment'!C73</f>
        <v>602910301682.28638</v>
      </c>
      <c r="D5" s="6">
        <f>'CAN Commercial Assignment'!D73</f>
        <v>627722905055.82678</v>
      </c>
      <c r="E5" s="6">
        <f>'CAN Commercial Assignment'!E73</f>
        <v>646062655375.40002</v>
      </c>
      <c r="F5" s="6">
        <f>'CAN Commercial Assignment'!F73</f>
        <v>653758158450.672</v>
      </c>
      <c r="G5" s="6">
        <f>'CAN Commercial Assignment'!G73</f>
        <v>664042802747.53076</v>
      </c>
      <c r="H5" s="6">
        <f>'CAN Commercial Assignment'!H73</f>
        <v>674039764686.43542</v>
      </c>
      <c r="I5" s="6">
        <f>'CAN Commercial Assignment'!I73</f>
        <v>686769709025.90393</v>
      </c>
      <c r="J5" s="6">
        <f>'CAN Commercial Assignment'!J73</f>
        <v>703023762250.31006</v>
      </c>
      <c r="K5" s="6">
        <f>'CAN Commercial Assignment'!K73</f>
        <v>718990133116.76208</v>
      </c>
      <c r="L5" s="6">
        <f>'CAN Commercial Assignment'!L73</f>
        <v>733230409835.48962</v>
      </c>
      <c r="M5" s="6">
        <f>'CAN Commercial Assignment'!M73</f>
        <v>748405654217.56799</v>
      </c>
      <c r="N5" s="6">
        <f>'CAN Commercial Assignment'!N73</f>
        <v>764012422136.57739</v>
      </c>
      <c r="O5" s="6">
        <f>'CAN Commercial Assignment'!O73</f>
        <v>778612301802.74756</v>
      </c>
      <c r="P5" s="6">
        <f>'CAN Commercial Assignment'!P73</f>
        <v>791414166731.70459</v>
      </c>
      <c r="Q5" s="6">
        <f>'CAN Commercial Assignment'!Q73</f>
        <v>803856428713.21899</v>
      </c>
      <c r="R5" s="6">
        <f>'CAN Commercial Assignment'!R73</f>
        <v>816082928926.26782</v>
      </c>
      <c r="S5" s="6">
        <f>'CAN Commercial Assignment'!S73</f>
        <v>827949826191.87415</v>
      </c>
      <c r="T5" s="6">
        <f>'CAN Commercial Assignment'!T73</f>
        <v>839313279331.06079</v>
      </c>
      <c r="U5" s="6">
        <f>'CAN Commercial Assignment'!U73</f>
        <v>852115144260.01782</v>
      </c>
      <c r="V5" s="6">
        <f>'CAN Commercial Assignment'!V73</f>
        <v>865923897441.81421</v>
      </c>
      <c r="W5" s="6">
        <f>'CAN Commercial Assignment'!W73</f>
        <v>876352382917.6499</v>
      </c>
      <c r="X5" s="6">
        <f>'CAN Commercial Assignment'!X73</f>
        <v>888219280183.25623</v>
      </c>
      <c r="Y5" s="6">
        <f>'CAN Commercial Assignment'!Y73</f>
        <v>898791606838.06909</v>
      </c>
      <c r="Z5" s="6">
        <f>'CAN Commercial Assignment'!Z73</f>
        <v>906630951092.31799</v>
      </c>
      <c r="AA5" s="6">
        <f>'CAN Commercial Assignment'!AA73</f>
        <v>914182612988.61292</v>
      </c>
      <c r="AB5" s="6">
        <f>'CAN Commercial Assignment'!AB73</f>
        <v>930216109738.58594</v>
      </c>
      <c r="AC5" s="6">
        <f>'CAN Commercial Assignment'!AC73</f>
        <v>941427004051.58594</v>
      </c>
      <c r="AD5" s="6">
        <f>'CAN Commercial Assignment'!AD73</f>
        <v>952637898364.58594</v>
      </c>
      <c r="AE5" s="6">
        <f>'CAN Commercial Assignment'!AE73</f>
        <v>963848792677.58203</v>
      </c>
      <c r="AF5" s="6">
        <f>'CAN Commercial Assignment'!AF73</f>
        <v>975059686990.58203</v>
      </c>
      <c r="AG5" s="6">
        <f>'CAN Commercial Assignment'!AG73</f>
        <v>986270581303.58203</v>
      </c>
      <c r="AH5" s="6">
        <f>'CAN Commercial Assignment'!AH73</f>
        <v>997481475616.57812</v>
      </c>
      <c r="AI5" s="6">
        <f>'CAN Commercial Assignment'!AI73</f>
        <v>1008692369929.5781</v>
      </c>
      <c r="AJ5" s="6">
        <f>'CAN Commercial Assignment'!AJ73</f>
        <v>1019903264242.5781</v>
      </c>
      <c r="AK5" s="6">
        <f>'CAN Commercial Assignment'!AK73</f>
        <v>1031114158555.5742</v>
      </c>
    </row>
    <row r="6" spans="1:39">
      <c r="A6" s="1" t="s">
        <v>29</v>
      </c>
      <c r="B6" s="6">
        <f>'CAN Commercial Assignment'!B74</f>
        <v>0</v>
      </c>
      <c r="C6" s="6">
        <f>'CAN Commercial Assignment'!C74</f>
        <v>0</v>
      </c>
      <c r="D6" s="6">
        <f>'CAN Commercial Assignment'!D74</f>
        <v>0</v>
      </c>
      <c r="E6" s="6">
        <f>'CAN Commercial Assignment'!E74</f>
        <v>0</v>
      </c>
      <c r="F6" s="6">
        <f>'CAN Commercial Assignment'!F74</f>
        <v>0</v>
      </c>
      <c r="G6" s="6">
        <f>'CAN Commercial Assignment'!G74</f>
        <v>0</v>
      </c>
      <c r="H6" s="6">
        <f>'CAN Commercial Assignment'!H74</f>
        <v>0</v>
      </c>
      <c r="I6" s="6">
        <f>'CAN Commercial Assignment'!I74</f>
        <v>0</v>
      </c>
      <c r="J6" s="6">
        <f>'CAN Commercial Assignment'!J74</f>
        <v>0</v>
      </c>
      <c r="K6" s="6">
        <f>'CAN Commercial Assignment'!K74</f>
        <v>0</v>
      </c>
      <c r="L6" s="6">
        <f>'CAN Commercial Assignment'!L74</f>
        <v>0</v>
      </c>
      <c r="M6" s="6">
        <f>'CAN Commercial Assignment'!M74</f>
        <v>0</v>
      </c>
      <c r="N6" s="6">
        <f>'CAN Commercial Assignment'!N74</f>
        <v>0</v>
      </c>
      <c r="O6" s="6">
        <f>'CAN Commercial Assignment'!O74</f>
        <v>0</v>
      </c>
      <c r="P6" s="6">
        <f>'CAN Commercial Assignment'!P74</f>
        <v>0</v>
      </c>
      <c r="Q6" s="6">
        <f>'CAN Commercial Assignment'!Q74</f>
        <v>0</v>
      </c>
      <c r="R6" s="6">
        <f>'CAN Commercial Assignment'!R74</f>
        <v>0</v>
      </c>
      <c r="S6" s="6">
        <f>'CAN Commercial Assignment'!S74</f>
        <v>0</v>
      </c>
      <c r="T6" s="6">
        <f>'CAN Commercial Assignment'!T74</f>
        <v>0</v>
      </c>
      <c r="U6" s="6">
        <f>'CAN Commercial Assignment'!U74</f>
        <v>0</v>
      </c>
      <c r="V6" s="6">
        <f>'CAN Commercial Assignment'!V74</f>
        <v>0</v>
      </c>
      <c r="W6" s="6">
        <f>'CAN Commercial Assignment'!W74</f>
        <v>0</v>
      </c>
      <c r="X6" s="6">
        <f>'CAN Commercial Assignment'!X74</f>
        <v>0</v>
      </c>
      <c r="Y6" s="6">
        <f>'CAN Commercial Assignment'!Y74</f>
        <v>0</v>
      </c>
      <c r="Z6" s="6">
        <f>'CAN Commercial Assignment'!Z74</f>
        <v>0</v>
      </c>
      <c r="AA6" s="6">
        <f>'CAN Commercial Assignment'!AA74</f>
        <v>0</v>
      </c>
      <c r="AB6" s="6">
        <f>'CAN Commercial Assignment'!AB74</f>
        <v>0</v>
      </c>
      <c r="AC6" s="6">
        <f>'CAN Commercial Assignment'!AC74</f>
        <v>0</v>
      </c>
      <c r="AD6" s="6">
        <f>'CAN Commercial Assignment'!AD74</f>
        <v>0</v>
      </c>
      <c r="AE6" s="6">
        <f>'CAN Commercial Assignment'!AE74</f>
        <v>0</v>
      </c>
      <c r="AF6" s="6">
        <f>'CAN Commercial Assignment'!AF74</f>
        <v>0</v>
      </c>
      <c r="AG6" s="6">
        <f>'CAN Commercial Assignment'!AG74</f>
        <v>0</v>
      </c>
      <c r="AH6" s="6">
        <f>'CAN Commercial Assignment'!AH74</f>
        <v>0</v>
      </c>
      <c r="AI6" s="6">
        <f>'CAN Commercial Assignment'!AI74</f>
        <v>0</v>
      </c>
      <c r="AJ6" s="6">
        <f>'CAN Commercial Assignment'!AJ74</f>
        <v>0</v>
      </c>
      <c r="AK6" s="6">
        <f>'CAN Commercial Assignment'!AK74</f>
        <v>0</v>
      </c>
    </row>
    <row r="7" spans="1:39">
      <c r="A7" s="1" t="s">
        <v>30</v>
      </c>
      <c r="B7" s="6">
        <f>'CAN Commercial Assignment'!B75</f>
        <v>0</v>
      </c>
      <c r="C7" s="6">
        <f>'CAN Commercial Assignment'!C75</f>
        <v>0</v>
      </c>
      <c r="D7" s="6">
        <f>'CAN Commercial Assignment'!D75</f>
        <v>0</v>
      </c>
      <c r="E7" s="6">
        <f>'CAN Commercial Assignment'!E75</f>
        <v>0</v>
      </c>
      <c r="F7" s="6">
        <f>'CAN Commercial Assignment'!F75</f>
        <v>0</v>
      </c>
      <c r="G7" s="6">
        <f>'CAN Commercial Assignment'!G75</f>
        <v>0</v>
      </c>
      <c r="H7" s="6">
        <f>'CAN Commercial Assignment'!H75</f>
        <v>0</v>
      </c>
      <c r="I7" s="6">
        <f>'CAN Commercial Assignment'!I75</f>
        <v>0</v>
      </c>
      <c r="J7" s="6">
        <f>'CAN Commercial Assignment'!J75</f>
        <v>0</v>
      </c>
      <c r="K7" s="6">
        <f>'CAN Commercial Assignment'!K75</f>
        <v>0</v>
      </c>
      <c r="L7" s="6">
        <f>'CAN Commercial Assignment'!L75</f>
        <v>0</v>
      </c>
      <c r="M7" s="6">
        <f>'CAN Commercial Assignment'!M75</f>
        <v>0</v>
      </c>
      <c r="N7" s="6">
        <f>'CAN Commercial Assignment'!N75</f>
        <v>0</v>
      </c>
      <c r="O7" s="6">
        <f>'CAN Commercial Assignment'!O75</f>
        <v>0</v>
      </c>
      <c r="P7" s="6">
        <f>'CAN Commercial Assignment'!P75</f>
        <v>0</v>
      </c>
      <c r="Q7" s="6">
        <f>'CAN Commercial Assignment'!Q75</f>
        <v>0</v>
      </c>
      <c r="R7" s="6">
        <f>'CAN Commercial Assignment'!R75</f>
        <v>0</v>
      </c>
      <c r="S7" s="6">
        <f>'CAN Commercial Assignment'!S75</f>
        <v>0</v>
      </c>
      <c r="T7" s="6">
        <f>'CAN Commercial Assignment'!T75</f>
        <v>0</v>
      </c>
      <c r="U7" s="6">
        <f>'CAN Commercial Assignment'!U75</f>
        <v>0</v>
      </c>
      <c r="V7" s="6">
        <f>'CAN Commercial Assignment'!V75</f>
        <v>0</v>
      </c>
      <c r="W7" s="6">
        <f>'CAN Commercial Assignment'!W75</f>
        <v>0</v>
      </c>
      <c r="X7" s="6">
        <f>'CAN Commercial Assignment'!X75</f>
        <v>0</v>
      </c>
      <c r="Y7" s="6">
        <f>'CAN Commercial Assignment'!Y75</f>
        <v>0</v>
      </c>
      <c r="Z7" s="6">
        <f>'CAN Commercial Assignment'!Z75</f>
        <v>0</v>
      </c>
      <c r="AA7" s="6">
        <f>'CAN Commercial Assignment'!AA75</f>
        <v>0</v>
      </c>
      <c r="AB7" s="6">
        <f>'CAN Commercial Assignment'!AB75</f>
        <v>0</v>
      </c>
      <c r="AC7" s="6">
        <f>'CAN Commercial Assignment'!AC75</f>
        <v>0</v>
      </c>
      <c r="AD7" s="6">
        <f>'CAN Commercial Assignment'!AD75</f>
        <v>0</v>
      </c>
      <c r="AE7" s="6">
        <f>'CAN Commercial Assignment'!AE75</f>
        <v>0</v>
      </c>
      <c r="AF7" s="6">
        <f>'CAN Commercial Assignment'!AF75</f>
        <v>0</v>
      </c>
      <c r="AG7" s="6">
        <f>'CAN Commercial Assignment'!AG75</f>
        <v>0</v>
      </c>
      <c r="AH7" s="6">
        <f>'CAN Commercial Assignment'!AH75</f>
        <v>0</v>
      </c>
      <c r="AI7" s="6">
        <f>'CAN Commercial Assignment'!AI75</f>
        <v>0</v>
      </c>
      <c r="AJ7" s="6">
        <f>'CAN Commercial Assignment'!AJ75</f>
        <v>0</v>
      </c>
      <c r="AK7" s="6">
        <f>'CAN Commercial Assignment'!AK75</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Commercial Assignment'!B79</f>
        <v>2438234487860.2593</v>
      </c>
      <c r="C2" s="6">
        <f>'CAN Commercial Assignment'!C79</f>
        <v>2536574796690.5625</v>
      </c>
      <c r="D2" s="6">
        <f>'CAN Commercial Assignment'!D79</f>
        <v>2640966816833.5</v>
      </c>
      <c r="E2" s="6">
        <f>'CAN Commercial Assignment'!E79</f>
        <v>2718126136069.584</v>
      </c>
      <c r="F2" s="6">
        <f>'CAN Commercial Assignment'!F79</f>
        <v>2750502791592.1763</v>
      </c>
      <c r="G2" s="6">
        <f>'CAN Commercial Assignment'!G79</f>
        <v>2793772527477.5098</v>
      </c>
      <c r="H2" s="6">
        <f>'CAN Commercial Assignment'!H79</f>
        <v>2835831921100.3164</v>
      </c>
      <c r="I2" s="6">
        <f>'CAN Commercial Assignment'!I79</f>
        <v>2889389566217.1274</v>
      </c>
      <c r="J2" s="6">
        <f>'CAN Commercial Assignment'!J79</f>
        <v>2957773904049.8926</v>
      </c>
      <c r="K2" s="6">
        <f>'CAN Commercial Assignment'!K79</f>
        <v>3024947899620.1304</v>
      </c>
      <c r="L2" s="6">
        <f>'CAN Commercial Assignment'!L79</f>
        <v>3084859841615.2075</v>
      </c>
      <c r="M2" s="6">
        <f>'CAN Commercial Assignment'!M79</f>
        <v>3148705395963.4971</v>
      </c>
      <c r="N2" s="6">
        <f>'CAN Commercial Assignment'!N79</f>
        <v>3214366463705.5767</v>
      </c>
      <c r="O2" s="6">
        <f>'CAN Commercial Assignment'!O79</f>
        <v>3275791333528.812</v>
      </c>
      <c r="P2" s="6">
        <f>'CAN Commercial Assignment'!P79</f>
        <v>3329651564211.2554</v>
      </c>
      <c r="Q2" s="6">
        <f>'CAN Commercial Assignment'!Q79</f>
        <v>3381998867065.5396</v>
      </c>
      <c r="R2" s="6">
        <f>'CAN Commercial Assignment'!R79</f>
        <v>3433438413222.9287</v>
      </c>
      <c r="S2" s="6">
        <f>'CAN Commercial Assignment'!S79</f>
        <v>3483365031552.1602</v>
      </c>
      <c r="T2" s="6">
        <f>'CAN Commercial Assignment'!T79</f>
        <v>3531173550921.9692</v>
      </c>
      <c r="U2" s="6">
        <f>'CAN Commercial Assignment'!U79</f>
        <v>3585033781604.4126</v>
      </c>
      <c r="V2" s="6">
        <f>'CAN Commercial Assignment'!V79</f>
        <v>3643130210205.6992</v>
      </c>
      <c r="W2" s="6">
        <f>'CAN Commercial Assignment'!W79</f>
        <v>3687005117222.2959</v>
      </c>
      <c r="X2" s="6">
        <f>'CAN Commercial Assignment'!X79</f>
        <v>3736931735551.5269</v>
      </c>
      <c r="Y2" s="6">
        <f>'CAN Commercial Assignment'!Y79</f>
        <v>3781411813699.3867</v>
      </c>
      <c r="Z2" s="6">
        <f>'CAN Commercial Assignment'!Z79</f>
        <v>3814393640353.2427</v>
      </c>
      <c r="AA2" s="6">
        <f>'CAN Commercial Assignment'!AA79</f>
        <v>3846165124744.5713</v>
      </c>
      <c r="AB2" s="6">
        <f>'CAN Commercial Assignment'!AB79</f>
        <v>3913621533509.3906</v>
      </c>
      <c r="AC2" s="6">
        <f>'CAN Commercial Assignment'!AC79</f>
        <v>3960788204709.6875</v>
      </c>
      <c r="AD2" s="6">
        <f>'CAN Commercial Assignment'!AD79</f>
        <v>4007954875909.9688</v>
      </c>
      <c r="AE2" s="6">
        <f>'CAN Commercial Assignment'!AE79</f>
        <v>4055121547110.25</v>
      </c>
      <c r="AF2" s="6">
        <f>'CAN Commercial Assignment'!AF79</f>
        <v>4102288218310.5469</v>
      </c>
      <c r="AG2" s="6">
        <f>'CAN Commercial Assignment'!AG79</f>
        <v>4149454889510.8281</v>
      </c>
      <c r="AH2" s="6">
        <f>'CAN Commercial Assignment'!AH79</f>
        <v>4196621560711.125</v>
      </c>
      <c r="AI2" s="6">
        <f>'CAN Commercial Assignment'!AI79</f>
        <v>4243788231911.4062</v>
      </c>
      <c r="AJ2" s="6">
        <f>'CAN Commercial Assignment'!AJ79</f>
        <v>4290954903111.6875</v>
      </c>
      <c r="AK2" s="6">
        <f>'CAN Commercial Assignment'!AK79</f>
        <v>4338121574311.9844</v>
      </c>
    </row>
    <row r="3" spans="1:39">
      <c r="A3" s="1" t="s">
        <v>26</v>
      </c>
      <c r="B3" s="6">
        <f>'CAN Commercial Assignment'!B80</f>
        <v>0</v>
      </c>
      <c r="C3" s="6">
        <f>'CAN Commercial Assignment'!C80</f>
        <v>0</v>
      </c>
      <c r="D3" s="6">
        <f>'CAN Commercial Assignment'!D80</f>
        <v>0</v>
      </c>
      <c r="E3" s="6">
        <f>'CAN Commercial Assignment'!E80</f>
        <v>0</v>
      </c>
      <c r="F3" s="6">
        <f>'CAN Commercial Assignment'!F80</f>
        <v>0</v>
      </c>
      <c r="G3" s="6">
        <f>'CAN Commercial Assignment'!G80</f>
        <v>0</v>
      </c>
      <c r="H3" s="6">
        <f>'CAN Commercial Assignment'!H80</f>
        <v>0</v>
      </c>
      <c r="I3" s="6">
        <f>'CAN Commercial Assignment'!I80</f>
        <v>0</v>
      </c>
      <c r="J3" s="6">
        <f>'CAN Commercial Assignment'!J80</f>
        <v>0</v>
      </c>
      <c r="K3" s="6">
        <f>'CAN Commercial Assignment'!K80</f>
        <v>0</v>
      </c>
      <c r="L3" s="6">
        <f>'CAN Commercial Assignment'!L80</f>
        <v>0</v>
      </c>
      <c r="M3" s="6">
        <f>'CAN Commercial Assignment'!M80</f>
        <v>0</v>
      </c>
      <c r="N3" s="6">
        <f>'CAN Commercial Assignment'!N80</f>
        <v>0</v>
      </c>
      <c r="O3" s="6">
        <f>'CAN Commercial Assignment'!O80</f>
        <v>0</v>
      </c>
      <c r="P3" s="6">
        <f>'CAN Commercial Assignment'!P80</f>
        <v>0</v>
      </c>
      <c r="Q3" s="6">
        <f>'CAN Commercial Assignment'!Q80</f>
        <v>0</v>
      </c>
      <c r="R3" s="6">
        <f>'CAN Commercial Assignment'!R80</f>
        <v>0</v>
      </c>
      <c r="S3" s="6">
        <f>'CAN Commercial Assignment'!S80</f>
        <v>0</v>
      </c>
      <c r="T3" s="6">
        <f>'CAN Commercial Assignment'!T80</f>
        <v>0</v>
      </c>
      <c r="U3" s="6">
        <f>'CAN Commercial Assignment'!U80</f>
        <v>0</v>
      </c>
      <c r="V3" s="6">
        <f>'CAN Commercial Assignment'!V80</f>
        <v>0</v>
      </c>
      <c r="W3" s="6">
        <f>'CAN Commercial Assignment'!W80</f>
        <v>0</v>
      </c>
      <c r="X3" s="6">
        <f>'CAN Commercial Assignment'!X80</f>
        <v>0</v>
      </c>
      <c r="Y3" s="6">
        <f>'CAN Commercial Assignment'!Y80</f>
        <v>0</v>
      </c>
      <c r="Z3" s="6">
        <f>'CAN Commercial Assignment'!Z80</f>
        <v>0</v>
      </c>
      <c r="AA3" s="6">
        <f>'CAN Commercial Assignment'!AA80</f>
        <v>0</v>
      </c>
      <c r="AB3" s="6">
        <f>'CAN Commercial Assignment'!AB80</f>
        <v>0</v>
      </c>
      <c r="AC3" s="6">
        <f>'CAN Commercial Assignment'!AC80</f>
        <v>0</v>
      </c>
      <c r="AD3" s="6">
        <f>'CAN Commercial Assignment'!AD80</f>
        <v>0</v>
      </c>
      <c r="AE3" s="6">
        <f>'CAN Commercial Assignment'!AE80</f>
        <v>0</v>
      </c>
      <c r="AF3" s="6">
        <f>'CAN Commercial Assignment'!AF80</f>
        <v>0</v>
      </c>
      <c r="AG3" s="6">
        <f>'CAN Commercial Assignment'!AG80</f>
        <v>0</v>
      </c>
      <c r="AH3" s="6">
        <f>'CAN Commercial Assignment'!AH80</f>
        <v>0</v>
      </c>
      <c r="AI3" s="6">
        <f>'CAN Commercial Assignment'!AI80</f>
        <v>0</v>
      </c>
      <c r="AJ3" s="6">
        <f>'CAN Commercial Assignment'!AJ80</f>
        <v>0</v>
      </c>
      <c r="AK3" s="6">
        <f>'CAN Commercial Assignment'!AK80</f>
        <v>0</v>
      </c>
    </row>
    <row r="4" spans="1:39">
      <c r="A4" s="1" t="s">
        <v>27</v>
      </c>
      <c r="B4" s="6">
        <f>'CAN Commercial Assignment'!B81</f>
        <v>554338734937.73291</v>
      </c>
      <c r="C4" s="6">
        <f>'CAN Commercial Assignment'!C81</f>
        <v>576696651152.02466</v>
      </c>
      <c r="D4" s="6">
        <f>'CAN Commercial Assignment'!D81</f>
        <v>600430439133.34985</v>
      </c>
      <c r="E4" s="6">
        <f>'CAN Commercial Assignment'!E81</f>
        <v>617972804163.0249</v>
      </c>
      <c r="F4" s="6">
        <f>'CAN Commercial Assignment'!F81</f>
        <v>625333718116.65332</v>
      </c>
      <c r="G4" s="6">
        <f>'CAN Commercial Assignment'!G81</f>
        <v>635171201250.94165</v>
      </c>
      <c r="H4" s="6">
        <f>'CAN Commercial Assignment'!H81</f>
        <v>644733510031.82336</v>
      </c>
      <c r="I4" s="6">
        <f>'CAN Commercial Assignment'!I81</f>
        <v>656909975170.06836</v>
      </c>
      <c r="J4" s="6">
        <f>'CAN Commercial Assignment'!J81</f>
        <v>672457326137.54517</v>
      </c>
      <c r="K4" s="6">
        <f>'CAN Commercial Assignment'!K81</f>
        <v>687729502751.61523</v>
      </c>
      <c r="L4" s="6">
        <f>'CAN Commercial Assignment'!L81</f>
        <v>701350633245.24536</v>
      </c>
      <c r="M4" s="6">
        <f>'CAN Commercial Assignment'!M81</f>
        <v>715866080387.44714</v>
      </c>
      <c r="N4" s="6">
        <f>'CAN Commercial Assignment'!N81</f>
        <v>730794289059.75891</v>
      </c>
      <c r="O4" s="6">
        <f>'CAN Commercial Assignment'!O81</f>
        <v>744759387495.14722</v>
      </c>
      <c r="P4" s="6">
        <f>'CAN Commercial Assignment'!P81</f>
        <v>757004646221.74402</v>
      </c>
      <c r="Q4" s="6">
        <f>'CAN Commercial Assignment'!Q81</f>
        <v>768905937006.5824</v>
      </c>
      <c r="R4" s="6">
        <f>'CAN Commercial Assignment'!R81</f>
        <v>780600847026.36572</v>
      </c>
      <c r="S4" s="6">
        <f>'CAN Commercial Assignment'!S81</f>
        <v>791951789104.39087</v>
      </c>
      <c r="T4" s="6">
        <f>'CAN Commercial Assignment'!T81</f>
        <v>802821176063.95422</v>
      </c>
      <c r="U4" s="6">
        <f>'CAN Commercial Assignment'!U81</f>
        <v>815066434790.55103</v>
      </c>
      <c r="V4" s="6">
        <f>'CAN Commercial Assignment'!V81</f>
        <v>828274803754.07104</v>
      </c>
      <c r="W4" s="6">
        <f>'CAN Commercial Assignment'!W81</f>
        <v>838249874065.06274</v>
      </c>
      <c r="X4" s="6">
        <f>'CAN Commercial Assignment'!X81</f>
        <v>849600816143.08789</v>
      </c>
      <c r="Y4" s="6">
        <f>'CAN Commercial Assignment'!Y81</f>
        <v>859713473630.78284</v>
      </c>
      <c r="Z4" s="6">
        <f>'CAN Commercial Assignment'!Z81</f>
        <v>867211974761.11462</v>
      </c>
      <c r="AA4" s="6">
        <f>'CAN Commercial Assignment'!AA81</f>
        <v>874435301538.03955</v>
      </c>
      <c r="AB4" s="6">
        <f>'CAN Commercial Assignment'!AB81</f>
        <v>889771685501.23828</v>
      </c>
      <c r="AC4" s="6">
        <f>'CAN Commercial Assignment'!AC81</f>
        <v>900495146667.33203</v>
      </c>
      <c r="AD4" s="6">
        <f>'CAN Commercial Assignment'!AD81</f>
        <v>911218607833.42188</v>
      </c>
      <c r="AE4" s="6">
        <f>'CAN Commercial Assignment'!AE81</f>
        <v>921942068999.51172</v>
      </c>
      <c r="AF4" s="6">
        <f>'CAN Commercial Assignment'!AF81</f>
        <v>932665530165.60156</v>
      </c>
      <c r="AG4" s="6">
        <f>'CAN Commercial Assignment'!AG81</f>
        <v>943388991331.69141</v>
      </c>
      <c r="AH4" s="6">
        <f>'CAN Commercial Assignment'!AH81</f>
        <v>954112452497.78125</v>
      </c>
      <c r="AI4" s="6">
        <f>'CAN Commercial Assignment'!AI81</f>
        <v>964835913663.87109</v>
      </c>
      <c r="AJ4" s="6">
        <f>'CAN Commercial Assignment'!AJ81</f>
        <v>975559374829.96094</v>
      </c>
      <c r="AK4" s="6">
        <f>'CAN Commercial Assignment'!AK81</f>
        <v>986282835996.05078</v>
      </c>
    </row>
    <row r="5" spans="1:39">
      <c r="A5" s="1" t="s">
        <v>28</v>
      </c>
      <c r="B5" s="6">
        <f>'CAN Commercial Assignment'!B82</f>
        <v>0</v>
      </c>
      <c r="C5" s="6">
        <f>'CAN Commercial Assignment'!C82</f>
        <v>0</v>
      </c>
      <c r="D5" s="6">
        <f>'CAN Commercial Assignment'!D82</f>
        <v>0</v>
      </c>
      <c r="E5" s="6">
        <f>'CAN Commercial Assignment'!E82</f>
        <v>0</v>
      </c>
      <c r="F5" s="6">
        <f>'CAN Commercial Assignment'!F82</f>
        <v>0</v>
      </c>
      <c r="G5" s="6">
        <f>'CAN Commercial Assignment'!G82</f>
        <v>0</v>
      </c>
      <c r="H5" s="6">
        <f>'CAN Commercial Assignment'!H82</f>
        <v>0</v>
      </c>
      <c r="I5" s="6">
        <f>'CAN Commercial Assignment'!I82</f>
        <v>0</v>
      </c>
      <c r="J5" s="6">
        <f>'CAN Commercial Assignment'!J82</f>
        <v>0</v>
      </c>
      <c r="K5" s="6">
        <f>'CAN Commercial Assignment'!K82</f>
        <v>0</v>
      </c>
      <c r="L5" s="6">
        <f>'CAN Commercial Assignment'!L82</f>
        <v>0</v>
      </c>
      <c r="M5" s="6">
        <f>'CAN Commercial Assignment'!M82</f>
        <v>0</v>
      </c>
      <c r="N5" s="6">
        <f>'CAN Commercial Assignment'!N82</f>
        <v>0</v>
      </c>
      <c r="O5" s="6">
        <f>'CAN Commercial Assignment'!O82</f>
        <v>0</v>
      </c>
      <c r="P5" s="6">
        <f>'CAN Commercial Assignment'!P82</f>
        <v>0</v>
      </c>
      <c r="Q5" s="6">
        <f>'CAN Commercial Assignment'!Q82</f>
        <v>0</v>
      </c>
      <c r="R5" s="6">
        <f>'CAN Commercial Assignment'!R82</f>
        <v>0</v>
      </c>
      <c r="S5" s="6">
        <f>'CAN Commercial Assignment'!S82</f>
        <v>0</v>
      </c>
      <c r="T5" s="6">
        <f>'CAN Commercial Assignment'!T82</f>
        <v>0</v>
      </c>
      <c r="U5" s="6">
        <f>'CAN Commercial Assignment'!U82</f>
        <v>0</v>
      </c>
      <c r="V5" s="6">
        <f>'CAN Commercial Assignment'!V82</f>
        <v>0</v>
      </c>
      <c r="W5" s="6">
        <f>'CAN Commercial Assignment'!W82</f>
        <v>0</v>
      </c>
      <c r="X5" s="6">
        <f>'CAN Commercial Assignment'!X82</f>
        <v>0</v>
      </c>
      <c r="Y5" s="6">
        <f>'CAN Commercial Assignment'!Y82</f>
        <v>0</v>
      </c>
      <c r="Z5" s="6">
        <f>'CAN Commercial Assignment'!Z82</f>
        <v>0</v>
      </c>
      <c r="AA5" s="6">
        <f>'CAN Commercial Assignment'!AA82</f>
        <v>0</v>
      </c>
      <c r="AB5" s="6">
        <f>'CAN Commercial Assignment'!AB82</f>
        <v>0</v>
      </c>
      <c r="AC5" s="6">
        <f>'CAN Commercial Assignment'!AC82</f>
        <v>0</v>
      </c>
      <c r="AD5" s="6">
        <f>'CAN Commercial Assignment'!AD82</f>
        <v>0</v>
      </c>
      <c r="AE5" s="6">
        <f>'CAN Commercial Assignment'!AE82</f>
        <v>0</v>
      </c>
      <c r="AF5" s="6">
        <f>'CAN Commercial Assignment'!AF82</f>
        <v>0</v>
      </c>
      <c r="AG5" s="6">
        <f>'CAN Commercial Assignment'!AG82</f>
        <v>0</v>
      </c>
      <c r="AH5" s="6">
        <f>'CAN Commercial Assignment'!AH82</f>
        <v>0</v>
      </c>
      <c r="AI5" s="6">
        <f>'CAN Commercial Assignment'!AI82</f>
        <v>0</v>
      </c>
      <c r="AJ5" s="6">
        <f>'CAN Commercial Assignment'!AJ82</f>
        <v>0</v>
      </c>
      <c r="AK5" s="6">
        <f>'CAN Commercial Assignment'!AK82</f>
        <v>0</v>
      </c>
    </row>
    <row r="6" spans="1:39">
      <c r="A6" s="1" t="s">
        <v>29</v>
      </c>
      <c r="B6" s="6">
        <f>'CAN Commercial Assignment'!B83</f>
        <v>0</v>
      </c>
      <c r="C6" s="6">
        <f>'CAN Commercial Assignment'!C83</f>
        <v>0</v>
      </c>
      <c r="D6" s="6">
        <f>'CAN Commercial Assignment'!D83</f>
        <v>0</v>
      </c>
      <c r="E6" s="6">
        <f>'CAN Commercial Assignment'!E83</f>
        <v>0</v>
      </c>
      <c r="F6" s="6">
        <f>'CAN Commercial Assignment'!F83</f>
        <v>0</v>
      </c>
      <c r="G6" s="6">
        <f>'CAN Commercial Assignment'!G83</f>
        <v>0</v>
      </c>
      <c r="H6" s="6">
        <f>'CAN Commercial Assignment'!H83</f>
        <v>0</v>
      </c>
      <c r="I6" s="6">
        <f>'CAN Commercial Assignment'!I83</f>
        <v>0</v>
      </c>
      <c r="J6" s="6">
        <f>'CAN Commercial Assignment'!J83</f>
        <v>0</v>
      </c>
      <c r="K6" s="6">
        <f>'CAN Commercial Assignment'!K83</f>
        <v>0</v>
      </c>
      <c r="L6" s="6">
        <f>'CAN Commercial Assignment'!L83</f>
        <v>0</v>
      </c>
      <c r="M6" s="6">
        <f>'CAN Commercial Assignment'!M83</f>
        <v>0</v>
      </c>
      <c r="N6" s="6">
        <f>'CAN Commercial Assignment'!N83</f>
        <v>0</v>
      </c>
      <c r="O6" s="6">
        <f>'CAN Commercial Assignment'!O83</f>
        <v>0</v>
      </c>
      <c r="P6" s="6">
        <f>'CAN Commercial Assignment'!P83</f>
        <v>0</v>
      </c>
      <c r="Q6" s="6">
        <f>'CAN Commercial Assignment'!Q83</f>
        <v>0</v>
      </c>
      <c r="R6" s="6">
        <f>'CAN Commercial Assignment'!R83</f>
        <v>0</v>
      </c>
      <c r="S6" s="6">
        <f>'CAN Commercial Assignment'!S83</f>
        <v>0</v>
      </c>
      <c r="T6" s="6">
        <f>'CAN Commercial Assignment'!T83</f>
        <v>0</v>
      </c>
      <c r="U6" s="6">
        <f>'CAN Commercial Assignment'!U83</f>
        <v>0</v>
      </c>
      <c r="V6" s="6">
        <f>'CAN Commercial Assignment'!V83</f>
        <v>0</v>
      </c>
      <c r="W6" s="6">
        <f>'CAN Commercial Assignment'!W83</f>
        <v>0</v>
      </c>
      <c r="X6" s="6">
        <f>'CAN Commercial Assignment'!X83</f>
        <v>0</v>
      </c>
      <c r="Y6" s="6">
        <f>'CAN Commercial Assignment'!Y83</f>
        <v>0</v>
      </c>
      <c r="Z6" s="6">
        <f>'CAN Commercial Assignment'!Z83</f>
        <v>0</v>
      </c>
      <c r="AA6" s="6">
        <f>'CAN Commercial Assignment'!AA83</f>
        <v>0</v>
      </c>
      <c r="AB6" s="6">
        <f>'CAN Commercial Assignment'!AB83</f>
        <v>0</v>
      </c>
      <c r="AC6" s="6">
        <f>'CAN Commercial Assignment'!AC83</f>
        <v>0</v>
      </c>
      <c r="AD6" s="6">
        <f>'CAN Commercial Assignment'!AD83</f>
        <v>0</v>
      </c>
      <c r="AE6" s="6">
        <f>'CAN Commercial Assignment'!AE83</f>
        <v>0</v>
      </c>
      <c r="AF6" s="6">
        <f>'CAN Commercial Assignment'!AF83</f>
        <v>0</v>
      </c>
      <c r="AG6" s="6">
        <f>'CAN Commercial Assignment'!AG83</f>
        <v>0</v>
      </c>
      <c r="AH6" s="6">
        <f>'CAN Commercial Assignment'!AH83</f>
        <v>0</v>
      </c>
      <c r="AI6" s="6">
        <f>'CAN Commercial Assignment'!AI83</f>
        <v>0</v>
      </c>
      <c r="AJ6" s="6">
        <f>'CAN Commercial Assignment'!AJ83</f>
        <v>0</v>
      </c>
      <c r="AK6" s="6">
        <f>'CAN Commercial Assignment'!AK83</f>
        <v>0</v>
      </c>
    </row>
    <row r="7" spans="1:39">
      <c r="A7" s="1" t="s">
        <v>30</v>
      </c>
      <c r="B7" s="6">
        <f>'CAN Commercial Assignment'!B84</f>
        <v>0</v>
      </c>
      <c r="C7" s="6">
        <f>'CAN Commercial Assignment'!C84</f>
        <v>0</v>
      </c>
      <c r="D7" s="6">
        <f>'CAN Commercial Assignment'!D84</f>
        <v>0</v>
      </c>
      <c r="E7" s="6">
        <f>'CAN Commercial Assignment'!E84</f>
        <v>0</v>
      </c>
      <c r="F7" s="6">
        <f>'CAN Commercial Assignment'!F84</f>
        <v>0</v>
      </c>
      <c r="G7" s="6">
        <f>'CAN Commercial Assignment'!G84</f>
        <v>0</v>
      </c>
      <c r="H7" s="6">
        <f>'CAN Commercial Assignment'!H84</f>
        <v>0</v>
      </c>
      <c r="I7" s="6">
        <f>'CAN Commercial Assignment'!I84</f>
        <v>0</v>
      </c>
      <c r="J7" s="6">
        <f>'CAN Commercial Assignment'!J84</f>
        <v>0</v>
      </c>
      <c r="K7" s="6">
        <f>'CAN Commercial Assignment'!K84</f>
        <v>0</v>
      </c>
      <c r="L7" s="6">
        <f>'CAN Commercial Assignment'!L84</f>
        <v>0</v>
      </c>
      <c r="M7" s="6">
        <f>'CAN Commercial Assignment'!M84</f>
        <v>0</v>
      </c>
      <c r="N7" s="6">
        <f>'CAN Commercial Assignment'!N84</f>
        <v>0</v>
      </c>
      <c r="O7" s="6">
        <f>'CAN Commercial Assignment'!O84</f>
        <v>0</v>
      </c>
      <c r="P7" s="6">
        <f>'CAN Commercial Assignment'!P84</f>
        <v>0</v>
      </c>
      <c r="Q7" s="6">
        <f>'CAN Commercial Assignment'!Q84</f>
        <v>0</v>
      </c>
      <c r="R7" s="6">
        <f>'CAN Commercial Assignment'!R84</f>
        <v>0</v>
      </c>
      <c r="S7" s="6">
        <f>'CAN Commercial Assignment'!S84</f>
        <v>0</v>
      </c>
      <c r="T7" s="6">
        <f>'CAN Commercial Assignment'!T84</f>
        <v>0</v>
      </c>
      <c r="U7" s="6">
        <f>'CAN Commercial Assignment'!U84</f>
        <v>0</v>
      </c>
      <c r="V7" s="6">
        <f>'CAN Commercial Assignment'!V84</f>
        <v>0</v>
      </c>
      <c r="W7" s="6">
        <f>'CAN Commercial Assignment'!W84</f>
        <v>0</v>
      </c>
      <c r="X7" s="6">
        <f>'CAN Commercial Assignment'!X84</f>
        <v>0</v>
      </c>
      <c r="Y7" s="6">
        <f>'CAN Commercial Assignment'!Y84</f>
        <v>0</v>
      </c>
      <c r="Z7" s="6">
        <f>'CAN Commercial Assignment'!Z84</f>
        <v>0</v>
      </c>
      <c r="AA7" s="6">
        <f>'CAN Commercial Assignment'!AA84</f>
        <v>0</v>
      </c>
      <c r="AB7" s="6">
        <f>'CAN Commercial Assignment'!AB84</f>
        <v>0</v>
      </c>
      <c r="AC7" s="6">
        <f>'CAN Commercial Assignment'!AC84</f>
        <v>0</v>
      </c>
      <c r="AD7" s="6">
        <f>'CAN Commercial Assignment'!AD84</f>
        <v>0</v>
      </c>
      <c r="AE7" s="6">
        <f>'CAN Commercial Assignment'!AE84</f>
        <v>0</v>
      </c>
      <c r="AF7" s="6">
        <f>'CAN Commercial Assignment'!AF84</f>
        <v>0</v>
      </c>
      <c r="AG7" s="6">
        <f>'CAN Commercial Assignment'!AG84</f>
        <v>0</v>
      </c>
      <c r="AH7" s="6">
        <f>'CAN Commercial Assignment'!AH84</f>
        <v>0</v>
      </c>
      <c r="AI7" s="6">
        <f>'CAN Commercial Assignment'!AI84</f>
        <v>0</v>
      </c>
      <c r="AJ7" s="6">
        <f>'CAN Commercial Assignment'!AJ84</f>
        <v>0</v>
      </c>
      <c r="AK7" s="6">
        <f>'CAN Commercial Assignment'!AK84</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R4" sqref="R4"/>
    </sheetView>
  </sheetViews>
  <sheetFormatPr baseColWidth="10" defaultColWidth="8.83203125" defaultRowHeight="15"/>
  <cols>
    <col min="1" max="1" width="25.83203125" customWidth="1"/>
    <col min="2" max="2" width="11.83203125" bestFit="1" customWidth="1"/>
    <col min="6" max="6" width="11.66406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Commercial Assignment'!B97</f>
        <v>20463936906642.852</v>
      </c>
      <c r="C2" s="6">
        <f>'CAN Commercial Assignment'!C97</f>
        <v>21289300457729.836</v>
      </c>
      <c r="D2" s="6">
        <f>'CAN Commercial Assignment'!D97</f>
        <v>22165455611960.637</v>
      </c>
      <c r="E2" s="6">
        <f>'CAN Commercial Assignment'!E97</f>
        <v>22813048552044.27</v>
      </c>
      <c r="F2" s="6">
        <f>'CAN Commercial Assignment'!F97</f>
        <v>23084783628863.68</v>
      </c>
      <c r="G2" s="6">
        <f>'CAN Commercial Assignment'!G97</f>
        <v>23447943591341.953</v>
      </c>
      <c r="H2" s="6">
        <f>'CAN Commercial Assignment'!H97</f>
        <v>23800945233191.461</v>
      </c>
      <c r="I2" s="6">
        <f>'CAN Commercial Assignment'!I97</f>
        <v>24250450921014.219</v>
      </c>
      <c r="J2" s="6">
        <f>'CAN Commercial Assignment'!J97</f>
        <v>24824396036539.324</v>
      </c>
      <c r="K2" s="6">
        <f>'CAN Commercial Assignment'!K97</f>
        <v>25388182831435.664</v>
      </c>
      <c r="L2" s="6">
        <f>'CAN Commercial Assignment'!L97</f>
        <v>25891019702559.43</v>
      </c>
      <c r="M2" s="6">
        <f>'CAN Commercial Assignment'!M97</f>
        <v>26426871115726.676</v>
      </c>
      <c r="N2" s="6">
        <f>'CAN Commercial Assignment'!N97</f>
        <v>26977960009837.059</v>
      </c>
      <c r="O2" s="6">
        <f>'CAN Commercial Assignment'!O97</f>
        <v>27493494781746.773</v>
      </c>
      <c r="P2" s="6">
        <f>'CAN Commercial Assignment'!P97</f>
        <v>27945540049726.727</v>
      </c>
      <c r="Q2" s="6">
        <f>'CAN Commercial Assignment'!Q97</f>
        <v>28384887416920.719</v>
      </c>
      <c r="R2" s="6">
        <f>'CAN Commercial Assignment'!R97</f>
        <v>28816616043643.141</v>
      </c>
      <c r="S2" s="6">
        <f>'CAN Commercial Assignment'!S97</f>
        <v>29235646769579.613</v>
      </c>
      <c r="T2" s="6">
        <f>'CAN Commercial Assignment'!T97</f>
        <v>29636900434415.746</v>
      </c>
      <c r="U2" s="6">
        <f>'CAN Commercial Assignment'!U97</f>
        <v>30088945702395.699</v>
      </c>
      <c r="V2" s="6">
        <f>'CAN Commercial Assignment'!V97</f>
        <v>30576545092576.312</v>
      </c>
      <c r="W2" s="6">
        <f>'CAN Commercial Assignment'!W97</f>
        <v>30944784215368.969</v>
      </c>
      <c r="X2" s="6">
        <f>'CAN Commercial Assignment'!X97</f>
        <v>31363814941305.441</v>
      </c>
      <c r="Y2" s="6">
        <f>'CAN Commercial Assignment'!Y97</f>
        <v>31737133224412.473</v>
      </c>
      <c r="Z2" s="6">
        <f>'CAN Commercial Assignment'!Z97</f>
        <v>32013947461546.262</v>
      </c>
      <c r="AA2" s="6">
        <f>'CAN Commercial Assignment'!AA97</f>
        <v>32280603378051.289</v>
      </c>
      <c r="AB2" s="6">
        <f>'CAN Commercial Assignment'!AB97</f>
        <v>32846760447761</v>
      </c>
      <c r="AC2" s="6">
        <f>'CAN Commercial Assignment'!AC97</f>
        <v>33242627124384.875</v>
      </c>
      <c r="AD2" s="6">
        <f>'CAN Commercial Assignment'!AD97</f>
        <v>33638493801008.875</v>
      </c>
      <c r="AE2" s="6">
        <f>'CAN Commercial Assignment'!AE97</f>
        <v>34034360477632.75</v>
      </c>
      <c r="AF2" s="6">
        <f>'CAN Commercial Assignment'!AF97</f>
        <v>34430227154256.625</v>
      </c>
      <c r="AG2" s="6">
        <f>'CAN Commercial Assignment'!AG97</f>
        <v>34826093830880.5</v>
      </c>
      <c r="AH2" s="6">
        <f>'CAN Commercial Assignment'!AH97</f>
        <v>35221960507504.5</v>
      </c>
      <c r="AI2" s="6">
        <f>'CAN Commercial Assignment'!AI97</f>
        <v>35617827184128.375</v>
      </c>
      <c r="AJ2" s="6">
        <f>'CAN Commercial Assignment'!AJ97</f>
        <v>36013693860752.25</v>
      </c>
      <c r="AK2" s="6">
        <f>'CAN Commercial Assignment'!AK97</f>
        <v>36409560537376.25</v>
      </c>
    </row>
    <row r="3" spans="1:39">
      <c r="A3" s="1" t="s">
        <v>26</v>
      </c>
      <c r="B3" s="6">
        <f>'CAN Commercial Assignment'!H98</f>
        <v>0</v>
      </c>
      <c r="C3" s="6">
        <f>'CAN Commercial Assignment'!I98</f>
        <v>0</v>
      </c>
      <c r="D3" s="6">
        <f>'CAN Commercial Assignment'!J98</f>
        <v>0</v>
      </c>
      <c r="E3" s="6">
        <f>'CAN Commercial Assignment'!K98</f>
        <v>0</v>
      </c>
      <c r="F3" s="6">
        <f>'CAN Commercial Assignment'!L98</f>
        <v>0</v>
      </c>
      <c r="G3" s="6">
        <f>'CAN Commercial Assignment'!M98</f>
        <v>0</v>
      </c>
      <c r="H3" s="6">
        <f>'CAN Commercial Assignment'!N98</f>
        <v>0</v>
      </c>
      <c r="I3" s="6">
        <f>'CAN Commercial Assignment'!O98</f>
        <v>0</v>
      </c>
      <c r="J3" s="6">
        <f>'CAN Commercial Assignment'!P98</f>
        <v>0</v>
      </c>
      <c r="K3" s="6">
        <f>'CAN Commercial Assignment'!Q98</f>
        <v>0</v>
      </c>
      <c r="L3" s="6">
        <f>'CAN Commercial Assignment'!R98</f>
        <v>0</v>
      </c>
      <c r="M3" s="6">
        <f>'CAN Commercial Assignment'!S98</f>
        <v>0</v>
      </c>
      <c r="N3" s="6">
        <f>'CAN Commercial Assignment'!T98</f>
        <v>0</v>
      </c>
      <c r="O3" s="6">
        <f>'CAN Commercial Assignment'!U98</f>
        <v>0</v>
      </c>
      <c r="P3" s="6">
        <f>'CAN Commercial Assignment'!V98</f>
        <v>0</v>
      </c>
      <c r="Q3" s="6">
        <f>'CAN Commercial Assignment'!W98</f>
        <v>0</v>
      </c>
      <c r="R3" s="6">
        <f>'CAN Commercial Assignment'!X98</f>
        <v>0</v>
      </c>
      <c r="S3" s="6">
        <f>'CAN Commercial Assignment'!Y98</f>
        <v>0</v>
      </c>
      <c r="T3" s="6">
        <f>'CAN Commercial Assignment'!Z98</f>
        <v>0</v>
      </c>
      <c r="U3" s="6">
        <f>'CAN Commercial Assignment'!AA98</f>
        <v>0</v>
      </c>
      <c r="V3" s="6">
        <f>'CAN Commercial Assignment'!AB98</f>
        <v>0</v>
      </c>
      <c r="W3" s="6">
        <f>'CAN Commercial Assignment'!AC98</f>
        <v>0</v>
      </c>
      <c r="X3" s="6">
        <f>'CAN Commercial Assignment'!AD98</f>
        <v>0</v>
      </c>
      <c r="Y3" s="6">
        <f>'CAN Commercial Assignment'!AE98</f>
        <v>0</v>
      </c>
      <c r="Z3" s="6">
        <f>'CAN Commercial Assignment'!AF98</f>
        <v>0</v>
      </c>
      <c r="AA3" s="6">
        <f>'CAN Commercial Assignment'!AG98</f>
        <v>0</v>
      </c>
      <c r="AB3" s="6">
        <f>'CAN Commercial Assignment'!AH98</f>
        <v>0</v>
      </c>
      <c r="AC3" s="6">
        <f>'CAN Commercial Assignment'!AI98</f>
        <v>0</v>
      </c>
      <c r="AD3" s="6">
        <f>'CAN Commercial Assignment'!AJ98</f>
        <v>0</v>
      </c>
      <c r="AE3" s="6">
        <f>'CAN Commercial Assignment'!AK98</f>
        <v>0</v>
      </c>
      <c r="AF3" s="6">
        <f>'CAN Commercial Assignment'!AL98</f>
        <v>0</v>
      </c>
      <c r="AG3" s="6">
        <f>'CAN Commercial Assignment'!AM98</f>
        <v>0</v>
      </c>
      <c r="AH3" s="6">
        <f>'CAN Commercial Assignment'!AN98</f>
        <v>0</v>
      </c>
      <c r="AI3" s="6">
        <f>'CAN Commercial Assignment'!AO98</f>
        <v>0</v>
      </c>
      <c r="AJ3" s="6">
        <f>'CAN Commercial Assignment'!AP98</f>
        <v>0</v>
      </c>
      <c r="AK3" s="6">
        <f>'CAN Commercial Assignment'!AQ98</f>
        <v>0</v>
      </c>
    </row>
    <row r="4" spans="1:39">
      <c r="A4" s="1" t="s">
        <v>27</v>
      </c>
      <c r="B4" s="6">
        <f>'CAN Commercial Assignment'!H99</f>
        <v>0</v>
      </c>
      <c r="C4" s="6">
        <f>'CAN Commercial Assignment'!I99</f>
        <v>0</v>
      </c>
      <c r="D4" s="6">
        <f>'CAN Commercial Assignment'!J99</f>
        <v>0</v>
      </c>
      <c r="E4" s="6">
        <f>'CAN Commercial Assignment'!K99</f>
        <v>0</v>
      </c>
      <c r="F4" s="6">
        <f>'CAN Commercial Assignment'!L99</f>
        <v>0</v>
      </c>
      <c r="G4" s="6">
        <f>'CAN Commercial Assignment'!M99</f>
        <v>0</v>
      </c>
      <c r="H4" s="6">
        <f>'CAN Commercial Assignment'!N99</f>
        <v>0</v>
      </c>
      <c r="I4" s="6">
        <f>'CAN Commercial Assignment'!O99</f>
        <v>0</v>
      </c>
      <c r="J4" s="6">
        <f>'CAN Commercial Assignment'!P99</f>
        <v>0</v>
      </c>
      <c r="K4" s="6">
        <f>'CAN Commercial Assignment'!Q99</f>
        <v>0</v>
      </c>
      <c r="L4" s="6">
        <f>'CAN Commercial Assignment'!R99</f>
        <v>0</v>
      </c>
      <c r="M4" s="6">
        <f>'CAN Commercial Assignment'!S99</f>
        <v>0</v>
      </c>
      <c r="N4" s="6">
        <f>'CAN Commercial Assignment'!T99</f>
        <v>0</v>
      </c>
      <c r="O4" s="6">
        <f>'CAN Commercial Assignment'!U99</f>
        <v>0</v>
      </c>
      <c r="P4" s="6">
        <f>'CAN Commercial Assignment'!V99</f>
        <v>0</v>
      </c>
      <c r="Q4" s="6">
        <f>'CAN Commercial Assignment'!W99</f>
        <v>0</v>
      </c>
      <c r="R4" s="6">
        <f>'CAN Commercial Assignment'!X99</f>
        <v>0</v>
      </c>
      <c r="S4" s="6">
        <f>'CAN Commercial Assignment'!Y99</f>
        <v>0</v>
      </c>
      <c r="T4" s="6">
        <f>'CAN Commercial Assignment'!Z99</f>
        <v>0</v>
      </c>
      <c r="U4" s="6">
        <f>'CAN Commercial Assignment'!AA99</f>
        <v>0</v>
      </c>
      <c r="V4" s="6">
        <f>'CAN Commercial Assignment'!AB99</f>
        <v>0</v>
      </c>
      <c r="W4" s="6">
        <f>'CAN Commercial Assignment'!AC99</f>
        <v>0</v>
      </c>
      <c r="X4" s="6">
        <f>'CAN Commercial Assignment'!AD99</f>
        <v>0</v>
      </c>
      <c r="Y4" s="6">
        <f>'CAN Commercial Assignment'!AE99</f>
        <v>0</v>
      </c>
      <c r="Z4" s="6">
        <f>'CAN Commercial Assignment'!AF99</f>
        <v>0</v>
      </c>
      <c r="AA4" s="6">
        <f>'CAN Commercial Assignment'!AG99</f>
        <v>0</v>
      </c>
      <c r="AB4" s="6">
        <f>'CAN Commercial Assignment'!AH99</f>
        <v>0</v>
      </c>
      <c r="AC4" s="6">
        <f>'CAN Commercial Assignment'!AI99</f>
        <v>0</v>
      </c>
      <c r="AD4" s="6">
        <f>'CAN Commercial Assignment'!AJ99</f>
        <v>0</v>
      </c>
      <c r="AE4" s="6">
        <f>'CAN Commercial Assignment'!AK99</f>
        <v>0</v>
      </c>
      <c r="AF4" s="6">
        <f>'CAN Commercial Assignment'!AL99</f>
        <v>0</v>
      </c>
      <c r="AG4" s="6">
        <f>'CAN Commercial Assignment'!AM99</f>
        <v>0</v>
      </c>
      <c r="AH4" s="6">
        <f>'CAN Commercial Assignment'!AN99</f>
        <v>0</v>
      </c>
      <c r="AI4" s="6">
        <f>'CAN Commercial Assignment'!AO99</f>
        <v>0</v>
      </c>
      <c r="AJ4" s="6">
        <f>'CAN Commercial Assignment'!AP99</f>
        <v>0</v>
      </c>
      <c r="AK4" s="6">
        <f>'CAN Commercial Assignment'!AQ99</f>
        <v>0</v>
      </c>
    </row>
    <row r="5" spans="1:39">
      <c r="A5" s="1" t="s">
        <v>28</v>
      </c>
      <c r="B5" s="6">
        <f>'CAN Commercial Assignment'!H100</f>
        <v>0</v>
      </c>
      <c r="C5" s="6">
        <f>'CAN Commercial Assignment'!I100</f>
        <v>0</v>
      </c>
      <c r="D5" s="6">
        <f>'CAN Commercial Assignment'!J100</f>
        <v>0</v>
      </c>
      <c r="E5" s="6">
        <f>'CAN Commercial Assignment'!K100</f>
        <v>0</v>
      </c>
      <c r="F5" s="6">
        <f>'CAN Commercial Assignment'!L100</f>
        <v>0</v>
      </c>
      <c r="G5" s="6">
        <f>'CAN Commercial Assignment'!M100</f>
        <v>0</v>
      </c>
      <c r="H5" s="6">
        <f>'CAN Commercial Assignment'!N100</f>
        <v>0</v>
      </c>
      <c r="I5" s="6">
        <f>'CAN Commercial Assignment'!O100</f>
        <v>0</v>
      </c>
      <c r="J5" s="6">
        <f>'CAN Commercial Assignment'!P100</f>
        <v>0</v>
      </c>
      <c r="K5" s="6">
        <f>'CAN Commercial Assignment'!Q100</f>
        <v>0</v>
      </c>
      <c r="L5" s="6">
        <f>'CAN Commercial Assignment'!R100</f>
        <v>0</v>
      </c>
      <c r="M5" s="6">
        <f>'CAN Commercial Assignment'!S100</f>
        <v>0</v>
      </c>
      <c r="N5" s="6">
        <f>'CAN Commercial Assignment'!T100</f>
        <v>0</v>
      </c>
      <c r="O5" s="6">
        <f>'CAN Commercial Assignment'!U100</f>
        <v>0</v>
      </c>
      <c r="P5" s="6">
        <f>'CAN Commercial Assignment'!V100</f>
        <v>0</v>
      </c>
      <c r="Q5" s="6">
        <f>'CAN Commercial Assignment'!W100</f>
        <v>0</v>
      </c>
      <c r="R5" s="6">
        <f>'CAN Commercial Assignment'!X100</f>
        <v>0</v>
      </c>
      <c r="S5" s="6">
        <f>'CAN Commercial Assignment'!Y100</f>
        <v>0</v>
      </c>
      <c r="T5" s="6">
        <f>'CAN Commercial Assignment'!Z100</f>
        <v>0</v>
      </c>
      <c r="U5" s="6">
        <f>'CAN Commercial Assignment'!AA100</f>
        <v>0</v>
      </c>
      <c r="V5" s="6">
        <f>'CAN Commercial Assignment'!AB100</f>
        <v>0</v>
      </c>
      <c r="W5" s="6">
        <f>'CAN Commercial Assignment'!AC100</f>
        <v>0</v>
      </c>
      <c r="X5" s="6">
        <f>'CAN Commercial Assignment'!AD100</f>
        <v>0</v>
      </c>
      <c r="Y5" s="6">
        <f>'CAN Commercial Assignment'!AE100</f>
        <v>0</v>
      </c>
      <c r="Z5" s="6">
        <f>'CAN Commercial Assignment'!AF100</f>
        <v>0</v>
      </c>
      <c r="AA5" s="6">
        <f>'CAN Commercial Assignment'!AG100</f>
        <v>0</v>
      </c>
      <c r="AB5" s="6">
        <f>'CAN Commercial Assignment'!AH100</f>
        <v>0</v>
      </c>
      <c r="AC5" s="6">
        <f>'CAN Commercial Assignment'!AI100</f>
        <v>0</v>
      </c>
      <c r="AD5" s="6">
        <f>'CAN Commercial Assignment'!AJ100</f>
        <v>0</v>
      </c>
      <c r="AE5" s="6">
        <f>'CAN Commercial Assignment'!AK100</f>
        <v>0</v>
      </c>
      <c r="AF5" s="6">
        <f>'CAN Commercial Assignment'!AL100</f>
        <v>0</v>
      </c>
      <c r="AG5" s="6">
        <f>'CAN Commercial Assignment'!AM100</f>
        <v>0</v>
      </c>
      <c r="AH5" s="6">
        <f>'CAN Commercial Assignment'!AN100</f>
        <v>0</v>
      </c>
      <c r="AI5" s="6">
        <f>'CAN Commercial Assignment'!AO100</f>
        <v>0</v>
      </c>
      <c r="AJ5" s="6">
        <f>'CAN Commercial Assignment'!AP100</f>
        <v>0</v>
      </c>
      <c r="AK5" s="6">
        <f>'CAN Commercial Assignment'!AQ100</f>
        <v>0</v>
      </c>
    </row>
    <row r="6" spans="1:39">
      <c r="A6" s="1" t="s">
        <v>29</v>
      </c>
      <c r="B6" s="6">
        <f>'CAN Commercial Assignment'!H101</f>
        <v>0</v>
      </c>
      <c r="C6" s="6">
        <f>'CAN Commercial Assignment'!I101</f>
        <v>0</v>
      </c>
      <c r="D6" s="6">
        <f>'CAN Commercial Assignment'!J101</f>
        <v>0</v>
      </c>
      <c r="E6" s="6">
        <f>'CAN Commercial Assignment'!K101</f>
        <v>0</v>
      </c>
      <c r="F6" s="6">
        <f>'CAN Commercial Assignment'!L101</f>
        <v>0</v>
      </c>
      <c r="G6" s="6">
        <f>'CAN Commercial Assignment'!M101</f>
        <v>0</v>
      </c>
      <c r="H6" s="6">
        <f>'CAN Commercial Assignment'!N101</f>
        <v>0</v>
      </c>
      <c r="I6" s="6">
        <f>'CAN Commercial Assignment'!O101</f>
        <v>0</v>
      </c>
      <c r="J6" s="6">
        <f>'CAN Commercial Assignment'!P101</f>
        <v>0</v>
      </c>
      <c r="K6" s="6">
        <f>'CAN Commercial Assignment'!Q101</f>
        <v>0</v>
      </c>
      <c r="L6" s="6">
        <f>'CAN Commercial Assignment'!R101</f>
        <v>0</v>
      </c>
      <c r="M6" s="6">
        <f>'CAN Commercial Assignment'!S101</f>
        <v>0</v>
      </c>
      <c r="N6" s="6">
        <f>'CAN Commercial Assignment'!T101</f>
        <v>0</v>
      </c>
      <c r="O6" s="6">
        <f>'CAN Commercial Assignment'!U101</f>
        <v>0</v>
      </c>
      <c r="P6" s="6">
        <f>'CAN Commercial Assignment'!V101</f>
        <v>0</v>
      </c>
      <c r="Q6" s="6">
        <f>'CAN Commercial Assignment'!W101</f>
        <v>0</v>
      </c>
      <c r="R6" s="6">
        <f>'CAN Commercial Assignment'!X101</f>
        <v>0</v>
      </c>
      <c r="S6" s="6">
        <f>'CAN Commercial Assignment'!Y101</f>
        <v>0</v>
      </c>
      <c r="T6" s="6">
        <f>'CAN Commercial Assignment'!Z101</f>
        <v>0</v>
      </c>
      <c r="U6" s="6">
        <f>'CAN Commercial Assignment'!AA101</f>
        <v>0</v>
      </c>
      <c r="V6" s="6">
        <f>'CAN Commercial Assignment'!AB101</f>
        <v>0</v>
      </c>
      <c r="W6" s="6">
        <f>'CAN Commercial Assignment'!AC101</f>
        <v>0</v>
      </c>
      <c r="X6" s="6">
        <f>'CAN Commercial Assignment'!AD101</f>
        <v>0</v>
      </c>
      <c r="Y6" s="6">
        <f>'CAN Commercial Assignment'!AE101</f>
        <v>0</v>
      </c>
      <c r="Z6" s="6">
        <f>'CAN Commercial Assignment'!AF101</f>
        <v>0</v>
      </c>
      <c r="AA6" s="6">
        <f>'CAN Commercial Assignment'!AG101</f>
        <v>0</v>
      </c>
      <c r="AB6" s="6">
        <f>'CAN Commercial Assignment'!AH101</f>
        <v>0</v>
      </c>
      <c r="AC6" s="6">
        <f>'CAN Commercial Assignment'!AI101</f>
        <v>0</v>
      </c>
      <c r="AD6" s="6">
        <f>'CAN Commercial Assignment'!AJ101</f>
        <v>0</v>
      </c>
      <c r="AE6" s="6">
        <f>'CAN Commercial Assignment'!AK101</f>
        <v>0</v>
      </c>
      <c r="AF6" s="6">
        <f>'CAN Commercial Assignment'!AL101</f>
        <v>0</v>
      </c>
      <c r="AG6" s="6">
        <f>'CAN Commercial Assignment'!AM101</f>
        <v>0</v>
      </c>
      <c r="AH6" s="6">
        <f>'CAN Commercial Assignment'!AN101</f>
        <v>0</v>
      </c>
      <c r="AI6" s="6">
        <f>'CAN Commercial Assignment'!AO101</f>
        <v>0</v>
      </c>
      <c r="AJ6" s="6">
        <f>'CAN Commercial Assignment'!AP101</f>
        <v>0</v>
      </c>
      <c r="AK6" s="6">
        <f>'CAN Commercial Assignment'!AQ101</f>
        <v>0</v>
      </c>
    </row>
    <row r="7" spans="1:39">
      <c r="A7" s="1" t="s">
        <v>30</v>
      </c>
      <c r="B7" s="6">
        <f>'CAN Commercial Assignment'!H102</f>
        <v>0</v>
      </c>
      <c r="C7" s="6">
        <f>'CAN Commercial Assignment'!I102</f>
        <v>0</v>
      </c>
      <c r="D7" s="6">
        <f>'CAN Commercial Assignment'!J102</f>
        <v>0</v>
      </c>
      <c r="E7" s="6">
        <f>'CAN Commercial Assignment'!K102</f>
        <v>0</v>
      </c>
      <c r="F7" s="6">
        <f>'CAN Commercial Assignment'!L102</f>
        <v>0</v>
      </c>
      <c r="G7" s="6">
        <f>'CAN Commercial Assignment'!M102</f>
        <v>0</v>
      </c>
      <c r="H7" s="6">
        <f>'CAN Commercial Assignment'!N102</f>
        <v>0</v>
      </c>
      <c r="I7" s="6">
        <f>'CAN Commercial Assignment'!O102</f>
        <v>0</v>
      </c>
      <c r="J7" s="6">
        <f>'CAN Commercial Assignment'!P102</f>
        <v>0</v>
      </c>
      <c r="K7" s="6">
        <f>'CAN Commercial Assignment'!Q102</f>
        <v>0</v>
      </c>
      <c r="L7" s="6">
        <f>'CAN Commercial Assignment'!R102</f>
        <v>0</v>
      </c>
      <c r="M7" s="6">
        <f>'CAN Commercial Assignment'!S102</f>
        <v>0</v>
      </c>
      <c r="N7" s="6">
        <f>'CAN Commercial Assignment'!T102</f>
        <v>0</v>
      </c>
      <c r="O7" s="6">
        <f>'CAN Commercial Assignment'!U102</f>
        <v>0</v>
      </c>
      <c r="P7" s="6">
        <f>'CAN Commercial Assignment'!V102</f>
        <v>0</v>
      </c>
      <c r="Q7" s="6">
        <f>'CAN Commercial Assignment'!W102</f>
        <v>0</v>
      </c>
      <c r="R7" s="6">
        <f>'CAN Commercial Assignment'!X102</f>
        <v>0</v>
      </c>
      <c r="S7" s="6">
        <f>'CAN Commercial Assignment'!Y102</f>
        <v>0</v>
      </c>
      <c r="T7" s="6">
        <f>'CAN Commercial Assignment'!Z102</f>
        <v>0</v>
      </c>
      <c r="U7" s="6">
        <f>'CAN Commercial Assignment'!AA102</f>
        <v>0</v>
      </c>
      <c r="V7" s="6">
        <f>'CAN Commercial Assignment'!AB102</f>
        <v>0</v>
      </c>
      <c r="W7" s="6">
        <f>'CAN Commercial Assignment'!AC102</f>
        <v>0</v>
      </c>
      <c r="X7" s="6">
        <f>'CAN Commercial Assignment'!AD102</f>
        <v>0</v>
      </c>
      <c r="Y7" s="6">
        <f>'CAN Commercial Assignment'!AE102</f>
        <v>0</v>
      </c>
      <c r="Z7" s="6">
        <f>'CAN Commercial Assignment'!AF102</f>
        <v>0</v>
      </c>
      <c r="AA7" s="6">
        <f>'CAN Commercial Assignment'!AG102</f>
        <v>0</v>
      </c>
      <c r="AB7" s="6">
        <f>'CAN Commercial Assignment'!AH102</f>
        <v>0</v>
      </c>
      <c r="AC7" s="6">
        <f>'CAN Commercial Assignment'!AI102</f>
        <v>0</v>
      </c>
      <c r="AD7" s="6">
        <f>'CAN Commercial Assignment'!AJ102</f>
        <v>0</v>
      </c>
      <c r="AE7" s="6">
        <f>'CAN Commercial Assignment'!AK102</f>
        <v>0</v>
      </c>
      <c r="AF7" s="6">
        <f>'CAN Commercial Assignment'!AL102</f>
        <v>0</v>
      </c>
      <c r="AG7" s="6">
        <f>'CAN Commercial Assignment'!AM102</f>
        <v>0</v>
      </c>
      <c r="AH7" s="6">
        <f>'CAN Commercial Assignment'!AN102</f>
        <v>0</v>
      </c>
      <c r="AI7" s="6">
        <f>'CAN Commercial Assignment'!AO102</f>
        <v>0</v>
      </c>
      <c r="AJ7" s="6">
        <f>'CAN Commercial Assignment'!AP102</f>
        <v>0</v>
      </c>
      <c r="AK7" s="6">
        <f>'CAN Commercial Assignment'!AQ102</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Commercial Assignment'!B88</f>
        <v>19077662844927.848</v>
      </c>
      <c r="C2" s="6">
        <f>'CAN Commercial Assignment'!C88</f>
        <v>19847114374414.266</v>
      </c>
      <c r="D2" s="6">
        <f>'CAN Commercial Assignment'!D88</f>
        <v>20663916767253.691</v>
      </c>
      <c r="E2" s="6">
        <f>'CAN Commercial Assignment'!E88</f>
        <v>21267640275004.574</v>
      </c>
      <c r="F2" s="6">
        <f>'CAN Commercial Assignment'!F88</f>
        <v>21520967393943.18</v>
      </c>
      <c r="G2" s="6">
        <f>'CAN Commercial Assignment'!G88</f>
        <v>21859526066917.203</v>
      </c>
      <c r="H2" s="6">
        <f>'CAN Commercial Assignment'!H88</f>
        <v>22188614567220.625</v>
      </c>
      <c r="I2" s="6">
        <f>'CAN Commercial Assignment'!I88</f>
        <v>22607669707894.762</v>
      </c>
      <c r="J2" s="6">
        <f>'CAN Commercial Assignment'!J88</f>
        <v>23142734463783.781</v>
      </c>
      <c r="K2" s="6">
        <f>'CAN Commercial Assignment'!K88</f>
        <v>23668329047002.195</v>
      </c>
      <c r="L2" s="6">
        <f>'CAN Commercial Assignment'!L88</f>
        <v>24137102594197</v>
      </c>
      <c r="M2" s="6">
        <f>'CAN Commercial Assignment'!M88</f>
        <v>24636654202571.258</v>
      </c>
      <c r="N2" s="6">
        <f>'CAN Commercial Assignment'!N88</f>
        <v>25150411069951.418</v>
      </c>
      <c r="O2" s="6">
        <f>'CAN Commercial Assignment'!O88</f>
        <v>25631022332984.473</v>
      </c>
      <c r="P2" s="6">
        <f>'CAN Commercial Assignment'!P88</f>
        <v>26052445016826.266</v>
      </c>
      <c r="Q2" s="6">
        <f>'CAN Commercial Assignment'!Q88</f>
        <v>26462029984829.805</v>
      </c>
      <c r="R2" s="6">
        <f>'CAN Commercial Assignment'!R88</f>
        <v>26864512323330.391</v>
      </c>
      <c r="S2" s="6">
        <f>'CAN Commercial Assignment'!S88</f>
        <v>27255156945992.727</v>
      </c>
      <c r="T2" s="6">
        <f>'CAN Commercial Assignment'!T88</f>
        <v>27629228766481.508</v>
      </c>
      <c r="U2" s="6">
        <f>'CAN Commercial Assignment'!U88</f>
        <v>28050651450323.301</v>
      </c>
      <c r="V2" s="6">
        <f>'CAN Commercial Assignment'!V88</f>
        <v>28505219738512.199</v>
      </c>
      <c r="W2" s="6">
        <f>'CAN Commercial Assignment'!W88</f>
        <v>28848513497821.523</v>
      </c>
      <c r="X2" s="6">
        <f>'CAN Commercial Assignment'!X88</f>
        <v>29239158120483.859</v>
      </c>
      <c r="Y2" s="6">
        <f>'CAN Commercial Assignment'!Y88</f>
        <v>29587186966128.48</v>
      </c>
      <c r="Z2" s="6">
        <f>'CAN Commercial Assignment'!Z88</f>
        <v>29845249171402.391</v>
      </c>
      <c r="AA2" s="6">
        <f>'CAN Commercial Assignment'!AA88</f>
        <v>30093841204005.691</v>
      </c>
      <c r="AB2" s="6">
        <f>'CAN Commercial Assignment'!AB88</f>
        <v>30621645494180.625</v>
      </c>
      <c r="AC2" s="6">
        <f>'CAN Commercial Assignment'!AC88</f>
        <v>30990695253404.75</v>
      </c>
      <c r="AD2" s="6">
        <f>'CAN Commercial Assignment'!AD88</f>
        <v>31359745012628.75</v>
      </c>
      <c r="AE2" s="6">
        <f>'CAN Commercial Assignment'!AE88</f>
        <v>31728794771852.875</v>
      </c>
      <c r="AF2" s="6">
        <f>'CAN Commercial Assignment'!AF88</f>
        <v>32097844531076.875</v>
      </c>
      <c r="AG2" s="6">
        <f>'CAN Commercial Assignment'!AG88</f>
        <v>32466894290301</v>
      </c>
      <c r="AH2" s="6">
        <f>'CAN Commercial Assignment'!AH88</f>
        <v>32835944049525</v>
      </c>
      <c r="AI2" s="6">
        <f>'CAN Commercial Assignment'!AI88</f>
        <v>33204993808749.125</v>
      </c>
      <c r="AJ2" s="6">
        <f>'CAN Commercial Assignment'!AJ88</f>
        <v>33574043567973.25</v>
      </c>
      <c r="AK2" s="6">
        <f>'CAN Commercial Assignment'!AK88</f>
        <v>33943093327197.25</v>
      </c>
    </row>
    <row r="3" spans="1:39">
      <c r="A3" s="1" t="s">
        <v>26</v>
      </c>
      <c r="B3" s="6">
        <f>'CAN Commercial Assignment'!B89</f>
        <v>0</v>
      </c>
      <c r="C3" s="6">
        <f>'CAN Commercial Assignment'!C89</f>
        <v>0</v>
      </c>
      <c r="D3" s="6">
        <f>'CAN Commercial Assignment'!D89</f>
        <v>0</v>
      </c>
      <c r="E3" s="6">
        <f>'CAN Commercial Assignment'!E89</f>
        <v>0</v>
      </c>
      <c r="F3" s="6">
        <f>'CAN Commercial Assignment'!F89</f>
        <v>0</v>
      </c>
      <c r="G3" s="6">
        <f>'CAN Commercial Assignment'!G89</f>
        <v>0</v>
      </c>
      <c r="H3" s="6">
        <f>'CAN Commercial Assignment'!H89</f>
        <v>0</v>
      </c>
      <c r="I3" s="6">
        <f>'CAN Commercial Assignment'!I89</f>
        <v>0</v>
      </c>
      <c r="J3" s="6">
        <f>'CAN Commercial Assignment'!J89</f>
        <v>0</v>
      </c>
      <c r="K3" s="6">
        <f>'CAN Commercial Assignment'!K89</f>
        <v>0</v>
      </c>
      <c r="L3" s="6">
        <f>'CAN Commercial Assignment'!L89</f>
        <v>0</v>
      </c>
      <c r="M3" s="6">
        <f>'CAN Commercial Assignment'!M89</f>
        <v>0</v>
      </c>
      <c r="N3" s="6">
        <f>'CAN Commercial Assignment'!N89</f>
        <v>0</v>
      </c>
      <c r="O3" s="6">
        <f>'CAN Commercial Assignment'!O89</f>
        <v>0</v>
      </c>
      <c r="P3" s="6">
        <f>'CAN Commercial Assignment'!P89</f>
        <v>0</v>
      </c>
      <c r="Q3" s="6">
        <f>'CAN Commercial Assignment'!Q89</f>
        <v>0</v>
      </c>
      <c r="R3" s="6">
        <f>'CAN Commercial Assignment'!R89</f>
        <v>0</v>
      </c>
      <c r="S3" s="6">
        <f>'CAN Commercial Assignment'!S89</f>
        <v>0</v>
      </c>
      <c r="T3" s="6">
        <f>'CAN Commercial Assignment'!T89</f>
        <v>0</v>
      </c>
      <c r="U3" s="6">
        <f>'CAN Commercial Assignment'!U89</f>
        <v>0</v>
      </c>
      <c r="V3" s="6">
        <f>'CAN Commercial Assignment'!V89</f>
        <v>0</v>
      </c>
      <c r="W3" s="6">
        <f>'CAN Commercial Assignment'!W89</f>
        <v>0</v>
      </c>
      <c r="X3" s="6">
        <f>'CAN Commercial Assignment'!X89</f>
        <v>0</v>
      </c>
      <c r="Y3" s="6">
        <f>'CAN Commercial Assignment'!Y89</f>
        <v>0</v>
      </c>
      <c r="Z3" s="6">
        <f>'CAN Commercial Assignment'!Z89</f>
        <v>0</v>
      </c>
      <c r="AA3" s="6">
        <f>'CAN Commercial Assignment'!AA89</f>
        <v>0</v>
      </c>
      <c r="AB3" s="6">
        <f>'CAN Commercial Assignment'!AB89</f>
        <v>0</v>
      </c>
      <c r="AC3" s="6">
        <f>'CAN Commercial Assignment'!AC89</f>
        <v>0</v>
      </c>
      <c r="AD3" s="6">
        <f>'CAN Commercial Assignment'!AD89</f>
        <v>0</v>
      </c>
      <c r="AE3" s="6">
        <f>'CAN Commercial Assignment'!AE89</f>
        <v>0</v>
      </c>
      <c r="AF3" s="6">
        <f>'CAN Commercial Assignment'!AF89</f>
        <v>0</v>
      </c>
      <c r="AG3" s="6">
        <f>'CAN Commercial Assignment'!AG89</f>
        <v>0</v>
      </c>
      <c r="AH3" s="6">
        <f>'CAN Commercial Assignment'!AH89</f>
        <v>0</v>
      </c>
      <c r="AI3" s="6">
        <f>'CAN Commercial Assignment'!AI89</f>
        <v>0</v>
      </c>
      <c r="AJ3" s="6">
        <f>'CAN Commercial Assignment'!AJ89</f>
        <v>0</v>
      </c>
      <c r="AK3" s="6">
        <f>'CAN Commercial Assignment'!AK89</f>
        <v>0</v>
      </c>
    </row>
    <row r="4" spans="1:39">
      <c r="A4" s="1" t="s">
        <v>27</v>
      </c>
      <c r="B4" s="6">
        <f>'CAN Commercial Assignment'!B90</f>
        <v>0</v>
      </c>
      <c r="C4" s="6">
        <f>'CAN Commercial Assignment'!C90</f>
        <v>0</v>
      </c>
      <c r="D4" s="6">
        <f>'CAN Commercial Assignment'!D90</f>
        <v>0</v>
      </c>
      <c r="E4" s="6">
        <f>'CAN Commercial Assignment'!E90</f>
        <v>0</v>
      </c>
      <c r="F4" s="6">
        <f>'CAN Commercial Assignment'!F90</f>
        <v>0</v>
      </c>
      <c r="G4" s="6">
        <f>'CAN Commercial Assignment'!G90</f>
        <v>0</v>
      </c>
      <c r="H4" s="6">
        <f>'CAN Commercial Assignment'!H90</f>
        <v>0</v>
      </c>
      <c r="I4" s="6">
        <f>'CAN Commercial Assignment'!I90</f>
        <v>0</v>
      </c>
      <c r="J4" s="6">
        <f>'CAN Commercial Assignment'!J90</f>
        <v>0</v>
      </c>
      <c r="K4" s="6">
        <f>'CAN Commercial Assignment'!K90</f>
        <v>0</v>
      </c>
      <c r="L4" s="6">
        <f>'CAN Commercial Assignment'!L90</f>
        <v>0</v>
      </c>
      <c r="M4" s="6">
        <f>'CAN Commercial Assignment'!M90</f>
        <v>0</v>
      </c>
      <c r="N4" s="6">
        <f>'CAN Commercial Assignment'!N90</f>
        <v>0</v>
      </c>
      <c r="O4" s="6">
        <f>'CAN Commercial Assignment'!O90</f>
        <v>0</v>
      </c>
      <c r="P4" s="6">
        <f>'CAN Commercial Assignment'!P90</f>
        <v>0</v>
      </c>
      <c r="Q4" s="6">
        <f>'CAN Commercial Assignment'!Q90</f>
        <v>0</v>
      </c>
      <c r="R4" s="6">
        <f>'CAN Commercial Assignment'!R90</f>
        <v>0</v>
      </c>
      <c r="S4" s="6">
        <f>'CAN Commercial Assignment'!S90</f>
        <v>0</v>
      </c>
      <c r="T4" s="6">
        <f>'CAN Commercial Assignment'!T90</f>
        <v>0</v>
      </c>
      <c r="U4" s="6">
        <f>'CAN Commercial Assignment'!U90</f>
        <v>0</v>
      </c>
      <c r="V4" s="6">
        <f>'CAN Commercial Assignment'!V90</f>
        <v>0</v>
      </c>
      <c r="W4" s="6">
        <f>'CAN Commercial Assignment'!W90</f>
        <v>0</v>
      </c>
      <c r="X4" s="6">
        <f>'CAN Commercial Assignment'!X90</f>
        <v>0</v>
      </c>
      <c r="Y4" s="6">
        <f>'CAN Commercial Assignment'!Y90</f>
        <v>0</v>
      </c>
      <c r="Z4" s="6">
        <f>'CAN Commercial Assignment'!Z90</f>
        <v>0</v>
      </c>
      <c r="AA4" s="6">
        <f>'CAN Commercial Assignment'!AA90</f>
        <v>0</v>
      </c>
      <c r="AB4" s="6">
        <f>'CAN Commercial Assignment'!AB90</f>
        <v>0</v>
      </c>
      <c r="AC4" s="6">
        <f>'CAN Commercial Assignment'!AC90</f>
        <v>0</v>
      </c>
      <c r="AD4" s="6">
        <f>'CAN Commercial Assignment'!AD90</f>
        <v>0</v>
      </c>
      <c r="AE4" s="6">
        <f>'CAN Commercial Assignment'!AE90</f>
        <v>0</v>
      </c>
      <c r="AF4" s="6">
        <f>'CAN Commercial Assignment'!AF90</f>
        <v>0</v>
      </c>
      <c r="AG4" s="6">
        <f>'CAN Commercial Assignment'!AG90</f>
        <v>0</v>
      </c>
      <c r="AH4" s="6">
        <f>'CAN Commercial Assignment'!AH90</f>
        <v>0</v>
      </c>
      <c r="AI4" s="6">
        <f>'CAN Commercial Assignment'!AI90</f>
        <v>0</v>
      </c>
      <c r="AJ4" s="6">
        <f>'CAN Commercial Assignment'!AJ90</f>
        <v>0</v>
      </c>
      <c r="AK4" s="6">
        <f>'CAN Commercial Assignment'!AK90</f>
        <v>0</v>
      </c>
    </row>
    <row r="5" spans="1:39">
      <c r="A5" s="1" t="s">
        <v>28</v>
      </c>
      <c r="B5" s="6">
        <f>'CAN Commercial Assignment'!B91</f>
        <v>0</v>
      </c>
      <c r="C5" s="6">
        <f>'CAN Commercial Assignment'!C91</f>
        <v>0</v>
      </c>
      <c r="D5" s="6">
        <f>'CAN Commercial Assignment'!D91</f>
        <v>0</v>
      </c>
      <c r="E5" s="6">
        <f>'CAN Commercial Assignment'!E91</f>
        <v>0</v>
      </c>
      <c r="F5" s="6">
        <f>'CAN Commercial Assignment'!F91</f>
        <v>0</v>
      </c>
      <c r="G5" s="6">
        <f>'CAN Commercial Assignment'!G91</f>
        <v>0</v>
      </c>
      <c r="H5" s="6">
        <f>'CAN Commercial Assignment'!H91</f>
        <v>0</v>
      </c>
      <c r="I5" s="6">
        <f>'CAN Commercial Assignment'!I91</f>
        <v>0</v>
      </c>
      <c r="J5" s="6">
        <f>'CAN Commercial Assignment'!J91</f>
        <v>0</v>
      </c>
      <c r="K5" s="6">
        <f>'CAN Commercial Assignment'!K91</f>
        <v>0</v>
      </c>
      <c r="L5" s="6">
        <f>'CAN Commercial Assignment'!L91</f>
        <v>0</v>
      </c>
      <c r="M5" s="6">
        <f>'CAN Commercial Assignment'!M91</f>
        <v>0</v>
      </c>
      <c r="N5" s="6">
        <f>'CAN Commercial Assignment'!N91</f>
        <v>0</v>
      </c>
      <c r="O5" s="6">
        <f>'CAN Commercial Assignment'!O91</f>
        <v>0</v>
      </c>
      <c r="P5" s="6">
        <f>'CAN Commercial Assignment'!P91</f>
        <v>0</v>
      </c>
      <c r="Q5" s="6">
        <f>'CAN Commercial Assignment'!Q91</f>
        <v>0</v>
      </c>
      <c r="R5" s="6">
        <f>'CAN Commercial Assignment'!R91</f>
        <v>0</v>
      </c>
      <c r="S5" s="6">
        <f>'CAN Commercial Assignment'!S91</f>
        <v>0</v>
      </c>
      <c r="T5" s="6">
        <f>'CAN Commercial Assignment'!T91</f>
        <v>0</v>
      </c>
      <c r="U5" s="6">
        <f>'CAN Commercial Assignment'!U91</f>
        <v>0</v>
      </c>
      <c r="V5" s="6">
        <f>'CAN Commercial Assignment'!V91</f>
        <v>0</v>
      </c>
      <c r="W5" s="6">
        <f>'CAN Commercial Assignment'!W91</f>
        <v>0</v>
      </c>
      <c r="X5" s="6">
        <f>'CAN Commercial Assignment'!X91</f>
        <v>0</v>
      </c>
      <c r="Y5" s="6">
        <f>'CAN Commercial Assignment'!Y91</f>
        <v>0</v>
      </c>
      <c r="Z5" s="6">
        <f>'CAN Commercial Assignment'!Z91</f>
        <v>0</v>
      </c>
      <c r="AA5" s="6">
        <f>'CAN Commercial Assignment'!AA91</f>
        <v>0</v>
      </c>
      <c r="AB5" s="6">
        <f>'CAN Commercial Assignment'!AB91</f>
        <v>0</v>
      </c>
      <c r="AC5" s="6">
        <f>'CAN Commercial Assignment'!AC91</f>
        <v>0</v>
      </c>
      <c r="AD5" s="6">
        <f>'CAN Commercial Assignment'!AD91</f>
        <v>0</v>
      </c>
      <c r="AE5" s="6">
        <f>'CAN Commercial Assignment'!AE91</f>
        <v>0</v>
      </c>
      <c r="AF5" s="6">
        <f>'CAN Commercial Assignment'!AF91</f>
        <v>0</v>
      </c>
      <c r="AG5" s="6">
        <f>'CAN Commercial Assignment'!AG91</f>
        <v>0</v>
      </c>
      <c r="AH5" s="6">
        <f>'CAN Commercial Assignment'!AH91</f>
        <v>0</v>
      </c>
      <c r="AI5" s="6">
        <f>'CAN Commercial Assignment'!AI91</f>
        <v>0</v>
      </c>
      <c r="AJ5" s="6">
        <f>'CAN Commercial Assignment'!AJ91</f>
        <v>0</v>
      </c>
      <c r="AK5" s="6">
        <f>'CAN Commercial Assignment'!AK91</f>
        <v>0</v>
      </c>
    </row>
    <row r="6" spans="1:39">
      <c r="A6" s="1" t="s">
        <v>29</v>
      </c>
      <c r="B6" s="6">
        <f>'CAN Commercial Assignment'!B92</f>
        <v>0</v>
      </c>
      <c r="C6" s="6">
        <f>'CAN Commercial Assignment'!C92</f>
        <v>0</v>
      </c>
      <c r="D6" s="6">
        <f>'CAN Commercial Assignment'!D92</f>
        <v>0</v>
      </c>
      <c r="E6" s="6">
        <f>'CAN Commercial Assignment'!E92</f>
        <v>0</v>
      </c>
      <c r="F6" s="6">
        <f>'CAN Commercial Assignment'!F92</f>
        <v>0</v>
      </c>
      <c r="G6" s="6">
        <f>'CAN Commercial Assignment'!G92</f>
        <v>0</v>
      </c>
      <c r="H6" s="6">
        <f>'CAN Commercial Assignment'!H92</f>
        <v>0</v>
      </c>
      <c r="I6" s="6">
        <f>'CAN Commercial Assignment'!I92</f>
        <v>0</v>
      </c>
      <c r="J6" s="6">
        <f>'CAN Commercial Assignment'!J92</f>
        <v>0</v>
      </c>
      <c r="K6" s="6">
        <f>'CAN Commercial Assignment'!K92</f>
        <v>0</v>
      </c>
      <c r="L6" s="6">
        <f>'CAN Commercial Assignment'!L92</f>
        <v>0</v>
      </c>
      <c r="M6" s="6">
        <f>'CAN Commercial Assignment'!M92</f>
        <v>0</v>
      </c>
      <c r="N6" s="6">
        <f>'CAN Commercial Assignment'!N92</f>
        <v>0</v>
      </c>
      <c r="O6" s="6">
        <f>'CAN Commercial Assignment'!O92</f>
        <v>0</v>
      </c>
      <c r="P6" s="6">
        <f>'CAN Commercial Assignment'!P92</f>
        <v>0</v>
      </c>
      <c r="Q6" s="6">
        <f>'CAN Commercial Assignment'!Q92</f>
        <v>0</v>
      </c>
      <c r="R6" s="6">
        <f>'CAN Commercial Assignment'!R92</f>
        <v>0</v>
      </c>
      <c r="S6" s="6">
        <f>'CAN Commercial Assignment'!S92</f>
        <v>0</v>
      </c>
      <c r="T6" s="6">
        <f>'CAN Commercial Assignment'!T92</f>
        <v>0</v>
      </c>
      <c r="U6" s="6">
        <f>'CAN Commercial Assignment'!U92</f>
        <v>0</v>
      </c>
      <c r="V6" s="6">
        <f>'CAN Commercial Assignment'!V92</f>
        <v>0</v>
      </c>
      <c r="W6" s="6">
        <f>'CAN Commercial Assignment'!W92</f>
        <v>0</v>
      </c>
      <c r="X6" s="6">
        <f>'CAN Commercial Assignment'!X92</f>
        <v>0</v>
      </c>
      <c r="Y6" s="6">
        <f>'CAN Commercial Assignment'!Y92</f>
        <v>0</v>
      </c>
      <c r="Z6" s="6">
        <f>'CAN Commercial Assignment'!Z92</f>
        <v>0</v>
      </c>
      <c r="AA6" s="6">
        <f>'CAN Commercial Assignment'!AA92</f>
        <v>0</v>
      </c>
      <c r="AB6" s="6">
        <f>'CAN Commercial Assignment'!AB92</f>
        <v>0</v>
      </c>
      <c r="AC6" s="6">
        <f>'CAN Commercial Assignment'!AC92</f>
        <v>0</v>
      </c>
      <c r="AD6" s="6">
        <f>'CAN Commercial Assignment'!AD92</f>
        <v>0</v>
      </c>
      <c r="AE6" s="6">
        <f>'CAN Commercial Assignment'!AE92</f>
        <v>0</v>
      </c>
      <c r="AF6" s="6">
        <f>'CAN Commercial Assignment'!AF92</f>
        <v>0</v>
      </c>
      <c r="AG6" s="6">
        <f>'CAN Commercial Assignment'!AG92</f>
        <v>0</v>
      </c>
      <c r="AH6" s="6">
        <f>'CAN Commercial Assignment'!AH92</f>
        <v>0</v>
      </c>
      <c r="AI6" s="6">
        <f>'CAN Commercial Assignment'!AI92</f>
        <v>0</v>
      </c>
      <c r="AJ6" s="6">
        <f>'CAN Commercial Assignment'!AJ92</f>
        <v>0</v>
      </c>
      <c r="AK6" s="6">
        <f>'CAN Commercial Assignment'!AK92</f>
        <v>0</v>
      </c>
    </row>
    <row r="7" spans="1:39">
      <c r="A7" s="1" t="s">
        <v>30</v>
      </c>
      <c r="B7" s="6">
        <f>'CAN Commercial Assignment'!B93</f>
        <v>0</v>
      </c>
      <c r="C7" s="6">
        <f>'CAN Commercial Assignment'!C93</f>
        <v>0</v>
      </c>
      <c r="D7" s="6">
        <f>'CAN Commercial Assignment'!D93</f>
        <v>0</v>
      </c>
      <c r="E7" s="6">
        <f>'CAN Commercial Assignment'!E93</f>
        <v>0</v>
      </c>
      <c r="F7" s="6">
        <f>'CAN Commercial Assignment'!F93</f>
        <v>0</v>
      </c>
      <c r="G7" s="6">
        <f>'CAN Commercial Assignment'!G93</f>
        <v>0</v>
      </c>
      <c r="H7" s="6">
        <f>'CAN Commercial Assignment'!H93</f>
        <v>0</v>
      </c>
      <c r="I7" s="6">
        <f>'CAN Commercial Assignment'!I93</f>
        <v>0</v>
      </c>
      <c r="J7" s="6">
        <f>'CAN Commercial Assignment'!J93</f>
        <v>0</v>
      </c>
      <c r="K7" s="6">
        <f>'CAN Commercial Assignment'!K93</f>
        <v>0</v>
      </c>
      <c r="L7" s="6">
        <f>'CAN Commercial Assignment'!L93</f>
        <v>0</v>
      </c>
      <c r="M7" s="6">
        <f>'CAN Commercial Assignment'!M93</f>
        <v>0</v>
      </c>
      <c r="N7" s="6">
        <f>'CAN Commercial Assignment'!N93</f>
        <v>0</v>
      </c>
      <c r="O7" s="6">
        <f>'CAN Commercial Assignment'!O93</f>
        <v>0</v>
      </c>
      <c r="P7" s="6">
        <f>'CAN Commercial Assignment'!P93</f>
        <v>0</v>
      </c>
      <c r="Q7" s="6">
        <f>'CAN Commercial Assignment'!Q93</f>
        <v>0</v>
      </c>
      <c r="R7" s="6">
        <f>'CAN Commercial Assignment'!R93</f>
        <v>0</v>
      </c>
      <c r="S7" s="6">
        <f>'CAN Commercial Assignment'!S93</f>
        <v>0</v>
      </c>
      <c r="T7" s="6">
        <f>'CAN Commercial Assignment'!T93</f>
        <v>0</v>
      </c>
      <c r="U7" s="6">
        <f>'CAN Commercial Assignment'!U93</f>
        <v>0</v>
      </c>
      <c r="V7" s="6">
        <f>'CAN Commercial Assignment'!V93</f>
        <v>0</v>
      </c>
      <c r="W7" s="6">
        <f>'CAN Commercial Assignment'!W93</f>
        <v>0</v>
      </c>
      <c r="X7" s="6">
        <f>'CAN Commercial Assignment'!X93</f>
        <v>0</v>
      </c>
      <c r="Y7" s="6">
        <f>'CAN Commercial Assignment'!Y93</f>
        <v>0</v>
      </c>
      <c r="Z7" s="6">
        <f>'CAN Commercial Assignment'!Z93</f>
        <v>0</v>
      </c>
      <c r="AA7" s="6">
        <f>'CAN Commercial Assignment'!AA93</f>
        <v>0</v>
      </c>
      <c r="AB7" s="6">
        <f>'CAN Commercial Assignment'!AB93</f>
        <v>0</v>
      </c>
      <c r="AC7" s="6">
        <f>'CAN Commercial Assignment'!AC93</f>
        <v>0</v>
      </c>
      <c r="AD7" s="6">
        <f>'CAN Commercial Assignment'!AD93</f>
        <v>0</v>
      </c>
      <c r="AE7" s="6">
        <f>'CAN Commercial Assignment'!AE93</f>
        <v>0</v>
      </c>
      <c r="AF7" s="6">
        <f>'CAN Commercial Assignment'!AF93</f>
        <v>0</v>
      </c>
      <c r="AG7" s="6">
        <f>'CAN Commercial Assignment'!AG93</f>
        <v>0</v>
      </c>
      <c r="AH7" s="6">
        <f>'CAN Commercial Assignment'!AH93</f>
        <v>0</v>
      </c>
      <c r="AI7" s="6">
        <f>'CAN Commercial Assignment'!AI93</f>
        <v>0</v>
      </c>
      <c r="AJ7" s="6">
        <f>'CAN Commercial Assignment'!AJ93</f>
        <v>0</v>
      </c>
      <c r="AK7" s="6">
        <f>'CAN Commercial Assignment'!AK93</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M7"/>
  <sheetViews>
    <sheetView workbookViewId="0">
      <pane xSplit="1" ySplit="1" topLeftCell="B2" activePane="bottomRight" state="frozen"/>
      <selection pane="topRight" activeCell="B1" sqref="B1"/>
      <selection pane="bottomLeft" activeCell="A2" sqref="A2"/>
      <selection pane="bottomRight" activeCell="AI12" sqref="AI12"/>
    </sheetView>
  </sheetViews>
  <sheetFormatPr baseColWidth="10" defaultColWidth="8.83203125" defaultRowHeight="15"/>
  <cols>
    <col min="1" max="1" width="25.83203125" customWidth="1"/>
    <col min="2" max="2" width="11.83203125" bestFit="1" customWidth="1"/>
  </cols>
  <sheetData>
    <row r="1" spans="1:39">
      <c r="A1" s="1" t="s">
        <v>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c r="A2" s="1" t="s">
        <v>25</v>
      </c>
      <c r="B2" s="6">
        <f>'CAN Commercial Assignment'!B106</f>
        <v>9625138637600.7617</v>
      </c>
      <c r="C2" s="6">
        <f>'CAN Commercial Assignment'!C106</f>
        <v>10013345395756.662</v>
      </c>
      <c r="D2" s="6">
        <f>'CAN Commercial Assignment'!D106</f>
        <v>10425441800568.311</v>
      </c>
      <c r="E2" s="6">
        <f>'CAN Commercial Assignment'!E106</f>
        <v>10730034795429.094</v>
      </c>
      <c r="F2" s="6">
        <f>'CAN Commercial Assignment'!F106</f>
        <v>10857844405037.346</v>
      </c>
      <c r="G2" s="6">
        <f>'CAN Commercial Assignment'!G106</f>
        <v>11028655378625.941</v>
      </c>
      <c r="H2" s="6">
        <f>'CAN Commercial Assignment'!H106</f>
        <v>11194688422883.387</v>
      </c>
      <c r="I2" s="6">
        <f>'CAN Commercial Assignment'!I106</f>
        <v>11406111795786.754</v>
      </c>
      <c r="J2" s="6">
        <f>'CAN Commercial Assignment'!J106</f>
        <v>11676064802996.705</v>
      </c>
      <c r="K2" s="6">
        <f>'CAN Commercial Assignment'!K106</f>
        <v>11941239880875.504</v>
      </c>
      <c r="L2" s="6">
        <f>'CAN Commercial Assignment'!L106</f>
        <v>12177747382767.408</v>
      </c>
      <c r="M2" s="6">
        <f>'CAN Commercial Assignment'!M106</f>
        <v>12429783154985.547</v>
      </c>
      <c r="N2" s="6">
        <f>'CAN Commercial Assignment'!N106</f>
        <v>12688985821200.408</v>
      </c>
      <c r="O2" s="6">
        <f>'CAN Commercial Assignment'!O106</f>
        <v>12931465734756.248</v>
      </c>
      <c r="P2" s="6">
        <f>'CAN Commercial Assignment'!P106</f>
        <v>13144083589992.404</v>
      </c>
      <c r="Q2" s="6">
        <f>'CAN Commercial Assignment'!Q106</f>
        <v>13350729033564.621</v>
      </c>
      <c r="R2" s="6">
        <f>'CAN Commercial Assignment'!R106</f>
        <v>13553791030138.477</v>
      </c>
      <c r="S2" s="6">
        <f>'CAN Commercial Assignment'!S106</f>
        <v>13750880615048.396</v>
      </c>
      <c r="T2" s="6">
        <f>'CAN Commercial Assignment'!T106</f>
        <v>13939608823628.803</v>
      </c>
      <c r="U2" s="6">
        <f>'CAN Commercial Assignment'!U106</f>
        <v>14152226678864.959</v>
      </c>
      <c r="V2" s="6">
        <f>'CAN Commercial Assignment'!V106</f>
        <v>14381567286760.137</v>
      </c>
      <c r="W2" s="6">
        <f>'CAN Commercial Assignment'!W106</f>
        <v>14554767225014.307</v>
      </c>
      <c r="X2" s="6">
        <f>'CAN Commercial Assignment'!X106</f>
        <v>14751856809924.227</v>
      </c>
      <c r="Y2" s="6">
        <f>'CAN Commercial Assignment'!Y106</f>
        <v>14927445712843.971</v>
      </c>
      <c r="Z2" s="6">
        <f>'CAN Commercial Assignment'!Z106</f>
        <v>15057644287117.797</v>
      </c>
      <c r="AA2" s="6">
        <f>'CAN Commercial Assignment'!AA106</f>
        <v>15183064932060.473</v>
      </c>
      <c r="AB2" s="6">
        <f>'CAN Commercial Assignment'!AB106</f>
        <v>15449354860116.562</v>
      </c>
      <c r="AC2" s="6">
        <f>'CAN Commercial Assignment'!AC106</f>
        <v>15635549318294.125</v>
      </c>
      <c r="AD2" s="6">
        <f>'CAN Commercial Assignment'!AD106</f>
        <v>15821743776471.625</v>
      </c>
      <c r="AE2" s="6">
        <f>'CAN Commercial Assignment'!AE106</f>
        <v>16007938234649.125</v>
      </c>
      <c r="AF2" s="6">
        <f>'CAN Commercial Assignment'!AF106</f>
        <v>16194132692826.688</v>
      </c>
      <c r="AG2" s="6">
        <f>'CAN Commercial Assignment'!AG106</f>
        <v>16380327151004.188</v>
      </c>
      <c r="AH2" s="6">
        <f>'CAN Commercial Assignment'!AH106</f>
        <v>16566521609181.75</v>
      </c>
      <c r="AI2" s="6">
        <f>'CAN Commercial Assignment'!AI106</f>
        <v>16752716067359.25</v>
      </c>
      <c r="AJ2" s="6">
        <f>'CAN Commercial Assignment'!AJ106</f>
        <v>16938910525536.75</v>
      </c>
      <c r="AK2" s="6">
        <f>'CAN Commercial Assignment'!AK106</f>
        <v>17125104983714.312</v>
      </c>
    </row>
    <row r="3" spans="1:39">
      <c r="A3" s="1" t="s">
        <v>26</v>
      </c>
      <c r="B3" s="6">
        <f>'CAN Commercial Assignment'!B107</f>
        <v>0</v>
      </c>
      <c r="C3" s="6">
        <f>'CAN Commercial Assignment'!C107</f>
        <v>0</v>
      </c>
      <c r="D3" s="6">
        <f>'CAN Commercial Assignment'!D107</f>
        <v>0</v>
      </c>
      <c r="E3" s="6">
        <f>'CAN Commercial Assignment'!E107</f>
        <v>0</v>
      </c>
      <c r="F3" s="6">
        <f>'CAN Commercial Assignment'!F107</f>
        <v>0</v>
      </c>
      <c r="G3" s="6">
        <f>'CAN Commercial Assignment'!G107</f>
        <v>0</v>
      </c>
      <c r="H3" s="6">
        <f>'CAN Commercial Assignment'!H107</f>
        <v>0</v>
      </c>
      <c r="I3" s="6">
        <f>'CAN Commercial Assignment'!I107</f>
        <v>0</v>
      </c>
      <c r="J3" s="6">
        <f>'CAN Commercial Assignment'!J107</f>
        <v>0</v>
      </c>
      <c r="K3" s="6">
        <f>'CAN Commercial Assignment'!K107</f>
        <v>0</v>
      </c>
      <c r="L3" s="6">
        <f>'CAN Commercial Assignment'!L107</f>
        <v>0</v>
      </c>
      <c r="M3" s="6">
        <f>'CAN Commercial Assignment'!M107</f>
        <v>0</v>
      </c>
      <c r="N3" s="6">
        <f>'CAN Commercial Assignment'!N107</f>
        <v>0</v>
      </c>
      <c r="O3" s="6">
        <f>'CAN Commercial Assignment'!O107</f>
        <v>0</v>
      </c>
      <c r="P3" s="6">
        <f>'CAN Commercial Assignment'!P107</f>
        <v>0</v>
      </c>
      <c r="Q3" s="6">
        <f>'CAN Commercial Assignment'!Q107</f>
        <v>0</v>
      </c>
      <c r="R3" s="6">
        <f>'CAN Commercial Assignment'!R107</f>
        <v>0</v>
      </c>
      <c r="S3" s="6">
        <f>'CAN Commercial Assignment'!S107</f>
        <v>0</v>
      </c>
      <c r="T3" s="6">
        <f>'CAN Commercial Assignment'!T107</f>
        <v>0</v>
      </c>
      <c r="U3" s="6">
        <f>'CAN Commercial Assignment'!U107</f>
        <v>0</v>
      </c>
      <c r="V3" s="6">
        <f>'CAN Commercial Assignment'!V107</f>
        <v>0</v>
      </c>
      <c r="W3" s="6">
        <f>'CAN Commercial Assignment'!W107</f>
        <v>0</v>
      </c>
      <c r="X3" s="6">
        <f>'CAN Commercial Assignment'!X107</f>
        <v>0</v>
      </c>
      <c r="Y3" s="6">
        <f>'CAN Commercial Assignment'!Y107</f>
        <v>0</v>
      </c>
      <c r="Z3" s="6">
        <f>'CAN Commercial Assignment'!Z107</f>
        <v>0</v>
      </c>
      <c r="AA3" s="6">
        <f>'CAN Commercial Assignment'!AA107</f>
        <v>0</v>
      </c>
      <c r="AB3" s="6">
        <f>'CAN Commercial Assignment'!AB107</f>
        <v>0</v>
      </c>
      <c r="AC3" s="6">
        <f>'CAN Commercial Assignment'!AC107</f>
        <v>0</v>
      </c>
      <c r="AD3" s="6">
        <f>'CAN Commercial Assignment'!AD107</f>
        <v>0</v>
      </c>
      <c r="AE3" s="6">
        <f>'CAN Commercial Assignment'!AE107</f>
        <v>0</v>
      </c>
      <c r="AF3" s="6">
        <f>'CAN Commercial Assignment'!AF107</f>
        <v>0</v>
      </c>
      <c r="AG3" s="6">
        <f>'CAN Commercial Assignment'!AG107</f>
        <v>0</v>
      </c>
      <c r="AH3" s="6">
        <f>'CAN Commercial Assignment'!AH107</f>
        <v>0</v>
      </c>
      <c r="AI3" s="6">
        <f>'CAN Commercial Assignment'!AI107</f>
        <v>0</v>
      </c>
      <c r="AJ3" s="6">
        <f>'CAN Commercial Assignment'!AJ107</f>
        <v>0</v>
      </c>
      <c r="AK3" s="6">
        <f>'CAN Commercial Assignment'!AK107</f>
        <v>0</v>
      </c>
    </row>
    <row r="4" spans="1:39">
      <c r="A4" s="1" t="s">
        <v>27</v>
      </c>
      <c r="B4" s="6">
        <f>'CAN Commercial Assignment'!B108</f>
        <v>10749251584454.918</v>
      </c>
      <c r="C4" s="6">
        <f>'CAN Commercial Assignment'!C108</f>
        <v>11182796727784.262</v>
      </c>
      <c r="D4" s="6">
        <f>'CAN Commercial Assignment'!D108</f>
        <v>11643021572241.564</v>
      </c>
      <c r="E4" s="6">
        <f>'CAN Commercial Assignment'!E108</f>
        <v>11983187761623.049</v>
      </c>
      <c r="F4" s="6">
        <f>'CAN Commercial Assignment'!F108</f>
        <v>12125924162657.633</v>
      </c>
      <c r="G4" s="6">
        <f>'CAN Commercial Assignment'!G108</f>
        <v>12316684025722.545</v>
      </c>
      <c r="H4" s="6">
        <f>'CAN Commercial Assignment'!H108</f>
        <v>12502107948561.863</v>
      </c>
      <c r="I4" s="6">
        <f>'CAN Commercial Assignment'!I108</f>
        <v>12738223303544.305</v>
      </c>
      <c r="J4" s="6">
        <f>'CAN Commercial Assignment'!J108</f>
        <v>13039703926290.248</v>
      </c>
      <c r="K4" s="6">
        <f>'CAN Commercial Assignment'!K108</f>
        <v>13335848608810.6</v>
      </c>
      <c r="L4" s="6">
        <f>'CAN Commercial Assignment'!L108</f>
        <v>13599977649977.4</v>
      </c>
      <c r="M4" s="6">
        <f>'CAN Commercial Assignment'!M108</f>
        <v>13881448496877.375</v>
      </c>
      <c r="N4" s="6">
        <f>'CAN Commercial Assignment'!N108</f>
        <v>14170923254115.736</v>
      </c>
      <c r="O4" s="6">
        <f>'CAN Commercial Assignment'!O108</f>
        <v>14441722220564.525</v>
      </c>
      <c r="P4" s="6">
        <f>'CAN Commercial Assignment'!P108</f>
        <v>14679171560603.367</v>
      </c>
      <c r="Q4" s="6">
        <f>'CAN Commercial Assignment'!Q108</f>
        <v>14909950975360.215</v>
      </c>
      <c r="R4" s="6">
        <f>'CAN Commercial Assignment'!R108</f>
        <v>15136728434947.871</v>
      </c>
      <c r="S4" s="6">
        <f>'CAN Commercial Assignment'!S108</f>
        <v>15356835969253.539</v>
      </c>
      <c r="T4" s="6">
        <f>'CAN Commercial Assignment'!T108</f>
        <v>15567605608164.42</v>
      </c>
      <c r="U4" s="6">
        <f>'CAN Commercial Assignment'!U108</f>
        <v>15805054948203.262</v>
      </c>
      <c r="V4" s="6">
        <f>'CAN Commercial Assignment'!V108</f>
        <v>16061180079031.672</v>
      </c>
      <c r="W4" s="6">
        <f>'CAN Commercial Assignment'!W108</f>
        <v>16254607912209.379</v>
      </c>
      <c r="X4" s="6">
        <f>'CAN Commercial Assignment'!X108</f>
        <v>16474715446515.047</v>
      </c>
      <c r="Y4" s="6">
        <f>'CAN Commercial Assignment'!Y108</f>
        <v>16670811249805.549</v>
      </c>
      <c r="Z4" s="6">
        <f>'CAN Commercial Assignment'!Z108</f>
        <v>16816215620952.928</v>
      </c>
      <c r="AA4" s="6">
        <f>'CAN Commercial Assignment'!AA108</f>
        <v>16956284051874.717</v>
      </c>
      <c r="AB4" s="6">
        <f>'CAN Commercial Assignment'!AB108</f>
        <v>17253673787114.375</v>
      </c>
      <c r="AC4" s="6">
        <f>'CAN Commercial Assignment'!AC108</f>
        <v>17461613760754.125</v>
      </c>
      <c r="AD4" s="6">
        <f>'CAN Commercial Assignment'!AD108</f>
        <v>17669553734393.812</v>
      </c>
      <c r="AE4" s="6">
        <f>'CAN Commercial Assignment'!AE108</f>
        <v>17877493708033.562</v>
      </c>
      <c r="AF4" s="6">
        <f>'CAN Commercial Assignment'!AF108</f>
        <v>18085433681673.312</v>
      </c>
      <c r="AG4" s="6">
        <f>'CAN Commercial Assignment'!AG108</f>
        <v>18293373655313.062</v>
      </c>
      <c r="AH4" s="6">
        <f>'CAN Commercial Assignment'!AH108</f>
        <v>18501313628952.75</v>
      </c>
      <c r="AI4" s="6">
        <f>'CAN Commercial Assignment'!AI108</f>
        <v>18709253602592.5</v>
      </c>
      <c r="AJ4" s="6">
        <f>'CAN Commercial Assignment'!AJ108</f>
        <v>18917193576232.25</v>
      </c>
      <c r="AK4" s="6">
        <f>'CAN Commercial Assignment'!AK108</f>
        <v>19125133549871.938</v>
      </c>
    </row>
    <row r="5" spans="1:39">
      <c r="A5" s="1" t="s">
        <v>28</v>
      </c>
      <c r="B5" s="6">
        <f>'CAN Commercial Assignment'!B109</f>
        <v>1475728324.3326945</v>
      </c>
      <c r="C5" s="6">
        <f>'CAN Commercial Assignment'!C109</f>
        <v>1535248267.9177189</v>
      </c>
      <c r="D5" s="6">
        <f>'CAN Commercial Assignment'!D109</f>
        <v>1598430977.2618215</v>
      </c>
      <c r="E5" s="6">
        <f>'CAN Commercial Assignment'!E109</f>
        <v>1645131240.6900713</v>
      </c>
      <c r="F5" s="6">
        <f>'CAN Commercial Assignment'!F109</f>
        <v>1664727037.5011408</v>
      </c>
      <c r="G5" s="6">
        <f>'CAN Commercial Assignment'!G109</f>
        <v>1690915812.6785517</v>
      </c>
      <c r="H5" s="6">
        <f>'CAN Commercial Assignment'!H109</f>
        <v>1716372034.7041466</v>
      </c>
      <c r="I5" s="6">
        <f>'CAN Commercial Assignment'!I109</f>
        <v>1748787511.6719904</v>
      </c>
      <c r="J5" s="6">
        <f>'CAN Commercial Assignment'!J109</f>
        <v>1790176764.7495766</v>
      </c>
      <c r="K5" s="6">
        <f>'CAN Commercial Assignment'!K109</f>
        <v>1830833464.6753471</v>
      </c>
      <c r="L5" s="6">
        <f>'CAN Commercial Assignment'!L109</f>
        <v>1867094845.6902235</v>
      </c>
      <c r="M5" s="6">
        <f>'CAN Commercial Assignment'!M109</f>
        <v>1905737024.4485011</v>
      </c>
      <c r="N5" s="6">
        <f>'CAN Commercial Assignment'!N109</f>
        <v>1945478032.9345016</v>
      </c>
      <c r="O5" s="6">
        <f>'CAN Commercial Assignment'!O109</f>
        <v>1982655105.3891475</v>
      </c>
      <c r="P5" s="6">
        <f>'CAN Commercial Assignment'!P109</f>
        <v>2015253720.6449456</v>
      </c>
      <c r="Q5" s="6">
        <f>'CAN Commercial Assignment'!Q109</f>
        <v>2046936644.4609737</v>
      </c>
      <c r="R5" s="6">
        <f>'CAN Commercial Assignment'!R109</f>
        <v>2078070153.4131403</v>
      </c>
      <c r="S5" s="6">
        <f>'CAN Commercial Assignment'!S109</f>
        <v>2108287970.9255373</v>
      </c>
      <c r="T5" s="6">
        <f>'CAN Commercial Assignment'!T109</f>
        <v>2137223820.4222569</v>
      </c>
      <c r="U5" s="6">
        <f>'CAN Commercial Assignment'!U109</f>
        <v>2169822435.6780548</v>
      </c>
      <c r="V5" s="6">
        <f>'CAN Commercial Assignment'!V109</f>
        <v>2204984986.9652076</v>
      </c>
      <c r="W5" s="6">
        <f>'CAN Commercial Assignment'!W109</f>
        <v>2231540038.7185259</v>
      </c>
      <c r="X5" s="6">
        <f>'CAN Commercial Assignment'!X109</f>
        <v>2261757856.2309232</v>
      </c>
      <c r="Y5" s="6">
        <f>'CAN Commercial Assignment'!Y109</f>
        <v>2288679184.5601492</v>
      </c>
      <c r="Z5" s="6">
        <f>'CAN Commercial Assignment'!Z109</f>
        <v>2308641257.9471269</v>
      </c>
      <c r="AA5" s="6">
        <f>'CAN Commercial Assignment'!AA109</f>
        <v>2327870778.1822886</v>
      </c>
      <c r="AB5" s="6">
        <f>'CAN Commercial Assignment'!AB109</f>
        <v>2368698407.1768112</v>
      </c>
      <c r="AC5" s="6">
        <f>'CAN Commercial Assignment'!AC109</f>
        <v>2397245781.5172653</v>
      </c>
      <c r="AD5" s="6">
        <f>'CAN Commercial Assignment'!AD109</f>
        <v>2425793155.8577194</v>
      </c>
      <c r="AE5" s="6">
        <f>'CAN Commercial Assignment'!AE109</f>
        <v>2454340530.1981735</v>
      </c>
      <c r="AF5" s="6">
        <f>'CAN Commercial Assignment'!AF109</f>
        <v>2482887904.5386276</v>
      </c>
      <c r="AG5" s="6">
        <f>'CAN Commercial Assignment'!AG109</f>
        <v>2511435278.8790817</v>
      </c>
      <c r="AH5" s="6">
        <f>'CAN Commercial Assignment'!AH109</f>
        <v>2539982653.2195358</v>
      </c>
      <c r="AI5" s="6">
        <f>'CAN Commercial Assignment'!AI109</f>
        <v>2568530027.5599899</v>
      </c>
      <c r="AJ5" s="6">
        <f>'CAN Commercial Assignment'!AJ109</f>
        <v>2597077401.900444</v>
      </c>
      <c r="AK5" s="6">
        <f>'CAN Commercial Assignment'!AK109</f>
        <v>2625624776.2408981</v>
      </c>
    </row>
    <row r="6" spans="1:39">
      <c r="A6" s="1" t="s">
        <v>29</v>
      </c>
      <c r="B6" s="6">
        <f>'CAN Commercial Assignment'!B110</f>
        <v>0</v>
      </c>
      <c r="C6" s="6">
        <f>'CAN Commercial Assignment'!C110</f>
        <v>0</v>
      </c>
      <c r="D6" s="6">
        <f>'CAN Commercial Assignment'!D110</f>
        <v>0</v>
      </c>
      <c r="E6" s="6">
        <f>'CAN Commercial Assignment'!E110</f>
        <v>0</v>
      </c>
      <c r="F6" s="6">
        <f>'CAN Commercial Assignment'!F110</f>
        <v>0</v>
      </c>
      <c r="G6" s="6">
        <f>'CAN Commercial Assignment'!G110</f>
        <v>0</v>
      </c>
      <c r="H6" s="6">
        <f>'CAN Commercial Assignment'!H110</f>
        <v>0</v>
      </c>
      <c r="I6" s="6">
        <f>'CAN Commercial Assignment'!I110</f>
        <v>0</v>
      </c>
      <c r="J6" s="6">
        <f>'CAN Commercial Assignment'!J110</f>
        <v>0</v>
      </c>
      <c r="K6" s="6">
        <f>'CAN Commercial Assignment'!K110</f>
        <v>0</v>
      </c>
      <c r="L6" s="6">
        <f>'CAN Commercial Assignment'!L110</f>
        <v>0</v>
      </c>
      <c r="M6" s="6">
        <f>'CAN Commercial Assignment'!M110</f>
        <v>0</v>
      </c>
      <c r="N6" s="6">
        <f>'CAN Commercial Assignment'!N110</f>
        <v>0</v>
      </c>
      <c r="O6" s="6">
        <f>'CAN Commercial Assignment'!O110</f>
        <v>0</v>
      </c>
      <c r="P6" s="6">
        <f>'CAN Commercial Assignment'!P110</f>
        <v>0</v>
      </c>
      <c r="Q6" s="6">
        <f>'CAN Commercial Assignment'!Q110</f>
        <v>0</v>
      </c>
      <c r="R6" s="6">
        <f>'CAN Commercial Assignment'!R110</f>
        <v>0</v>
      </c>
      <c r="S6" s="6">
        <f>'CAN Commercial Assignment'!S110</f>
        <v>0</v>
      </c>
      <c r="T6" s="6">
        <f>'CAN Commercial Assignment'!T110</f>
        <v>0</v>
      </c>
      <c r="U6" s="6">
        <f>'CAN Commercial Assignment'!U110</f>
        <v>0</v>
      </c>
      <c r="V6" s="6">
        <f>'CAN Commercial Assignment'!V110</f>
        <v>0</v>
      </c>
      <c r="W6" s="6">
        <f>'CAN Commercial Assignment'!W110</f>
        <v>0</v>
      </c>
      <c r="X6" s="6">
        <f>'CAN Commercial Assignment'!X110</f>
        <v>0</v>
      </c>
      <c r="Y6" s="6">
        <f>'CAN Commercial Assignment'!Y110</f>
        <v>0</v>
      </c>
      <c r="Z6" s="6">
        <f>'CAN Commercial Assignment'!Z110</f>
        <v>0</v>
      </c>
      <c r="AA6" s="6">
        <f>'CAN Commercial Assignment'!AA110</f>
        <v>0</v>
      </c>
      <c r="AB6" s="6">
        <f>'CAN Commercial Assignment'!AB110</f>
        <v>0</v>
      </c>
      <c r="AC6" s="6">
        <f>'CAN Commercial Assignment'!AC110</f>
        <v>0</v>
      </c>
      <c r="AD6" s="6">
        <f>'CAN Commercial Assignment'!AD110</f>
        <v>0</v>
      </c>
      <c r="AE6" s="6">
        <f>'CAN Commercial Assignment'!AE110</f>
        <v>0</v>
      </c>
      <c r="AF6" s="6">
        <f>'CAN Commercial Assignment'!AF110</f>
        <v>0</v>
      </c>
      <c r="AG6" s="6">
        <f>'CAN Commercial Assignment'!AG110</f>
        <v>0</v>
      </c>
      <c r="AH6" s="6">
        <f>'CAN Commercial Assignment'!AH110</f>
        <v>0</v>
      </c>
      <c r="AI6" s="6">
        <f>'CAN Commercial Assignment'!AI110</f>
        <v>0</v>
      </c>
      <c r="AJ6" s="6">
        <f>'CAN Commercial Assignment'!AJ110</f>
        <v>0</v>
      </c>
      <c r="AK6" s="6">
        <f>'CAN Commercial Assignment'!AK110</f>
        <v>0</v>
      </c>
    </row>
    <row r="7" spans="1:39">
      <c r="A7" s="1" t="s">
        <v>30</v>
      </c>
      <c r="B7" s="6">
        <f>'CAN Commercial Assignment'!B111</f>
        <v>0</v>
      </c>
      <c r="C7" s="6">
        <f>'CAN Commercial Assignment'!C111</f>
        <v>0</v>
      </c>
      <c r="D7" s="6">
        <f>'CAN Commercial Assignment'!D111</f>
        <v>0</v>
      </c>
      <c r="E7" s="6">
        <f>'CAN Commercial Assignment'!E111</f>
        <v>0</v>
      </c>
      <c r="F7" s="6">
        <f>'CAN Commercial Assignment'!F111</f>
        <v>0</v>
      </c>
      <c r="G7" s="6">
        <f>'CAN Commercial Assignment'!G111</f>
        <v>0</v>
      </c>
      <c r="H7" s="6">
        <f>'CAN Commercial Assignment'!H111</f>
        <v>0</v>
      </c>
      <c r="I7" s="6">
        <f>'CAN Commercial Assignment'!I111</f>
        <v>0</v>
      </c>
      <c r="J7" s="6">
        <f>'CAN Commercial Assignment'!J111</f>
        <v>0</v>
      </c>
      <c r="K7" s="6">
        <f>'CAN Commercial Assignment'!K111</f>
        <v>0</v>
      </c>
      <c r="L7" s="6">
        <f>'CAN Commercial Assignment'!L111</f>
        <v>0</v>
      </c>
      <c r="M7" s="6">
        <f>'CAN Commercial Assignment'!M111</f>
        <v>0</v>
      </c>
      <c r="N7" s="6">
        <f>'CAN Commercial Assignment'!N111</f>
        <v>0</v>
      </c>
      <c r="O7" s="6">
        <f>'CAN Commercial Assignment'!O111</f>
        <v>0</v>
      </c>
      <c r="P7" s="6">
        <f>'CAN Commercial Assignment'!P111</f>
        <v>0</v>
      </c>
      <c r="Q7" s="6">
        <f>'CAN Commercial Assignment'!Q111</f>
        <v>0</v>
      </c>
      <c r="R7" s="6">
        <f>'CAN Commercial Assignment'!R111</f>
        <v>0</v>
      </c>
      <c r="S7" s="6">
        <f>'CAN Commercial Assignment'!S111</f>
        <v>0</v>
      </c>
      <c r="T7" s="6">
        <f>'CAN Commercial Assignment'!T111</f>
        <v>0</v>
      </c>
      <c r="U7" s="6">
        <f>'CAN Commercial Assignment'!U111</f>
        <v>0</v>
      </c>
      <c r="V7" s="6">
        <f>'CAN Commercial Assignment'!V111</f>
        <v>0</v>
      </c>
      <c r="W7" s="6">
        <f>'CAN Commercial Assignment'!W111</f>
        <v>0</v>
      </c>
      <c r="X7" s="6">
        <f>'CAN Commercial Assignment'!X111</f>
        <v>0</v>
      </c>
      <c r="Y7" s="6">
        <f>'CAN Commercial Assignment'!Y111</f>
        <v>0</v>
      </c>
      <c r="Z7" s="6">
        <f>'CAN Commercial Assignment'!Z111</f>
        <v>0</v>
      </c>
      <c r="AA7" s="6">
        <f>'CAN Commercial Assignment'!AA111</f>
        <v>0</v>
      </c>
      <c r="AB7" s="6">
        <f>'CAN Commercial Assignment'!AB111</f>
        <v>0</v>
      </c>
      <c r="AC7" s="6">
        <f>'CAN Commercial Assignment'!AC111</f>
        <v>0</v>
      </c>
      <c r="AD7" s="6">
        <f>'CAN Commercial Assignment'!AD111</f>
        <v>0</v>
      </c>
      <c r="AE7" s="6">
        <f>'CAN Commercial Assignment'!AE111</f>
        <v>0</v>
      </c>
      <c r="AF7" s="6">
        <f>'CAN Commercial Assignment'!AF111</f>
        <v>0</v>
      </c>
      <c r="AG7" s="6">
        <f>'CAN Commercial Assignment'!AG111</f>
        <v>0</v>
      </c>
      <c r="AH7" s="6">
        <f>'CAN Commercial Assignment'!AH111</f>
        <v>0</v>
      </c>
      <c r="AI7" s="6">
        <f>'CAN Commercial Assignment'!AI111</f>
        <v>0</v>
      </c>
      <c r="AJ7" s="6">
        <f>'CAN Commercial Assignment'!AJ111</f>
        <v>0</v>
      </c>
      <c r="AK7" s="6">
        <f>'CAN Commercial Assignment'!AK111</f>
        <v>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A1:I17"/>
  <sheetViews>
    <sheetView zoomScale="125" zoomScaleNormal="125" zoomScalePageLayoutView="125" workbookViewId="0">
      <selection activeCell="D16" sqref="D16"/>
    </sheetView>
  </sheetViews>
  <sheetFormatPr baseColWidth="10" defaultColWidth="8.83203125" defaultRowHeight="15"/>
  <cols>
    <col min="1" max="1" width="18.6640625" customWidth="1"/>
  </cols>
  <sheetData>
    <row r="1" spans="1:9" ht="25" thickBot="1">
      <c r="A1" s="40"/>
      <c r="B1" s="41" t="s">
        <v>20</v>
      </c>
      <c r="C1" s="41" t="s">
        <v>21</v>
      </c>
      <c r="D1" s="41" t="s">
        <v>79</v>
      </c>
      <c r="E1" s="41" t="s">
        <v>80</v>
      </c>
      <c r="F1" s="41" t="s">
        <v>22</v>
      </c>
      <c r="G1" s="41" t="s">
        <v>7</v>
      </c>
    </row>
    <row r="2" spans="1:9" ht="16" thickBot="1">
      <c r="A2" s="42"/>
      <c r="B2" s="160" t="s">
        <v>81</v>
      </c>
      <c r="C2" s="161"/>
      <c r="D2" s="161"/>
      <c r="E2" s="161"/>
      <c r="F2" s="161"/>
      <c r="G2" s="162"/>
    </row>
    <row r="3" spans="1:9" ht="16" thickBot="1">
      <c r="A3" s="43" t="s">
        <v>23</v>
      </c>
      <c r="B3" s="44">
        <v>39</v>
      </c>
      <c r="C3" s="44">
        <v>50</v>
      </c>
      <c r="D3" s="44">
        <v>7</v>
      </c>
      <c r="E3" s="44">
        <v>6</v>
      </c>
      <c r="F3" s="44">
        <v>1</v>
      </c>
      <c r="G3" s="44" t="s">
        <v>82</v>
      </c>
    </row>
    <row r="4" spans="1:9" ht="16" thickBot="1">
      <c r="A4" s="42" t="s">
        <v>83</v>
      </c>
      <c r="B4" s="45">
        <v>71</v>
      </c>
      <c r="C4" s="45" t="s">
        <v>82</v>
      </c>
      <c r="D4" s="45" t="s">
        <v>84</v>
      </c>
      <c r="E4" s="45" t="s">
        <v>85</v>
      </c>
      <c r="F4" s="45" t="s">
        <v>82</v>
      </c>
      <c r="G4" s="45" t="s">
        <v>82</v>
      </c>
    </row>
    <row r="5" spans="1:9" ht="16" thickBot="1">
      <c r="A5" s="42" t="s">
        <v>86</v>
      </c>
      <c r="B5" s="45" t="s">
        <v>82</v>
      </c>
      <c r="C5" s="45" t="s">
        <v>82</v>
      </c>
      <c r="D5" s="45">
        <v>76</v>
      </c>
      <c r="E5" s="45" t="s">
        <v>87</v>
      </c>
      <c r="F5" s="45" t="s">
        <v>82</v>
      </c>
      <c r="G5" s="45" t="s">
        <v>82</v>
      </c>
    </row>
    <row r="6" spans="1:9" ht="16" thickBot="1">
      <c r="A6" s="42" t="s">
        <v>88</v>
      </c>
      <c r="B6" s="45">
        <v>29</v>
      </c>
      <c r="C6" s="45" t="s">
        <v>82</v>
      </c>
      <c r="D6" s="45">
        <v>54</v>
      </c>
      <c r="E6" s="45">
        <v>26</v>
      </c>
      <c r="F6" s="45" t="s">
        <v>82</v>
      </c>
      <c r="G6" s="45" t="s">
        <v>82</v>
      </c>
    </row>
    <row r="7" spans="1:9" ht="16" thickBot="1">
      <c r="A7" s="42" t="s">
        <v>89</v>
      </c>
      <c r="B7" s="45">
        <v>66</v>
      </c>
      <c r="C7" s="45" t="s">
        <v>82</v>
      </c>
      <c r="D7" s="45">
        <v>13</v>
      </c>
      <c r="E7" s="45">
        <v>23</v>
      </c>
      <c r="F7" s="45" t="s">
        <v>82</v>
      </c>
      <c r="G7" s="45" t="s">
        <v>82</v>
      </c>
    </row>
    <row r="8" spans="1:9" ht="16" thickBot="1">
      <c r="A8" s="42" t="s">
        <v>90</v>
      </c>
      <c r="B8" s="45">
        <v>85</v>
      </c>
      <c r="C8" s="45" t="s">
        <v>91</v>
      </c>
      <c r="D8" s="45">
        <v>8</v>
      </c>
      <c r="E8" s="45" t="s">
        <v>92</v>
      </c>
      <c r="F8" s="45" t="s">
        <v>82</v>
      </c>
      <c r="G8" s="45" t="s">
        <v>82</v>
      </c>
    </row>
    <row r="9" spans="1:9" ht="16" thickBot="1">
      <c r="A9" s="42" t="s">
        <v>93</v>
      </c>
      <c r="B9" s="45">
        <v>14</v>
      </c>
      <c r="C9" s="45">
        <v>76</v>
      </c>
      <c r="D9" s="45">
        <v>5</v>
      </c>
      <c r="E9" s="45" t="s">
        <v>91</v>
      </c>
      <c r="F9" s="45" t="s">
        <v>94</v>
      </c>
      <c r="G9" s="45" t="s">
        <v>82</v>
      </c>
    </row>
    <row r="10" spans="1:9" ht="16" thickBot="1">
      <c r="A10" s="42" t="s">
        <v>95</v>
      </c>
      <c r="B10" s="45">
        <v>37</v>
      </c>
      <c r="C10" s="45">
        <v>61</v>
      </c>
      <c r="D10" s="45" t="s">
        <v>82</v>
      </c>
      <c r="E10" s="45" t="s">
        <v>82</v>
      </c>
      <c r="F10" s="45" t="s">
        <v>82</v>
      </c>
      <c r="G10" s="45" t="s">
        <v>82</v>
      </c>
    </row>
    <row r="11" spans="1:9" ht="16" thickBot="1">
      <c r="A11" s="42" t="s">
        <v>96</v>
      </c>
      <c r="B11" s="45" t="s">
        <v>97</v>
      </c>
      <c r="C11" s="45">
        <v>87</v>
      </c>
      <c r="D11" s="45" t="s">
        <v>82</v>
      </c>
      <c r="E11" s="45" t="s">
        <v>82</v>
      </c>
      <c r="F11" s="45" t="s">
        <v>82</v>
      </c>
      <c r="G11" s="45" t="s">
        <v>82</v>
      </c>
    </row>
    <row r="12" spans="1:9" ht="16" thickBot="1">
      <c r="A12" s="117" t="s">
        <v>98</v>
      </c>
      <c r="B12" s="118">
        <v>9</v>
      </c>
      <c r="C12" s="118">
        <v>91</v>
      </c>
      <c r="D12" s="118">
        <v>0</v>
      </c>
      <c r="E12" s="118">
        <v>0</v>
      </c>
      <c r="F12" s="118">
        <v>0</v>
      </c>
      <c r="G12" s="118">
        <v>0</v>
      </c>
      <c r="I12" s="116"/>
    </row>
    <row r="13" spans="1:9" ht="16" thickBot="1">
      <c r="A13" s="42" t="s">
        <v>99</v>
      </c>
      <c r="B13" s="46">
        <v>39</v>
      </c>
      <c r="C13" s="46">
        <v>55</v>
      </c>
      <c r="D13" s="46" t="s">
        <v>91</v>
      </c>
      <c r="E13" s="46" t="s">
        <v>100</v>
      </c>
      <c r="F13" s="46" t="s">
        <v>82</v>
      </c>
      <c r="G13" s="46" t="s">
        <v>82</v>
      </c>
    </row>
    <row r="14" spans="1:9">
      <c r="A14" s="110" t="s">
        <v>101</v>
      </c>
    </row>
    <row r="16" spans="1:9">
      <c r="A16" s="1" t="s">
        <v>795</v>
      </c>
    </row>
    <row r="17" spans="1:1">
      <c r="A17" t="s">
        <v>799</v>
      </c>
    </row>
  </sheetData>
  <mergeCells count="1">
    <mergeCell ref="B2:G2"/>
  </mergeCells>
  <hyperlinks>
    <hyperlink ref="A14" r:id="rId1" xr:uid="{00000000-0004-0000-02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249977111117893"/>
  </sheetPr>
  <dimension ref="A1:F23"/>
  <sheetViews>
    <sheetView workbookViewId="0">
      <selection activeCell="D8" sqref="D8"/>
    </sheetView>
  </sheetViews>
  <sheetFormatPr baseColWidth="10" defaultColWidth="10.83203125" defaultRowHeight="16"/>
  <cols>
    <col min="1" max="1" width="61.83203125" style="13" bestFit="1" customWidth="1"/>
    <col min="2" max="2" width="21.33203125" style="13" customWidth="1"/>
    <col min="3" max="3" width="14.1640625" style="13" customWidth="1"/>
    <col min="4" max="4" width="17.83203125" style="13" customWidth="1"/>
    <col min="5" max="5" width="10.83203125" style="13"/>
    <col min="6" max="6" width="17.33203125" style="13" customWidth="1"/>
    <col min="7" max="16384" width="10.83203125" style="13"/>
  </cols>
  <sheetData>
    <row r="1" spans="1:6">
      <c r="A1" s="9" t="s">
        <v>9</v>
      </c>
      <c r="B1" s="9" t="s">
        <v>10</v>
      </c>
      <c r="C1" s="7"/>
      <c r="D1" s="7"/>
      <c r="E1" s="7"/>
      <c r="F1" s="7"/>
    </row>
    <row r="2" spans="1:6">
      <c r="A2" s="7"/>
      <c r="B2" s="163" t="s">
        <v>805</v>
      </c>
      <c r="C2" s="163"/>
      <c r="D2" s="163" t="s">
        <v>806</v>
      </c>
      <c r="E2" s="163"/>
      <c r="F2" s="9" t="s">
        <v>11</v>
      </c>
    </row>
    <row r="3" spans="1:6">
      <c r="A3" s="7"/>
      <c r="B3" s="7" t="s">
        <v>12</v>
      </c>
      <c r="C3" s="7" t="s">
        <v>13</v>
      </c>
      <c r="D3" s="7" t="s">
        <v>12</v>
      </c>
      <c r="E3" s="7" t="s">
        <v>13</v>
      </c>
      <c r="F3" s="7"/>
    </row>
    <row r="4" spans="1:6">
      <c r="A4" s="7" t="s">
        <v>14</v>
      </c>
      <c r="B4" s="10">
        <v>588920</v>
      </c>
      <c r="C4" s="9">
        <f>B4/$B$8*100</f>
        <v>16.505721032238174</v>
      </c>
      <c r="D4" s="145">
        <f>$D$8*E4/100</f>
        <v>671316.55939293292</v>
      </c>
      <c r="E4" s="146">
        <f>C4</f>
        <v>16.505721032238174</v>
      </c>
      <c r="F4" s="10">
        <f>D4-B4</f>
        <v>82396.559392932919</v>
      </c>
    </row>
    <row r="5" spans="1:6">
      <c r="A5" s="7" t="s">
        <v>15</v>
      </c>
      <c r="B5" s="10">
        <v>563925</v>
      </c>
      <c r="C5" s="9">
        <f>B5/$B$8*100</f>
        <v>15.805183612553339</v>
      </c>
      <c r="D5" s="145">
        <f>$D$8*E5/100</f>
        <v>642824.47659386625</v>
      </c>
      <c r="E5" s="146">
        <f>C5</f>
        <v>15.805183612553339</v>
      </c>
      <c r="F5" s="10">
        <f>D5-B5</f>
        <v>78899.476593866246</v>
      </c>
    </row>
    <row r="6" spans="1:6">
      <c r="A6" s="7" t="s">
        <v>16</v>
      </c>
      <c r="B6" s="10">
        <v>392415</v>
      </c>
      <c r="C6" s="9">
        <f>B6/$B$8*100</f>
        <v>10.998255312887563</v>
      </c>
      <c r="D6" s="145">
        <f>$D$8*E6/100</f>
        <v>447318.2905219348</v>
      </c>
      <c r="E6" s="146">
        <f>C6</f>
        <v>10.998255312887563</v>
      </c>
      <c r="F6" s="10">
        <f>D6-B6</f>
        <v>54903.290521934803</v>
      </c>
    </row>
    <row r="7" spans="1:6">
      <c r="A7" s="7" t="s">
        <v>17</v>
      </c>
      <c r="B7" s="10">
        <v>2022720</v>
      </c>
      <c r="C7" s="9">
        <f>B7/$B$8*100</f>
        <v>56.69098017783196</v>
      </c>
      <c r="D7" s="145">
        <f>$D$8*E7/100</f>
        <v>2305721.3730477374</v>
      </c>
      <c r="E7" s="146">
        <f>C7</f>
        <v>56.69098017783196</v>
      </c>
      <c r="F7" s="10">
        <f>D7-B7</f>
        <v>283001.3730477374</v>
      </c>
    </row>
    <row r="8" spans="1:6">
      <c r="A8" s="9" t="s">
        <v>18</v>
      </c>
      <c r="B8" s="8">
        <v>3567975</v>
      </c>
      <c r="C8" s="9">
        <f>B8/$B$8*100</f>
        <v>100</v>
      </c>
      <c r="D8" s="147">
        <v>4067175</v>
      </c>
      <c r="E8" s="146">
        <v>100</v>
      </c>
      <c r="F8" s="8">
        <f>D8-B8</f>
        <v>499200</v>
      </c>
    </row>
    <row r="9" spans="1:6">
      <c r="A9" s="7"/>
      <c r="B9" s="10"/>
      <c r="C9" s="7"/>
      <c r="D9" s="7"/>
      <c r="E9" s="7"/>
      <c r="F9" s="7"/>
    </row>
    <row r="10" spans="1:6">
      <c r="A10" s="7"/>
      <c r="B10" s="7"/>
      <c r="C10" s="11" t="s">
        <v>19</v>
      </c>
      <c r="D10" s="12">
        <f>SUM(D5:D7)</f>
        <v>3395864.1401635385</v>
      </c>
      <c r="E10" s="61">
        <f>D10/D8</f>
        <v>0.83494419103272877</v>
      </c>
      <c r="F10" s="7"/>
    </row>
    <row r="11" spans="1:6">
      <c r="A11" s="7"/>
      <c r="B11" s="7"/>
      <c r="C11" s="11" t="s">
        <v>40</v>
      </c>
      <c r="D11" s="12">
        <f>D4</f>
        <v>671316.55939293292</v>
      </c>
      <c r="E11" s="61">
        <f>1-E10</f>
        <v>0.16505580896727123</v>
      </c>
      <c r="F11" s="7"/>
    </row>
    <row r="12" spans="1:6">
      <c r="A12" s="7"/>
      <c r="B12" s="7"/>
      <c r="C12" s="7"/>
      <c r="D12" s="7"/>
      <c r="E12" s="7"/>
      <c r="F12" s="7"/>
    </row>
    <row r="13" spans="1:6">
      <c r="A13" s="13" t="s">
        <v>800</v>
      </c>
    </row>
    <row r="14" spans="1:6">
      <c r="A14" s="110" t="s">
        <v>767</v>
      </c>
    </row>
    <row r="16" spans="1:6">
      <c r="A16" s="141" t="s">
        <v>795</v>
      </c>
    </row>
    <row r="17" spans="1:1">
      <c r="A17" s="13" t="s">
        <v>801</v>
      </c>
    </row>
    <row r="18" spans="1:1">
      <c r="A18" s="13" t="s">
        <v>802</v>
      </c>
    </row>
    <row r="19" spans="1:1">
      <c r="A19" s="13" t="s">
        <v>796</v>
      </c>
    </row>
    <row r="21" spans="1:1">
      <c r="A21" s="110"/>
    </row>
    <row r="23" spans="1:1">
      <c r="A23" s="141"/>
    </row>
  </sheetData>
  <mergeCells count="2">
    <mergeCell ref="B2:C2"/>
    <mergeCell ref="D2:E2"/>
  </mergeCells>
  <hyperlinks>
    <hyperlink ref="A14" r:id="rId1" xr:uid="{00000000-0004-0000-03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A1:AK220"/>
  <sheetViews>
    <sheetView topLeftCell="A149" workbookViewId="0">
      <selection activeCell="C162" sqref="C162"/>
    </sheetView>
  </sheetViews>
  <sheetFormatPr baseColWidth="10" defaultColWidth="8.83203125" defaultRowHeight="15"/>
  <cols>
    <col min="1" max="1" width="36.83203125" customWidth="1"/>
    <col min="2" max="3" width="12" customWidth="1"/>
    <col min="4" max="4" width="15.83203125" customWidth="1"/>
    <col min="5" max="5" width="12" customWidth="1"/>
    <col min="6" max="6" width="19.6640625" customWidth="1"/>
    <col min="7" max="7" width="12.1640625" bestFit="1" customWidth="1"/>
    <col min="28" max="28" width="10.83203125" customWidth="1"/>
  </cols>
  <sheetData>
    <row r="1" spans="1:5" s="6" customFormat="1">
      <c r="A1" s="6" t="s">
        <v>808</v>
      </c>
      <c r="B1" s="110" t="s">
        <v>809</v>
      </c>
    </row>
    <row r="2" spans="1:5" s="6" customFormat="1"/>
    <row r="3" spans="1:5" s="6" customFormat="1" ht="16" thickBot="1">
      <c r="A3" s="15"/>
      <c r="B3" s="33">
        <v>2015</v>
      </c>
    </row>
    <row r="4" spans="1:5" s="6" customFormat="1" ht="17" thickTop="1">
      <c r="A4" s="21" t="s">
        <v>65</v>
      </c>
      <c r="B4" s="148">
        <f>'NRC NEUD Residential E Use'!AB5</f>
        <v>205.733</v>
      </c>
    </row>
    <row r="5" spans="1:5" s="6" customFormat="1" ht="16">
      <c r="A5" s="31" t="s">
        <v>64</v>
      </c>
      <c r="B5" s="23"/>
    </row>
    <row r="6" spans="1:5" s="6" customFormat="1">
      <c r="A6" s="28" t="s">
        <v>20</v>
      </c>
      <c r="B6" s="23">
        <f>'NRC NEUD Residential E Use'!AB7</f>
        <v>35.613</v>
      </c>
    </row>
    <row r="7" spans="1:5" s="6" customFormat="1">
      <c r="A7" s="28" t="s">
        <v>32</v>
      </c>
      <c r="B7" s="23">
        <f>'NRC NEUD Residential E Use'!AB8</f>
        <v>161.74199999999999</v>
      </c>
      <c r="D7" s="6" t="s">
        <v>685</v>
      </c>
      <c r="E7" s="38">
        <f>B7+B9</f>
        <v>163.49199999999999</v>
      </c>
    </row>
    <row r="8" spans="1:5" s="6" customFormat="1">
      <c r="A8" s="28" t="s">
        <v>33</v>
      </c>
      <c r="B8" s="23">
        <f>'NRC NEUD Residential E Use'!AB9</f>
        <v>2.8000000000000001E-2</v>
      </c>
    </row>
    <row r="9" spans="1:5" s="6" customFormat="1" ht="16">
      <c r="A9" s="28" t="s">
        <v>106</v>
      </c>
      <c r="B9" s="23">
        <f>'NRC NEUD Residential E Use'!AB10</f>
        <v>1.75</v>
      </c>
    </row>
    <row r="10" spans="1:5" s="6" customFormat="1">
      <c r="A10" s="28" t="s">
        <v>6</v>
      </c>
      <c r="B10" s="23">
        <f>'NRC NEUD Residential E Use'!AB11</f>
        <v>6.6</v>
      </c>
    </row>
    <row r="11" spans="1:5" s="6" customFormat="1" ht="16">
      <c r="A11" s="31" t="s">
        <v>62</v>
      </c>
      <c r="B11" s="23"/>
      <c r="C11" s="1"/>
    </row>
    <row r="12" spans="1:5" s="6" customFormat="1">
      <c r="A12" s="28" t="s">
        <v>34</v>
      </c>
      <c r="B12" s="23">
        <f>'NRC NEUD Residential E Use'!AB13</f>
        <v>133.35145700000001</v>
      </c>
      <c r="C12" s="37"/>
    </row>
    <row r="13" spans="1:5" s="6" customFormat="1">
      <c r="A13" s="28" t="s">
        <v>35</v>
      </c>
      <c r="B13" s="23">
        <f>'NRC NEUD Residential E Use'!AB14</f>
        <v>44.590741000000001</v>
      </c>
      <c r="C13" s="37"/>
    </row>
    <row r="14" spans="1:5" s="6" customFormat="1">
      <c r="A14" s="28" t="s">
        <v>36</v>
      </c>
      <c r="B14" s="23">
        <f>'NRC NEUD Residential E Use'!AB15</f>
        <v>20.60651</v>
      </c>
      <c r="C14" s="37"/>
    </row>
    <row r="15" spans="1:5" s="6" customFormat="1">
      <c r="A15" s="29" t="s">
        <v>37</v>
      </c>
      <c r="B15" s="23"/>
      <c r="C15" s="37"/>
    </row>
    <row r="16" spans="1:5" s="6" customFormat="1" ht="16">
      <c r="A16" s="29" t="s">
        <v>61</v>
      </c>
      <c r="B16" s="23"/>
      <c r="C16" s="37"/>
    </row>
    <row r="17" spans="1:11" s="6" customFormat="1">
      <c r="A17" s="28" t="s">
        <v>38</v>
      </c>
      <c r="B17" s="23">
        <f>'NRC NEUD Residential E Use'!AB18</f>
        <v>6.7404339999999996</v>
      </c>
      <c r="C17" s="37"/>
      <c r="E17"/>
      <c r="F17"/>
      <c r="G17"/>
      <c r="H17"/>
      <c r="I17"/>
      <c r="J17"/>
      <c r="K17"/>
    </row>
    <row r="18" spans="1:11" s="6" customFormat="1">
      <c r="A18" s="28" t="s">
        <v>39</v>
      </c>
      <c r="B18" s="23">
        <f>'NRC NEUD Residential E Use'!AB19</f>
        <v>0.443859</v>
      </c>
      <c r="C18" s="37"/>
      <c r="E18"/>
      <c r="F18"/>
      <c r="G18"/>
      <c r="H18"/>
      <c r="I18"/>
      <c r="J18"/>
      <c r="K18"/>
    </row>
    <row r="19" spans="1:11" s="6" customFormat="1">
      <c r="A19" s="28"/>
      <c r="B19" s="23"/>
      <c r="C19" s="37"/>
      <c r="E19"/>
      <c r="F19"/>
      <c r="G19"/>
      <c r="H19"/>
      <c r="I19"/>
      <c r="J19"/>
      <c r="K19"/>
    </row>
    <row r="20" spans="1:11" s="6" customFormat="1">
      <c r="A20" s="28"/>
      <c r="B20" s="23"/>
      <c r="E20"/>
      <c r="F20"/>
      <c r="G20"/>
      <c r="H20"/>
      <c r="I20"/>
      <c r="J20"/>
      <c r="K20"/>
    </row>
    <row r="21" spans="1:11" s="6" customFormat="1">
      <c r="A21" s="20" t="s">
        <v>103</v>
      </c>
      <c r="B21" s="23"/>
      <c r="C21" s="64" t="s">
        <v>689</v>
      </c>
      <c r="D21" s="64" t="s">
        <v>690</v>
      </c>
      <c r="E21"/>
      <c r="F21"/>
      <c r="G21"/>
      <c r="H21"/>
      <c r="I21"/>
      <c r="J21"/>
      <c r="K21"/>
    </row>
    <row r="22" spans="1:11" s="6" customFormat="1">
      <c r="A22" s="16" t="s">
        <v>20</v>
      </c>
      <c r="B22" s="48">
        <f>'CAN Main Res Heating Fuel'!B$12/SUM('CAN Main Res Heating Fuel'!B$12:F$12)</f>
        <v>0.09</v>
      </c>
      <c r="D22" s="64" t="s">
        <v>691</v>
      </c>
      <c r="E22"/>
      <c r="F22"/>
      <c r="G22"/>
      <c r="H22"/>
      <c r="I22"/>
      <c r="J22"/>
      <c r="K22"/>
    </row>
    <row r="23" spans="1:11" s="6" customFormat="1">
      <c r="A23" s="23" t="s">
        <v>104</v>
      </c>
      <c r="B23" s="48">
        <f>('CAN Main Res Heating Fuel'!C$12+'CAN Main Res Heating Fuel'!F$12)/SUM('CAN Main Res Heating Fuel'!B$12:F$12)</f>
        <v>0.91</v>
      </c>
      <c r="E23"/>
      <c r="F23"/>
      <c r="G23"/>
      <c r="H23"/>
      <c r="I23"/>
      <c r="J23"/>
      <c r="K23"/>
    </row>
    <row r="24" spans="1:11" s="6" customFormat="1">
      <c r="A24" s="6" t="s">
        <v>79</v>
      </c>
      <c r="B24" s="48">
        <f>'CAN Main Res Heating Fuel'!D$12/SUM('CAN Main Res Heating Fuel'!B$12:F$12)</f>
        <v>0</v>
      </c>
      <c r="E24"/>
      <c r="F24"/>
      <c r="G24"/>
      <c r="H24"/>
      <c r="I24"/>
      <c r="J24"/>
      <c r="K24"/>
    </row>
    <row r="25" spans="1:11" s="6" customFormat="1">
      <c r="A25" s="6" t="s">
        <v>80</v>
      </c>
      <c r="B25" s="48">
        <f>'CAN Main Res Heating Fuel'!E$12/SUM('CAN Main Res Heating Fuel'!B$12:F$12)</f>
        <v>0</v>
      </c>
      <c r="E25"/>
      <c r="F25" s="65"/>
      <c r="G25"/>
      <c r="H25"/>
      <c r="I25"/>
      <c r="J25"/>
      <c r="K25"/>
    </row>
    <row r="26" spans="1:11" s="6" customFormat="1">
      <c r="B26" s="48"/>
      <c r="E26"/>
      <c r="G26"/>
      <c r="H26"/>
      <c r="I26"/>
      <c r="J26"/>
      <c r="K26"/>
    </row>
    <row r="27" spans="1:11" s="6" customFormat="1">
      <c r="A27" s="16"/>
      <c r="B27" s="23"/>
      <c r="E27"/>
      <c r="F27"/>
      <c r="G27"/>
      <c r="H27"/>
      <c r="I27"/>
      <c r="J27"/>
    </row>
    <row r="28" spans="1:11" s="6" customFormat="1">
      <c r="A28" s="16" t="s">
        <v>107</v>
      </c>
      <c r="B28" s="23"/>
    </row>
    <row r="29" spans="1:11" s="6" customFormat="1">
      <c r="A29" s="47" t="s">
        <v>108</v>
      </c>
      <c r="B29" s="23"/>
    </row>
    <row r="30" spans="1:11" s="6" customFormat="1">
      <c r="A30" s="47" t="s">
        <v>686</v>
      </c>
      <c r="B30" s="23"/>
    </row>
    <row r="31" spans="1:11" s="6" customFormat="1">
      <c r="A31" s="47" t="s">
        <v>109</v>
      </c>
      <c r="B31" s="16"/>
      <c r="G31" s="6" t="s">
        <v>684</v>
      </c>
    </row>
    <row r="32" spans="1:11" s="6" customFormat="1">
      <c r="A32" s="47" t="s">
        <v>687</v>
      </c>
      <c r="B32" s="23"/>
      <c r="H32" s="3">
        <f>1+'CAN Main Res Heating Fuel'!B12/'CAN Main Res Heating Fuel'!C12</f>
        <v>1.098901098901099</v>
      </c>
    </row>
    <row r="33" spans="1:17" s="6" customFormat="1">
      <c r="A33" s="47" t="s">
        <v>688</v>
      </c>
      <c r="B33" s="23"/>
      <c r="H33" s="38"/>
    </row>
    <row r="34" spans="1:17" s="6" customFormat="1">
      <c r="A34" s="16"/>
      <c r="B34" s="23"/>
    </row>
    <row r="35" spans="1:17">
      <c r="A35" s="1" t="s">
        <v>110</v>
      </c>
    </row>
    <row r="36" spans="1:17">
      <c r="B36" t="s">
        <v>72</v>
      </c>
      <c r="C36" t="s">
        <v>73</v>
      </c>
      <c r="D36" t="s">
        <v>74</v>
      </c>
      <c r="E36" t="s">
        <v>75</v>
      </c>
      <c r="F36" t="s">
        <v>76</v>
      </c>
    </row>
    <row r="37" spans="1:17">
      <c r="A37" t="s">
        <v>67</v>
      </c>
      <c r="B37" s="157">
        <f>B12-C37-D37-E37</f>
        <v>11.405111130000011</v>
      </c>
      <c r="C37" s="157">
        <f>(B12-E37-D37)/H32</f>
        <v>115.31834587</v>
      </c>
      <c r="D37" s="157">
        <f>B8</f>
        <v>2.8000000000000001E-2</v>
      </c>
      <c r="E37" s="157">
        <f>B10</f>
        <v>6.6</v>
      </c>
      <c r="F37" s="157">
        <v>0</v>
      </c>
      <c r="Q37" s="37"/>
    </row>
    <row r="38" spans="1:17">
      <c r="A38" t="s">
        <v>68</v>
      </c>
      <c r="B38" s="157">
        <f>B18</f>
        <v>0.443859</v>
      </c>
      <c r="C38" s="157">
        <v>0</v>
      </c>
      <c r="D38" s="157">
        <v>0</v>
      </c>
      <c r="E38" s="157">
        <v>0</v>
      </c>
      <c r="F38" s="157">
        <v>0</v>
      </c>
    </row>
    <row r="39" spans="1:17">
      <c r="A39" t="s">
        <v>69</v>
      </c>
      <c r="B39" s="157">
        <f>B17</f>
        <v>6.7404339999999996</v>
      </c>
      <c r="C39" s="157">
        <v>0</v>
      </c>
      <c r="D39" s="157">
        <v>0</v>
      </c>
      <c r="E39" s="157">
        <v>0</v>
      </c>
      <c r="F39" s="157">
        <v>0</v>
      </c>
    </row>
    <row r="40" spans="1:17">
      <c r="A40" t="s">
        <v>70</v>
      </c>
      <c r="B40" s="157">
        <f>B6-B37-B38-B39</f>
        <v>17.023595869999991</v>
      </c>
      <c r="C40" s="157">
        <f>E7-C37</f>
        <v>48.173654129999989</v>
      </c>
      <c r="D40" s="157">
        <f>B8-D37</f>
        <v>0</v>
      </c>
      <c r="E40" s="157">
        <f>B10-E37</f>
        <v>0</v>
      </c>
      <c r="F40" s="157">
        <v>0</v>
      </c>
      <c r="H40" s="39"/>
    </row>
    <row r="41" spans="1:17">
      <c r="A41" t="s">
        <v>71</v>
      </c>
      <c r="B41" s="157">
        <v>0</v>
      </c>
      <c r="C41" s="157">
        <v>0</v>
      </c>
      <c r="D41" s="157">
        <v>0</v>
      </c>
      <c r="E41" s="157">
        <v>0</v>
      </c>
      <c r="F41" s="157">
        <v>0</v>
      </c>
    </row>
    <row r="42" spans="1:17">
      <c r="G42" s="63"/>
    </row>
    <row r="43" spans="1:17">
      <c r="A43" t="s">
        <v>814</v>
      </c>
    </row>
    <row r="44" spans="1:17">
      <c r="A44" t="s">
        <v>77</v>
      </c>
      <c r="E44" s="37"/>
      <c r="F44" s="37"/>
      <c r="I44" s="38"/>
      <c r="K44" s="38"/>
    </row>
    <row r="45" spans="1:17">
      <c r="A45" t="s">
        <v>78</v>
      </c>
      <c r="F45" s="38"/>
    </row>
    <row r="46" spans="1:17">
      <c r="C46" s="37"/>
    </row>
    <row r="47" spans="1:17">
      <c r="A47" t="s">
        <v>590</v>
      </c>
    </row>
    <row r="48" spans="1:17">
      <c r="A48" s="3"/>
    </row>
    <row r="49" spans="1:6">
      <c r="A49" s="1" t="s">
        <v>591</v>
      </c>
      <c r="B49" s="6"/>
      <c r="C49" s="6"/>
      <c r="D49" s="6"/>
      <c r="E49" s="6"/>
      <c r="F49" s="6"/>
    </row>
    <row r="50" spans="1:6">
      <c r="A50" s="6"/>
      <c r="B50" s="6" t="s">
        <v>72</v>
      </c>
      <c r="C50" s="6" t="s">
        <v>73</v>
      </c>
      <c r="D50" s="6" t="s">
        <v>74</v>
      </c>
      <c r="E50" s="6" t="s">
        <v>75</v>
      </c>
      <c r="F50" s="6" t="s">
        <v>76</v>
      </c>
    </row>
    <row r="51" spans="1:6">
      <c r="A51" s="6" t="s">
        <v>67</v>
      </c>
      <c r="B51" s="150">
        <f>B37*BTU_per_PJ</f>
        <v>10809959584516.555</v>
      </c>
      <c r="C51" s="150">
        <f>C37*BTU_per_PJ</f>
        <v>109300702465667.3</v>
      </c>
      <c r="D51" s="150">
        <f>D37*BTU_per_PJ</f>
        <v>26538879360</v>
      </c>
      <c r="E51" s="150">
        <f>E37*BTU_per_PJ</f>
        <v>6255592992000</v>
      </c>
      <c r="F51" s="149">
        <f t="shared" ref="B51:F55" si="0">F37*BTU_per_PJ</f>
        <v>0</v>
      </c>
    </row>
    <row r="52" spans="1:6">
      <c r="A52" s="6" t="s">
        <v>68</v>
      </c>
      <c r="B52" s="150">
        <f>B38*BTU_per_PJ</f>
        <v>420697159066.08002</v>
      </c>
      <c r="C52" s="149">
        <f t="shared" si="0"/>
        <v>0</v>
      </c>
      <c r="D52" s="149">
        <f t="shared" si="0"/>
        <v>0</v>
      </c>
      <c r="E52" s="149">
        <f t="shared" si="0"/>
        <v>0</v>
      </c>
      <c r="F52" s="149">
        <f t="shared" si="0"/>
        <v>0</v>
      </c>
    </row>
    <row r="53" spans="1:6">
      <c r="A53" s="6" t="s">
        <v>69</v>
      </c>
      <c r="B53" s="150">
        <f>B39*BTU_per_PJ</f>
        <v>6388698741430.0801</v>
      </c>
      <c r="C53" s="149">
        <f t="shared" si="0"/>
        <v>0</v>
      </c>
      <c r="D53" s="149">
        <f t="shared" si="0"/>
        <v>0</v>
      </c>
      <c r="E53" s="149">
        <f t="shared" si="0"/>
        <v>0</v>
      </c>
      <c r="F53" s="149">
        <f t="shared" si="0"/>
        <v>0</v>
      </c>
    </row>
    <row r="54" spans="1:6">
      <c r="A54" s="6" t="s">
        <v>70</v>
      </c>
      <c r="B54" s="150">
        <f>B40*BTU_per_PJ</f>
        <v>16135255609547.285</v>
      </c>
      <c r="C54" s="150">
        <f>C40*BTU_per_PJ</f>
        <v>45659814117372.695</v>
      </c>
      <c r="D54" s="150">
        <f t="shared" si="0"/>
        <v>0</v>
      </c>
      <c r="E54" s="150">
        <f t="shared" si="0"/>
        <v>0</v>
      </c>
      <c r="F54" s="149">
        <f t="shared" si="0"/>
        <v>0</v>
      </c>
    </row>
    <row r="55" spans="1:6">
      <c r="A55" s="6" t="s">
        <v>71</v>
      </c>
      <c r="B55" s="149">
        <f t="shared" si="0"/>
        <v>0</v>
      </c>
      <c r="C55" s="149">
        <f t="shared" si="0"/>
        <v>0</v>
      </c>
      <c r="D55" s="149">
        <f t="shared" si="0"/>
        <v>0</v>
      </c>
      <c r="E55" s="149">
        <f t="shared" si="0"/>
        <v>0</v>
      </c>
      <c r="F55" s="149">
        <f t="shared" si="0"/>
        <v>0</v>
      </c>
    </row>
    <row r="57" spans="1:6">
      <c r="A57" t="s">
        <v>653</v>
      </c>
    </row>
    <row r="59" spans="1:6">
      <c r="A59" s="1" t="s">
        <v>654</v>
      </c>
      <c r="B59" s="6"/>
      <c r="C59" s="6"/>
      <c r="D59" s="6"/>
      <c r="E59" s="6"/>
      <c r="F59" s="6"/>
    </row>
    <row r="60" spans="1:6">
      <c r="A60" s="6"/>
      <c r="B60" s="6" t="s">
        <v>72</v>
      </c>
      <c r="C60" s="6" t="s">
        <v>73</v>
      </c>
      <c r="D60" s="6" t="s">
        <v>74</v>
      </c>
      <c r="E60" s="6" t="s">
        <v>75</v>
      </c>
      <c r="F60" s="6" t="s">
        <v>76</v>
      </c>
    </row>
    <row r="61" spans="1:6">
      <c r="A61" s="6" t="s">
        <v>67</v>
      </c>
      <c r="B61" s="150">
        <f>B51*urban_share</f>
        <v>9025712960390.668</v>
      </c>
      <c r="C61" s="150">
        <f t="shared" ref="B61:F65" si="1">C51*urban_share</f>
        <v>91259986599505.562</v>
      </c>
      <c r="D61" s="150">
        <f t="shared" si="1"/>
        <v>22158483158.150383</v>
      </c>
      <c r="E61" s="150">
        <f>E51*urban_share</f>
        <v>5223071030135.4473</v>
      </c>
      <c r="F61" s="150">
        <f t="shared" si="1"/>
        <v>0</v>
      </c>
    </row>
    <row r="62" spans="1:6">
      <c r="A62" s="6" t="s">
        <v>68</v>
      </c>
      <c r="B62" s="150">
        <f>B52*urban_share</f>
        <v>351258649146.19537</v>
      </c>
      <c r="C62" s="150">
        <f t="shared" si="1"/>
        <v>0</v>
      </c>
      <c r="D62" s="150">
        <f t="shared" si="1"/>
        <v>0</v>
      </c>
      <c r="E62" s="150">
        <f t="shared" si="1"/>
        <v>0</v>
      </c>
      <c r="F62" s="150">
        <f t="shared" si="1"/>
        <v>0</v>
      </c>
    </row>
    <row r="63" spans="1:6">
      <c r="A63" s="6" t="s">
        <v>69</v>
      </c>
      <c r="B63" s="150">
        <f>B53*urban_share</f>
        <v>5334206902415.1504</v>
      </c>
      <c r="C63" s="150">
        <f t="shared" si="1"/>
        <v>0</v>
      </c>
      <c r="D63" s="150">
        <f t="shared" si="1"/>
        <v>0</v>
      </c>
      <c r="E63" s="150">
        <f t="shared" si="1"/>
        <v>0</v>
      </c>
      <c r="F63" s="150">
        <f t="shared" si="1"/>
        <v>0</v>
      </c>
    </row>
    <row r="64" spans="1:6">
      <c r="A64" s="6" t="s">
        <v>70</v>
      </c>
      <c r="B64" s="150">
        <f t="shared" si="1"/>
        <v>13472037942019.758</v>
      </c>
      <c r="C64" s="150">
        <f>C54*urban_share</f>
        <v>38123396560934.516</v>
      </c>
      <c r="D64" s="150">
        <f t="shared" si="1"/>
        <v>0</v>
      </c>
      <c r="E64" s="150">
        <f t="shared" si="1"/>
        <v>0</v>
      </c>
      <c r="F64" s="150">
        <f t="shared" si="1"/>
        <v>0</v>
      </c>
    </row>
    <row r="65" spans="1:37">
      <c r="A65" s="6" t="s">
        <v>71</v>
      </c>
      <c r="B65" s="150">
        <f t="shared" si="1"/>
        <v>0</v>
      </c>
      <c r="C65" s="150">
        <f t="shared" si="1"/>
        <v>0</v>
      </c>
      <c r="D65" s="150">
        <f t="shared" si="1"/>
        <v>0</v>
      </c>
      <c r="E65" s="150">
        <f t="shared" si="1"/>
        <v>0</v>
      </c>
      <c r="F65" s="150">
        <f t="shared" si="1"/>
        <v>0</v>
      </c>
    </row>
    <row r="67" spans="1:37">
      <c r="A67" s="1" t="s">
        <v>655</v>
      </c>
      <c r="B67" s="6"/>
      <c r="C67" s="6"/>
      <c r="D67" s="6"/>
      <c r="E67" s="6"/>
      <c r="F67" s="6"/>
    </row>
    <row r="68" spans="1:37">
      <c r="A68" s="6"/>
      <c r="B68" s="6" t="s">
        <v>72</v>
      </c>
      <c r="C68" s="6" t="s">
        <v>73</v>
      </c>
      <c r="D68" s="6" t="s">
        <v>74</v>
      </c>
      <c r="E68" s="6" t="s">
        <v>75</v>
      </c>
      <c r="F68" s="6" t="s">
        <v>76</v>
      </c>
    </row>
    <row r="69" spans="1:37">
      <c r="A69" s="6" t="s">
        <v>67</v>
      </c>
      <c r="B69" s="150">
        <f>B51*rural_share</f>
        <v>1784246624125.8872</v>
      </c>
      <c r="C69" s="150">
        <f t="shared" ref="B69:F73" si="2">C51*rural_share</f>
        <v>18040715866161.734</v>
      </c>
      <c r="D69" s="150">
        <f t="shared" si="2"/>
        <v>4380396201.849617</v>
      </c>
      <c r="E69" s="150">
        <f t="shared" si="2"/>
        <v>1032521961864.5527</v>
      </c>
      <c r="F69" s="150">
        <f t="shared" si="2"/>
        <v>0</v>
      </c>
    </row>
    <row r="70" spans="1:37">
      <c r="A70" s="6" t="s">
        <v>68</v>
      </c>
      <c r="B70" s="150">
        <f t="shared" si="2"/>
        <v>69438509919.884628</v>
      </c>
      <c r="C70" s="150">
        <f t="shared" si="2"/>
        <v>0</v>
      </c>
      <c r="D70" s="150">
        <f t="shared" si="2"/>
        <v>0</v>
      </c>
      <c r="E70" s="150">
        <f t="shared" si="2"/>
        <v>0</v>
      </c>
      <c r="F70" s="150">
        <f t="shared" si="2"/>
        <v>0</v>
      </c>
    </row>
    <row r="71" spans="1:37">
      <c r="A71" s="6" t="s">
        <v>69</v>
      </c>
      <c r="B71" s="150">
        <f t="shared" si="2"/>
        <v>1054491839014.9294</v>
      </c>
      <c r="C71" s="150">
        <f t="shared" si="2"/>
        <v>0</v>
      </c>
      <c r="D71" s="150">
        <f t="shared" si="2"/>
        <v>0</v>
      </c>
      <c r="E71" s="150">
        <f t="shared" si="2"/>
        <v>0</v>
      </c>
      <c r="F71" s="150">
        <f t="shared" si="2"/>
        <v>0</v>
      </c>
    </row>
    <row r="72" spans="1:37">
      <c r="A72" s="6" t="s">
        <v>70</v>
      </c>
      <c r="B72" s="150">
        <f t="shared" si="2"/>
        <v>2663217667527.5283</v>
      </c>
      <c r="C72" s="150">
        <f>C54*rural_share</f>
        <v>7536417556438.1816</v>
      </c>
      <c r="D72" s="150">
        <f t="shared" si="2"/>
        <v>0</v>
      </c>
      <c r="E72" s="150">
        <f t="shared" si="2"/>
        <v>0</v>
      </c>
      <c r="F72" s="150">
        <f t="shared" si="2"/>
        <v>0</v>
      </c>
    </row>
    <row r="73" spans="1:37">
      <c r="A73" s="6" t="s">
        <v>71</v>
      </c>
      <c r="B73" s="150">
        <f t="shared" si="2"/>
        <v>0</v>
      </c>
      <c r="C73" s="150">
        <f t="shared" si="2"/>
        <v>0</v>
      </c>
      <c r="D73" s="150">
        <f t="shared" si="2"/>
        <v>0</v>
      </c>
      <c r="E73" s="150">
        <f t="shared" si="2"/>
        <v>0</v>
      </c>
      <c r="F73" s="150">
        <f t="shared" si="2"/>
        <v>0</v>
      </c>
    </row>
    <row r="75" spans="1:37" s="6" customFormat="1">
      <c r="A75" s="4" t="s">
        <v>659</v>
      </c>
    </row>
    <row r="76" spans="1:37" s="6" customFormat="1">
      <c r="A76" s="4"/>
    </row>
    <row r="77" spans="1:37" s="3" customFormat="1">
      <c r="A77" s="151" t="s">
        <v>676</v>
      </c>
    </row>
    <row r="78" spans="1:37" s="6" customFormat="1" ht="12" customHeight="1">
      <c r="A78" s="1" t="s">
        <v>665</v>
      </c>
    </row>
    <row r="79" spans="1:37" s="6" customFormat="1">
      <c r="A79" s="4"/>
      <c r="B79" s="6">
        <v>2015</v>
      </c>
      <c r="C79" s="6">
        <v>2016</v>
      </c>
      <c r="D79" s="6">
        <v>2017</v>
      </c>
      <c r="E79" s="6">
        <v>2018</v>
      </c>
      <c r="F79" s="6">
        <v>2019</v>
      </c>
      <c r="G79" s="6">
        <v>2020</v>
      </c>
      <c r="H79" s="6">
        <v>2021</v>
      </c>
      <c r="I79" s="6">
        <v>2022</v>
      </c>
      <c r="J79" s="6">
        <v>2023</v>
      </c>
      <c r="K79" s="6">
        <v>2024</v>
      </c>
      <c r="L79" s="6">
        <v>2025</v>
      </c>
      <c r="M79" s="6">
        <v>2026</v>
      </c>
      <c r="N79" s="6">
        <v>2027</v>
      </c>
      <c r="O79" s="6">
        <v>2028</v>
      </c>
      <c r="P79" s="6">
        <v>2029</v>
      </c>
      <c r="Q79" s="6">
        <v>2030</v>
      </c>
      <c r="R79" s="6">
        <v>2031</v>
      </c>
      <c r="S79" s="6">
        <v>2032</v>
      </c>
      <c r="T79" s="6">
        <v>2033</v>
      </c>
      <c r="U79" s="6">
        <v>2034</v>
      </c>
      <c r="V79" s="6">
        <v>2035</v>
      </c>
      <c r="W79" s="6">
        <v>2036</v>
      </c>
      <c r="X79" s="6">
        <v>2037</v>
      </c>
      <c r="Y79" s="6">
        <v>2038</v>
      </c>
      <c r="Z79" s="6">
        <v>2039</v>
      </c>
      <c r="AA79" s="6">
        <v>2040</v>
      </c>
      <c r="AB79" s="6">
        <v>2041</v>
      </c>
      <c r="AC79" s="6">
        <v>2042</v>
      </c>
      <c r="AD79" s="6">
        <v>2043</v>
      </c>
      <c r="AE79" s="6">
        <v>2044</v>
      </c>
      <c r="AF79" s="6">
        <v>2045</v>
      </c>
      <c r="AG79" s="6">
        <v>2046</v>
      </c>
      <c r="AH79" s="6">
        <v>2047</v>
      </c>
      <c r="AI79" s="6">
        <v>2048</v>
      </c>
      <c r="AJ79" s="6">
        <v>2049</v>
      </c>
      <c r="AK79" s="6">
        <v>2050</v>
      </c>
    </row>
    <row r="80" spans="1:37" s="6" customFormat="1">
      <c r="A80" s="4" t="s">
        <v>72</v>
      </c>
      <c r="B80" s="6">
        <f>B61</f>
        <v>9025712960390.668</v>
      </c>
      <c r="C80" s="6">
        <f>$B80*('NEB CEF End-Use Demand'!M$19/'NEB CEF End-Use Demand'!$L$19)</f>
        <v>9177697542355.3906</v>
      </c>
      <c r="D80" s="6">
        <f>$B80*('NEB CEF End-Use Demand'!N$19/'NEB CEF End-Use Demand'!$L$19)</f>
        <v>9329682124320.1094</v>
      </c>
      <c r="E80" s="6">
        <f>$B80*('NEB CEF End-Use Demand'!O$19/'NEB CEF End-Use Demand'!$L$19)</f>
        <v>9472981873029.7051</v>
      </c>
      <c r="F80" s="6">
        <f>$B80*('NEB CEF End-Use Demand'!P$19/'NEB CEF End-Use Demand'!$L$19)</f>
        <v>9614110413425.5195</v>
      </c>
      <c r="G80" s="6">
        <f>$B80*('NEB CEF End-Use Demand'!Q$19/'NEB CEF End-Use Demand'!$L$19)</f>
        <v>9753067745507.5488</v>
      </c>
      <c r="H80" s="6">
        <f>$B80*('NEB CEF End-Use Demand'!R$19/'NEB CEF End-Use Demand'!$L$19)</f>
        <v>9887682660962.0156</v>
      </c>
      <c r="I80" s="6">
        <f>$B80*('NEB CEF End-Use Demand'!S$19/'NEB CEF End-Use Demand'!$L$19)</f>
        <v>10017955159788.92</v>
      </c>
      <c r="J80" s="6">
        <f>$B80*('NEB CEF End-Use Demand'!T$19/'NEB CEF End-Use Demand'!$L$19)</f>
        <v>10141714033674.479</v>
      </c>
      <c r="K80" s="6">
        <f>$B80*('NEB CEF End-Use Demand'!U$19/'NEB CEF End-Use Demand'!$L$19)</f>
        <v>10263301699246.258</v>
      </c>
      <c r="L80" s="6">
        <f>$B80*('NEB CEF End-Use Demand'!V$19/'NEB CEF End-Use Demand'!$L$19)</f>
        <v>10378375739876.688</v>
      </c>
      <c r="M80" s="6">
        <f>$B80*('NEB CEF End-Use Demand'!W$19/'NEB CEF End-Use Demand'!$L$19)</f>
        <v>10491278572193.34</v>
      </c>
      <c r="N80" s="6">
        <f>$B80*('NEB CEF End-Use Demand'!X$19/'NEB CEF End-Use Demand'!$L$19)</f>
        <v>10606352612823.77</v>
      </c>
      <c r="O80" s="6">
        <f>$B80*('NEB CEF End-Use Demand'!Y$19/'NEB CEF End-Use Demand'!$L$19)</f>
        <v>10717084236826.639</v>
      </c>
      <c r="P80" s="6">
        <f>$B80*('NEB CEF End-Use Demand'!Z$19/'NEB CEF End-Use Demand'!$L$19)</f>
        <v>10829987069143.289</v>
      </c>
      <c r="Q80" s="6">
        <f>$B80*('NEB CEF End-Use Demand'!AA$19/'NEB CEF End-Use Demand'!$L$19)</f>
        <v>10938547484832.375</v>
      </c>
      <c r="R80" s="6">
        <f>$B80*('NEB CEF End-Use Demand'!AB$19/'NEB CEF End-Use Demand'!$L$19)</f>
        <v>11047107900521.463</v>
      </c>
      <c r="S80" s="6">
        <f>$B80*('NEB CEF End-Use Demand'!AC$19/'NEB CEF End-Use Demand'!$L$19)</f>
        <v>11153497107896.766</v>
      </c>
      <c r="T80" s="6">
        <f>$B80*('NEB CEF End-Use Demand'!AD$19/'NEB CEF End-Use Demand'!$L$19)</f>
        <v>11257715106958.291</v>
      </c>
      <c r="U80" s="6">
        <f>$B80*('NEB CEF End-Use Demand'!AE$19/'NEB CEF End-Use Demand'!$L$19)</f>
        <v>11361933106019.814</v>
      </c>
      <c r="V80" s="6">
        <f>$B80*('NEB CEF End-Use Demand'!AF$19/'NEB CEF End-Use Demand'!$L$19)</f>
        <v>11466151105081.338</v>
      </c>
      <c r="W80" s="6">
        <f>$B80*('NEB CEF End-Use Demand'!AG$19/'NEB CEF End-Use Demand'!$L$19)</f>
        <v>11566026687515.299</v>
      </c>
      <c r="X80" s="6">
        <f>$B80*('NEB CEF End-Use Demand'!AH$19/'NEB CEF End-Use Demand'!$L$19)</f>
        <v>11668073478263.039</v>
      </c>
      <c r="Y80" s="6">
        <f>$B80*('NEB CEF End-Use Demand'!AI$19/'NEB CEF End-Use Demand'!$L$19)</f>
        <v>11765777852383.215</v>
      </c>
      <c r="Z80" s="6">
        <f>$B80*('NEB CEF End-Use Demand'!AJ$19/'NEB CEF End-Use Demand'!$L$19)</f>
        <v>11863482226503.395</v>
      </c>
      <c r="AA80" s="6">
        <f>$B80*('NEB CEF End-Use Demand'!AK$19/'NEB CEF End-Use Demand'!$L$19)</f>
        <v>11961186600623.572</v>
      </c>
      <c r="AB80" s="6">
        <f t="shared" ref="AB80:AK85" si="3">TREND($R80:$AA80,$R$125:$AA$125,AB$125)</f>
        <v>12069602269091.75</v>
      </c>
      <c r="AC80" s="6">
        <f t="shared" si="3"/>
        <v>12171149023985.406</v>
      </c>
      <c r="AD80" s="6">
        <f t="shared" si="3"/>
        <v>12272695778879.062</v>
      </c>
      <c r="AE80" s="6">
        <f t="shared" si="3"/>
        <v>12374242533772.719</v>
      </c>
      <c r="AF80" s="6">
        <f t="shared" si="3"/>
        <v>12475789288666.375</v>
      </c>
      <c r="AG80" s="6">
        <f t="shared" si="3"/>
        <v>12577336043560.031</v>
      </c>
      <c r="AH80" s="6">
        <f t="shared" si="3"/>
        <v>12678882798453.688</v>
      </c>
      <c r="AI80" s="6">
        <f t="shared" si="3"/>
        <v>12780429553347.344</v>
      </c>
      <c r="AJ80" s="6">
        <f t="shared" si="3"/>
        <v>12881976308241</v>
      </c>
      <c r="AK80" s="6">
        <f t="shared" si="3"/>
        <v>12983523063134.656</v>
      </c>
    </row>
    <row r="81" spans="1:37" s="6" customFormat="1">
      <c r="A81" s="4" t="s">
        <v>656</v>
      </c>
      <c r="B81" s="6">
        <v>0</v>
      </c>
      <c r="C81" s="6">
        <f>$B81*('NEB CEF End-Use Demand'!M$24/'NEB CEF End-Use Demand'!$L$24)</f>
        <v>0</v>
      </c>
      <c r="D81" s="6">
        <f>$B81*('NEB CEF End-Use Demand'!N$24/'NEB CEF End-Use Demand'!$L$24)</f>
        <v>0</v>
      </c>
      <c r="E81" s="6">
        <f>$B81*('NEB CEF End-Use Demand'!O$24/'NEB CEF End-Use Demand'!$L$24)</f>
        <v>0</v>
      </c>
      <c r="F81" s="6">
        <f>$B81*('NEB CEF End-Use Demand'!P$24/'NEB CEF End-Use Demand'!$L$24)</f>
        <v>0</v>
      </c>
      <c r="G81" s="6">
        <f>$B81*('NEB CEF End-Use Demand'!Q$24/'NEB CEF End-Use Demand'!$L$24)</f>
        <v>0</v>
      </c>
      <c r="H81" s="6">
        <f>$B81*('NEB CEF End-Use Demand'!R$24/'NEB CEF End-Use Demand'!$L$24)</f>
        <v>0</v>
      </c>
      <c r="I81" s="6">
        <f>$B81*('NEB CEF End-Use Demand'!S$24/'NEB CEF End-Use Demand'!$L$24)</f>
        <v>0</v>
      </c>
      <c r="J81" s="6">
        <f>$B81*('NEB CEF End-Use Demand'!T$24/'NEB CEF End-Use Demand'!$L$24)</f>
        <v>0</v>
      </c>
      <c r="K81" s="6">
        <f>$B81*('NEB CEF End-Use Demand'!U$24/'NEB CEF End-Use Demand'!$L$24)</f>
        <v>0</v>
      </c>
      <c r="L81" s="6">
        <f>$B81*('NEB CEF End-Use Demand'!V$24/'NEB CEF End-Use Demand'!$L$24)</f>
        <v>0</v>
      </c>
      <c r="M81" s="6">
        <f>$B81*('NEB CEF End-Use Demand'!W$24/'NEB CEF End-Use Demand'!$L$24)</f>
        <v>0</v>
      </c>
      <c r="N81" s="6">
        <f>$B81*('NEB CEF End-Use Demand'!X$24/'NEB CEF End-Use Demand'!$L$24)</f>
        <v>0</v>
      </c>
      <c r="O81" s="6">
        <f>$B81*('NEB CEF End-Use Demand'!Y$24/'NEB CEF End-Use Demand'!$L$24)</f>
        <v>0</v>
      </c>
      <c r="P81" s="6">
        <f>$B81*('NEB CEF End-Use Demand'!Z$24/'NEB CEF End-Use Demand'!$L$24)</f>
        <v>0</v>
      </c>
      <c r="Q81" s="6">
        <f>$B81*('NEB CEF End-Use Demand'!AA$24/'NEB CEF End-Use Demand'!$L$24)</f>
        <v>0</v>
      </c>
      <c r="R81" s="6">
        <f>$B81*('NEB CEF End-Use Demand'!AB$24/'NEB CEF End-Use Demand'!$L$24)</f>
        <v>0</v>
      </c>
      <c r="S81" s="6">
        <f>$B81*('NEB CEF End-Use Demand'!AC$24/'NEB CEF End-Use Demand'!$L$24)</f>
        <v>0</v>
      </c>
      <c r="T81" s="6">
        <f>$B81*('NEB CEF End-Use Demand'!AD$24/'NEB CEF End-Use Demand'!$L$24)</f>
        <v>0</v>
      </c>
      <c r="U81" s="6">
        <f>$B81*('NEB CEF End-Use Demand'!AE$24/'NEB CEF End-Use Demand'!$L$24)</f>
        <v>0</v>
      </c>
      <c r="V81" s="6">
        <f>$B81*('NEB CEF End-Use Demand'!AF$24/'NEB CEF End-Use Demand'!$L$24)</f>
        <v>0</v>
      </c>
      <c r="W81" s="6">
        <f>$B81*('NEB CEF End-Use Demand'!AG$24/'NEB CEF End-Use Demand'!$L$24)</f>
        <v>0</v>
      </c>
      <c r="X81" s="6">
        <f>$B81*('NEB CEF End-Use Demand'!AH$24/'NEB CEF End-Use Demand'!$L$24)</f>
        <v>0</v>
      </c>
      <c r="Y81" s="6">
        <f>$B81*('NEB CEF End-Use Demand'!AI$24/'NEB CEF End-Use Demand'!$L$24)</f>
        <v>0</v>
      </c>
      <c r="Z81" s="6">
        <f>$B81*('NEB CEF End-Use Demand'!AJ$24/'NEB CEF End-Use Demand'!$L$24)</f>
        <v>0</v>
      </c>
      <c r="AA81" s="6">
        <f>$B81*('NEB CEF End-Use Demand'!AK$24/'NEB CEF End-Use Demand'!$L$24)</f>
        <v>0</v>
      </c>
      <c r="AB81" s="6">
        <f t="shared" si="3"/>
        <v>0</v>
      </c>
      <c r="AC81" s="6">
        <f t="shared" si="3"/>
        <v>0</v>
      </c>
      <c r="AD81" s="6">
        <f t="shared" si="3"/>
        <v>0</v>
      </c>
      <c r="AE81" s="6">
        <f t="shared" si="3"/>
        <v>0</v>
      </c>
      <c r="AF81" s="6">
        <f t="shared" si="3"/>
        <v>0</v>
      </c>
      <c r="AG81" s="6">
        <f t="shared" si="3"/>
        <v>0</v>
      </c>
      <c r="AH81" s="6">
        <f t="shared" si="3"/>
        <v>0</v>
      </c>
      <c r="AI81" s="6">
        <f t="shared" si="3"/>
        <v>0</v>
      </c>
      <c r="AJ81" s="6">
        <f t="shared" si="3"/>
        <v>0</v>
      </c>
      <c r="AK81" s="6">
        <f t="shared" si="3"/>
        <v>0</v>
      </c>
    </row>
    <row r="82" spans="1:37" s="6" customFormat="1">
      <c r="A82" s="4" t="s">
        <v>73</v>
      </c>
      <c r="B82" s="6">
        <f>C61</f>
        <v>91259986599505.562</v>
      </c>
      <c r="C82" s="6">
        <f>$B82*('NEB CEF End-Use Demand'!M$20/'NEB CEF End-Use Demand'!$L$20)</f>
        <v>92134782773687.75</v>
      </c>
      <c r="D82" s="6">
        <f>$B82*('NEB CEF End-Use Demand'!N$20/'NEB CEF End-Use Demand'!$L$20)</f>
        <v>92811708384662.062</v>
      </c>
      <c r="E82" s="6">
        <f>$B82*('NEB CEF End-Use Demand'!O$20/'NEB CEF End-Use Demand'!$L$20)</f>
        <v>93342834633272.656</v>
      </c>
      <c r="F82" s="6">
        <f>$B82*('NEB CEF End-Use Demand'!P$20/'NEB CEF End-Use Demand'!$L$20)</f>
        <v>93816682560954.688</v>
      </c>
      <c r="G82" s="6">
        <f>$B82*('NEB CEF End-Use Demand'!Q$20/'NEB CEF End-Use Demand'!$L$20)</f>
        <v>94238459287792.516</v>
      </c>
      <c r="H82" s="6">
        <f>$B82*('NEB CEF End-Use Demand'!R$20/'NEB CEF End-Use Demand'!$L$20)</f>
        <v>94628993294123.844</v>
      </c>
      <c r="I82" s="6">
        <f>$B82*('NEB CEF End-Use Demand'!S$20/'NEB CEF End-Use Demand'!$L$20)</f>
        <v>95003905940201.922</v>
      </c>
      <c r="J82" s="6">
        <f>$B82*('NEB CEF End-Use Demand'!T$20/'NEB CEF End-Use Demand'!$L$20)</f>
        <v>95352782985857.922</v>
      </c>
      <c r="K82" s="6">
        <f>$B82*('NEB CEF End-Use Demand'!U$20/'NEB CEF End-Use Demand'!$L$20)</f>
        <v>95701660031513.922</v>
      </c>
      <c r="L82" s="6">
        <f>$B82*('NEB CEF End-Use Demand'!V$20/'NEB CEF End-Use Demand'!$L$20)</f>
        <v>96040122837001.062</v>
      </c>
      <c r="M82" s="6">
        <f>$B82*('NEB CEF End-Use Demand'!W$20/'NEB CEF End-Use Demand'!$L$20)</f>
        <v>96362964282234.969</v>
      </c>
      <c r="N82" s="6">
        <f>$B82*('NEB CEF End-Use Demand'!X$20/'NEB CEF End-Use Demand'!$L$20)</f>
        <v>96659770127046.766</v>
      </c>
      <c r="O82" s="6">
        <f>$B82*('NEB CEF End-Use Demand'!Y$20/'NEB CEF End-Use Demand'!$L$20)</f>
        <v>96940954611605.328</v>
      </c>
      <c r="P82" s="6">
        <f>$B82*('NEB CEF End-Use Demand'!Z$20/'NEB CEF End-Use Demand'!$L$20)</f>
        <v>97201310615826.219</v>
      </c>
      <c r="Q82" s="6">
        <f>$B82*('NEB CEF End-Use Demand'!AA$20/'NEB CEF End-Use Demand'!$L$20)</f>
        <v>97440838139709.453</v>
      </c>
      <c r="R82" s="6">
        <f>$B82*('NEB CEF End-Use Demand'!AB$20/'NEB CEF End-Use Demand'!$L$20)</f>
        <v>97664744303339.406</v>
      </c>
      <c r="S82" s="6">
        <f>$B82*('NEB CEF End-Use Demand'!AC$20/'NEB CEF End-Use Demand'!$L$20)</f>
        <v>97873029106716.125</v>
      </c>
      <c r="T82" s="6">
        <f>$B82*('NEB CEF End-Use Demand'!AD$20/'NEB CEF End-Use Demand'!$L$20)</f>
        <v>98060485429755.156</v>
      </c>
      <c r="U82" s="6">
        <f>$B82*('NEB CEF End-Use Demand'!AE$20/'NEB CEF End-Use Demand'!$L$20)</f>
        <v>98237527512625.359</v>
      </c>
      <c r="V82" s="6">
        <f>$B82*('NEB CEF End-Use Demand'!AF$20/'NEB CEF End-Use Demand'!$L$20)</f>
        <v>98398948235242.312</v>
      </c>
      <c r="W82" s="6">
        <f>$B82*('NEB CEF End-Use Demand'!AG$20/'NEB CEF End-Use Demand'!$L$20)</f>
        <v>98555161837774.859</v>
      </c>
      <c r="X82" s="6">
        <f>$B82*('NEB CEF End-Use Demand'!AH$20/'NEB CEF End-Use Demand'!$L$20)</f>
        <v>98695754080054.109</v>
      </c>
      <c r="Y82" s="6">
        <f>$B82*('NEB CEF End-Use Demand'!AI$20/'NEB CEF End-Use Demand'!$L$20)</f>
        <v>98820724962080.156</v>
      </c>
      <c r="Z82" s="6">
        <f>$B82*('NEB CEF End-Use Demand'!AJ$20/'NEB CEF End-Use Demand'!$L$20)</f>
        <v>98940488724021.75</v>
      </c>
      <c r="AA82" s="6">
        <f>$B82*('NEB CEF End-Use Demand'!AK$20/'NEB CEF End-Use Demand'!$L$20)</f>
        <v>99060252485963.375</v>
      </c>
      <c r="AB82" s="6">
        <f t="shared" si="3"/>
        <v>99276174398797.188</v>
      </c>
      <c r="AC82" s="6">
        <f t="shared" si="3"/>
        <v>99429894895349.938</v>
      </c>
      <c r="AD82" s="6">
        <f t="shared" si="3"/>
        <v>99583615391902.625</v>
      </c>
      <c r="AE82" s="6">
        <f t="shared" si="3"/>
        <v>99737335888455.375</v>
      </c>
      <c r="AF82" s="6">
        <f t="shared" si="3"/>
        <v>99891056385008.062</v>
      </c>
      <c r="AG82" s="6">
        <f t="shared" si="3"/>
        <v>100044776881560.81</v>
      </c>
      <c r="AH82" s="6">
        <f t="shared" si="3"/>
        <v>100198497378113.5</v>
      </c>
      <c r="AI82" s="6">
        <f t="shared" si="3"/>
        <v>100352217874666.25</v>
      </c>
      <c r="AJ82" s="6">
        <f t="shared" si="3"/>
        <v>100505938371219</v>
      </c>
      <c r="AK82" s="6">
        <f t="shared" si="3"/>
        <v>100659658867771.69</v>
      </c>
    </row>
    <row r="83" spans="1:37" s="6" customFormat="1">
      <c r="A83" s="4" t="s">
        <v>657</v>
      </c>
      <c r="B83" s="6">
        <f>D61</f>
        <v>22158483158.150383</v>
      </c>
      <c r="C83" s="6">
        <f>$B83*('NEB CEF End-Use Demand'!M$21/'NEB CEF End-Use Demand'!$L$21)</f>
        <v>22374663481.644535</v>
      </c>
      <c r="D83" s="6">
        <f>$B83*('NEB CEF End-Use Demand'!N$21/'NEB CEF End-Use Demand'!$L$21)</f>
        <v>22698933966.885757</v>
      </c>
      <c r="E83" s="6">
        <f>$B83*('NEB CEF End-Use Demand'!O$21/'NEB CEF End-Use Demand'!$L$21)</f>
        <v>23023204452.126984</v>
      </c>
      <c r="F83" s="6">
        <f>$B83*('NEB CEF End-Use Demand'!P$21/'NEB CEF End-Use Demand'!$L$21)</f>
        <v>23347474937.368214</v>
      </c>
      <c r="G83" s="6">
        <f>$B83*('NEB CEF End-Use Demand'!Q$21/'NEB CEF End-Use Demand'!$L$21)</f>
        <v>23239384775.621136</v>
      </c>
      <c r="H83" s="6">
        <f>$B83*('NEB CEF End-Use Demand'!R$21/'NEB CEF End-Use Demand'!$L$21)</f>
        <v>23131294613.874065</v>
      </c>
      <c r="I83" s="6">
        <f>$B83*('NEB CEF End-Use Demand'!S$21/'NEB CEF End-Use Demand'!$L$21)</f>
        <v>23131294613.874065</v>
      </c>
      <c r="J83" s="6">
        <f>$B83*('NEB CEF End-Use Demand'!T$21/'NEB CEF End-Use Demand'!$L$21)</f>
        <v>23131294613.874065</v>
      </c>
      <c r="K83" s="6">
        <f>$B83*('NEB CEF End-Use Demand'!U$21/'NEB CEF End-Use Demand'!$L$21)</f>
        <v>23131294613.874065</v>
      </c>
      <c r="L83" s="6">
        <f>$B83*('NEB CEF End-Use Demand'!V$21/'NEB CEF End-Use Demand'!$L$21)</f>
        <v>23023204452.126984</v>
      </c>
      <c r="M83" s="6">
        <f>$B83*('NEB CEF End-Use Demand'!W$21/'NEB CEF End-Use Demand'!$L$21)</f>
        <v>23023204452.126984</v>
      </c>
      <c r="N83" s="6">
        <f>$B83*('NEB CEF End-Use Demand'!X$21/'NEB CEF End-Use Demand'!$L$21)</f>
        <v>23023204452.126984</v>
      </c>
      <c r="O83" s="6">
        <f>$B83*('NEB CEF End-Use Demand'!Y$21/'NEB CEF End-Use Demand'!$L$21)</f>
        <v>23023204452.126984</v>
      </c>
      <c r="P83" s="6">
        <f>$B83*('NEB CEF End-Use Demand'!Z$21/'NEB CEF End-Use Demand'!$L$21)</f>
        <v>23023204452.126984</v>
      </c>
      <c r="Q83" s="6">
        <f>$B83*('NEB CEF End-Use Demand'!AA$21/'NEB CEF End-Use Demand'!$L$21)</f>
        <v>23023204452.126984</v>
      </c>
      <c r="R83" s="6">
        <f>$B83*('NEB CEF End-Use Demand'!AB$21/'NEB CEF End-Use Demand'!$L$21)</f>
        <v>23023204452.126984</v>
      </c>
      <c r="S83" s="6">
        <f>$B83*('NEB CEF End-Use Demand'!AC$21/'NEB CEF End-Use Demand'!$L$21)</f>
        <v>23131294613.874065</v>
      </c>
      <c r="T83" s="6">
        <f>$B83*('NEB CEF End-Use Demand'!AD$21/'NEB CEF End-Use Demand'!$L$21)</f>
        <v>23131294613.874065</v>
      </c>
      <c r="U83" s="6">
        <f>$B83*('NEB CEF End-Use Demand'!AE$21/'NEB CEF End-Use Demand'!$L$21)</f>
        <v>23131294613.874065</v>
      </c>
      <c r="V83" s="6">
        <f>$B83*('NEB CEF End-Use Demand'!AF$21/'NEB CEF End-Use Demand'!$L$21)</f>
        <v>23131294613.874065</v>
      </c>
      <c r="W83" s="6">
        <f>$B83*('NEB CEF End-Use Demand'!AG$21/'NEB CEF End-Use Demand'!$L$21)</f>
        <v>23131294613.874065</v>
      </c>
      <c r="X83" s="6">
        <f>$B83*('NEB CEF End-Use Demand'!AH$21/'NEB CEF End-Use Demand'!$L$21)</f>
        <v>23239384775.621136</v>
      </c>
      <c r="Y83" s="6">
        <f>$B83*('NEB CEF End-Use Demand'!AI$21/'NEB CEF End-Use Demand'!$L$21)</f>
        <v>23239384775.621136</v>
      </c>
      <c r="Z83" s="6">
        <f>$B83*('NEB CEF End-Use Demand'!AJ$21/'NEB CEF End-Use Demand'!$L$21)</f>
        <v>23239384775.621136</v>
      </c>
      <c r="AA83" s="6">
        <f>$B83*('NEB CEF End-Use Demand'!AK$21/'NEB CEF End-Use Demand'!$L$21)</f>
        <v>23347474937.368214</v>
      </c>
      <c r="AB83" s="6">
        <f t="shared" si="3"/>
        <v>23325856905.018791</v>
      </c>
      <c r="AC83" s="6">
        <f t="shared" si="3"/>
        <v>23353370764.372597</v>
      </c>
      <c r="AD83" s="6">
        <f t="shared" si="3"/>
        <v>23380884623.726395</v>
      </c>
      <c r="AE83" s="6">
        <f t="shared" si="3"/>
        <v>23408398483.0802</v>
      </c>
      <c r="AF83" s="6">
        <f t="shared" si="3"/>
        <v>23435912342.433998</v>
      </c>
      <c r="AG83" s="6">
        <f t="shared" si="3"/>
        <v>23463426201.787796</v>
      </c>
      <c r="AH83" s="6">
        <f t="shared" si="3"/>
        <v>23490940061.141602</v>
      </c>
      <c r="AI83" s="6">
        <f t="shared" si="3"/>
        <v>23518453920.495399</v>
      </c>
      <c r="AJ83" s="6">
        <f t="shared" si="3"/>
        <v>23545967779.849197</v>
      </c>
      <c r="AK83" s="6">
        <f t="shared" si="3"/>
        <v>23573481639.203003</v>
      </c>
    </row>
    <row r="84" spans="1:37" s="6" customFormat="1">
      <c r="A84" s="4" t="s">
        <v>658</v>
      </c>
      <c r="B84" s="6">
        <f>F61</f>
        <v>0</v>
      </c>
      <c r="C84" s="6">
        <f>$B84*('NEB CEF End-Use Demand'!M$20/'NEB CEF End-Use Demand'!$L$20)</f>
        <v>0</v>
      </c>
      <c r="D84" s="6">
        <f>$B84*('NEB CEF End-Use Demand'!N$20/'NEB CEF End-Use Demand'!$L$20)</f>
        <v>0</v>
      </c>
      <c r="E84" s="6">
        <f>$B84*('NEB CEF End-Use Demand'!O$20/'NEB CEF End-Use Demand'!$L$20)</f>
        <v>0</v>
      </c>
      <c r="F84" s="6">
        <f>$B84*('NEB CEF End-Use Demand'!P$20/'NEB CEF End-Use Demand'!$L$20)</f>
        <v>0</v>
      </c>
      <c r="G84" s="6">
        <f>$B84*('NEB CEF End-Use Demand'!Q$20/'NEB CEF End-Use Demand'!$L$20)</f>
        <v>0</v>
      </c>
      <c r="H84" s="6">
        <f>$B84*('NEB CEF End-Use Demand'!R$20/'NEB CEF End-Use Demand'!$L$20)</f>
        <v>0</v>
      </c>
      <c r="I84" s="6">
        <f>$B84*('NEB CEF End-Use Demand'!S$20/'NEB CEF End-Use Demand'!$L$20)</f>
        <v>0</v>
      </c>
      <c r="J84" s="6">
        <f>$B84*('NEB CEF End-Use Demand'!T$20/'NEB CEF End-Use Demand'!$L$20)</f>
        <v>0</v>
      </c>
      <c r="K84" s="6">
        <f>$B84*('NEB CEF End-Use Demand'!U$20/'NEB CEF End-Use Demand'!$L$20)</f>
        <v>0</v>
      </c>
      <c r="L84" s="6">
        <f>$B84*('NEB CEF End-Use Demand'!V$20/'NEB CEF End-Use Demand'!$L$20)</f>
        <v>0</v>
      </c>
      <c r="M84" s="6">
        <f>$B84*('NEB CEF End-Use Demand'!W$20/'NEB CEF End-Use Demand'!$L$20)</f>
        <v>0</v>
      </c>
      <c r="N84" s="6">
        <f>$B84*('NEB CEF End-Use Demand'!X$20/'NEB CEF End-Use Demand'!$L$20)</f>
        <v>0</v>
      </c>
      <c r="O84" s="6">
        <f>$B84*('NEB CEF End-Use Demand'!Y$20/'NEB CEF End-Use Demand'!$L$20)</f>
        <v>0</v>
      </c>
      <c r="P84" s="6">
        <f>$B84*('NEB CEF End-Use Demand'!Z$20/'NEB CEF End-Use Demand'!$L$20)</f>
        <v>0</v>
      </c>
      <c r="Q84" s="6">
        <f>$B84*('NEB CEF End-Use Demand'!AA$20/'NEB CEF End-Use Demand'!$L$20)</f>
        <v>0</v>
      </c>
      <c r="R84" s="6">
        <f>$B84*('NEB CEF End-Use Demand'!AB$20/'NEB CEF End-Use Demand'!$L$20)</f>
        <v>0</v>
      </c>
      <c r="S84" s="6">
        <f>$B84*('NEB CEF End-Use Demand'!AC$20/'NEB CEF End-Use Demand'!$L$20)</f>
        <v>0</v>
      </c>
      <c r="T84" s="6">
        <f>$B84*('NEB CEF End-Use Demand'!AD$20/'NEB CEF End-Use Demand'!$L$20)</f>
        <v>0</v>
      </c>
      <c r="U84" s="6">
        <f>$B84*('NEB CEF End-Use Demand'!AE$20/'NEB CEF End-Use Demand'!$L$20)</f>
        <v>0</v>
      </c>
      <c r="V84" s="6">
        <f>$B84*('NEB CEF End-Use Demand'!AF$20/'NEB CEF End-Use Demand'!$L$20)</f>
        <v>0</v>
      </c>
      <c r="W84" s="6">
        <f>$B84*('NEB CEF End-Use Demand'!AG$20/'NEB CEF End-Use Demand'!$L$20)</f>
        <v>0</v>
      </c>
      <c r="X84" s="6">
        <f>$B84*('NEB CEF End-Use Demand'!AH$20/'NEB CEF End-Use Demand'!$L$20)</f>
        <v>0</v>
      </c>
      <c r="Y84" s="6">
        <f>$B84*('NEB CEF End-Use Demand'!AI$20/'NEB CEF End-Use Demand'!$L$20)</f>
        <v>0</v>
      </c>
      <c r="Z84" s="6">
        <f>$B84*('NEB CEF End-Use Demand'!AJ$20/'NEB CEF End-Use Demand'!$L$20)</f>
        <v>0</v>
      </c>
      <c r="AA84" s="6">
        <f>$B84*('NEB CEF End-Use Demand'!AK$20/'NEB CEF End-Use Demand'!$L$20)</f>
        <v>0</v>
      </c>
      <c r="AB84" s="6">
        <f t="shared" si="3"/>
        <v>0</v>
      </c>
      <c r="AC84" s="6">
        <f t="shared" si="3"/>
        <v>0</v>
      </c>
      <c r="AD84" s="6">
        <f t="shared" si="3"/>
        <v>0</v>
      </c>
      <c r="AE84" s="6">
        <f t="shared" si="3"/>
        <v>0</v>
      </c>
      <c r="AF84" s="6">
        <f t="shared" si="3"/>
        <v>0</v>
      </c>
      <c r="AG84" s="6">
        <f t="shared" si="3"/>
        <v>0</v>
      </c>
      <c r="AH84" s="6">
        <f t="shared" si="3"/>
        <v>0</v>
      </c>
      <c r="AI84" s="6">
        <f t="shared" si="3"/>
        <v>0</v>
      </c>
      <c r="AJ84" s="6">
        <f t="shared" si="3"/>
        <v>0</v>
      </c>
      <c r="AK84" s="6">
        <f t="shared" si="3"/>
        <v>0</v>
      </c>
    </row>
    <row r="85" spans="1:37" s="6" customFormat="1">
      <c r="A85" s="4" t="s">
        <v>75</v>
      </c>
      <c r="B85" s="6">
        <f>E61</f>
        <v>5223071030135.4473</v>
      </c>
      <c r="C85" s="6">
        <f>$B85*('NEB CEF End-Use Demand'!M$23/'NEB CEF End-Use Demand'!$L$23)</f>
        <v>5364394259812.168</v>
      </c>
      <c r="D85" s="6">
        <f>$B85*('NEB CEF End-Use Demand'!N$23/'NEB CEF End-Use Demand'!$L$23)</f>
        <v>5499829021585.6914</v>
      </c>
      <c r="E85" s="6">
        <f>$B85*('NEB CEF End-Use Demand'!O$23/'NEB CEF End-Use Demand'!$L$23)</f>
        <v>5611709911746.4277</v>
      </c>
      <c r="F85" s="6">
        <f>$B85*('NEB CEF End-Use Demand'!P$23/'NEB CEF End-Use Demand'!$L$23)</f>
        <v>5729479269810.3613</v>
      </c>
      <c r="G85" s="6">
        <f>$B85*('NEB CEF End-Use Demand'!Q$23/'NEB CEF End-Use Demand'!$L$23)</f>
        <v>5829583224164.7051</v>
      </c>
      <c r="H85" s="6">
        <f>$B85*('NEB CEF End-Use Demand'!R$23/'NEB CEF End-Use Demand'!$L$23)</f>
        <v>5923798710615.8525</v>
      </c>
      <c r="I85" s="6">
        <f>$B85*('NEB CEF End-Use Demand'!S$23/'NEB CEF End-Use Demand'!$L$23)</f>
        <v>6012125729163.8018</v>
      </c>
      <c r="J85" s="6">
        <f>$B85*('NEB CEF End-Use Demand'!T$23/'NEB CEF End-Use Demand'!$L$23)</f>
        <v>6094564279808.5547</v>
      </c>
      <c r="K85" s="6">
        <f>$B85*('NEB CEF End-Use Demand'!U$23/'NEB CEF End-Use Demand'!$L$23)</f>
        <v>6171114362550.1123</v>
      </c>
      <c r="L85" s="6">
        <f>$B85*('NEB CEF End-Use Demand'!V$23/'NEB CEF End-Use Demand'!$L$23)</f>
        <v>6241775977388.4717</v>
      </c>
      <c r="M85" s="6">
        <f>$B85*('NEB CEF End-Use Demand'!W$23/'NEB CEF End-Use Demand'!$L$23)</f>
        <v>6300660656420.4385</v>
      </c>
      <c r="N85" s="6">
        <f>$B85*('NEB CEF End-Use Demand'!X$23/'NEB CEF End-Use Demand'!$L$23)</f>
        <v>6359545335452.4053</v>
      </c>
      <c r="O85" s="6">
        <f>$B85*('NEB CEF End-Use Demand'!Y$23/'NEB CEF End-Use Demand'!$L$23)</f>
        <v>6406653078677.9795</v>
      </c>
      <c r="P85" s="6">
        <f>$B85*('NEB CEF End-Use Demand'!Z$23/'NEB CEF End-Use Demand'!$L$23)</f>
        <v>6447872354000.3545</v>
      </c>
      <c r="Q85" s="6">
        <f>$B85*('NEB CEF End-Use Demand'!AA$23/'NEB CEF End-Use Demand'!$L$23)</f>
        <v>6483203161419.5352</v>
      </c>
      <c r="R85" s="6">
        <f>$B85*('NEB CEF End-Use Demand'!AB$23/'NEB CEF End-Use Demand'!$L$23)</f>
        <v>6512645500935.5186</v>
      </c>
      <c r="S85" s="6">
        <f>$B85*('NEB CEF End-Use Demand'!AC$23/'NEB CEF End-Use Demand'!$L$23)</f>
        <v>6536199372548.3047</v>
      </c>
      <c r="T85" s="6">
        <f>$B85*('NEB CEF End-Use Demand'!AD$23/'NEB CEF End-Use Demand'!$L$23)</f>
        <v>6559753244161.0928</v>
      </c>
      <c r="U85" s="6">
        <f>$B85*('NEB CEF End-Use Demand'!AE$23/'NEB CEF End-Use Demand'!$L$23)</f>
        <v>6577418647870.6816</v>
      </c>
      <c r="V85" s="6">
        <f>$B85*('NEB CEF End-Use Demand'!AF$23/'NEB CEF End-Use Demand'!$L$23)</f>
        <v>6589195583677.0752</v>
      </c>
      <c r="W85" s="6">
        <f>$B85*('NEB CEF End-Use Demand'!AG$23/'NEB CEF End-Use Demand'!$L$23)</f>
        <v>6595084051580.2715</v>
      </c>
      <c r="X85" s="6">
        <f>$B85*('NEB CEF End-Use Demand'!AH$23/'NEB CEF End-Use Demand'!$L$23)</f>
        <v>6595084051580.2715</v>
      </c>
      <c r="Y85" s="6">
        <f>$B85*('NEB CEF End-Use Demand'!AI$23/'NEB CEF End-Use Demand'!$L$23)</f>
        <v>6595084051580.2715</v>
      </c>
      <c r="Z85" s="6">
        <f>$B85*('NEB CEF End-Use Demand'!AJ$23/'NEB CEF End-Use Demand'!$L$23)</f>
        <v>6595084051580.2715</v>
      </c>
      <c r="AA85" s="6">
        <f>$B85*('NEB CEF End-Use Demand'!AK$23/'NEB CEF End-Use Demand'!$L$23)</f>
        <v>6589195583677.0752</v>
      </c>
      <c r="AB85" s="6">
        <f t="shared" si="3"/>
        <v>6619030487719.9395</v>
      </c>
      <c r="AC85" s="6">
        <f t="shared" si="3"/>
        <v>6627131592047.3672</v>
      </c>
      <c r="AD85" s="6">
        <f t="shared" si="3"/>
        <v>6635232696374.7949</v>
      </c>
      <c r="AE85" s="6">
        <f t="shared" si="3"/>
        <v>6643333800702.2227</v>
      </c>
      <c r="AF85" s="6">
        <f t="shared" si="3"/>
        <v>6651434905029.6504</v>
      </c>
      <c r="AG85" s="6">
        <f t="shared" si="3"/>
        <v>6659536009357.0801</v>
      </c>
      <c r="AH85" s="6">
        <f t="shared" si="3"/>
        <v>6667637113684.5078</v>
      </c>
      <c r="AI85" s="6">
        <f t="shared" si="3"/>
        <v>6675738218011.9355</v>
      </c>
      <c r="AJ85" s="6">
        <f t="shared" si="3"/>
        <v>6683839322339.3633</v>
      </c>
      <c r="AK85" s="6">
        <f t="shared" si="3"/>
        <v>6691940426666.791</v>
      </c>
    </row>
    <row r="86" spans="1:37" s="6" customFormat="1">
      <c r="A86" s="1"/>
    </row>
    <row r="87" spans="1:37" s="6" customFormat="1">
      <c r="A87" s="1" t="s">
        <v>666</v>
      </c>
    </row>
    <row r="88" spans="1:37" s="6" customFormat="1">
      <c r="A88" s="4"/>
      <c r="B88" s="6">
        <v>2015</v>
      </c>
      <c r="C88" s="6">
        <v>2016</v>
      </c>
      <c r="D88" s="6">
        <v>2017</v>
      </c>
      <c r="E88" s="6">
        <v>2018</v>
      </c>
      <c r="F88" s="6">
        <v>2019</v>
      </c>
      <c r="G88" s="6">
        <v>2020</v>
      </c>
      <c r="H88" s="6">
        <v>2021</v>
      </c>
      <c r="I88" s="6">
        <v>2022</v>
      </c>
      <c r="J88" s="6">
        <v>2023</v>
      </c>
      <c r="K88" s="6">
        <v>2024</v>
      </c>
      <c r="L88" s="6">
        <v>2025</v>
      </c>
      <c r="M88" s="6">
        <v>2026</v>
      </c>
      <c r="N88" s="6">
        <v>2027</v>
      </c>
      <c r="O88" s="6">
        <v>2028</v>
      </c>
      <c r="P88" s="6">
        <v>2029</v>
      </c>
      <c r="Q88" s="6">
        <v>2030</v>
      </c>
      <c r="R88" s="6">
        <v>2031</v>
      </c>
      <c r="S88" s="6">
        <v>2032</v>
      </c>
      <c r="T88" s="6">
        <v>2033</v>
      </c>
      <c r="U88" s="6">
        <v>2034</v>
      </c>
      <c r="V88" s="6">
        <v>2035</v>
      </c>
      <c r="W88" s="6">
        <v>2036</v>
      </c>
      <c r="X88" s="6">
        <v>2037</v>
      </c>
      <c r="Y88" s="6">
        <v>2038</v>
      </c>
      <c r="Z88" s="6">
        <v>2039</v>
      </c>
      <c r="AA88" s="6">
        <v>2040</v>
      </c>
      <c r="AB88" s="6">
        <v>2041</v>
      </c>
      <c r="AC88" s="6">
        <v>2042</v>
      </c>
      <c r="AD88" s="6">
        <v>2043</v>
      </c>
      <c r="AE88" s="6">
        <v>2044</v>
      </c>
      <c r="AF88" s="6">
        <v>2045</v>
      </c>
      <c r="AG88" s="6">
        <v>2046</v>
      </c>
      <c r="AH88" s="6">
        <v>2047</v>
      </c>
      <c r="AI88" s="6">
        <v>2048</v>
      </c>
      <c r="AJ88" s="6">
        <v>2049</v>
      </c>
      <c r="AK88" s="6">
        <v>2050</v>
      </c>
    </row>
    <row r="89" spans="1:37" s="6" customFormat="1">
      <c r="A89" s="4" t="s">
        <v>72</v>
      </c>
      <c r="B89" s="6">
        <f>B62</f>
        <v>351258649146.19537</v>
      </c>
      <c r="C89" s="6">
        <f>$B89*('NEB CEF End-Use Demand'!M$19/'NEB CEF End-Use Demand'!$L$19)</f>
        <v>357173516945.14502</v>
      </c>
      <c r="D89" s="6">
        <f>$B89*('NEB CEF End-Use Demand'!N$19/'NEB CEF End-Use Demand'!$L$19)</f>
        <v>363088384744.09467</v>
      </c>
      <c r="E89" s="6">
        <f>$B89*('NEB CEF End-Use Demand'!O$19/'NEB CEF End-Use Demand'!$L$19)</f>
        <v>368665260097.39001</v>
      </c>
      <c r="F89" s="6">
        <f>$B89*('NEB CEF End-Use Demand'!P$19/'NEB CEF End-Use Demand'!$L$19)</f>
        <v>374157637339.27191</v>
      </c>
      <c r="G89" s="6">
        <f>$B89*('NEB CEF End-Use Demand'!Q$19/'NEB CEF End-Use Demand'!$L$19)</f>
        <v>379565516469.74011</v>
      </c>
      <c r="H89" s="6">
        <f>$B89*('NEB CEF End-Use Demand'!R$19/'NEB CEF End-Use Demand'!$L$19)</f>
        <v>384804399377.38116</v>
      </c>
      <c r="I89" s="6">
        <f>$B89*('NEB CEF End-Use Demand'!S$19/'NEB CEF End-Use Demand'!$L$19)</f>
        <v>389874286062.19519</v>
      </c>
      <c r="J89" s="6">
        <f>$B89*('NEB CEF End-Use Demand'!T$19/'NEB CEF End-Use Demand'!$L$19)</f>
        <v>394690678412.76843</v>
      </c>
      <c r="K89" s="6">
        <f>$B89*('NEB CEF End-Use Demand'!U$19/'NEB CEF End-Use Demand'!$L$19)</f>
        <v>399422572651.92822</v>
      </c>
      <c r="L89" s="6">
        <f>$B89*('NEB CEF End-Use Demand'!V$19/'NEB CEF End-Use Demand'!$L$19)</f>
        <v>403900972556.84723</v>
      </c>
      <c r="M89" s="6">
        <f>$B89*('NEB CEF End-Use Demand'!W$19/'NEB CEF End-Use Demand'!$L$19)</f>
        <v>408294874350.35272</v>
      </c>
      <c r="N89" s="6">
        <f>$B89*('NEB CEF End-Use Demand'!X$19/'NEB CEF End-Use Demand'!$L$19)</f>
        <v>412773274255.27167</v>
      </c>
      <c r="O89" s="6">
        <f>$B89*('NEB CEF End-Use Demand'!Y$19/'NEB CEF End-Use Demand'!$L$19)</f>
        <v>417082677937.36359</v>
      </c>
      <c r="P89" s="6">
        <f>$B89*('NEB CEF End-Use Demand'!Z$19/'NEB CEF End-Use Demand'!$L$19)</f>
        <v>421476579730.86908</v>
      </c>
      <c r="Q89" s="6">
        <f>$B89*('NEB CEF End-Use Demand'!AA$19/'NEB CEF End-Use Demand'!$L$19)</f>
        <v>425701485301.54736</v>
      </c>
      <c r="R89" s="6">
        <f>$B89*('NEB CEF End-Use Demand'!AB$19/'NEB CEF End-Use Demand'!$L$19)</f>
        <v>429926390872.22565</v>
      </c>
      <c r="S89" s="6">
        <f>$B89*('NEB CEF End-Use Demand'!AC$19/'NEB CEF End-Use Demand'!$L$19)</f>
        <v>434066798331.49036</v>
      </c>
      <c r="T89" s="6">
        <f>$B89*('NEB CEF End-Use Demand'!AD$19/'NEB CEF End-Use Demand'!$L$19)</f>
        <v>438122707679.34161</v>
      </c>
      <c r="U89" s="6">
        <f>$B89*('NEB CEF End-Use Demand'!AE$19/'NEB CEF End-Use Demand'!$L$19)</f>
        <v>442178617027.19281</v>
      </c>
      <c r="V89" s="6">
        <f>$B89*('NEB CEF End-Use Demand'!AF$19/'NEB CEF End-Use Demand'!$L$19)</f>
        <v>446234526375.04401</v>
      </c>
      <c r="W89" s="6">
        <f>$B89*('NEB CEF End-Use Demand'!AG$19/'NEB CEF End-Use Demand'!$L$19)</f>
        <v>450121439500.06805</v>
      </c>
      <c r="X89" s="6">
        <f>$B89*('NEB CEF End-Use Demand'!AH$19/'NEB CEF End-Use Demand'!$L$19)</f>
        <v>454092850736.50568</v>
      </c>
      <c r="Y89" s="6">
        <f>$B89*('NEB CEF End-Use Demand'!AI$19/'NEB CEF End-Use Demand'!$L$19)</f>
        <v>457895265750.11609</v>
      </c>
      <c r="Z89" s="6">
        <f>$B89*('NEB CEF End-Use Demand'!AJ$19/'NEB CEF End-Use Demand'!$L$19)</f>
        <v>461697680763.72662</v>
      </c>
      <c r="AA89" s="6">
        <f>$B89*('NEB CEF End-Use Demand'!AK$19/'NEB CEF End-Use Demand'!$L$19)</f>
        <v>465500095777.33716</v>
      </c>
      <c r="AB89" s="6">
        <f t="shared" ref="AB89:AK94" si="4">TREND($R89:$AA89,$R$125:$AA$125,AB$125)</f>
        <v>469719368140.58789</v>
      </c>
      <c r="AC89" s="6">
        <f t="shared" si="4"/>
        <v>473671319205.91211</v>
      </c>
      <c r="AD89" s="6">
        <f t="shared" si="4"/>
        <v>477623270271.23633</v>
      </c>
      <c r="AE89" s="6">
        <f t="shared" si="4"/>
        <v>481575221336.56055</v>
      </c>
      <c r="AF89" s="6">
        <f t="shared" si="4"/>
        <v>485527172401.88477</v>
      </c>
      <c r="AG89" s="6">
        <f t="shared" si="4"/>
        <v>489479123467.20898</v>
      </c>
      <c r="AH89" s="6">
        <f t="shared" si="4"/>
        <v>493431074532.5332</v>
      </c>
      <c r="AI89" s="6">
        <f t="shared" si="4"/>
        <v>497383025597.85742</v>
      </c>
      <c r="AJ89" s="6">
        <f t="shared" si="4"/>
        <v>501334976663.18164</v>
      </c>
      <c r="AK89" s="6">
        <f t="shared" si="4"/>
        <v>505286927728.50586</v>
      </c>
    </row>
    <row r="90" spans="1:37" s="6" customFormat="1">
      <c r="A90" s="4" t="s">
        <v>656</v>
      </c>
      <c r="B90" s="6">
        <v>0</v>
      </c>
      <c r="C90" s="6">
        <f>$B90*('NEB CEF End-Use Demand'!M$24/'NEB CEF End-Use Demand'!$L$24)</f>
        <v>0</v>
      </c>
      <c r="D90" s="6">
        <f>$B90*('NEB CEF End-Use Demand'!N$24/'NEB CEF End-Use Demand'!$L$24)</f>
        <v>0</v>
      </c>
      <c r="E90" s="6">
        <f>$B90*('NEB CEF End-Use Demand'!O$24/'NEB CEF End-Use Demand'!$L$24)</f>
        <v>0</v>
      </c>
      <c r="F90" s="6">
        <f>$B90*('NEB CEF End-Use Demand'!P$24/'NEB CEF End-Use Demand'!$L$24)</f>
        <v>0</v>
      </c>
      <c r="G90" s="6">
        <f>$B90*('NEB CEF End-Use Demand'!Q$24/'NEB CEF End-Use Demand'!$L$24)</f>
        <v>0</v>
      </c>
      <c r="H90" s="6">
        <f>$B90*('NEB CEF End-Use Demand'!R$24/'NEB CEF End-Use Demand'!$L$24)</f>
        <v>0</v>
      </c>
      <c r="I90" s="6">
        <f>$B90*('NEB CEF End-Use Demand'!S$24/'NEB CEF End-Use Demand'!$L$24)</f>
        <v>0</v>
      </c>
      <c r="J90" s="6">
        <f>$B90*('NEB CEF End-Use Demand'!T$24/'NEB CEF End-Use Demand'!$L$24)</f>
        <v>0</v>
      </c>
      <c r="K90" s="6">
        <f>$B90*('NEB CEF End-Use Demand'!U$24/'NEB CEF End-Use Demand'!$L$24)</f>
        <v>0</v>
      </c>
      <c r="L90" s="6">
        <f>$B90*('NEB CEF End-Use Demand'!V$24/'NEB CEF End-Use Demand'!$L$24)</f>
        <v>0</v>
      </c>
      <c r="M90" s="6">
        <f>$B90*('NEB CEF End-Use Demand'!W$24/'NEB CEF End-Use Demand'!$L$24)</f>
        <v>0</v>
      </c>
      <c r="N90" s="6">
        <f>$B90*('NEB CEF End-Use Demand'!X$24/'NEB CEF End-Use Demand'!$L$24)</f>
        <v>0</v>
      </c>
      <c r="O90" s="6">
        <f>$B90*('NEB CEF End-Use Demand'!Y$24/'NEB CEF End-Use Demand'!$L$24)</f>
        <v>0</v>
      </c>
      <c r="P90" s="6">
        <f>$B90*('NEB CEF End-Use Demand'!Z$24/'NEB CEF End-Use Demand'!$L$24)</f>
        <v>0</v>
      </c>
      <c r="Q90" s="6">
        <f>$B90*('NEB CEF End-Use Demand'!AA$24/'NEB CEF End-Use Demand'!$L$24)</f>
        <v>0</v>
      </c>
      <c r="R90" s="6">
        <f>$B90*('NEB CEF End-Use Demand'!AB$24/'NEB CEF End-Use Demand'!$L$24)</f>
        <v>0</v>
      </c>
      <c r="S90" s="6">
        <f>$B90*('NEB CEF End-Use Demand'!AC$24/'NEB CEF End-Use Demand'!$L$24)</f>
        <v>0</v>
      </c>
      <c r="T90" s="6">
        <f>$B90*('NEB CEF End-Use Demand'!AD$24/'NEB CEF End-Use Demand'!$L$24)</f>
        <v>0</v>
      </c>
      <c r="U90" s="6">
        <f>$B90*('NEB CEF End-Use Demand'!AE$24/'NEB CEF End-Use Demand'!$L$24)</f>
        <v>0</v>
      </c>
      <c r="V90" s="6">
        <f>$B90*('NEB CEF End-Use Demand'!AF$24/'NEB CEF End-Use Demand'!$L$24)</f>
        <v>0</v>
      </c>
      <c r="W90" s="6">
        <f>$B90*('NEB CEF End-Use Demand'!AG$24/'NEB CEF End-Use Demand'!$L$24)</f>
        <v>0</v>
      </c>
      <c r="X90" s="6">
        <f>$B90*('NEB CEF End-Use Demand'!AH$24/'NEB CEF End-Use Demand'!$L$24)</f>
        <v>0</v>
      </c>
      <c r="Y90" s="6">
        <f>$B90*('NEB CEF End-Use Demand'!AI$24/'NEB CEF End-Use Demand'!$L$24)</f>
        <v>0</v>
      </c>
      <c r="Z90" s="6">
        <f>$B90*('NEB CEF End-Use Demand'!AJ$24/'NEB CEF End-Use Demand'!$L$24)</f>
        <v>0</v>
      </c>
      <c r="AA90" s="6">
        <f>$B90*('NEB CEF End-Use Demand'!AK$24/'NEB CEF End-Use Demand'!$L$24)</f>
        <v>0</v>
      </c>
      <c r="AB90" s="6">
        <f t="shared" si="4"/>
        <v>0</v>
      </c>
      <c r="AC90" s="6">
        <f t="shared" si="4"/>
        <v>0</v>
      </c>
      <c r="AD90" s="6">
        <f t="shared" si="4"/>
        <v>0</v>
      </c>
      <c r="AE90" s="6">
        <f t="shared" si="4"/>
        <v>0</v>
      </c>
      <c r="AF90" s="6">
        <f t="shared" si="4"/>
        <v>0</v>
      </c>
      <c r="AG90" s="6">
        <f t="shared" si="4"/>
        <v>0</v>
      </c>
      <c r="AH90" s="6">
        <f t="shared" si="4"/>
        <v>0</v>
      </c>
      <c r="AI90" s="6">
        <f t="shared" si="4"/>
        <v>0</v>
      </c>
      <c r="AJ90" s="6">
        <f t="shared" si="4"/>
        <v>0</v>
      </c>
      <c r="AK90" s="6">
        <f t="shared" si="4"/>
        <v>0</v>
      </c>
    </row>
    <row r="91" spans="1:37" s="6" customFormat="1">
      <c r="A91" s="4" t="s">
        <v>73</v>
      </c>
      <c r="B91" s="6">
        <f>C62</f>
        <v>0</v>
      </c>
      <c r="C91" s="6">
        <f>$B91*('NEB CEF End-Use Demand'!M$20/'NEB CEF End-Use Demand'!$L$20)</f>
        <v>0</v>
      </c>
      <c r="D91" s="6">
        <f>$B91*('NEB CEF End-Use Demand'!N$20/'NEB CEF End-Use Demand'!$L$20)</f>
        <v>0</v>
      </c>
      <c r="E91" s="6">
        <f>$B91*('NEB CEF End-Use Demand'!O$20/'NEB CEF End-Use Demand'!$L$20)</f>
        <v>0</v>
      </c>
      <c r="F91" s="6">
        <f>$B91*('NEB CEF End-Use Demand'!P$20/'NEB CEF End-Use Demand'!$L$20)</f>
        <v>0</v>
      </c>
      <c r="G91" s="6">
        <f>$B91*('NEB CEF End-Use Demand'!Q$20/'NEB CEF End-Use Demand'!$L$20)</f>
        <v>0</v>
      </c>
      <c r="H91" s="6">
        <f>$B91*('NEB CEF End-Use Demand'!R$20/'NEB CEF End-Use Demand'!$L$20)</f>
        <v>0</v>
      </c>
      <c r="I91" s="6">
        <f>$B91*('NEB CEF End-Use Demand'!S$20/'NEB CEF End-Use Demand'!$L$20)</f>
        <v>0</v>
      </c>
      <c r="J91" s="6">
        <f>$B91*('NEB CEF End-Use Demand'!T$20/'NEB CEF End-Use Demand'!$L$20)</f>
        <v>0</v>
      </c>
      <c r="K91" s="6">
        <f>$B91*('NEB CEF End-Use Demand'!U$20/'NEB CEF End-Use Demand'!$L$20)</f>
        <v>0</v>
      </c>
      <c r="L91" s="6">
        <f>$B91*('NEB CEF End-Use Demand'!V$20/'NEB CEF End-Use Demand'!$L$20)</f>
        <v>0</v>
      </c>
      <c r="M91" s="6">
        <f>$B91*('NEB CEF End-Use Demand'!W$20/'NEB CEF End-Use Demand'!$L$20)</f>
        <v>0</v>
      </c>
      <c r="N91" s="6">
        <f>$B91*('NEB CEF End-Use Demand'!X$20/'NEB CEF End-Use Demand'!$L$20)</f>
        <v>0</v>
      </c>
      <c r="O91" s="6">
        <f>$B91*('NEB CEF End-Use Demand'!Y$20/'NEB CEF End-Use Demand'!$L$20)</f>
        <v>0</v>
      </c>
      <c r="P91" s="6">
        <f>$B91*('NEB CEF End-Use Demand'!Z$20/'NEB CEF End-Use Demand'!$L$20)</f>
        <v>0</v>
      </c>
      <c r="Q91" s="6">
        <f>$B91*('NEB CEF End-Use Demand'!AA$20/'NEB CEF End-Use Demand'!$L$20)</f>
        <v>0</v>
      </c>
      <c r="R91" s="6">
        <f>$B91*('NEB CEF End-Use Demand'!AB$20/'NEB CEF End-Use Demand'!$L$20)</f>
        <v>0</v>
      </c>
      <c r="S91" s="6">
        <f>$B91*('NEB CEF End-Use Demand'!AC$20/'NEB CEF End-Use Demand'!$L$20)</f>
        <v>0</v>
      </c>
      <c r="T91" s="6">
        <f>$B91*('NEB CEF End-Use Demand'!AD$20/'NEB CEF End-Use Demand'!$L$20)</f>
        <v>0</v>
      </c>
      <c r="U91" s="6">
        <f>$B91*('NEB CEF End-Use Demand'!AE$20/'NEB CEF End-Use Demand'!$L$20)</f>
        <v>0</v>
      </c>
      <c r="V91" s="6">
        <f>$B91*('NEB CEF End-Use Demand'!AF$20/'NEB CEF End-Use Demand'!$L$20)</f>
        <v>0</v>
      </c>
      <c r="W91" s="6">
        <f>$B91*('NEB CEF End-Use Demand'!AG$20/'NEB CEF End-Use Demand'!$L$20)</f>
        <v>0</v>
      </c>
      <c r="X91" s="6">
        <f>$B91*('NEB CEF End-Use Demand'!AH$20/'NEB CEF End-Use Demand'!$L$20)</f>
        <v>0</v>
      </c>
      <c r="Y91" s="6">
        <f>$B91*('NEB CEF End-Use Demand'!AI$20/'NEB CEF End-Use Demand'!$L$20)</f>
        <v>0</v>
      </c>
      <c r="Z91" s="6">
        <f>$B91*('NEB CEF End-Use Demand'!AJ$20/'NEB CEF End-Use Demand'!$L$20)</f>
        <v>0</v>
      </c>
      <c r="AA91" s="6">
        <f>$B91*('NEB CEF End-Use Demand'!AK$20/'NEB CEF End-Use Demand'!$L$20)</f>
        <v>0</v>
      </c>
      <c r="AB91" s="6">
        <f t="shared" si="4"/>
        <v>0</v>
      </c>
      <c r="AC91" s="6">
        <f t="shared" si="4"/>
        <v>0</v>
      </c>
      <c r="AD91" s="6">
        <f t="shared" si="4"/>
        <v>0</v>
      </c>
      <c r="AE91" s="6">
        <f t="shared" si="4"/>
        <v>0</v>
      </c>
      <c r="AF91" s="6">
        <f t="shared" si="4"/>
        <v>0</v>
      </c>
      <c r="AG91" s="6">
        <f t="shared" si="4"/>
        <v>0</v>
      </c>
      <c r="AH91" s="6">
        <f t="shared" si="4"/>
        <v>0</v>
      </c>
      <c r="AI91" s="6">
        <f t="shared" si="4"/>
        <v>0</v>
      </c>
      <c r="AJ91" s="6">
        <f t="shared" si="4"/>
        <v>0</v>
      </c>
      <c r="AK91" s="6">
        <f t="shared" si="4"/>
        <v>0</v>
      </c>
    </row>
    <row r="92" spans="1:37" s="6" customFormat="1">
      <c r="A92" s="4" t="s">
        <v>657</v>
      </c>
      <c r="B92" s="6">
        <v>0</v>
      </c>
      <c r="C92" s="6">
        <f>$B92*('NEB CEF End-Use Demand'!M$21/'NEB CEF End-Use Demand'!$L$21)</f>
        <v>0</v>
      </c>
      <c r="D92" s="6">
        <f>$B92*('NEB CEF End-Use Demand'!N$21/'NEB CEF End-Use Demand'!$L$21)</f>
        <v>0</v>
      </c>
      <c r="E92" s="6">
        <f>$B92*('NEB CEF End-Use Demand'!O$21/'NEB CEF End-Use Demand'!$L$21)</f>
        <v>0</v>
      </c>
      <c r="F92" s="6">
        <f>$B92*('NEB CEF End-Use Demand'!P$21/'NEB CEF End-Use Demand'!$L$21)</f>
        <v>0</v>
      </c>
      <c r="G92" s="6">
        <f>$B92*('NEB CEF End-Use Demand'!Q$21/'NEB CEF End-Use Demand'!$L$21)</f>
        <v>0</v>
      </c>
      <c r="H92" s="6">
        <f>$B92*('NEB CEF End-Use Demand'!R$21/'NEB CEF End-Use Demand'!$L$21)</f>
        <v>0</v>
      </c>
      <c r="I92" s="6">
        <f>$B92*('NEB CEF End-Use Demand'!S$21/'NEB CEF End-Use Demand'!$L$21)</f>
        <v>0</v>
      </c>
      <c r="J92" s="6">
        <f>$B92*('NEB CEF End-Use Demand'!T$21/'NEB CEF End-Use Demand'!$L$21)</f>
        <v>0</v>
      </c>
      <c r="K92" s="6">
        <f>$B92*('NEB CEF End-Use Demand'!U$21/'NEB CEF End-Use Demand'!$L$21)</f>
        <v>0</v>
      </c>
      <c r="L92" s="6">
        <f>$B92*('NEB CEF End-Use Demand'!V$21/'NEB CEF End-Use Demand'!$L$21)</f>
        <v>0</v>
      </c>
      <c r="M92" s="6">
        <f>$B92*('NEB CEF End-Use Demand'!W$21/'NEB CEF End-Use Demand'!$L$21)</f>
        <v>0</v>
      </c>
      <c r="N92" s="6">
        <f>$B92*('NEB CEF End-Use Demand'!X$21/'NEB CEF End-Use Demand'!$L$21)</f>
        <v>0</v>
      </c>
      <c r="O92" s="6">
        <f>$B92*('NEB CEF End-Use Demand'!Y$21/'NEB CEF End-Use Demand'!$L$21)</f>
        <v>0</v>
      </c>
      <c r="P92" s="6">
        <f>$B92*('NEB CEF End-Use Demand'!Z$21/'NEB CEF End-Use Demand'!$L$21)</f>
        <v>0</v>
      </c>
      <c r="Q92" s="6">
        <f>$B92*('NEB CEF End-Use Demand'!AA$21/'NEB CEF End-Use Demand'!$L$21)</f>
        <v>0</v>
      </c>
      <c r="R92" s="6">
        <f>$B92*('NEB CEF End-Use Demand'!AB$21/'NEB CEF End-Use Demand'!$L$21)</f>
        <v>0</v>
      </c>
      <c r="S92" s="6">
        <f>$B92*('NEB CEF End-Use Demand'!AC$21/'NEB CEF End-Use Demand'!$L$21)</f>
        <v>0</v>
      </c>
      <c r="T92" s="6">
        <f>$B92*('NEB CEF End-Use Demand'!AD$21/'NEB CEF End-Use Demand'!$L$21)</f>
        <v>0</v>
      </c>
      <c r="U92" s="6">
        <f>$B92*('NEB CEF End-Use Demand'!AE$21/'NEB CEF End-Use Demand'!$L$21)</f>
        <v>0</v>
      </c>
      <c r="V92" s="6">
        <f>$B92*('NEB CEF End-Use Demand'!AF$21/'NEB CEF End-Use Demand'!$L$21)</f>
        <v>0</v>
      </c>
      <c r="W92" s="6">
        <f>$B92*('NEB CEF End-Use Demand'!AG$21/'NEB CEF End-Use Demand'!$L$21)</f>
        <v>0</v>
      </c>
      <c r="X92" s="6">
        <f>$B92*('NEB CEF End-Use Demand'!AH$21/'NEB CEF End-Use Demand'!$L$21)</f>
        <v>0</v>
      </c>
      <c r="Y92" s="6">
        <f>$B92*('NEB CEF End-Use Demand'!AI$21/'NEB CEF End-Use Demand'!$L$21)</f>
        <v>0</v>
      </c>
      <c r="Z92" s="6">
        <f>$B92*('NEB CEF End-Use Demand'!AJ$21/'NEB CEF End-Use Demand'!$L$21)</f>
        <v>0</v>
      </c>
      <c r="AA92" s="6">
        <f>$B92*('NEB CEF End-Use Demand'!AK$21/'NEB CEF End-Use Demand'!$L$21)</f>
        <v>0</v>
      </c>
      <c r="AB92" s="6">
        <f t="shared" si="4"/>
        <v>0</v>
      </c>
      <c r="AC92" s="6">
        <f t="shared" si="4"/>
        <v>0</v>
      </c>
      <c r="AD92" s="6">
        <f t="shared" si="4"/>
        <v>0</v>
      </c>
      <c r="AE92" s="6">
        <f t="shared" si="4"/>
        <v>0</v>
      </c>
      <c r="AF92" s="6">
        <f t="shared" si="4"/>
        <v>0</v>
      </c>
      <c r="AG92" s="6">
        <f t="shared" si="4"/>
        <v>0</v>
      </c>
      <c r="AH92" s="6">
        <f t="shared" si="4"/>
        <v>0</v>
      </c>
      <c r="AI92" s="6">
        <f t="shared" si="4"/>
        <v>0</v>
      </c>
      <c r="AJ92" s="6">
        <f t="shared" si="4"/>
        <v>0</v>
      </c>
      <c r="AK92" s="6">
        <f t="shared" si="4"/>
        <v>0</v>
      </c>
    </row>
    <row r="93" spans="1:37" s="6" customFormat="1">
      <c r="A93" s="4" t="s">
        <v>658</v>
      </c>
      <c r="B93" s="6">
        <v>0</v>
      </c>
      <c r="C93" s="6">
        <f>$B93*('NEB CEF End-Use Demand'!M$20/'NEB CEF End-Use Demand'!$L$20)</f>
        <v>0</v>
      </c>
      <c r="D93" s="6">
        <f>$B93*('NEB CEF End-Use Demand'!N$20/'NEB CEF End-Use Demand'!$L$20)</f>
        <v>0</v>
      </c>
      <c r="E93" s="6">
        <f>$B93*('NEB CEF End-Use Demand'!O$20/'NEB CEF End-Use Demand'!$L$20)</f>
        <v>0</v>
      </c>
      <c r="F93" s="6">
        <f>$B93*('NEB CEF End-Use Demand'!P$20/'NEB CEF End-Use Demand'!$L$20)</f>
        <v>0</v>
      </c>
      <c r="G93" s="6">
        <f>$B93*('NEB CEF End-Use Demand'!Q$20/'NEB CEF End-Use Demand'!$L$20)</f>
        <v>0</v>
      </c>
      <c r="H93" s="6">
        <f>$B93*('NEB CEF End-Use Demand'!R$20/'NEB CEF End-Use Demand'!$L$20)</f>
        <v>0</v>
      </c>
      <c r="I93" s="6">
        <f>$B93*('NEB CEF End-Use Demand'!S$20/'NEB CEF End-Use Demand'!$L$20)</f>
        <v>0</v>
      </c>
      <c r="J93" s="6">
        <f>$B93*('NEB CEF End-Use Demand'!T$20/'NEB CEF End-Use Demand'!$L$20)</f>
        <v>0</v>
      </c>
      <c r="K93" s="6">
        <f>$B93*('NEB CEF End-Use Demand'!U$20/'NEB CEF End-Use Demand'!$L$20)</f>
        <v>0</v>
      </c>
      <c r="L93" s="6">
        <f>$B93*('NEB CEF End-Use Demand'!V$20/'NEB CEF End-Use Demand'!$L$20)</f>
        <v>0</v>
      </c>
      <c r="M93" s="6">
        <f>$B93*('NEB CEF End-Use Demand'!W$20/'NEB CEF End-Use Demand'!$L$20)</f>
        <v>0</v>
      </c>
      <c r="N93" s="6">
        <f>$B93*('NEB CEF End-Use Demand'!X$20/'NEB CEF End-Use Demand'!$L$20)</f>
        <v>0</v>
      </c>
      <c r="O93" s="6">
        <f>$B93*('NEB CEF End-Use Demand'!Y$20/'NEB CEF End-Use Demand'!$L$20)</f>
        <v>0</v>
      </c>
      <c r="P93" s="6">
        <f>$B93*('NEB CEF End-Use Demand'!Z$20/'NEB CEF End-Use Demand'!$L$20)</f>
        <v>0</v>
      </c>
      <c r="Q93" s="6">
        <f>$B93*('NEB CEF End-Use Demand'!AA$20/'NEB CEF End-Use Demand'!$L$20)</f>
        <v>0</v>
      </c>
      <c r="R93" s="6">
        <f>$B93*('NEB CEF End-Use Demand'!AB$20/'NEB CEF End-Use Demand'!$L$20)</f>
        <v>0</v>
      </c>
      <c r="S93" s="6">
        <f>$B93*('NEB CEF End-Use Demand'!AC$20/'NEB CEF End-Use Demand'!$L$20)</f>
        <v>0</v>
      </c>
      <c r="T93" s="6">
        <f>$B93*('NEB CEF End-Use Demand'!AD$20/'NEB CEF End-Use Demand'!$L$20)</f>
        <v>0</v>
      </c>
      <c r="U93" s="6">
        <f>$B93*('NEB CEF End-Use Demand'!AE$20/'NEB CEF End-Use Demand'!$L$20)</f>
        <v>0</v>
      </c>
      <c r="V93" s="6">
        <f>$B93*('NEB CEF End-Use Demand'!AF$20/'NEB CEF End-Use Demand'!$L$20)</f>
        <v>0</v>
      </c>
      <c r="W93" s="6">
        <f>$B93*('NEB CEF End-Use Demand'!AG$20/'NEB CEF End-Use Demand'!$L$20)</f>
        <v>0</v>
      </c>
      <c r="X93" s="6">
        <f>$B93*('NEB CEF End-Use Demand'!AH$20/'NEB CEF End-Use Demand'!$L$20)</f>
        <v>0</v>
      </c>
      <c r="Y93" s="6">
        <f>$B93*('NEB CEF End-Use Demand'!AI$20/'NEB CEF End-Use Demand'!$L$20)</f>
        <v>0</v>
      </c>
      <c r="Z93" s="6">
        <f>$B93*('NEB CEF End-Use Demand'!AJ$20/'NEB CEF End-Use Demand'!$L$20)</f>
        <v>0</v>
      </c>
      <c r="AA93" s="6">
        <f>$B93*('NEB CEF End-Use Demand'!AK$20/'NEB CEF End-Use Demand'!$L$20)</f>
        <v>0</v>
      </c>
      <c r="AB93" s="6">
        <f t="shared" si="4"/>
        <v>0</v>
      </c>
      <c r="AC93" s="6">
        <f t="shared" si="4"/>
        <v>0</v>
      </c>
      <c r="AD93" s="6">
        <f t="shared" si="4"/>
        <v>0</v>
      </c>
      <c r="AE93" s="6">
        <f t="shared" si="4"/>
        <v>0</v>
      </c>
      <c r="AF93" s="6">
        <f t="shared" si="4"/>
        <v>0</v>
      </c>
      <c r="AG93" s="6">
        <f t="shared" si="4"/>
        <v>0</v>
      </c>
      <c r="AH93" s="6">
        <f t="shared" si="4"/>
        <v>0</v>
      </c>
      <c r="AI93" s="6">
        <f t="shared" si="4"/>
        <v>0</v>
      </c>
      <c r="AJ93" s="6">
        <f t="shared" si="4"/>
        <v>0</v>
      </c>
      <c r="AK93" s="6">
        <f t="shared" si="4"/>
        <v>0</v>
      </c>
    </row>
    <row r="94" spans="1:37" s="6" customFormat="1">
      <c r="A94" s="4" t="s">
        <v>75</v>
      </c>
      <c r="B94" s="6">
        <v>0</v>
      </c>
      <c r="C94" s="6">
        <f>$B94*('NEB CEF End-Use Demand'!M$23/'NEB CEF End-Use Demand'!$L$23)</f>
        <v>0</v>
      </c>
      <c r="D94" s="6">
        <f>$B94*('NEB CEF End-Use Demand'!N$23/'NEB CEF End-Use Demand'!$L$23)</f>
        <v>0</v>
      </c>
      <c r="E94" s="6">
        <f>$B94*('NEB CEF End-Use Demand'!O$23/'NEB CEF End-Use Demand'!$L$23)</f>
        <v>0</v>
      </c>
      <c r="F94" s="6">
        <f>$B94*('NEB CEF End-Use Demand'!P$23/'NEB CEF End-Use Demand'!$L$23)</f>
        <v>0</v>
      </c>
      <c r="G94" s="6">
        <f>$B94*('NEB CEF End-Use Demand'!Q$23/'NEB CEF End-Use Demand'!$L$23)</f>
        <v>0</v>
      </c>
      <c r="H94" s="6">
        <f>$B94*('NEB CEF End-Use Demand'!R$23/'NEB CEF End-Use Demand'!$L$23)</f>
        <v>0</v>
      </c>
      <c r="I94" s="6">
        <f>$B94*('NEB CEF End-Use Demand'!S$23/'NEB CEF End-Use Demand'!$L$23)</f>
        <v>0</v>
      </c>
      <c r="J94" s="6">
        <f>$B94*('NEB CEF End-Use Demand'!T$23/'NEB CEF End-Use Demand'!$L$23)</f>
        <v>0</v>
      </c>
      <c r="K94" s="6">
        <f>$B94*('NEB CEF End-Use Demand'!U$23/'NEB CEF End-Use Demand'!$L$23)</f>
        <v>0</v>
      </c>
      <c r="L94" s="6">
        <f>$B94*('NEB CEF End-Use Demand'!V$23/'NEB CEF End-Use Demand'!$L$23)</f>
        <v>0</v>
      </c>
      <c r="M94" s="6">
        <f>$B94*('NEB CEF End-Use Demand'!W$23/'NEB CEF End-Use Demand'!$L$23)</f>
        <v>0</v>
      </c>
      <c r="N94" s="6">
        <f>$B94*('NEB CEF End-Use Demand'!X$23/'NEB CEF End-Use Demand'!$L$23)</f>
        <v>0</v>
      </c>
      <c r="O94" s="6">
        <f>$B94*('NEB CEF End-Use Demand'!Y$23/'NEB CEF End-Use Demand'!$L$23)</f>
        <v>0</v>
      </c>
      <c r="P94" s="6">
        <f>$B94*('NEB CEF End-Use Demand'!Z$23/'NEB CEF End-Use Demand'!$L$23)</f>
        <v>0</v>
      </c>
      <c r="Q94" s="6">
        <f>$B94*('NEB CEF End-Use Demand'!AA$23/'NEB CEF End-Use Demand'!$L$23)</f>
        <v>0</v>
      </c>
      <c r="R94" s="6">
        <f>$B94*('NEB CEF End-Use Demand'!AB$23/'NEB CEF End-Use Demand'!$L$23)</f>
        <v>0</v>
      </c>
      <c r="S94" s="6">
        <f>$B94*('NEB CEF End-Use Demand'!AC$23/'NEB CEF End-Use Demand'!$L$23)</f>
        <v>0</v>
      </c>
      <c r="T94" s="6">
        <f>$B94*('NEB CEF End-Use Demand'!AD$23/'NEB CEF End-Use Demand'!$L$23)</f>
        <v>0</v>
      </c>
      <c r="U94" s="6">
        <f>$B94*('NEB CEF End-Use Demand'!AE$23/'NEB CEF End-Use Demand'!$L$23)</f>
        <v>0</v>
      </c>
      <c r="V94" s="6">
        <f>$B94*('NEB CEF End-Use Demand'!AF$23/'NEB CEF End-Use Demand'!$L$23)</f>
        <v>0</v>
      </c>
      <c r="W94" s="6">
        <f>$B94*('NEB CEF End-Use Demand'!AG$23/'NEB CEF End-Use Demand'!$L$23)</f>
        <v>0</v>
      </c>
      <c r="X94" s="6">
        <f>$B94*('NEB CEF End-Use Demand'!AH$23/'NEB CEF End-Use Demand'!$L$23)</f>
        <v>0</v>
      </c>
      <c r="Y94" s="6">
        <f>$B94*('NEB CEF End-Use Demand'!AI$23/'NEB CEF End-Use Demand'!$L$23)</f>
        <v>0</v>
      </c>
      <c r="Z94" s="6">
        <f>$B94*('NEB CEF End-Use Demand'!AJ$23/'NEB CEF End-Use Demand'!$L$23)</f>
        <v>0</v>
      </c>
      <c r="AA94" s="6">
        <f>$B94*('NEB CEF End-Use Demand'!AK$23/'NEB CEF End-Use Demand'!$L$23)</f>
        <v>0</v>
      </c>
      <c r="AB94" s="6">
        <f t="shared" si="4"/>
        <v>0</v>
      </c>
      <c r="AC94" s="6">
        <f t="shared" si="4"/>
        <v>0</v>
      </c>
      <c r="AD94" s="6">
        <f t="shared" si="4"/>
        <v>0</v>
      </c>
      <c r="AE94" s="6">
        <f t="shared" si="4"/>
        <v>0</v>
      </c>
      <c r="AF94" s="6">
        <f t="shared" si="4"/>
        <v>0</v>
      </c>
      <c r="AG94" s="6">
        <f t="shared" si="4"/>
        <v>0</v>
      </c>
      <c r="AH94" s="6">
        <f t="shared" si="4"/>
        <v>0</v>
      </c>
      <c r="AI94" s="6">
        <f t="shared" si="4"/>
        <v>0</v>
      </c>
      <c r="AJ94" s="6">
        <f t="shared" si="4"/>
        <v>0</v>
      </c>
      <c r="AK94" s="6">
        <f t="shared" si="4"/>
        <v>0</v>
      </c>
    </row>
    <row r="95" spans="1:37" s="6" customFormat="1"/>
    <row r="96" spans="1:37" s="6" customFormat="1">
      <c r="A96" s="1" t="s">
        <v>667</v>
      </c>
    </row>
    <row r="97" spans="1:37" s="6" customFormat="1">
      <c r="A97" s="4"/>
      <c r="B97" s="6">
        <v>2015</v>
      </c>
      <c r="C97" s="6">
        <v>2016</v>
      </c>
      <c r="D97" s="6">
        <v>2017</v>
      </c>
      <c r="E97" s="6">
        <v>2018</v>
      </c>
      <c r="F97" s="6">
        <v>2019</v>
      </c>
      <c r="G97" s="6">
        <v>2020</v>
      </c>
      <c r="H97" s="6">
        <v>2021</v>
      </c>
      <c r="I97" s="6">
        <v>2022</v>
      </c>
      <c r="J97" s="6">
        <v>2023</v>
      </c>
      <c r="K97" s="6">
        <v>2024</v>
      </c>
      <c r="L97" s="6">
        <v>2025</v>
      </c>
      <c r="M97" s="6">
        <v>2026</v>
      </c>
      <c r="N97" s="6">
        <v>2027</v>
      </c>
      <c r="O97" s="6">
        <v>2028</v>
      </c>
      <c r="P97" s="6">
        <v>2029</v>
      </c>
      <c r="Q97" s="6">
        <v>2030</v>
      </c>
      <c r="R97" s="6">
        <v>2031</v>
      </c>
      <c r="S97" s="6">
        <v>2032</v>
      </c>
      <c r="T97" s="6">
        <v>2033</v>
      </c>
      <c r="U97" s="6">
        <v>2034</v>
      </c>
      <c r="V97" s="6">
        <v>2035</v>
      </c>
      <c r="W97" s="6">
        <v>2036</v>
      </c>
      <c r="X97" s="6">
        <v>2037</v>
      </c>
      <c r="Y97" s="6">
        <v>2038</v>
      </c>
      <c r="Z97" s="6">
        <v>2039</v>
      </c>
      <c r="AA97" s="6">
        <v>2040</v>
      </c>
      <c r="AB97" s="6">
        <v>2041</v>
      </c>
      <c r="AC97" s="6">
        <v>2042</v>
      </c>
      <c r="AD97" s="6">
        <v>2043</v>
      </c>
      <c r="AE97" s="6">
        <v>2044</v>
      </c>
      <c r="AF97" s="6">
        <v>2045</v>
      </c>
      <c r="AG97" s="6">
        <v>2046</v>
      </c>
      <c r="AH97" s="6">
        <v>2047</v>
      </c>
      <c r="AI97" s="6">
        <v>2048</v>
      </c>
      <c r="AJ97" s="6">
        <v>2049</v>
      </c>
      <c r="AK97" s="6">
        <v>2050</v>
      </c>
    </row>
    <row r="98" spans="1:37" s="6" customFormat="1">
      <c r="A98" s="4" t="s">
        <v>72</v>
      </c>
      <c r="B98" s="6">
        <f>B63</f>
        <v>5334206902415.1504</v>
      </c>
      <c r="C98" s="6">
        <f>$B98*('NEB CEF End-Use Demand'!M$19/'NEB CEF End-Use Demand'!$L$19)</f>
        <v>5424029967887.6211</v>
      </c>
      <c r="D98" s="6">
        <f>$B98*('NEB CEF End-Use Demand'!N$19/'NEB CEF End-Use Demand'!$L$19)</f>
        <v>5513853033360.0918</v>
      </c>
      <c r="E98" s="6">
        <f>$B98*('NEB CEF End-Use Demand'!O$19/'NEB CEF End-Use Demand'!$L$19)</f>
        <v>5598543352234.1348</v>
      </c>
      <c r="F98" s="6">
        <f>$B98*('NEB CEF End-Use Demand'!P$19/'NEB CEF End-Use Demand'!$L$19)</f>
        <v>5681950484458.5732</v>
      </c>
      <c r="G98" s="6">
        <f>$B98*('NEB CEF End-Use Demand'!Q$19/'NEB CEF End-Use Demand'!$L$19)</f>
        <v>5764074430033.4023</v>
      </c>
      <c r="H98" s="6">
        <f>$B98*('NEB CEF End-Use Demand'!R$19/'NEB CEF End-Use Demand'!$L$19)</f>
        <v>5843632002309.0195</v>
      </c>
      <c r="I98" s="6">
        <f>$B98*('NEB CEF End-Use Demand'!S$19/'NEB CEF End-Use Demand'!$L$19)</f>
        <v>5920623201285.4229</v>
      </c>
      <c r="J98" s="6">
        <f>$B98*('NEB CEF End-Use Demand'!T$19/'NEB CEF End-Use Demand'!$L$19)</f>
        <v>5993764840313.0059</v>
      </c>
      <c r="K98" s="6">
        <f>$B98*('NEB CEF End-Use Demand'!U$19/'NEB CEF End-Use Demand'!$L$19)</f>
        <v>6065623292690.9834</v>
      </c>
      <c r="L98" s="6">
        <f>$B98*('NEB CEF End-Use Demand'!V$19/'NEB CEF End-Use Demand'!$L$19)</f>
        <v>6133632185120.1396</v>
      </c>
      <c r="M98" s="6">
        <f>$B98*('NEB CEF End-Use Demand'!W$19/'NEB CEF End-Use Demand'!$L$19)</f>
        <v>6200357890899.6895</v>
      </c>
      <c r="N98" s="6">
        <f>$B98*('NEB CEF End-Use Demand'!X$19/'NEB CEF End-Use Demand'!$L$19)</f>
        <v>6268366783328.8457</v>
      </c>
      <c r="O98" s="6">
        <f>$B98*('NEB CEF End-Use Demand'!Y$19/'NEB CEF End-Use Demand'!$L$19)</f>
        <v>6333809302458.7881</v>
      </c>
      <c r="P98" s="6">
        <f>$B98*('NEB CEF End-Use Demand'!Z$19/'NEB CEF End-Use Demand'!$L$19)</f>
        <v>6400535008238.3379</v>
      </c>
      <c r="Q98" s="6">
        <f>$B98*('NEB CEF End-Use Demand'!AA$19/'NEB CEF End-Use Demand'!$L$19)</f>
        <v>6464694340718.6738</v>
      </c>
      <c r="R98" s="6">
        <f>$B98*('NEB CEF End-Use Demand'!AB$19/'NEB CEF End-Use Demand'!$L$19)</f>
        <v>6528853673199.0098</v>
      </c>
      <c r="S98" s="6">
        <f>$B98*('NEB CEF End-Use Demand'!AC$19/'NEB CEF End-Use Demand'!$L$19)</f>
        <v>6591729819029.7383</v>
      </c>
      <c r="T98" s="6">
        <f>$B98*('NEB CEF End-Use Demand'!AD$19/'NEB CEF End-Use Demand'!$L$19)</f>
        <v>6653322778210.8623</v>
      </c>
      <c r="U98" s="6">
        <f>$B98*('NEB CEF End-Use Demand'!AE$19/'NEB CEF End-Use Demand'!$L$19)</f>
        <v>6714915737391.9854</v>
      </c>
      <c r="V98" s="6">
        <f>$B98*('NEB CEF End-Use Demand'!AF$19/'NEB CEF End-Use Demand'!$L$19)</f>
        <v>6776508696573.1084</v>
      </c>
      <c r="W98" s="6">
        <f>$B98*('NEB CEF End-Use Demand'!AG$19/'NEB CEF End-Use Demand'!$L$19)</f>
        <v>6835535282455.0176</v>
      </c>
      <c r="X98" s="6">
        <f>$B98*('NEB CEF End-Use Demand'!AH$19/'NEB CEF End-Use Demand'!$L$19)</f>
        <v>6895845054986.5332</v>
      </c>
      <c r="Y98" s="6">
        <f>$B98*('NEB CEF End-Use Demand'!AI$19/'NEB CEF End-Use Demand'!$L$19)</f>
        <v>6953588454218.835</v>
      </c>
      <c r="Z98" s="6">
        <f>$B98*('NEB CEF End-Use Demand'!AJ$19/'NEB CEF End-Use Demand'!$L$19)</f>
        <v>7011331853451.1387</v>
      </c>
      <c r="AA98" s="6">
        <f>$B98*('NEB CEF End-Use Demand'!AK$19/'NEB CEF End-Use Demand'!$L$19)</f>
        <v>7069075252683.4414</v>
      </c>
      <c r="AB98" s="6">
        <f t="shared" ref="AB98:AK103" si="5">TREND($R98:$AA98,$R$125:$AA$125,AB$125)</f>
        <v>7133149039387.1406</v>
      </c>
      <c r="AC98" s="6">
        <f t="shared" si="5"/>
        <v>7193163290144.8125</v>
      </c>
      <c r="AD98" s="6">
        <f t="shared" si="5"/>
        <v>7253177540902.4688</v>
      </c>
      <c r="AE98" s="6">
        <f t="shared" si="5"/>
        <v>7313191791660.1406</v>
      </c>
      <c r="AF98" s="6">
        <f t="shared" si="5"/>
        <v>7373206042417.8125</v>
      </c>
      <c r="AG98" s="6">
        <f t="shared" si="5"/>
        <v>7433220293175.4844</v>
      </c>
      <c r="AH98" s="6">
        <f t="shared" si="5"/>
        <v>7493234543933.1406</v>
      </c>
      <c r="AI98" s="6">
        <f t="shared" si="5"/>
        <v>7553248794690.8125</v>
      </c>
      <c r="AJ98" s="6">
        <f t="shared" si="5"/>
        <v>7613263045448.4844</v>
      </c>
      <c r="AK98" s="6">
        <f t="shared" si="5"/>
        <v>7673277296206.1406</v>
      </c>
    </row>
    <row r="99" spans="1:37" s="6" customFormat="1">
      <c r="A99" s="4" t="s">
        <v>656</v>
      </c>
      <c r="B99" s="6">
        <v>0</v>
      </c>
      <c r="C99" s="6">
        <f>$B99*('NEB CEF End-Use Demand'!M$24/'NEB CEF End-Use Demand'!$L$24)</f>
        <v>0</v>
      </c>
      <c r="D99" s="6">
        <f>$B99*('NEB CEF End-Use Demand'!N$24/'NEB CEF End-Use Demand'!$L$24)</f>
        <v>0</v>
      </c>
      <c r="E99" s="6">
        <f>$B99*('NEB CEF End-Use Demand'!O$24/'NEB CEF End-Use Demand'!$L$24)</f>
        <v>0</v>
      </c>
      <c r="F99" s="6">
        <f>$B99*('NEB CEF End-Use Demand'!P$24/'NEB CEF End-Use Demand'!$L$24)</f>
        <v>0</v>
      </c>
      <c r="G99" s="6">
        <f>$B99*('NEB CEF End-Use Demand'!Q$24/'NEB CEF End-Use Demand'!$L$24)</f>
        <v>0</v>
      </c>
      <c r="H99" s="6">
        <f>$B99*('NEB CEF End-Use Demand'!R$24/'NEB CEF End-Use Demand'!$L$24)</f>
        <v>0</v>
      </c>
      <c r="I99" s="6">
        <f>$B99*('NEB CEF End-Use Demand'!S$24/'NEB CEF End-Use Demand'!$L$24)</f>
        <v>0</v>
      </c>
      <c r="J99" s="6">
        <f>$B99*('NEB CEF End-Use Demand'!T$24/'NEB CEF End-Use Demand'!$L$24)</f>
        <v>0</v>
      </c>
      <c r="K99" s="6">
        <f>$B99*('NEB CEF End-Use Demand'!U$24/'NEB CEF End-Use Demand'!$L$24)</f>
        <v>0</v>
      </c>
      <c r="L99" s="6">
        <f>$B99*('NEB CEF End-Use Demand'!V$24/'NEB CEF End-Use Demand'!$L$24)</f>
        <v>0</v>
      </c>
      <c r="M99" s="6">
        <f>$B99*('NEB CEF End-Use Demand'!W$24/'NEB CEF End-Use Demand'!$L$24)</f>
        <v>0</v>
      </c>
      <c r="N99" s="6">
        <f>$B99*('NEB CEF End-Use Demand'!X$24/'NEB CEF End-Use Demand'!$L$24)</f>
        <v>0</v>
      </c>
      <c r="O99" s="6">
        <f>$B99*('NEB CEF End-Use Demand'!Y$24/'NEB CEF End-Use Demand'!$L$24)</f>
        <v>0</v>
      </c>
      <c r="P99" s="6">
        <f>$B99*('NEB CEF End-Use Demand'!Z$24/'NEB CEF End-Use Demand'!$L$24)</f>
        <v>0</v>
      </c>
      <c r="Q99" s="6">
        <f>$B99*('NEB CEF End-Use Demand'!AA$24/'NEB CEF End-Use Demand'!$L$24)</f>
        <v>0</v>
      </c>
      <c r="R99" s="6">
        <f>$B99*('NEB CEF End-Use Demand'!AB$24/'NEB CEF End-Use Demand'!$L$24)</f>
        <v>0</v>
      </c>
      <c r="S99" s="6">
        <f>$B99*('NEB CEF End-Use Demand'!AC$24/'NEB CEF End-Use Demand'!$L$24)</f>
        <v>0</v>
      </c>
      <c r="T99" s="6">
        <f>$B99*('NEB CEF End-Use Demand'!AD$24/'NEB CEF End-Use Demand'!$L$24)</f>
        <v>0</v>
      </c>
      <c r="U99" s="6">
        <f>$B99*('NEB CEF End-Use Demand'!AE$24/'NEB CEF End-Use Demand'!$L$24)</f>
        <v>0</v>
      </c>
      <c r="V99" s="6">
        <f>$B99*('NEB CEF End-Use Demand'!AF$24/'NEB CEF End-Use Demand'!$L$24)</f>
        <v>0</v>
      </c>
      <c r="W99" s="6">
        <f>$B99*('NEB CEF End-Use Demand'!AG$24/'NEB CEF End-Use Demand'!$L$24)</f>
        <v>0</v>
      </c>
      <c r="X99" s="6">
        <f>$B99*('NEB CEF End-Use Demand'!AH$24/'NEB CEF End-Use Demand'!$L$24)</f>
        <v>0</v>
      </c>
      <c r="Y99" s="6">
        <f>$B99*('NEB CEF End-Use Demand'!AI$24/'NEB CEF End-Use Demand'!$L$24)</f>
        <v>0</v>
      </c>
      <c r="Z99" s="6">
        <f>$B99*('NEB CEF End-Use Demand'!AJ$24/'NEB CEF End-Use Demand'!$L$24)</f>
        <v>0</v>
      </c>
      <c r="AA99" s="6">
        <f>$B99*('NEB CEF End-Use Demand'!AK$24/'NEB CEF End-Use Demand'!$L$24)</f>
        <v>0</v>
      </c>
      <c r="AB99" s="6">
        <f t="shared" si="5"/>
        <v>0</v>
      </c>
      <c r="AC99" s="6">
        <f t="shared" si="5"/>
        <v>0</v>
      </c>
      <c r="AD99" s="6">
        <f t="shared" si="5"/>
        <v>0</v>
      </c>
      <c r="AE99" s="6">
        <f t="shared" si="5"/>
        <v>0</v>
      </c>
      <c r="AF99" s="6">
        <f t="shared" si="5"/>
        <v>0</v>
      </c>
      <c r="AG99" s="6">
        <f t="shared" si="5"/>
        <v>0</v>
      </c>
      <c r="AH99" s="6">
        <f t="shared" si="5"/>
        <v>0</v>
      </c>
      <c r="AI99" s="6">
        <f t="shared" si="5"/>
        <v>0</v>
      </c>
      <c r="AJ99" s="6">
        <f t="shared" si="5"/>
        <v>0</v>
      </c>
      <c r="AK99" s="6">
        <f t="shared" si="5"/>
        <v>0</v>
      </c>
    </row>
    <row r="100" spans="1:37" s="6" customFormat="1">
      <c r="A100" s="4" t="s">
        <v>73</v>
      </c>
      <c r="B100" s="6">
        <v>0</v>
      </c>
      <c r="C100" s="6">
        <f>$B100*('NEB CEF End-Use Demand'!M$20/'NEB CEF End-Use Demand'!$L$20)</f>
        <v>0</v>
      </c>
      <c r="D100" s="6">
        <f>$B100*('NEB CEF End-Use Demand'!N$20/'NEB CEF End-Use Demand'!$L$20)</f>
        <v>0</v>
      </c>
      <c r="E100" s="6">
        <f>$B100*('NEB CEF End-Use Demand'!O$20/'NEB CEF End-Use Demand'!$L$20)</f>
        <v>0</v>
      </c>
      <c r="F100" s="6">
        <f>$B100*('NEB CEF End-Use Demand'!P$20/'NEB CEF End-Use Demand'!$L$20)</f>
        <v>0</v>
      </c>
      <c r="G100" s="6">
        <f>$B100*('NEB CEF End-Use Demand'!Q$20/'NEB CEF End-Use Demand'!$L$20)</f>
        <v>0</v>
      </c>
      <c r="H100" s="6">
        <f>$B100*('NEB CEF End-Use Demand'!R$20/'NEB CEF End-Use Demand'!$L$20)</f>
        <v>0</v>
      </c>
      <c r="I100" s="6">
        <f>$B100*('NEB CEF End-Use Demand'!S$20/'NEB CEF End-Use Demand'!$L$20)</f>
        <v>0</v>
      </c>
      <c r="J100" s="6">
        <f>$B100*('NEB CEF End-Use Demand'!T$20/'NEB CEF End-Use Demand'!$L$20)</f>
        <v>0</v>
      </c>
      <c r="K100" s="6">
        <f>$B100*('NEB CEF End-Use Demand'!U$20/'NEB CEF End-Use Demand'!$L$20)</f>
        <v>0</v>
      </c>
      <c r="L100" s="6">
        <f>$B100*('NEB CEF End-Use Demand'!V$20/'NEB CEF End-Use Demand'!$L$20)</f>
        <v>0</v>
      </c>
      <c r="M100" s="6">
        <f>$B100*('NEB CEF End-Use Demand'!W$20/'NEB CEF End-Use Demand'!$L$20)</f>
        <v>0</v>
      </c>
      <c r="N100" s="6">
        <f>$B100*('NEB CEF End-Use Demand'!X$20/'NEB CEF End-Use Demand'!$L$20)</f>
        <v>0</v>
      </c>
      <c r="O100" s="6">
        <f>$B100*('NEB CEF End-Use Demand'!Y$20/'NEB CEF End-Use Demand'!$L$20)</f>
        <v>0</v>
      </c>
      <c r="P100" s="6">
        <f>$B100*('NEB CEF End-Use Demand'!Z$20/'NEB CEF End-Use Demand'!$L$20)</f>
        <v>0</v>
      </c>
      <c r="Q100" s="6">
        <f>$B100*('NEB CEF End-Use Demand'!AA$20/'NEB CEF End-Use Demand'!$L$20)</f>
        <v>0</v>
      </c>
      <c r="R100" s="6">
        <f>$B100*('NEB CEF End-Use Demand'!AB$20/'NEB CEF End-Use Demand'!$L$20)</f>
        <v>0</v>
      </c>
      <c r="S100" s="6">
        <f>$B100*('NEB CEF End-Use Demand'!AC$20/'NEB CEF End-Use Demand'!$L$20)</f>
        <v>0</v>
      </c>
      <c r="T100" s="6">
        <f>$B100*('NEB CEF End-Use Demand'!AD$20/'NEB CEF End-Use Demand'!$L$20)</f>
        <v>0</v>
      </c>
      <c r="U100" s="6">
        <f>$B100*('NEB CEF End-Use Demand'!AE$20/'NEB CEF End-Use Demand'!$L$20)</f>
        <v>0</v>
      </c>
      <c r="V100" s="6">
        <f>$B100*('NEB CEF End-Use Demand'!AF$20/'NEB CEF End-Use Demand'!$L$20)</f>
        <v>0</v>
      </c>
      <c r="W100" s="6">
        <f>$B100*('NEB CEF End-Use Demand'!AG$20/'NEB CEF End-Use Demand'!$L$20)</f>
        <v>0</v>
      </c>
      <c r="X100" s="6">
        <f>$B100*('NEB CEF End-Use Demand'!AH$20/'NEB CEF End-Use Demand'!$L$20)</f>
        <v>0</v>
      </c>
      <c r="Y100" s="6">
        <f>$B100*('NEB CEF End-Use Demand'!AI$20/'NEB CEF End-Use Demand'!$L$20)</f>
        <v>0</v>
      </c>
      <c r="Z100" s="6">
        <f>$B100*('NEB CEF End-Use Demand'!AJ$20/'NEB CEF End-Use Demand'!$L$20)</f>
        <v>0</v>
      </c>
      <c r="AA100" s="6">
        <f>$B100*('NEB CEF End-Use Demand'!AK$20/'NEB CEF End-Use Demand'!$L$20)</f>
        <v>0</v>
      </c>
      <c r="AB100" s="6">
        <f t="shared" si="5"/>
        <v>0</v>
      </c>
      <c r="AC100" s="6">
        <f t="shared" si="5"/>
        <v>0</v>
      </c>
      <c r="AD100" s="6">
        <f t="shared" si="5"/>
        <v>0</v>
      </c>
      <c r="AE100" s="6">
        <f t="shared" si="5"/>
        <v>0</v>
      </c>
      <c r="AF100" s="6">
        <f t="shared" si="5"/>
        <v>0</v>
      </c>
      <c r="AG100" s="6">
        <f t="shared" si="5"/>
        <v>0</v>
      </c>
      <c r="AH100" s="6">
        <f t="shared" si="5"/>
        <v>0</v>
      </c>
      <c r="AI100" s="6">
        <f t="shared" si="5"/>
        <v>0</v>
      </c>
      <c r="AJ100" s="6">
        <f t="shared" si="5"/>
        <v>0</v>
      </c>
      <c r="AK100" s="6">
        <f t="shared" si="5"/>
        <v>0</v>
      </c>
    </row>
    <row r="101" spans="1:37" s="6" customFormat="1">
      <c r="A101" s="4" t="s">
        <v>657</v>
      </c>
      <c r="B101" s="6">
        <v>0</v>
      </c>
      <c r="C101" s="6">
        <f>$B101*('NEB CEF End-Use Demand'!M$21/'NEB CEF End-Use Demand'!$L$21)</f>
        <v>0</v>
      </c>
      <c r="D101" s="6">
        <f>$B101*('NEB CEF End-Use Demand'!N$21/'NEB CEF End-Use Demand'!$L$21)</f>
        <v>0</v>
      </c>
      <c r="E101" s="6">
        <f>$B101*('NEB CEF End-Use Demand'!O$21/'NEB CEF End-Use Demand'!$L$21)</f>
        <v>0</v>
      </c>
      <c r="F101" s="6">
        <f>$B101*('NEB CEF End-Use Demand'!P$21/'NEB CEF End-Use Demand'!$L$21)</f>
        <v>0</v>
      </c>
      <c r="G101" s="6">
        <f>$B101*('NEB CEF End-Use Demand'!Q$21/'NEB CEF End-Use Demand'!$L$21)</f>
        <v>0</v>
      </c>
      <c r="H101" s="6">
        <f>$B101*('NEB CEF End-Use Demand'!R$21/'NEB CEF End-Use Demand'!$L$21)</f>
        <v>0</v>
      </c>
      <c r="I101" s="6">
        <f>$B101*('NEB CEF End-Use Demand'!S$21/'NEB CEF End-Use Demand'!$L$21)</f>
        <v>0</v>
      </c>
      <c r="J101" s="6">
        <f>$B101*('NEB CEF End-Use Demand'!T$21/'NEB CEF End-Use Demand'!$L$21)</f>
        <v>0</v>
      </c>
      <c r="K101" s="6">
        <f>$B101*('NEB CEF End-Use Demand'!U$21/'NEB CEF End-Use Demand'!$L$21)</f>
        <v>0</v>
      </c>
      <c r="L101" s="6">
        <f>$B101*('NEB CEF End-Use Demand'!V$21/'NEB CEF End-Use Demand'!$L$21)</f>
        <v>0</v>
      </c>
      <c r="M101" s="6">
        <f>$B101*('NEB CEF End-Use Demand'!W$21/'NEB CEF End-Use Demand'!$L$21)</f>
        <v>0</v>
      </c>
      <c r="N101" s="6">
        <f>$B101*('NEB CEF End-Use Demand'!X$21/'NEB CEF End-Use Demand'!$L$21)</f>
        <v>0</v>
      </c>
      <c r="O101" s="6">
        <f>$B101*('NEB CEF End-Use Demand'!Y$21/'NEB CEF End-Use Demand'!$L$21)</f>
        <v>0</v>
      </c>
      <c r="P101" s="6">
        <f>$B101*('NEB CEF End-Use Demand'!Z$21/'NEB CEF End-Use Demand'!$L$21)</f>
        <v>0</v>
      </c>
      <c r="Q101" s="6">
        <f>$B101*('NEB CEF End-Use Demand'!AA$21/'NEB CEF End-Use Demand'!$L$21)</f>
        <v>0</v>
      </c>
      <c r="R101" s="6">
        <f>$B101*('NEB CEF End-Use Demand'!AB$21/'NEB CEF End-Use Demand'!$L$21)</f>
        <v>0</v>
      </c>
      <c r="S101" s="6">
        <f>$B101*('NEB CEF End-Use Demand'!AC$21/'NEB CEF End-Use Demand'!$L$21)</f>
        <v>0</v>
      </c>
      <c r="T101" s="6">
        <f>$B101*('NEB CEF End-Use Demand'!AD$21/'NEB CEF End-Use Demand'!$L$21)</f>
        <v>0</v>
      </c>
      <c r="U101" s="6">
        <f>$B101*('NEB CEF End-Use Demand'!AE$21/'NEB CEF End-Use Demand'!$L$21)</f>
        <v>0</v>
      </c>
      <c r="V101" s="6">
        <f>$B101*('NEB CEF End-Use Demand'!AF$21/'NEB CEF End-Use Demand'!$L$21)</f>
        <v>0</v>
      </c>
      <c r="W101" s="6">
        <f>$B101*('NEB CEF End-Use Demand'!AG$21/'NEB CEF End-Use Demand'!$L$21)</f>
        <v>0</v>
      </c>
      <c r="X101" s="6">
        <f>$B101*('NEB CEF End-Use Demand'!AH$21/'NEB CEF End-Use Demand'!$L$21)</f>
        <v>0</v>
      </c>
      <c r="Y101" s="6">
        <f>$B101*('NEB CEF End-Use Demand'!AI$21/'NEB CEF End-Use Demand'!$L$21)</f>
        <v>0</v>
      </c>
      <c r="Z101" s="6">
        <f>$B101*('NEB CEF End-Use Demand'!AJ$21/'NEB CEF End-Use Demand'!$L$21)</f>
        <v>0</v>
      </c>
      <c r="AA101" s="6">
        <f>$B101*('NEB CEF End-Use Demand'!AK$21/'NEB CEF End-Use Demand'!$L$21)</f>
        <v>0</v>
      </c>
      <c r="AB101" s="6">
        <f t="shared" si="5"/>
        <v>0</v>
      </c>
      <c r="AC101" s="6">
        <f t="shared" si="5"/>
        <v>0</v>
      </c>
      <c r="AD101" s="6">
        <f t="shared" si="5"/>
        <v>0</v>
      </c>
      <c r="AE101" s="6">
        <f t="shared" si="5"/>
        <v>0</v>
      </c>
      <c r="AF101" s="6">
        <f t="shared" si="5"/>
        <v>0</v>
      </c>
      <c r="AG101" s="6">
        <f t="shared" si="5"/>
        <v>0</v>
      </c>
      <c r="AH101" s="6">
        <f t="shared" si="5"/>
        <v>0</v>
      </c>
      <c r="AI101" s="6">
        <f t="shared" si="5"/>
        <v>0</v>
      </c>
      <c r="AJ101" s="6">
        <f t="shared" si="5"/>
        <v>0</v>
      </c>
      <c r="AK101" s="6">
        <f t="shared" si="5"/>
        <v>0</v>
      </c>
    </row>
    <row r="102" spans="1:37" s="6" customFormat="1">
      <c r="A102" s="4" t="s">
        <v>658</v>
      </c>
      <c r="B102" s="6">
        <v>0</v>
      </c>
      <c r="C102" s="6">
        <f>$B102*('NEB CEF End-Use Demand'!M$20/'NEB CEF End-Use Demand'!$L$20)</f>
        <v>0</v>
      </c>
      <c r="D102" s="6">
        <f>$B102*('NEB CEF End-Use Demand'!N$20/'NEB CEF End-Use Demand'!$L$20)</f>
        <v>0</v>
      </c>
      <c r="E102" s="6">
        <f>$B102*('NEB CEF End-Use Demand'!O$20/'NEB CEF End-Use Demand'!$L$20)</f>
        <v>0</v>
      </c>
      <c r="F102" s="6">
        <f>$B102*('NEB CEF End-Use Demand'!P$20/'NEB CEF End-Use Demand'!$L$20)</f>
        <v>0</v>
      </c>
      <c r="G102" s="6">
        <f>$B102*('NEB CEF End-Use Demand'!Q$20/'NEB CEF End-Use Demand'!$L$20)</f>
        <v>0</v>
      </c>
      <c r="H102" s="6">
        <f>$B102*('NEB CEF End-Use Demand'!R$20/'NEB CEF End-Use Demand'!$L$20)</f>
        <v>0</v>
      </c>
      <c r="I102" s="6">
        <f>$B102*('NEB CEF End-Use Demand'!S$20/'NEB CEF End-Use Demand'!$L$20)</f>
        <v>0</v>
      </c>
      <c r="J102" s="6">
        <f>$B102*('NEB CEF End-Use Demand'!T$20/'NEB CEF End-Use Demand'!$L$20)</f>
        <v>0</v>
      </c>
      <c r="K102" s="6">
        <f>$B102*('NEB CEF End-Use Demand'!U$20/'NEB CEF End-Use Demand'!$L$20)</f>
        <v>0</v>
      </c>
      <c r="L102" s="6">
        <f>$B102*('NEB CEF End-Use Demand'!V$20/'NEB CEF End-Use Demand'!$L$20)</f>
        <v>0</v>
      </c>
      <c r="M102" s="6">
        <f>$B102*('NEB CEF End-Use Demand'!W$20/'NEB CEF End-Use Demand'!$L$20)</f>
        <v>0</v>
      </c>
      <c r="N102" s="6">
        <f>$B102*('NEB CEF End-Use Demand'!X$20/'NEB CEF End-Use Demand'!$L$20)</f>
        <v>0</v>
      </c>
      <c r="O102" s="6">
        <f>$B102*('NEB CEF End-Use Demand'!Y$20/'NEB CEF End-Use Demand'!$L$20)</f>
        <v>0</v>
      </c>
      <c r="P102" s="6">
        <f>$B102*('NEB CEF End-Use Demand'!Z$20/'NEB CEF End-Use Demand'!$L$20)</f>
        <v>0</v>
      </c>
      <c r="Q102" s="6">
        <f>$B102*('NEB CEF End-Use Demand'!AA$20/'NEB CEF End-Use Demand'!$L$20)</f>
        <v>0</v>
      </c>
      <c r="R102" s="6">
        <f>$B102*('NEB CEF End-Use Demand'!AB$20/'NEB CEF End-Use Demand'!$L$20)</f>
        <v>0</v>
      </c>
      <c r="S102" s="6">
        <f>$B102*('NEB CEF End-Use Demand'!AC$20/'NEB CEF End-Use Demand'!$L$20)</f>
        <v>0</v>
      </c>
      <c r="T102" s="6">
        <f>$B102*('NEB CEF End-Use Demand'!AD$20/'NEB CEF End-Use Demand'!$L$20)</f>
        <v>0</v>
      </c>
      <c r="U102" s="6">
        <f>$B102*('NEB CEF End-Use Demand'!AE$20/'NEB CEF End-Use Demand'!$L$20)</f>
        <v>0</v>
      </c>
      <c r="V102" s="6">
        <f>$B102*('NEB CEF End-Use Demand'!AF$20/'NEB CEF End-Use Demand'!$L$20)</f>
        <v>0</v>
      </c>
      <c r="W102" s="6">
        <f>$B102*('NEB CEF End-Use Demand'!AG$20/'NEB CEF End-Use Demand'!$L$20)</f>
        <v>0</v>
      </c>
      <c r="X102" s="6">
        <f>$B102*('NEB CEF End-Use Demand'!AH$20/'NEB CEF End-Use Demand'!$L$20)</f>
        <v>0</v>
      </c>
      <c r="Y102" s="6">
        <f>$B102*('NEB CEF End-Use Demand'!AI$20/'NEB CEF End-Use Demand'!$L$20)</f>
        <v>0</v>
      </c>
      <c r="Z102" s="6">
        <f>$B102*('NEB CEF End-Use Demand'!AJ$20/'NEB CEF End-Use Demand'!$L$20)</f>
        <v>0</v>
      </c>
      <c r="AA102" s="6">
        <f>$B102*('NEB CEF End-Use Demand'!AK$20/'NEB CEF End-Use Demand'!$L$20)</f>
        <v>0</v>
      </c>
      <c r="AB102" s="6">
        <f t="shared" si="5"/>
        <v>0</v>
      </c>
      <c r="AC102" s="6">
        <f t="shared" si="5"/>
        <v>0</v>
      </c>
      <c r="AD102" s="6">
        <f t="shared" si="5"/>
        <v>0</v>
      </c>
      <c r="AE102" s="6">
        <f t="shared" si="5"/>
        <v>0</v>
      </c>
      <c r="AF102" s="6">
        <f t="shared" si="5"/>
        <v>0</v>
      </c>
      <c r="AG102" s="6">
        <f t="shared" si="5"/>
        <v>0</v>
      </c>
      <c r="AH102" s="6">
        <f t="shared" si="5"/>
        <v>0</v>
      </c>
      <c r="AI102" s="6">
        <f t="shared" si="5"/>
        <v>0</v>
      </c>
      <c r="AJ102" s="6">
        <f t="shared" si="5"/>
        <v>0</v>
      </c>
      <c r="AK102" s="6">
        <f t="shared" si="5"/>
        <v>0</v>
      </c>
    </row>
    <row r="103" spans="1:37" s="6" customFormat="1">
      <c r="A103" s="4" t="s">
        <v>75</v>
      </c>
      <c r="B103" s="6">
        <v>0</v>
      </c>
      <c r="C103" s="6">
        <f>$B103*('NEB CEF End-Use Demand'!M$23/'NEB CEF End-Use Demand'!$L$23)</f>
        <v>0</v>
      </c>
      <c r="D103" s="6">
        <f>$B103*('NEB CEF End-Use Demand'!N$23/'NEB CEF End-Use Demand'!$L$23)</f>
        <v>0</v>
      </c>
      <c r="E103" s="6">
        <f>$B103*('NEB CEF End-Use Demand'!O$23/'NEB CEF End-Use Demand'!$L$23)</f>
        <v>0</v>
      </c>
      <c r="F103" s="6">
        <f>$B103*('NEB CEF End-Use Demand'!P$23/'NEB CEF End-Use Demand'!$L$23)</f>
        <v>0</v>
      </c>
      <c r="G103" s="6">
        <f>$B103*('NEB CEF End-Use Demand'!Q$23/'NEB CEF End-Use Demand'!$L$23)</f>
        <v>0</v>
      </c>
      <c r="H103" s="6">
        <f>$B103*('NEB CEF End-Use Demand'!R$23/'NEB CEF End-Use Demand'!$L$23)</f>
        <v>0</v>
      </c>
      <c r="I103" s="6">
        <f>$B103*('NEB CEF End-Use Demand'!S$23/'NEB CEF End-Use Demand'!$L$23)</f>
        <v>0</v>
      </c>
      <c r="J103" s="6">
        <f>$B103*('NEB CEF End-Use Demand'!T$23/'NEB CEF End-Use Demand'!$L$23)</f>
        <v>0</v>
      </c>
      <c r="K103" s="6">
        <f>$B103*('NEB CEF End-Use Demand'!U$23/'NEB CEF End-Use Demand'!$L$23)</f>
        <v>0</v>
      </c>
      <c r="L103" s="6">
        <f>$B103*('NEB CEF End-Use Demand'!V$23/'NEB CEF End-Use Demand'!$L$23)</f>
        <v>0</v>
      </c>
      <c r="M103" s="6">
        <f>$B103*('NEB CEF End-Use Demand'!W$23/'NEB CEF End-Use Demand'!$L$23)</f>
        <v>0</v>
      </c>
      <c r="N103" s="6">
        <f>$B103*('NEB CEF End-Use Demand'!X$23/'NEB CEF End-Use Demand'!$L$23)</f>
        <v>0</v>
      </c>
      <c r="O103" s="6">
        <f>$B103*('NEB CEF End-Use Demand'!Y$23/'NEB CEF End-Use Demand'!$L$23)</f>
        <v>0</v>
      </c>
      <c r="P103" s="6">
        <f>$B103*('NEB CEF End-Use Demand'!Z$23/'NEB CEF End-Use Demand'!$L$23)</f>
        <v>0</v>
      </c>
      <c r="Q103" s="6">
        <f>$B103*('NEB CEF End-Use Demand'!AA$23/'NEB CEF End-Use Demand'!$L$23)</f>
        <v>0</v>
      </c>
      <c r="R103" s="6">
        <f>$B103*('NEB CEF End-Use Demand'!AB$23/'NEB CEF End-Use Demand'!$L$23)</f>
        <v>0</v>
      </c>
      <c r="S103" s="6">
        <f>$B103*('NEB CEF End-Use Demand'!AC$23/'NEB CEF End-Use Demand'!$L$23)</f>
        <v>0</v>
      </c>
      <c r="T103" s="6">
        <f>$B103*('NEB CEF End-Use Demand'!AD$23/'NEB CEF End-Use Demand'!$L$23)</f>
        <v>0</v>
      </c>
      <c r="U103" s="6">
        <f>$B103*('NEB CEF End-Use Demand'!AE$23/'NEB CEF End-Use Demand'!$L$23)</f>
        <v>0</v>
      </c>
      <c r="V103" s="6">
        <f>$B103*('NEB CEF End-Use Demand'!AF$23/'NEB CEF End-Use Demand'!$L$23)</f>
        <v>0</v>
      </c>
      <c r="W103" s="6">
        <f>$B103*('NEB CEF End-Use Demand'!AG$23/'NEB CEF End-Use Demand'!$L$23)</f>
        <v>0</v>
      </c>
      <c r="X103" s="6">
        <f>$B103*('NEB CEF End-Use Demand'!AH$23/'NEB CEF End-Use Demand'!$L$23)</f>
        <v>0</v>
      </c>
      <c r="Y103" s="6">
        <f>$B103*('NEB CEF End-Use Demand'!AI$23/'NEB CEF End-Use Demand'!$L$23)</f>
        <v>0</v>
      </c>
      <c r="Z103" s="6">
        <f>$B103*('NEB CEF End-Use Demand'!AJ$23/'NEB CEF End-Use Demand'!$L$23)</f>
        <v>0</v>
      </c>
      <c r="AA103" s="6">
        <f>$B103*('NEB CEF End-Use Demand'!AK$23/'NEB CEF End-Use Demand'!$L$23)</f>
        <v>0</v>
      </c>
      <c r="AB103" s="6">
        <f t="shared" si="5"/>
        <v>0</v>
      </c>
      <c r="AC103" s="6">
        <f t="shared" si="5"/>
        <v>0</v>
      </c>
      <c r="AD103" s="6">
        <f t="shared" si="5"/>
        <v>0</v>
      </c>
      <c r="AE103" s="6">
        <f t="shared" si="5"/>
        <v>0</v>
      </c>
      <c r="AF103" s="6">
        <f t="shared" si="5"/>
        <v>0</v>
      </c>
      <c r="AG103" s="6">
        <f t="shared" si="5"/>
        <v>0</v>
      </c>
      <c r="AH103" s="6">
        <f t="shared" si="5"/>
        <v>0</v>
      </c>
      <c r="AI103" s="6">
        <f t="shared" si="5"/>
        <v>0</v>
      </c>
      <c r="AJ103" s="6">
        <f t="shared" si="5"/>
        <v>0</v>
      </c>
      <c r="AK103" s="6">
        <f t="shared" si="5"/>
        <v>0</v>
      </c>
    </row>
    <row r="104" spans="1:37" s="6" customFormat="1"/>
    <row r="105" spans="1:37" s="6" customFormat="1">
      <c r="A105" s="1" t="s">
        <v>668</v>
      </c>
    </row>
    <row r="106" spans="1:37" s="6" customFormat="1">
      <c r="A106" s="4"/>
      <c r="B106" s="6">
        <v>2015</v>
      </c>
      <c r="C106" s="6">
        <v>2016</v>
      </c>
      <c r="D106" s="6">
        <v>2017</v>
      </c>
      <c r="E106" s="6">
        <v>2018</v>
      </c>
      <c r="F106" s="6">
        <v>2019</v>
      </c>
      <c r="G106" s="6">
        <v>2020</v>
      </c>
      <c r="H106" s="6">
        <v>2021</v>
      </c>
      <c r="I106" s="6">
        <v>2022</v>
      </c>
      <c r="J106" s="6">
        <v>2023</v>
      </c>
      <c r="K106" s="6">
        <v>2024</v>
      </c>
      <c r="L106" s="6">
        <v>2025</v>
      </c>
      <c r="M106" s="6">
        <v>2026</v>
      </c>
      <c r="N106" s="6">
        <v>2027</v>
      </c>
      <c r="O106" s="6">
        <v>2028</v>
      </c>
      <c r="P106" s="6">
        <v>2029</v>
      </c>
      <c r="Q106" s="6">
        <v>2030</v>
      </c>
      <c r="R106" s="6">
        <v>2031</v>
      </c>
      <c r="S106" s="6">
        <v>2032</v>
      </c>
      <c r="T106" s="6">
        <v>2033</v>
      </c>
      <c r="U106" s="6">
        <v>2034</v>
      </c>
      <c r="V106" s="6">
        <v>2035</v>
      </c>
      <c r="W106" s="6">
        <v>2036</v>
      </c>
      <c r="X106" s="6">
        <v>2037</v>
      </c>
      <c r="Y106" s="6">
        <v>2038</v>
      </c>
      <c r="Z106" s="6">
        <v>2039</v>
      </c>
      <c r="AA106" s="6">
        <v>2040</v>
      </c>
      <c r="AB106" s="6">
        <v>2041</v>
      </c>
      <c r="AC106" s="6">
        <v>2042</v>
      </c>
      <c r="AD106" s="6">
        <v>2043</v>
      </c>
      <c r="AE106" s="6">
        <v>2044</v>
      </c>
      <c r="AF106" s="6">
        <v>2045</v>
      </c>
      <c r="AG106" s="6">
        <v>2046</v>
      </c>
      <c r="AH106" s="6">
        <v>2047</v>
      </c>
      <c r="AI106" s="6">
        <v>2048</v>
      </c>
      <c r="AJ106" s="6">
        <v>2049</v>
      </c>
      <c r="AK106" s="6">
        <v>2050</v>
      </c>
    </row>
    <row r="107" spans="1:37" s="6" customFormat="1">
      <c r="A107" s="4" t="s">
        <v>72</v>
      </c>
      <c r="B107" s="6">
        <f>B64</f>
        <v>13472037942019.758</v>
      </c>
      <c r="C107" s="6">
        <f>$B107*('NEB CEF End-Use Demand'!M$19/'NEB CEF End-Use Demand'!$L$19)</f>
        <v>13698894486629.186</v>
      </c>
      <c r="D107" s="6">
        <f>$B107*('NEB CEF End-Use Demand'!N$19/'NEB CEF End-Use Demand'!$L$19)</f>
        <v>13925751031238.609</v>
      </c>
      <c r="E107" s="6">
        <f>$B107*('NEB CEF End-Use Demand'!O$19/'NEB CEF End-Use Demand'!$L$19)</f>
        <v>14139644344727.496</v>
      </c>
      <c r="F107" s="6">
        <f>$B107*('NEB CEF End-Use Demand'!P$19/'NEB CEF End-Use Demand'!$L$19)</f>
        <v>14350296850436.25</v>
      </c>
      <c r="G107" s="6">
        <f>$B107*('NEB CEF End-Use Demand'!Q$19/'NEB CEF End-Use Demand'!$L$19)</f>
        <v>14557708548364.867</v>
      </c>
      <c r="H107" s="6">
        <f>$B107*('NEB CEF End-Use Demand'!R$19/'NEB CEF End-Use Demand'!$L$19)</f>
        <v>14758638630733.215</v>
      </c>
      <c r="I107" s="6">
        <f>$B107*('NEB CEF End-Use Demand'!S$19/'NEB CEF End-Use Demand'!$L$19)</f>
        <v>14953087097541.293</v>
      </c>
      <c r="J107" s="6">
        <f>$B107*('NEB CEF End-Use Demand'!T$19/'NEB CEF End-Use Demand'!$L$19)</f>
        <v>15137813141008.969</v>
      </c>
      <c r="K107" s="6">
        <f>$B107*('NEB CEF End-Use Demand'!U$19/'NEB CEF End-Use Demand'!$L$19)</f>
        <v>15319298376696.512</v>
      </c>
      <c r="L107" s="6">
        <f>$B107*('NEB CEF End-Use Demand'!V$19/'NEB CEF End-Use Demand'!$L$19)</f>
        <v>15491061189043.648</v>
      </c>
      <c r="M107" s="6">
        <f>$B107*('NEB CEF End-Use Demand'!W$19/'NEB CEF End-Use Demand'!$L$19)</f>
        <v>15659583193610.65</v>
      </c>
      <c r="N107" s="6">
        <f>$B107*('NEB CEF End-Use Demand'!X$19/'NEB CEF End-Use Demand'!$L$19)</f>
        <v>15831346005957.787</v>
      </c>
      <c r="O107" s="6">
        <f>$B107*('NEB CEF End-Use Demand'!Y$19/'NEB CEF End-Use Demand'!$L$19)</f>
        <v>15996627202744.654</v>
      </c>
      <c r="P107" s="6">
        <f>$B107*('NEB CEF End-Use Demand'!Z$19/'NEB CEF End-Use Demand'!$L$19)</f>
        <v>16165149207311.656</v>
      </c>
      <c r="Q107" s="6">
        <f>$B107*('NEB CEF End-Use Demand'!AA$19/'NEB CEF End-Use Demand'!$L$19)</f>
        <v>16327189596318.389</v>
      </c>
      <c r="R107" s="6">
        <f>$B107*('NEB CEF End-Use Demand'!AB$19/'NEB CEF End-Use Demand'!$L$19)</f>
        <v>16489229985325.121</v>
      </c>
      <c r="S107" s="6">
        <f>$B107*('NEB CEF End-Use Demand'!AC$19/'NEB CEF End-Use Demand'!$L$19)</f>
        <v>16648029566551.717</v>
      </c>
      <c r="T107" s="6">
        <f>$B107*('NEB CEF End-Use Demand'!AD$19/'NEB CEF End-Use Demand'!$L$19)</f>
        <v>16803588339998.184</v>
      </c>
      <c r="U107" s="6">
        <f>$B107*('NEB CEF End-Use Demand'!AE$19/'NEB CEF End-Use Demand'!$L$19)</f>
        <v>16959147113444.646</v>
      </c>
      <c r="V107" s="6">
        <f>$B107*('NEB CEF End-Use Demand'!AF$19/'NEB CEF End-Use Demand'!$L$19)</f>
        <v>17114705886891.109</v>
      </c>
      <c r="W107" s="6">
        <f>$B107*('NEB CEF End-Use Demand'!AG$19/'NEB CEF End-Use Demand'!$L$19)</f>
        <v>17263783044777.305</v>
      </c>
      <c r="X107" s="6">
        <f>$B107*('NEB CEF End-Use Demand'!AH$19/'NEB CEF End-Use Demand'!$L$19)</f>
        <v>17416101010443.633</v>
      </c>
      <c r="Y107" s="6">
        <f>$B107*('NEB CEF End-Use Demand'!AI$19/'NEB CEF End-Use Demand'!$L$19)</f>
        <v>17561937360549.689</v>
      </c>
      <c r="Z107" s="6">
        <f>$B107*('NEB CEF End-Use Demand'!AJ$19/'NEB CEF End-Use Demand'!$L$19)</f>
        <v>17707773710655.754</v>
      </c>
      <c r="AA107" s="6">
        <f>$B107*('NEB CEF End-Use Demand'!AK$19/'NEB CEF End-Use Demand'!$L$19)</f>
        <v>17853610060761.812</v>
      </c>
      <c r="AB107" s="6">
        <f t="shared" ref="AB107:AK112" si="6">TREND($R107:$AA107,$R$125:$AA$125,AB$125)</f>
        <v>18015434395916.5</v>
      </c>
      <c r="AC107" s="6">
        <f t="shared" si="6"/>
        <v>18167005993730.438</v>
      </c>
      <c r="AD107" s="6">
        <f t="shared" si="6"/>
        <v>18318577591544.375</v>
      </c>
      <c r="AE107" s="6">
        <f t="shared" si="6"/>
        <v>18470149189358.312</v>
      </c>
      <c r="AF107" s="6">
        <f t="shared" si="6"/>
        <v>18621720787172.25</v>
      </c>
      <c r="AG107" s="6">
        <f t="shared" si="6"/>
        <v>18773292384986.188</v>
      </c>
      <c r="AH107" s="6">
        <f t="shared" si="6"/>
        <v>18924863982800.125</v>
      </c>
      <c r="AI107" s="6">
        <f t="shared" si="6"/>
        <v>19076435580614.062</v>
      </c>
      <c r="AJ107" s="6">
        <f t="shared" si="6"/>
        <v>19228007178428</v>
      </c>
      <c r="AK107" s="6">
        <f t="shared" si="6"/>
        <v>19379578776241.938</v>
      </c>
    </row>
    <row r="108" spans="1:37" s="6" customFormat="1">
      <c r="A108" s="4" t="s">
        <v>656</v>
      </c>
      <c r="B108" s="6">
        <v>0</v>
      </c>
      <c r="C108" s="6">
        <f>$B108*('NEB CEF End-Use Demand'!M$24/'NEB CEF End-Use Demand'!$L$24)</f>
        <v>0</v>
      </c>
      <c r="D108" s="6">
        <f>$B108*('NEB CEF End-Use Demand'!N$24/'NEB CEF End-Use Demand'!$L$24)</f>
        <v>0</v>
      </c>
      <c r="E108" s="6">
        <f>$B108*('NEB CEF End-Use Demand'!O$24/'NEB CEF End-Use Demand'!$L$24)</f>
        <v>0</v>
      </c>
      <c r="F108" s="6">
        <f>$B108*('NEB CEF End-Use Demand'!P$24/'NEB CEF End-Use Demand'!$L$24)</f>
        <v>0</v>
      </c>
      <c r="G108" s="6">
        <f>$B108*('NEB CEF End-Use Demand'!Q$24/'NEB CEF End-Use Demand'!$L$24)</f>
        <v>0</v>
      </c>
      <c r="H108" s="6">
        <f>$B108*('NEB CEF End-Use Demand'!R$24/'NEB CEF End-Use Demand'!$L$24)</f>
        <v>0</v>
      </c>
      <c r="I108" s="6">
        <f>$B108*('NEB CEF End-Use Demand'!S$24/'NEB CEF End-Use Demand'!$L$24)</f>
        <v>0</v>
      </c>
      <c r="J108" s="6">
        <f>$B108*('NEB CEF End-Use Demand'!T$24/'NEB CEF End-Use Demand'!$L$24)</f>
        <v>0</v>
      </c>
      <c r="K108" s="6">
        <f>$B108*('NEB CEF End-Use Demand'!U$24/'NEB CEF End-Use Demand'!$L$24)</f>
        <v>0</v>
      </c>
      <c r="L108" s="6">
        <f>$B108*('NEB CEF End-Use Demand'!V$24/'NEB CEF End-Use Demand'!$L$24)</f>
        <v>0</v>
      </c>
      <c r="M108" s="6">
        <f>$B108*('NEB CEF End-Use Demand'!W$24/'NEB CEF End-Use Demand'!$L$24)</f>
        <v>0</v>
      </c>
      <c r="N108" s="6">
        <f>$B108*('NEB CEF End-Use Demand'!X$24/'NEB CEF End-Use Demand'!$L$24)</f>
        <v>0</v>
      </c>
      <c r="O108" s="6">
        <f>$B108*('NEB CEF End-Use Demand'!Y$24/'NEB CEF End-Use Demand'!$L$24)</f>
        <v>0</v>
      </c>
      <c r="P108" s="6">
        <f>$B108*('NEB CEF End-Use Demand'!Z$24/'NEB CEF End-Use Demand'!$L$24)</f>
        <v>0</v>
      </c>
      <c r="Q108" s="6">
        <f>$B108*('NEB CEF End-Use Demand'!AA$24/'NEB CEF End-Use Demand'!$L$24)</f>
        <v>0</v>
      </c>
      <c r="R108" s="6">
        <f>$B108*('NEB CEF End-Use Demand'!AB$24/'NEB CEF End-Use Demand'!$L$24)</f>
        <v>0</v>
      </c>
      <c r="S108" s="6">
        <f>$B108*('NEB CEF End-Use Demand'!AC$24/'NEB CEF End-Use Demand'!$L$24)</f>
        <v>0</v>
      </c>
      <c r="T108" s="6">
        <f>$B108*('NEB CEF End-Use Demand'!AD$24/'NEB CEF End-Use Demand'!$L$24)</f>
        <v>0</v>
      </c>
      <c r="U108" s="6">
        <f>$B108*('NEB CEF End-Use Demand'!AE$24/'NEB CEF End-Use Demand'!$L$24)</f>
        <v>0</v>
      </c>
      <c r="V108" s="6">
        <f>$B108*('NEB CEF End-Use Demand'!AF$24/'NEB CEF End-Use Demand'!$L$24)</f>
        <v>0</v>
      </c>
      <c r="W108" s="6">
        <f>$B108*('NEB CEF End-Use Demand'!AG$24/'NEB CEF End-Use Demand'!$L$24)</f>
        <v>0</v>
      </c>
      <c r="X108" s="6">
        <f>$B108*('NEB CEF End-Use Demand'!AH$24/'NEB CEF End-Use Demand'!$L$24)</f>
        <v>0</v>
      </c>
      <c r="Y108" s="6">
        <f>$B108*('NEB CEF End-Use Demand'!AI$24/'NEB CEF End-Use Demand'!$L$24)</f>
        <v>0</v>
      </c>
      <c r="Z108" s="6">
        <f>$B108*('NEB CEF End-Use Demand'!AJ$24/'NEB CEF End-Use Demand'!$L$24)</f>
        <v>0</v>
      </c>
      <c r="AA108" s="6">
        <f>$B108*('NEB CEF End-Use Demand'!AK$24/'NEB CEF End-Use Demand'!$L$24)</f>
        <v>0</v>
      </c>
      <c r="AB108" s="6">
        <f t="shared" si="6"/>
        <v>0</v>
      </c>
      <c r="AC108" s="6">
        <f t="shared" si="6"/>
        <v>0</v>
      </c>
      <c r="AD108" s="6">
        <f t="shared" si="6"/>
        <v>0</v>
      </c>
      <c r="AE108" s="6">
        <f t="shared" si="6"/>
        <v>0</v>
      </c>
      <c r="AF108" s="6">
        <f t="shared" si="6"/>
        <v>0</v>
      </c>
      <c r="AG108" s="6">
        <f t="shared" si="6"/>
        <v>0</v>
      </c>
      <c r="AH108" s="6">
        <f t="shared" si="6"/>
        <v>0</v>
      </c>
      <c r="AI108" s="6">
        <f t="shared" si="6"/>
        <v>0</v>
      </c>
      <c r="AJ108" s="6">
        <f t="shared" si="6"/>
        <v>0</v>
      </c>
      <c r="AK108" s="6">
        <f t="shared" si="6"/>
        <v>0</v>
      </c>
    </row>
    <row r="109" spans="1:37" s="6" customFormat="1">
      <c r="A109" s="4" t="s">
        <v>73</v>
      </c>
      <c r="B109" s="6">
        <f>C64</f>
        <v>38123396560934.516</v>
      </c>
      <c r="C109" s="6">
        <f>$B109*('NEB CEF End-Use Demand'!M$20/'NEB CEF End-Use Demand'!$L$20)</f>
        <v>38488838226017.078</v>
      </c>
      <c r="D109" s="6">
        <f>$B109*('NEB CEF End-Use Demand'!N$20/'NEB CEF End-Use Demand'!$L$20)</f>
        <v>38771620466854.781</v>
      </c>
      <c r="E109" s="6">
        <f>$B109*('NEB CEF End-Use Demand'!O$20/'NEB CEF End-Use Demand'!$L$20)</f>
        <v>38993495763512.047</v>
      </c>
      <c r="F109" s="6">
        <f>$B109*('NEB CEF End-Use Demand'!P$20/'NEB CEF End-Use Demand'!$L$20)</f>
        <v>39191443332098.438</v>
      </c>
      <c r="G109" s="6">
        <f>$B109*('NEB CEF End-Use Demand'!Q$20/'NEB CEF End-Use Demand'!$L$20)</f>
        <v>39367638420620.383</v>
      </c>
      <c r="H109" s="6">
        <f>$B109*('NEB CEF End-Use Demand'!R$20/'NEB CEF End-Use Demand'!$L$20)</f>
        <v>39530782021103.672</v>
      </c>
      <c r="I109" s="6">
        <f>$B109*('NEB CEF End-Use Demand'!S$20/'NEB CEF End-Use Demand'!$L$20)</f>
        <v>39687399877567.625</v>
      </c>
      <c r="J109" s="6">
        <f>$B109*('NEB CEF End-Use Demand'!T$20/'NEB CEF End-Use Demand'!$L$20)</f>
        <v>39833141493999.367</v>
      </c>
      <c r="K109" s="6">
        <f>$B109*('NEB CEF End-Use Demand'!U$20/'NEB CEF End-Use Demand'!$L$20)</f>
        <v>39978883110431.102</v>
      </c>
      <c r="L109" s="6">
        <f>$B109*('NEB CEF End-Use Demand'!V$20/'NEB CEF End-Use Demand'!$L$20)</f>
        <v>40120274230849.953</v>
      </c>
      <c r="M109" s="6">
        <f>$B109*('NEB CEF End-Use Demand'!W$20/'NEB CEF End-Use Demand'!$L$20)</f>
        <v>40255139607249.469</v>
      </c>
      <c r="N109" s="6">
        <f>$B109*('NEB CEF End-Use Demand'!X$20/'NEB CEF End-Use Demand'!$L$20)</f>
        <v>40379128743616.758</v>
      </c>
      <c r="O109" s="6">
        <f>$B109*('NEB CEF End-Use Demand'!Y$20/'NEB CEF End-Use Demand'!$L$20)</f>
        <v>40496592135964.727</v>
      </c>
      <c r="P109" s="6">
        <f>$B109*('NEB CEF End-Use Demand'!Z$20/'NEB CEF End-Use Demand'!$L$20)</f>
        <v>40605354536286.922</v>
      </c>
      <c r="Q109" s="6">
        <f>$B109*('NEB CEF End-Use Demand'!AA$20/'NEB CEF End-Use Demand'!$L$20)</f>
        <v>40705415944583.344</v>
      </c>
      <c r="R109" s="6">
        <f>$B109*('NEB CEF End-Use Demand'!AB$20/'NEB CEF End-Use Demand'!$L$20)</f>
        <v>40798951608860.43</v>
      </c>
      <c r="S109" s="6">
        <f>$B109*('NEB CEF End-Use Demand'!AC$20/'NEB CEF End-Use Demand'!$L$20)</f>
        <v>40885961529118.18</v>
      </c>
      <c r="T109" s="6">
        <f>$B109*('NEB CEF End-Use Demand'!AD$20/'NEB CEF End-Use Demand'!$L$20)</f>
        <v>40964270457350.156</v>
      </c>
      <c r="U109" s="6">
        <f>$B109*('NEB CEF End-Use Demand'!AE$20/'NEB CEF End-Use Demand'!$L$20)</f>
        <v>41038228889569.25</v>
      </c>
      <c r="V109" s="6">
        <f>$B109*('NEB CEF End-Use Demand'!AF$20/'NEB CEF End-Use Demand'!$L$20)</f>
        <v>41105661577769.008</v>
      </c>
      <c r="W109" s="6">
        <f>$B109*('NEB CEF End-Use Demand'!AG$20/'NEB CEF End-Use Demand'!$L$20)</f>
        <v>41170919017962.328</v>
      </c>
      <c r="X109" s="6">
        <f>$B109*('NEB CEF End-Use Demand'!AH$20/'NEB CEF End-Use Demand'!$L$20)</f>
        <v>41229650714136.297</v>
      </c>
      <c r="Y109" s="6">
        <f>$B109*('NEB CEF End-Use Demand'!AI$20/'NEB CEF End-Use Demand'!$L$20)</f>
        <v>41281856666290.961</v>
      </c>
      <c r="Z109" s="6">
        <f>$B109*('NEB CEF End-Use Demand'!AJ$20/'NEB CEF End-Use Demand'!$L$20)</f>
        <v>41331887370439.164</v>
      </c>
      <c r="AA109" s="6">
        <f>$B109*('NEB CEF End-Use Demand'!AK$20/'NEB CEF End-Use Demand'!$L$20)</f>
        <v>41381918074587.375</v>
      </c>
      <c r="AB109" s="6">
        <f t="shared" si="6"/>
        <v>41472118358587.922</v>
      </c>
      <c r="AC109" s="6">
        <f t="shared" si="6"/>
        <v>41536334316402.391</v>
      </c>
      <c r="AD109" s="6">
        <f t="shared" si="6"/>
        <v>41600550274216.859</v>
      </c>
      <c r="AE109" s="6">
        <f t="shared" si="6"/>
        <v>41664766232031.328</v>
      </c>
      <c r="AF109" s="6">
        <f t="shared" si="6"/>
        <v>41728982189845.797</v>
      </c>
      <c r="AG109" s="6">
        <f t="shared" si="6"/>
        <v>41793198147660.281</v>
      </c>
      <c r="AH109" s="6">
        <f t="shared" si="6"/>
        <v>41857414105474.75</v>
      </c>
      <c r="AI109" s="6">
        <f t="shared" si="6"/>
        <v>41921630063289.219</v>
      </c>
      <c r="AJ109" s="6">
        <f t="shared" si="6"/>
        <v>41985846021103.688</v>
      </c>
      <c r="AK109" s="6">
        <f t="shared" si="6"/>
        <v>42050061978918.156</v>
      </c>
    </row>
    <row r="110" spans="1:37" s="6" customFormat="1">
      <c r="A110" s="4" t="s">
        <v>657</v>
      </c>
      <c r="B110" s="6">
        <v>0</v>
      </c>
      <c r="C110" s="6">
        <f>$B110*('NEB CEF End-Use Demand'!M$21/'NEB CEF End-Use Demand'!$L$21)</f>
        <v>0</v>
      </c>
      <c r="D110" s="6">
        <f>$B110*('NEB CEF End-Use Demand'!N$21/'NEB CEF End-Use Demand'!$L$21)</f>
        <v>0</v>
      </c>
      <c r="E110" s="6">
        <f>$B110*('NEB CEF End-Use Demand'!O$21/'NEB CEF End-Use Demand'!$L$21)</f>
        <v>0</v>
      </c>
      <c r="F110" s="6">
        <f>$B110*('NEB CEF End-Use Demand'!P$21/'NEB CEF End-Use Demand'!$L$21)</f>
        <v>0</v>
      </c>
      <c r="G110" s="6">
        <f>$B110*('NEB CEF End-Use Demand'!Q$21/'NEB CEF End-Use Demand'!$L$21)</f>
        <v>0</v>
      </c>
      <c r="H110" s="6">
        <f>$B110*('NEB CEF End-Use Demand'!R$21/'NEB CEF End-Use Demand'!$L$21)</f>
        <v>0</v>
      </c>
      <c r="I110" s="6">
        <f>$B110*('NEB CEF End-Use Demand'!S$21/'NEB CEF End-Use Demand'!$L$21)</f>
        <v>0</v>
      </c>
      <c r="J110" s="6">
        <f>$B110*('NEB CEF End-Use Demand'!T$21/'NEB CEF End-Use Demand'!$L$21)</f>
        <v>0</v>
      </c>
      <c r="K110" s="6">
        <f>$B110*('NEB CEF End-Use Demand'!U$21/'NEB CEF End-Use Demand'!$L$21)</f>
        <v>0</v>
      </c>
      <c r="L110" s="6">
        <f>$B110*('NEB CEF End-Use Demand'!V$21/'NEB CEF End-Use Demand'!$L$21)</f>
        <v>0</v>
      </c>
      <c r="M110" s="6">
        <f>$B110*('NEB CEF End-Use Demand'!W$21/'NEB CEF End-Use Demand'!$L$21)</f>
        <v>0</v>
      </c>
      <c r="N110" s="6">
        <f>$B110*('NEB CEF End-Use Demand'!X$21/'NEB CEF End-Use Demand'!$L$21)</f>
        <v>0</v>
      </c>
      <c r="O110" s="6">
        <f>$B110*('NEB CEF End-Use Demand'!Y$21/'NEB CEF End-Use Demand'!$L$21)</f>
        <v>0</v>
      </c>
      <c r="P110" s="6">
        <f>$B110*('NEB CEF End-Use Demand'!Z$21/'NEB CEF End-Use Demand'!$L$21)</f>
        <v>0</v>
      </c>
      <c r="Q110" s="6">
        <f>$B110*('NEB CEF End-Use Demand'!AA$21/'NEB CEF End-Use Demand'!$L$21)</f>
        <v>0</v>
      </c>
      <c r="R110" s="6">
        <f>$B110*('NEB CEF End-Use Demand'!AB$21/'NEB CEF End-Use Demand'!$L$21)</f>
        <v>0</v>
      </c>
      <c r="S110" s="6">
        <f>$B110*('NEB CEF End-Use Demand'!AC$21/'NEB CEF End-Use Demand'!$L$21)</f>
        <v>0</v>
      </c>
      <c r="T110" s="6">
        <f>$B110*('NEB CEF End-Use Demand'!AD$21/'NEB CEF End-Use Demand'!$L$21)</f>
        <v>0</v>
      </c>
      <c r="U110" s="6">
        <f>$B110*('NEB CEF End-Use Demand'!AE$21/'NEB CEF End-Use Demand'!$L$21)</f>
        <v>0</v>
      </c>
      <c r="V110" s="6">
        <f>$B110*('NEB CEF End-Use Demand'!AF$21/'NEB CEF End-Use Demand'!$L$21)</f>
        <v>0</v>
      </c>
      <c r="W110" s="6">
        <f>$B110*('NEB CEF End-Use Demand'!AG$21/'NEB CEF End-Use Demand'!$L$21)</f>
        <v>0</v>
      </c>
      <c r="X110" s="6">
        <f>$B110*('NEB CEF End-Use Demand'!AH$21/'NEB CEF End-Use Demand'!$L$21)</f>
        <v>0</v>
      </c>
      <c r="Y110" s="6">
        <f>$B110*('NEB CEF End-Use Demand'!AI$21/'NEB CEF End-Use Demand'!$L$21)</f>
        <v>0</v>
      </c>
      <c r="Z110" s="6">
        <f>$B110*('NEB CEF End-Use Demand'!AJ$21/'NEB CEF End-Use Demand'!$L$21)</f>
        <v>0</v>
      </c>
      <c r="AA110" s="6">
        <f>$B110*('NEB CEF End-Use Demand'!AK$21/'NEB CEF End-Use Demand'!$L$21)</f>
        <v>0</v>
      </c>
      <c r="AB110" s="6">
        <f t="shared" si="6"/>
        <v>0</v>
      </c>
      <c r="AC110" s="6">
        <f t="shared" si="6"/>
        <v>0</v>
      </c>
      <c r="AD110" s="6">
        <f t="shared" si="6"/>
        <v>0</v>
      </c>
      <c r="AE110" s="6">
        <f t="shared" si="6"/>
        <v>0</v>
      </c>
      <c r="AF110" s="6">
        <f t="shared" si="6"/>
        <v>0</v>
      </c>
      <c r="AG110" s="6">
        <f t="shared" si="6"/>
        <v>0</v>
      </c>
      <c r="AH110" s="6">
        <f t="shared" si="6"/>
        <v>0</v>
      </c>
      <c r="AI110" s="6">
        <f t="shared" si="6"/>
        <v>0</v>
      </c>
      <c r="AJ110" s="6">
        <f t="shared" si="6"/>
        <v>0</v>
      </c>
      <c r="AK110" s="6">
        <f t="shared" si="6"/>
        <v>0</v>
      </c>
    </row>
    <row r="111" spans="1:37" s="6" customFormat="1">
      <c r="A111" s="4" t="s">
        <v>658</v>
      </c>
      <c r="B111" s="6">
        <v>0</v>
      </c>
      <c r="C111" s="6">
        <f>$B111*('NEB CEF End-Use Demand'!M$20/'NEB CEF End-Use Demand'!$L$20)</f>
        <v>0</v>
      </c>
      <c r="D111" s="6">
        <f>$B111*('NEB CEF End-Use Demand'!N$20/'NEB CEF End-Use Demand'!$L$20)</f>
        <v>0</v>
      </c>
      <c r="E111" s="6">
        <f>$B111*('NEB CEF End-Use Demand'!O$20/'NEB CEF End-Use Demand'!$L$20)</f>
        <v>0</v>
      </c>
      <c r="F111" s="6">
        <f>$B111*('NEB CEF End-Use Demand'!P$20/'NEB CEF End-Use Demand'!$L$20)</f>
        <v>0</v>
      </c>
      <c r="G111" s="6">
        <f>$B111*('NEB CEF End-Use Demand'!Q$20/'NEB CEF End-Use Demand'!$L$20)</f>
        <v>0</v>
      </c>
      <c r="H111" s="6">
        <f>$B111*('NEB CEF End-Use Demand'!R$20/'NEB CEF End-Use Demand'!$L$20)</f>
        <v>0</v>
      </c>
      <c r="I111" s="6">
        <f>$B111*('NEB CEF End-Use Demand'!S$20/'NEB CEF End-Use Demand'!$L$20)</f>
        <v>0</v>
      </c>
      <c r="J111" s="6">
        <f>$B111*('NEB CEF End-Use Demand'!T$20/'NEB CEF End-Use Demand'!$L$20)</f>
        <v>0</v>
      </c>
      <c r="K111" s="6">
        <f>$B111*('NEB CEF End-Use Demand'!U$20/'NEB CEF End-Use Demand'!$L$20)</f>
        <v>0</v>
      </c>
      <c r="L111" s="6">
        <f>$B111*('NEB CEF End-Use Demand'!V$20/'NEB CEF End-Use Demand'!$L$20)</f>
        <v>0</v>
      </c>
      <c r="M111" s="6">
        <f>$B111*('NEB CEF End-Use Demand'!W$20/'NEB CEF End-Use Demand'!$L$20)</f>
        <v>0</v>
      </c>
      <c r="N111" s="6">
        <f>$B111*('NEB CEF End-Use Demand'!X$20/'NEB CEF End-Use Demand'!$L$20)</f>
        <v>0</v>
      </c>
      <c r="O111" s="6">
        <f>$B111*('NEB CEF End-Use Demand'!Y$20/'NEB CEF End-Use Demand'!$L$20)</f>
        <v>0</v>
      </c>
      <c r="P111" s="6">
        <f>$B111*('NEB CEF End-Use Demand'!Z$20/'NEB CEF End-Use Demand'!$L$20)</f>
        <v>0</v>
      </c>
      <c r="Q111" s="6">
        <f>$B111*('NEB CEF End-Use Demand'!AA$20/'NEB CEF End-Use Demand'!$L$20)</f>
        <v>0</v>
      </c>
      <c r="R111" s="6">
        <f>$B111*('NEB CEF End-Use Demand'!AB$20/'NEB CEF End-Use Demand'!$L$20)</f>
        <v>0</v>
      </c>
      <c r="S111" s="6">
        <f>$B111*('NEB CEF End-Use Demand'!AC$20/'NEB CEF End-Use Demand'!$L$20)</f>
        <v>0</v>
      </c>
      <c r="T111" s="6">
        <f>$B111*('NEB CEF End-Use Demand'!AD$20/'NEB CEF End-Use Demand'!$L$20)</f>
        <v>0</v>
      </c>
      <c r="U111" s="6">
        <f>$B111*('NEB CEF End-Use Demand'!AE$20/'NEB CEF End-Use Demand'!$L$20)</f>
        <v>0</v>
      </c>
      <c r="V111" s="6">
        <f>$B111*('NEB CEF End-Use Demand'!AF$20/'NEB CEF End-Use Demand'!$L$20)</f>
        <v>0</v>
      </c>
      <c r="W111" s="6">
        <f>$B111*('NEB CEF End-Use Demand'!AG$20/'NEB CEF End-Use Demand'!$L$20)</f>
        <v>0</v>
      </c>
      <c r="X111" s="6">
        <f>$B111*('NEB CEF End-Use Demand'!AH$20/'NEB CEF End-Use Demand'!$L$20)</f>
        <v>0</v>
      </c>
      <c r="Y111" s="6">
        <f>$B111*('NEB CEF End-Use Demand'!AI$20/'NEB CEF End-Use Demand'!$L$20)</f>
        <v>0</v>
      </c>
      <c r="Z111" s="6">
        <f>$B111*('NEB CEF End-Use Demand'!AJ$20/'NEB CEF End-Use Demand'!$L$20)</f>
        <v>0</v>
      </c>
      <c r="AA111" s="6">
        <f>$B111*('NEB CEF End-Use Demand'!AK$20/'NEB CEF End-Use Demand'!$L$20)</f>
        <v>0</v>
      </c>
      <c r="AB111" s="6">
        <f t="shared" si="6"/>
        <v>0</v>
      </c>
      <c r="AC111" s="6">
        <f t="shared" si="6"/>
        <v>0</v>
      </c>
      <c r="AD111" s="6">
        <f t="shared" si="6"/>
        <v>0</v>
      </c>
      <c r="AE111" s="6">
        <f t="shared" si="6"/>
        <v>0</v>
      </c>
      <c r="AF111" s="6">
        <f t="shared" si="6"/>
        <v>0</v>
      </c>
      <c r="AG111" s="6">
        <f t="shared" si="6"/>
        <v>0</v>
      </c>
      <c r="AH111" s="6">
        <f t="shared" si="6"/>
        <v>0</v>
      </c>
      <c r="AI111" s="6">
        <f t="shared" si="6"/>
        <v>0</v>
      </c>
      <c r="AJ111" s="6">
        <f t="shared" si="6"/>
        <v>0</v>
      </c>
      <c r="AK111" s="6">
        <f t="shared" si="6"/>
        <v>0</v>
      </c>
    </row>
    <row r="112" spans="1:37" s="6" customFormat="1">
      <c r="A112" s="4" t="s">
        <v>75</v>
      </c>
      <c r="B112" s="6">
        <f>E72</f>
        <v>0</v>
      </c>
      <c r="C112" s="6">
        <f>$B112*('NEB CEF End-Use Demand'!M$23/'NEB CEF End-Use Demand'!$L$23)</f>
        <v>0</v>
      </c>
      <c r="D112" s="6">
        <f>$B112*('NEB CEF End-Use Demand'!N$23/'NEB CEF End-Use Demand'!$L$23)</f>
        <v>0</v>
      </c>
      <c r="E112" s="6">
        <f>$B112*('NEB CEF End-Use Demand'!O$23/'NEB CEF End-Use Demand'!$L$23)</f>
        <v>0</v>
      </c>
      <c r="F112" s="6">
        <f>$B112*('NEB CEF End-Use Demand'!P$23/'NEB CEF End-Use Demand'!$L$23)</f>
        <v>0</v>
      </c>
      <c r="G112" s="6">
        <f>$B112*('NEB CEF End-Use Demand'!Q$23/'NEB CEF End-Use Demand'!$L$23)</f>
        <v>0</v>
      </c>
      <c r="H112" s="6">
        <f>$B112*('NEB CEF End-Use Demand'!R$23/'NEB CEF End-Use Demand'!$L$23)</f>
        <v>0</v>
      </c>
      <c r="I112" s="6">
        <f>$B112*('NEB CEF End-Use Demand'!S$23/'NEB CEF End-Use Demand'!$L$23)</f>
        <v>0</v>
      </c>
      <c r="J112" s="6">
        <f>$B112*('NEB CEF End-Use Demand'!T$23/'NEB CEF End-Use Demand'!$L$23)</f>
        <v>0</v>
      </c>
      <c r="K112" s="6">
        <f>$B112*('NEB CEF End-Use Demand'!U$23/'NEB CEF End-Use Demand'!$L$23)</f>
        <v>0</v>
      </c>
      <c r="L112" s="6">
        <f>$B112*('NEB CEF End-Use Demand'!V$23/'NEB CEF End-Use Demand'!$L$23)</f>
        <v>0</v>
      </c>
      <c r="M112" s="6">
        <f>$B112*('NEB CEF End-Use Demand'!W$23/'NEB CEF End-Use Demand'!$L$23)</f>
        <v>0</v>
      </c>
      <c r="N112" s="6">
        <f>$B112*('NEB CEF End-Use Demand'!X$23/'NEB CEF End-Use Demand'!$L$23)</f>
        <v>0</v>
      </c>
      <c r="O112" s="6">
        <f>$B112*('NEB CEF End-Use Demand'!Y$23/'NEB CEF End-Use Demand'!$L$23)</f>
        <v>0</v>
      </c>
      <c r="P112" s="6">
        <f>$B112*('NEB CEF End-Use Demand'!Z$23/'NEB CEF End-Use Demand'!$L$23)</f>
        <v>0</v>
      </c>
      <c r="Q112" s="6">
        <f>$B112*('NEB CEF End-Use Demand'!AA$23/'NEB CEF End-Use Demand'!$L$23)</f>
        <v>0</v>
      </c>
      <c r="R112" s="6">
        <f>$B112*('NEB CEF End-Use Demand'!AB$23/'NEB CEF End-Use Demand'!$L$23)</f>
        <v>0</v>
      </c>
      <c r="S112" s="6">
        <f>$B112*('NEB CEF End-Use Demand'!AC$23/'NEB CEF End-Use Demand'!$L$23)</f>
        <v>0</v>
      </c>
      <c r="T112" s="6">
        <f>$B112*('NEB CEF End-Use Demand'!AD$23/'NEB CEF End-Use Demand'!$L$23)</f>
        <v>0</v>
      </c>
      <c r="U112" s="6">
        <f>$B112*('NEB CEF End-Use Demand'!AE$23/'NEB CEF End-Use Demand'!$L$23)</f>
        <v>0</v>
      </c>
      <c r="V112" s="6">
        <f>$B112*('NEB CEF End-Use Demand'!AF$23/'NEB CEF End-Use Demand'!$L$23)</f>
        <v>0</v>
      </c>
      <c r="W112" s="6">
        <f>$B112*('NEB CEF End-Use Demand'!AG$23/'NEB CEF End-Use Demand'!$L$23)</f>
        <v>0</v>
      </c>
      <c r="X112" s="6">
        <f>$B112*('NEB CEF End-Use Demand'!AH$23/'NEB CEF End-Use Demand'!$L$23)</f>
        <v>0</v>
      </c>
      <c r="Y112" s="6">
        <f>$B112*('NEB CEF End-Use Demand'!AI$23/'NEB CEF End-Use Demand'!$L$23)</f>
        <v>0</v>
      </c>
      <c r="Z112" s="6">
        <f>$B112*('NEB CEF End-Use Demand'!AJ$23/'NEB CEF End-Use Demand'!$L$23)</f>
        <v>0</v>
      </c>
      <c r="AA112" s="6">
        <f>$B112*('NEB CEF End-Use Demand'!AK$23/'NEB CEF End-Use Demand'!$L$23)</f>
        <v>0</v>
      </c>
      <c r="AB112" s="6">
        <f t="shared" si="6"/>
        <v>0</v>
      </c>
      <c r="AC112" s="6">
        <f t="shared" si="6"/>
        <v>0</v>
      </c>
      <c r="AD112" s="6">
        <f t="shared" si="6"/>
        <v>0</v>
      </c>
      <c r="AE112" s="6">
        <f t="shared" si="6"/>
        <v>0</v>
      </c>
      <c r="AF112" s="6">
        <f t="shared" si="6"/>
        <v>0</v>
      </c>
      <c r="AG112" s="6">
        <f t="shared" si="6"/>
        <v>0</v>
      </c>
      <c r="AH112" s="6">
        <f t="shared" si="6"/>
        <v>0</v>
      </c>
      <c r="AI112" s="6">
        <f t="shared" si="6"/>
        <v>0</v>
      </c>
      <c r="AJ112" s="6">
        <f t="shared" si="6"/>
        <v>0</v>
      </c>
      <c r="AK112" s="6">
        <f t="shared" si="6"/>
        <v>0</v>
      </c>
    </row>
    <row r="113" spans="1:37" s="6" customFormat="1"/>
    <row r="114" spans="1:37" s="6" customFormat="1">
      <c r="A114" s="1" t="s">
        <v>669</v>
      </c>
    </row>
    <row r="115" spans="1:37" s="6" customFormat="1">
      <c r="A115" s="4"/>
      <c r="B115" s="6">
        <v>2015</v>
      </c>
      <c r="C115" s="6">
        <v>2016</v>
      </c>
      <c r="D115" s="6">
        <v>2017</v>
      </c>
      <c r="E115" s="6">
        <v>2018</v>
      </c>
      <c r="F115" s="6">
        <v>2019</v>
      </c>
      <c r="G115" s="6">
        <v>2020</v>
      </c>
      <c r="H115" s="6">
        <v>2021</v>
      </c>
      <c r="I115" s="6">
        <v>2022</v>
      </c>
      <c r="J115" s="6">
        <v>2023</v>
      </c>
      <c r="K115" s="6">
        <v>2024</v>
      </c>
      <c r="L115" s="6">
        <v>2025</v>
      </c>
      <c r="M115" s="6">
        <v>2026</v>
      </c>
      <c r="N115" s="6">
        <v>2027</v>
      </c>
      <c r="O115" s="6">
        <v>2028</v>
      </c>
      <c r="P115" s="6">
        <v>2029</v>
      </c>
      <c r="Q115" s="6">
        <v>2030</v>
      </c>
      <c r="R115" s="6">
        <v>2031</v>
      </c>
      <c r="S115" s="6">
        <v>2032</v>
      </c>
      <c r="T115" s="6">
        <v>2033</v>
      </c>
      <c r="U115" s="6">
        <v>2034</v>
      </c>
      <c r="V115" s="6">
        <v>2035</v>
      </c>
      <c r="W115" s="6">
        <v>2036</v>
      </c>
      <c r="X115" s="6">
        <v>2037</v>
      </c>
      <c r="Y115" s="6">
        <v>2038</v>
      </c>
      <c r="Z115" s="6">
        <v>2039</v>
      </c>
      <c r="AA115" s="6">
        <v>2040</v>
      </c>
      <c r="AB115" s="6">
        <v>2041</v>
      </c>
      <c r="AC115" s="6">
        <v>2042</v>
      </c>
      <c r="AD115" s="6">
        <v>2043</v>
      </c>
      <c r="AE115" s="6">
        <v>2044</v>
      </c>
      <c r="AF115" s="6">
        <v>2045</v>
      </c>
      <c r="AG115" s="6">
        <v>2046</v>
      </c>
      <c r="AH115" s="6">
        <v>2047</v>
      </c>
      <c r="AI115" s="6">
        <v>2048</v>
      </c>
      <c r="AJ115" s="6">
        <v>2049</v>
      </c>
      <c r="AK115" s="6">
        <v>2050</v>
      </c>
    </row>
    <row r="116" spans="1:37" s="6" customFormat="1">
      <c r="A116" s="4" t="s">
        <v>72</v>
      </c>
      <c r="B116" s="6">
        <v>0</v>
      </c>
      <c r="C116" s="6">
        <f>$B116*('NEB CEF End-Use Demand'!M$19/'NEB CEF End-Use Demand'!$L$19)</f>
        <v>0</v>
      </c>
      <c r="D116" s="6">
        <f>$B116*('NEB CEF End-Use Demand'!N$19/'NEB CEF End-Use Demand'!$L$19)</f>
        <v>0</v>
      </c>
      <c r="E116" s="6">
        <f>$B116*('NEB CEF End-Use Demand'!O$19/'NEB CEF End-Use Demand'!$L$19)</f>
        <v>0</v>
      </c>
      <c r="F116" s="6">
        <f>$B116*('NEB CEF End-Use Demand'!P$19/'NEB CEF End-Use Demand'!$L$19)</f>
        <v>0</v>
      </c>
      <c r="G116" s="6">
        <f>$B116*('NEB CEF End-Use Demand'!Q$19/'NEB CEF End-Use Demand'!$L$19)</f>
        <v>0</v>
      </c>
      <c r="H116" s="6">
        <f>$B116*('NEB CEF End-Use Demand'!R$19/'NEB CEF End-Use Demand'!$L$19)</f>
        <v>0</v>
      </c>
      <c r="I116" s="6">
        <f>$B116*('NEB CEF End-Use Demand'!S$19/'NEB CEF End-Use Demand'!$L$19)</f>
        <v>0</v>
      </c>
      <c r="J116" s="6">
        <f>$B116*('NEB CEF End-Use Demand'!T$19/'NEB CEF End-Use Demand'!$L$19)</f>
        <v>0</v>
      </c>
      <c r="K116" s="6">
        <f>$B116*('NEB CEF End-Use Demand'!U$19/'NEB CEF End-Use Demand'!$L$19)</f>
        <v>0</v>
      </c>
      <c r="L116" s="6">
        <f>$B116*('NEB CEF End-Use Demand'!V$19/'NEB CEF End-Use Demand'!$L$19)</f>
        <v>0</v>
      </c>
      <c r="M116" s="6">
        <f>$B116*('NEB CEF End-Use Demand'!W$19/'NEB CEF End-Use Demand'!$L$19)</f>
        <v>0</v>
      </c>
      <c r="N116" s="6">
        <f>$B116*('NEB CEF End-Use Demand'!X$19/'NEB CEF End-Use Demand'!$L$19)</f>
        <v>0</v>
      </c>
      <c r="O116" s="6">
        <f>$B116*('NEB CEF End-Use Demand'!Y$19/'NEB CEF End-Use Demand'!$L$19)</f>
        <v>0</v>
      </c>
      <c r="P116" s="6">
        <f>$B116*('NEB CEF End-Use Demand'!Z$19/'NEB CEF End-Use Demand'!$L$19)</f>
        <v>0</v>
      </c>
      <c r="Q116" s="6">
        <f>$B116*('NEB CEF End-Use Demand'!AA$19/'NEB CEF End-Use Demand'!$L$19)</f>
        <v>0</v>
      </c>
      <c r="R116" s="6">
        <f>$B116*('NEB CEF End-Use Demand'!AB$19/'NEB CEF End-Use Demand'!$L$19)</f>
        <v>0</v>
      </c>
      <c r="S116" s="6">
        <f>$B116*('NEB CEF End-Use Demand'!AC$19/'NEB CEF End-Use Demand'!$L$19)</f>
        <v>0</v>
      </c>
      <c r="T116" s="6">
        <f>$B116*('NEB CEF End-Use Demand'!AD$19/'NEB CEF End-Use Demand'!$L$19)</f>
        <v>0</v>
      </c>
      <c r="U116" s="6">
        <f>$B116*('NEB CEF End-Use Demand'!AE$19/'NEB CEF End-Use Demand'!$L$19)</f>
        <v>0</v>
      </c>
      <c r="V116" s="6">
        <f>$B116*('NEB CEF End-Use Demand'!AF$19/'NEB CEF End-Use Demand'!$L$19)</f>
        <v>0</v>
      </c>
      <c r="W116" s="6">
        <f>$B116*('NEB CEF End-Use Demand'!AG$19/'NEB CEF End-Use Demand'!$L$19)</f>
        <v>0</v>
      </c>
      <c r="X116" s="6">
        <f>$B116*('NEB CEF End-Use Demand'!AH$19/'NEB CEF End-Use Demand'!$L$19)</f>
        <v>0</v>
      </c>
      <c r="Y116" s="6">
        <f>$B116*('NEB CEF End-Use Demand'!AI$19/'NEB CEF End-Use Demand'!$L$19)</f>
        <v>0</v>
      </c>
      <c r="Z116" s="6">
        <f>$B116*('NEB CEF End-Use Demand'!AJ$19/'NEB CEF End-Use Demand'!$L$19)</f>
        <v>0</v>
      </c>
      <c r="AA116" s="6">
        <f>$B116*('NEB CEF End-Use Demand'!AK$19/'NEB CEF End-Use Demand'!$L$19)</f>
        <v>0</v>
      </c>
      <c r="AB116" s="6">
        <f t="shared" ref="AB116:AK121" si="7">TREND($R116:$AA116,$R$125:$AA$125,AB$125)</f>
        <v>0</v>
      </c>
      <c r="AC116" s="6">
        <f t="shared" si="7"/>
        <v>0</v>
      </c>
      <c r="AD116" s="6">
        <f t="shared" si="7"/>
        <v>0</v>
      </c>
      <c r="AE116" s="6">
        <f t="shared" si="7"/>
        <v>0</v>
      </c>
      <c r="AF116" s="6">
        <f t="shared" si="7"/>
        <v>0</v>
      </c>
      <c r="AG116" s="6">
        <f t="shared" si="7"/>
        <v>0</v>
      </c>
      <c r="AH116" s="6">
        <f t="shared" si="7"/>
        <v>0</v>
      </c>
      <c r="AI116" s="6">
        <f t="shared" si="7"/>
        <v>0</v>
      </c>
      <c r="AJ116" s="6">
        <f t="shared" si="7"/>
        <v>0</v>
      </c>
      <c r="AK116" s="6">
        <f t="shared" si="7"/>
        <v>0</v>
      </c>
    </row>
    <row r="117" spans="1:37" s="6" customFormat="1">
      <c r="A117" s="4" t="s">
        <v>656</v>
      </c>
      <c r="B117" s="6">
        <v>0</v>
      </c>
      <c r="C117" s="6">
        <f>$B117*('NEB CEF End-Use Demand'!M$24/'NEB CEF End-Use Demand'!$L$24)</f>
        <v>0</v>
      </c>
      <c r="D117" s="6">
        <f>$B117*('NEB CEF End-Use Demand'!N$24/'NEB CEF End-Use Demand'!$L$24)</f>
        <v>0</v>
      </c>
      <c r="E117" s="6">
        <f>$B117*('NEB CEF End-Use Demand'!O$24/'NEB CEF End-Use Demand'!$L$24)</f>
        <v>0</v>
      </c>
      <c r="F117" s="6">
        <f>$B117*('NEB CEF End-Use Demand'!P$24/'NEB CEF End-Use Demand'!$L$24)</f>
        <v>0</v>
      </c>
      <c r="G117" s="6">
        <f>$B117*('NEB CEF End-Use Demand'!Q$24/'NEB CEF End-Use Demand'!$L$24)</f>
        <v>0</v>
      </c>
      <c r="H117" s="6">
        <f>$B117*('NEB CEF End-Use Demand'!R$24/'NEB CEF End-Use Demand'!$L$24)</f>
        <v>0</v>
      </c>
      <c r="I117" s="6">
        <f>$B117*('NEB CEF End-Use Demand'!S$24/'NEB CEF End-Use Demand'!$L$24)</f>
        <v>0</v>
      </c>
      <c r="J117" s="6">
        <f>$B117*('NEB CEF End-Use Demand'!T$24/'NEB CEF End-Use Demand'!$L$24)</f>
        <v>0</v>
      </c>
      <c r="K117" s="6">
        <f>$B117*('NEB CEF End-Use Demand'!U$24/'NEB CEF End-Use Demand'!$L$24)</f>
        <v>0</v>
      </c>
      <c r="L117" s="6">
        <f>$B117*('NEB CEF End-Use Demand'!V$24/'NEB CEF End-Use Demand'!$L$24)</f>
        <v>0</v>
      </c>
      <c r="M117" s="6">
        <f>$B117*('NEB CEF End-Use Demand'!W$24/'NEB CEF End-Use Demand'!$L$24)</f>
        <v>0</v>
      </c>
      <c r="N117" s="6">
        <f>$B117*('NEB CEF End-Use Demand'!X$24/'NEB CEF End-Use Demand'!$L$24)</f>
        <v>0</v>
      </c>
      <c r="O117" s="6">
        <f>$B117*('NEB CEF End-Use Demand'!Y$24/'NEB CEF End-Use Demand'!$L$24)</f>
        <v>0</v>
      </c>
      <c r="P117" s="6">
        <f>$B117*('NEB CEF End-Use Demand'!Z$24/'NEB CEF End-Use Demand'!$L$24)</f>
        <v>0</v>
      </c>
      <c r="Q117" s="6">
        <f>$B117*('NEB CEF End-Use Demand'!AA$24/'NEB CEF End-Use Demand'!$L$24)</f>
        <v>0</v>
      </c>
      <c r="R117" s="6">
        <f>$B117*('NEB CEF End-Use Demand'!AB$24/'NEB CEF End-Use Demand'!$L$24)</f>
        <v>0</v>
      </c>
      <c r="S117" s="6">
        <f>$B117*('NEB CEF End-Use Demand'!AC$24/'NEB CEF End-Use Demand'!$L$24)</f>
        <v>0</v>
      </c>
      <c r="T117" s="6">
        <f>$B117*('NEB CEF End-Use Demand'!AD$24/'NEB CEF End-Use Demand'!$L$24)</f>
        <v>0</v>
      </c>
      <c r="U117" s="6">
        <f>$B117*('NEB CEF End-Use Demand'!AE$24/'NEB CEF End-Use Demand'!$L$24)</f>
        <v>0</v>
      </c>
      <c r="V117" s="6">
        <f>$B117*('NEB CEF End-Use Demand'!AF$24/'NEB CEF End-Use Demand'!$L$24)</f>
        <v>0</v>
      </c>
      <c r="W117" s="6">
        <f>$B117*('NEB CEF End-Use Demand'!AG$24/'NEB CEF End-Use Demand'!$L$24)</f>
        <v>0</v>
      </c>
      <c r="X117" s="6">
        <f>$B117*('NEB CEF End-Use Demand'!AH$24/'NEB CEF End-Use Demand'!$L$24)</f>
        <v>0</v>
      </c>
      <c r="Y117" s="6">
        <f>$B117*('NEB CEF End-Use Demand'!AI$24/'NEB CEF End-Use Demand'!$L$24)</f>
        <v>0</v>
      </c>
      <c r="Z117" s="6">
        <f>$B117*('NEB CEF End-Use Demand'!AJ$24/'NEB CEF End-Use Demand'!$L$24)</f>
        <v>0</v>
      </c>
      <c r="AA117" s="6">
        <f>$B117*('NEB CEF End-Use Demand'!AK$24/'NEB CEF End-Use Demand'!$L$24)</f>
        <v>0</v>
      </c>
      <c r="AB117" s="6">
        <f t="shared" si="7"/>
        <v>0</v>
      </c>
      <c r="AC117" s="6">
        <f t="shared" si="7"/>
        <v>0</v>
      </c>
      <c r="AD117" s="6">
        <f t="shared" si="7"/>
        <v>0</v>
      </c>
      <c r="AE117" s="6">
        <f t="shared" si="7"/>
        <v>0</v>
      </c>
      <c r="AF117" s="6">
        <f t="shared" si="7"/>
        <v>0</v>
      </c>
      <c r="AG117" s="6">
        <f t="shared" si="7"/>
        <v>0</v>
      </c>
      <c r="AH117" s="6">
        <f t="shared" si="7"/>
        <v>0</v>
      </c>
      <c r="AI117" s="6">
        <f t="shared" si="7"/>
        <v>0</v>
      </c>
      <c r="AJ117" s="6">
        <f t="shared" si="7"/>
        <v>0</v>
      </c>
      <c r="AK117" s="6">
        <f t="shared" si="7"/>
        <v>0</v>
      </c>
    </row>
    <row r="118" spans="1:37" s="6" customFormat="1">
      <c r="A118" s="4" t="s">
        <v>73</v>
      </c>
      <c r="B118" s="6">
        <v>0</v>
      </c>
      <c r="C118" s="6">
        <f>$B118*('NEB CEF End-Use Demand'!M$20/'NEB CEF End-Use Demand'!$L$20)</f>
        <v>0</v>
      </c>
      <c r="D118" s="6">
        <f>$B118*('NEB CEF End-Use Demand'!N$20/'NEB CEF End-Use Demand'!$L$20)</f>
        <v>0</v>
      </c>
      <c r="E118" s="6">
        <f>$B118*('NEB CEF End-Use Demand'!O$20/'NEB CEF End-Use Demand'!$L$20)</f>
        <v>0</v>
      </c>
      <c r="F118" s="6">
        <f>$B118*('NEB CEF End-Use Demand'!P$20/'NEB CEF End-Use Demand'!$L$20)</f>
        <v>0</v>
      </c>
      <c r="G118" s="6">
        <f>$B118*('NEB CEF End-Use Demand'!Q$20/'NEB CEF End-Use Demand'!$L$20)</f>
        <v>0</v>
      </c>
      <c r="H118" s="6">
        <f>$B118*('NEB CEF End-Use Demand'!R$20/'NEB CEF End-Use Demand'!$L$20)</f>
        <v>0</v>
      </c>
      <c r="I118" s="6">
        <f>$B118*('NEB CEF End-Use Demand'!S$20/'NEB CEF End-Use Demand'!$L$20)</f>
        <v>0</v>
      </c>
      <c r="J118" s="6">
        <f>$B118*('NEB CEF End-Use Demand'!T$20/'NEB CEF End-Use Demand'!$L$20)</f>
        <v>0</v>
      </c>
      <c r="K118" s="6">
        <f>$B118*('NEB CEF End-Use Demand'!U$20/'NEB CEF End-Use Demand'!$L$20)</f>
        <v>0</v>
      </c>
      <c r="L118" s="6">
        <f>$B118*('NEB CEF End-Use Demand'!V$20/'NEB CEF End-Use Demand'!$L$20)</f>
        <v>0</v>
      </c>
      <c r="M118" s="6">
        <f>$B118*('NEB CEF End-Use Demand'!W$20/'NEB CEF End-Use Demand'!$L$20)</f>
        <v>0</v>
      </c>
      <c r="N118" s="6">
        <f>$B118*('NEB CEF End-Use Demand'!X$20/'NEB CEF End-Use Demand'!$L$20)</f>
        <v>0</v>
      </c>
      <c r="O118" s="6">
        <f>$B118*('NEB CEF End-Use Demand'!Y$20/'NEB CEF End-Use Demand'!$L$20)</f>
        <v>0</v>
      </c>
      <c r="P118" s="6">
        <f>$B118*('NEB CEF End-Use Demand'!Z$20/'NEB CEF End-Use Demand'!$L$20)</f>
        <v>0</v>
      </c>
      <c r="Q118" s="6">
        <f>$B118*('NEB CEF End-Use Demand'!AA$20/'NEB CEF End-Use Demand'!$L$20)</f>
        <v>0</v>
      </c>
      <c r="R118" s="6">
        <f>$B118*('NEB CEF End-Use Demand'!AB$20/'NEB CEF End-Use Demand'!$L$20)</f>
        <v>0</v>
      </c>
      <c r="S118" s="6">
        <f>$B118*('NEB CEF End-Use Demand'!AC$20/'NEB CEF End-Use Demand'!$L$20)</f>
        <v>0</v>
      </c>
      <c r="T118" s="6">
        <f>$B118*('NEB CEF End-Use Demand'!AD$20/'NEB CEF End-Use Demand'!$L$20)</f>
        <v>0</v>
      </c>
      <c r="U118" s="6">
        <f>$B118*('NEB CEF End-Use Demand'!AE$20/'NEB CEF End-Use Demand'!$L$20)</f>
        <v>0</v>
      </c>
      <c r="V118" s="6">
        <f>$B118*('NEB CEF End-Use Demand'!AF$20/'NEB CEF End-Use Demand'!$L$20)</f>
        <v>0</v>
      </c>
      <c r="W118" s="6">
        <f>$B118*('NEB CEF End-Use Demand'!AG$20/'NEB CEF End-Use Demand'!$L$20)</f>
        <v>0</v>
      </c>
      <c r="X118" s="6">
        <f>$B118*('NEB CEF End-Use Demand'!AH$20/'NEB CEF End-Use Demand'!$L$20)</f>
        <v>0</v>
      </c>
      <c r="Y118" s="6">
        <f>$B118*('NEB CEF End-Use Demand'!AI$20/'NEB CEF End-Use Demand'!$L$20)</f>
        <v>0</v>
      </c>
      <c r="Z118" s="6">
        <f>$B118*('NEB CEF End-Use Demand'!AJ$20/'NEB CEF End-Use Demand'!$L$20)</f>
        <v>0</v>
      </c>
      <c r="AA118" s="6">
        <f>$B118*('NEB CEF End-Use Demand'!AK$20/'NEB CEF End-Use Demand'!$L$20)</f>
        <v>0</v>
      </c>
      <c r="AB118" s="6">
        <f t="shared" si="7"/>
        <v>0</v>
      </c>
      <c r="AC118" s="6">
        <f t="shared" si="7"/>
        <v>0</v>
      </c>
      <c r="AD118" s="6">
        <f t="shared" si="7"/>
        <v>0</v>
      </c>
      <c r="AE118" s="6">
        <f t="shared" si="7"/>
        <v>0</v>
      </c>
      <c r="AF118" s="6">
        <f t="shared" si="7"/>
        <v>0</v>
      </c>
      <c r="AG118" s="6">
        <f t="shared" si="7"/>
        <v>0</v>
      </c>
      <c r="AH118" s="6">
        <f t="shared" si="7"/>
        <v>0</v>
      </c>
      <c r="AI118" s="6">
        <f t="shared" si="7"/>
        <v>0</v>
      </c>
      <c r="AJ118" s="6">
        <f t="shared" si="7"/>
        <v>0</v>
      </c>
      <c r="AK118" s="6">
        <f t="shared" si="7"/>
        <v>0</v>
      </c>
    </row>
    <row r="119" spans="1:37" s="6" customFormat="1">
      <c r="A119" s="4" t="s">
        <v>657</v>
      </c>
      <c r="B119" s="6">
        <v>0</v>
      </c>
      <c r="C119" s="6">
        <f>$B119*('NEB CEF End-Use Demand'!M$21/'NEB CEF End-Use Demand'!$L$21)</f>
        <v>0</v>
      </c>
      <c r="D119" s="6">
        <f>$B119*('NEB CEF End-Use Demand'!N$21/'NEB CEF End-Use Demand'!$L$21)</f>
        <v>0</v>
      </c>
      <c r="E119" s="6">
        <f>$B119*('NEB CEF End-Use Demand'!O$21/'NEB CEF End-Use Demand'!$L$21)</f>
        <v>0</v>
      </c>
      <c r="F119" s="6">
        <f>$B119*('NEB CEF End-Use Demand'!P$21/'NEB CEF End-Use Demand'!$L$21)</f>
        <v>0</v>
      </c>
      <c r="G119" s="6">
        <f>$B119*('NEB CEF End-Use Demand'!Q$21/'NEB CEF End-Use Demand'!$L$21)</f>
        <v>0</v>
      </c>
      <c r="H119" s="6">
        <f>$B119*('NEB CEF End-Use Demand'!R$21/'NEB CEF End-Use Demand'!$L$21)</f>
        <v>0</v>
      </c>
      <c r="I119" s="6">
        <f>$B119*('NEB CEF End-Use Demand'!S$21/'NEB CEF End-Use Demand'!$L$21)</f>
        <v>0</v>
      </c>
      <c r="J119" s="6">
        <f>$B119*('NEB CEF End-Use Demand'!T$21/'NEB CEF End-Use Demand'!$L$21)</f>
        <v>0</v>
      </c>
      <c r="K119" s="6">
        <f>$B119*('NEB CEF End-Use Demand'!U$21/'NEB CEF End-Use Demand'!$L$21)</f>
        <v>0</v>
      </c>
      <c r="L119" s="6">
        <f>$B119*('NEB CEF End-Use Demand'!V$21/'NEB CEF End-Use Demand'!$L$21)</f>
        <v>0</v>
      </c>
      <c r="M119" s="6">
        <f>$B119*('NEB CEF End-Use Demand'!W$21/'NEB CEF End-Use Demand'!$L$21)</f>
        <v>0</v>
      </c>
      <c r="N119" s="6">
        <f>$B119*('NEB CEF End-Use Demand'!X$21/'NEB CEF End-Use Demand'!$L$21)</f>
        <v>0</v>
      </c>
      <c r="O119" s="6">
        <f>$B119*('NEB CEF End-Use Demand'!Y$21/'NEB CEF End-Use Demand'!$L$21)</f>
        <v>0</v>
      </c>
      <c r="P119" s="6">
        <f>$B119*('NEB CEF End-Use Demand'!Z$21/'NEB CEF End-Use Demand'!$L$21)</f>
        <v>0</v>
      </c>
      <c r="Q119" s="6">
        <f>$B119*('NEB CEF End-Use Demand'!AA$21/'NEB CEF End-Use Demand'!$L$21)</f>
        <v>0</v>
      </c>
      <c r="R119" s="6">
        <f>$B119*('NEB CEF End-Use Demand'!AB$21/'NEB CEF End-Use Demand'!$L$21)</f>
        <v>0</v>
      </c>
      <c r="S119" s="6">
        <f>$B119*('NEB CEF End-Use Demand'!AC$21/'NEB CEF End-Use Demand'!$L$21)</f>
        <v>0</v>
      </c>
      <c r="T119" s="6">
        <f>$B119*('NEB CEF End-Use Demand'!AD$21/'NEB CEF End-Use Demand'!$L$21)</f>
        <v>0</v>
      </c>
      <c r="U119" s="6">
        <f>$B119*('NEB CEF End-Use Demand'!AE$21/'NEB CEF End-Use Demand'!$L$21)</f>
        <v>0</v>
      </c>
      <c r="V119" s="6">
        <f>$B119*('NEB CEF End-Use Demand'!AF$21/'NEB CEF End-Use Demand'!$L$21)</f>
        <v>0</v>
      </c>
      <c r="W119" s="6">
        <f>$B119*('NEB CEF End-Use Demand'!AG$21/'NEB CEF End-Use Demand'!$L$21)</f>
        <v>0</v>
      </c>
      <c r="X119" s="6">
        <f>$B119*('NEB CEF End-Use Demand'!AH$21/'NEB CEF End-Use Demand'!$L$21)</f>
        <v>0</v>
      </c>
      <c r="Y119" s="6">
        <f>$B119*('NEB CEF End-Use Demand'!AI$21/'NEB CEF End-Use Demand'!$L$21)</f>
        <v>0</v>
      </c>
      <c r="Z119" s="6">
        <f>$B119*('NEB CEF End-Use Demand'!AJ$21/'NEB CEF End-Use Demand'!$L$21)</f>
        <v>0</v>
      </c>
      <c r="AA119" s="6">
        <f>$B119*('NEB CEF End-Use Demand'!AK$21/'NEB CEF End-Use Demand'!$L$21)</f>
        <v>0</v>
      </c>
      <c r="AB119" s="6">
        <f t="shared" si="7"/>
        <v>0</v>
      </c>
      <c r="AC119" s="6">
        <f t="shared" si="7"/>
        <v>0</v>
      </c>
      <c r="AD119" s="6">
        <f t="shared" si="7"/>
        <v>0</v>
      </c>
      <c r="AE119" s="6">
        <f t="shared" si="7"/>
        <v>0</v>
      </c>
      <c r="AF119" s="6">
        <f t="shared" si="7"/>
        <v>0</v>
      </c>
      <c r="AG119" s="6">
        <f t="shared" si="7"/>
        <v>0</v>
      </c>
      <c r="AH119" s="6">
        <f t="shared" si="7"/>
        <v>0</v>
      </c>
      <c r="AI119" s="6">
        <f t="shared" si="7"/>
        <v>0</v>
      </c>
      <c r="AJ119" s="6">
        <f t="shared" si="7"/>
        <v>0</v>
      </c>
      <c r="AK119" s="6">
        <f t="shared" si="7"/>
        <v>0</v>
      </c>
    </row>
    <row r="120" spans="1:37" s="6" customFormat="1">
      <c r="A120" s="4" t="s">
        <v>658</v>
      </c>
      <c r="B120" s="6">
        <v>0</v>
      </c>
      <c r="C120" s="6">
        <f>$B120*('NEB CEF End-Use Demand'!M$20/'NEB CEF End-Use Demand'!$L$20)</f>
        <v>0</v>
      </c>
      <c r="D120" s="6">
        <f>$B120*('NEB CEF End-Use Demand'!N$20/'NEB CEF End-Use Demand'!$L$20)</f>
        <v>0</v>
      </c>
      <c r="E120" s="6">
        <f>$B120*('NEB CEF End-Use Demand'!O$20/'NEB CEF End-Use Demand'!$L$20)</f>
        <v>0</v>
      </c>
      <c r="F120" s="6">
        <f>$B120*('NEB CEF End-Use Demand'!P$20/'NEB CEF End-Use Demand'!$L$20)</f>
        <v>0</v>
      </c>
      <c r="G120" s="6">
        <f>$B120*('NEB CEF End-Use Demand'!Q$20/'NEB CEF End-Use Demand'!$L$20)</f>
        <v>0</v>
      </c>
      <c r="H120" s="6">
        <f>$B120*('NEB CEF End-Use Demand'!R$20/'NEB CEF End-Use Demand'!$L$20)</f>
        <v>0</v>
      </c>
      <c r="I120" s="6">
        <f>$B120*('NEB CEF End-Use Demand'!S$20/'NEB CEF End-Use Demand'!$L$20)</f>
        <v>0</v>
      </c>
      <c r="J120" s="6">
        <f>$B120*('NEB CEF End-Use Demand'!T$20/'NEB CEF End-Use Demand'!$L$20)</f>
        <v>0</v>
      </c>
      <c r="K120" s="6">
        <f>$B120*('NEB CEF End-Use Demand'!U$20/'NEB CEF End-Use Demand'!$L$20)</f>
        <v>0</v>
      </c>
      <c r="L120" s="6">
        <f>$B120*('NEB CEF End-Use Demand'!V$20/'NEB CEF End-Use Demand'!$L$20)</f>
        <v>0</v>
      </c>
      <c r="M120" s="6">
        <f>$B120*('NEB CEF End-Use Demand'!W$20/'NEB CEF End-Use Demand'!$L$20)</f>
        <v>0</v>
      </c>
      <c r="N120" s="6">
        <f>$B120*('NEB CEF End-Use Demand'!X$20/'NEB CEF End-Use Demand'!$L$20)</f>
        <v>0</v>
      </c>
      <c r="O120" s="6">
        <f>$B120*('NEB CEF End-Use Demand'!Y$20/'NEB CEF End-Use Demand'!$L$20)</f>
        <v>0</v>
      </c>
      <c r="P120" s="6">
        <f>$B120*('NEB CEF End-Use Demand'!Z$20/'NEB CEF End-Use Demand'!$L$20)</f>
        <v>0</v>
      </c>
      <c r="Q120" s="6">
        <f>$B120*('NEB CEF End-Use Demand'!AA$20/'NEB CEF End-Use Demand'!$L$20)</f>
        <v>0</v>
      </c>
      <c r="R120" s="6">
        <f>$B120*('NEB CEF End-Use Demand'!AB$20/'NEB CEF End-Use Demand'!$L$20)</f>
        <v>0</v>
      </c>
      <c r="S120" s="6">
        <f>$B120*('NEB CEF End-Use Demand'!AC$20/'NEB CEF End-Use Demand'!$L$20)</f>
        <v>0</v>
      </c>
      <c r="T120" s="6">
        <f>$B120*('NEB CEF End-Use Demand'!AD$20/'NEB CEF End-Use Demand'!$L$20)</f>
        <v>0</v>
      </c>
      <c r="U120" s="6">
        <f>$B120*('NEB CEF End-Use Demand'!AE$20/'NEB CEF End-Use Demand'!$L$20)</f>
        <v>0</v>
      </c>
      <c r="V120" s="6">
        <f>$B120*('NEB CEF End-Use Demand'!AF$20/'NEB CEF End-Use Demand'!$L$20)</f>
        <v>0</v>
      </c>
      <c r="W120" s="6">
        <f>$B120*('NEB CEF End-Use Demand'!AG$20/'NEB CEF End-Use Demand'!$L$20)</f>
        <v>0</v>
      </c>
      <c r="X120" s="6">
        <f>$B120*('NEB CEF End-Use Demand'!AH$20/'NEB CEF End-Use Demand'!$L$20)</f>
        <v>0</v>
      </c>
      <c r="Y120" s="6">
        <f>$B120*('NEB CEF End-Use Demand'!AI$20/'NEB CEF End-Use Demand'!$L$20)</f>
        <v>0</v>
      </c>
      <c r="Z120" s="6">
        <f>$B120*('NEB CEF End-Use Demand'!AJ$20/'NEB CEF End-Use Demand'!$L$20)</f>
        <v>0</v>
      </c>
      <c r="AA120" s="6">
        <f>$B120*('NEB CEF End-Use Demand'!AK$20/'NEB CEF End-Use Demand'!$L$20)</f>
        <v>0</v>
      </c>
      <c r="AB120" s="6">
        <f t="shared" si="7"/>
        <v>0</v>
      </c>
      <c r="AC120" s="6">
        <f t="shared" si="7"/>
        <v>0</v>
      </c>
      <c r="AD120" s="6">
        <f t="shared" si="7"/>
        <v>0</v>
      </c>
      <c r="AE120" s="6">
        <f t="shared" si="7"/>
        <v>0</v>
      </c>
      <c r="AF120" s="6">
        <f t="shared" si="7"/>
        <v>0</v>
      </c>
      <c r="AG120" s="6">
        <f t="shared" si="7"/>
        <v>0</v>
      </c>
      <c r="AH120" s="6">
        <f t="shared" si="7"/>
        <v>0</v>
      </c>
      <c r="AI120" s="6">
        <f t="shared" si="7"/>
        <v>0</v>
      </c>
      <c r="AJ120" s="6">
        <f t="shared" si="7"/>
        <v>0</v>
      </c>
      <c r="AK120" s="6">
        <f t="shared" si="7"/>
        <v>0</v>
      </c>
    </row>
    <row r="121" spans="1:37" s="6" customFormat="1">
      <c r="A121" s="4" t="s">
        <v>75</v>
      </c>
      <c r="B121" s="6">
        <v>0</v>
      </c>
      <c r="C121" s="6">
        <f>$B121*('NEB CEF End-Use Demand'!M$23/'NEB CEF End-Use Demand'!$L$23)</f>
        <v>0</v>
      </c>
      <c r="D121" s="6">
        <f>$B121*('NEB CEF End-Use Demand'!N$23/'NEB CEF End-Use Demand'!$L$23)</f>
        <v>0</v>
      </c>
      <c r="E121" s="6">
        <f>$B121*('NEB CEF End-Use Demand'!O$23/'NEB CEF End-Use Demand'!$L$23)</f>
        <v>0</v>
      </c>
      <c r="F121" s="6">
        <f>$B121*('NEB CEF End-Use Demand'!P$23/'NEB CEF End-Use Demand'!$L$23)</f>
        <v>0</v>
      </c>
      <c r="G121" s="6">
        <f>$B121*('NEB CEF End-Use Demand'!Q$23/'NEB CEF End-Use Demand'!$L$23)</f>
        <v>0</v>
      </c>
      <c r="H121" s="6">
        <f>$B121*('NEB CEF End-Use Demand'!R$23/'NEB CEF End-Use Demand'!$L$23)</f>
        <v>0</v>
      </c>
      <c r="I121" s="6">
        <f>$B121*('NEB CEF End-Use Demand'!S$23/'NEB CEF End-Use Demand'!$L$23)</f>
        <v>0</v>
      </c>
      <c r="J121" s="6">
        <f>$B121*('NEB CEF End-Use Demand'!T$23/'NEB CEF End-Use Demand'!$L$23)</f>
        <v>0</v>
      </c>
      <c r="K121" s="6">
        <f>$B121*('NEB CEF End-Use Demand'!U$23/'NEB CEF End-Use Demand'!$L$23)</f>
        <v>0</v>
      </c>
      <c r="L121" s="6">
        <f>$B121*('NEB CEF End-Use Demand'!V$23/'NEB CEF End-Use Demand'!$L$23)</f>
        <v>0</v>
      </c>
      <c r="M121" s="6">
        <f>$B121*('NEB CEF End-Use Demand'!W$23/'NEB CEF End-Use Demand'!$L$23)</f>
        <v>0</v>
      </c>
      <c r="N121" s="6">
        <f>$B121*('NEB CEF End-Use Demand'!X$23/'NEB CEF End-Use Demand'!$L$23)</f>
        <v>0</v>
      </c>
      <c r="O121" s="6">
        <f>$B121*('NEB CEF End-Use Demand'!Y$23/'NEB CEF End-Use Demand'!$L$23)</f>
        <v>0</v>
      </c>
      <c r="P121" s="6">
        <f>$B121*('NEB CEF End-Use Demand'!Z$23/'NEB CEF End-Use Demand'!$L$23)</f>
        <v>0</v>
      </c>
      <c r="Q121" s="6">
        <f>$B121*('NEB CEF End-Use Demand'!AA$23/'NEB CEF End-Use Demand'!$L$23)</f>
        <v>0</v>
      </c>
      <c r="R121" s="6">
        <f>$B121*('NEB CEF End-Use Demand'!AB$23/'NEB CEF End-Use Demand'!$L$23)</f>
        <v>0</v>
      </c>
      <c r="S121" s="6">
        <f>$B121*('NEB CEF End-Use Demand'!AC$23/'NEB CEF End-Use Demand'!$L$23)</f>
        <v>0</v>
      </c>
      <c r="T121" s="6">
        <f>$B121*('NEB CEF End-Use Demand'!AD$23/'NEB CEF End-Use Demand'!$L$23)</f>
        <v>0</v>
      </c>
      <c r="U121" s="6">
        <f>$B121*('NEB CEF End-Use Demand'!AE$23/'NEB CEF End-Use Demand'!$L$23)</f>
        <v>0</v>
      </c>
      <c r="V121" s="6">
        <f>$B121*('NEB CEF End-Use Demand'!AF$23/'NEB CEF End-Use Demand'!$L$23)</f>
        <v>0</v>
      </c>
      <c r="W121" s="6">
        <f>$B121*('NEB CEF End-Use Demand'!AG$23/'NEB CEF End-Use Demand'!$L$23)</f>
        <v>0</v>
      </c>
      <c r="X121" s="6">
        <f>$B121*('NEB CEF End-Use Demand'!AH$23/'NEB CEF End-Use Demand'!$L$23)</f>
        <v>0</v>
      </c>
      <c r="Y121" s="6">
        <f>$B121*('NEB CEF End-Use Demand'!AI$23/'NEB CEF End-Use Demand'!$L$23)</f>
        <v>0</v>
      </c>
      <c r="Z121" s="6">
        <f>$B121*('NEB CEF End-Use Demand'!AJ$23/'NEB CEF End-Use Demand'!$L$23)</f>
        <v>0</v>
      </c>
      <c r="AA121" s="6">
        <f>$B121*('NEB CEF End-Use Demand'!AK$23/'NEB CEF End-Use Demand'!$L$23)</f>
        <v>0</v>
      </c>
      <c r="AB121" s="6">
        <f t="shared" si="7"/>
        <v>0</v>
      </c>
      <c r="AC121" s="6">
        <f t="shared" si="7"/>
        <v>0</v>
      </c>
      <c r="AD121" s="6">
        <f t="shared" si="7"/>
        <v>0</v>
      </c>
      <c r="AE121" s="6">
        <f t="shared" si="7"/>
        <v>0</v>
      </c>
      <c r="AF121" s="6">
        <f t="shared" si="7"/>
        <v>0</v>
      </c>
      <c r="AG121" s="6">
        <f t="shared" si="7"/>
        <v>0</v>
      </c>
      <c r="AH121" s="6">
        <f t="shared" si="7"/>
        <v>0</v>
      </c>
      <c r="AI121" s="6">
        <f t="shared" si="7"/>
        <v>0</v>
      </c>
      <c r="AJ121" s="6">
        <f t="shared" si="7"/>
        <v>0</v>
      </c>
      <c r="AK121" s="6">
        <f t="shared" si="7"/>
        <v>0</v>
      </c>
    </row>
    <row r="122" spans="1:37" s="6" customFormat="1">
      <c r="A122" s="4"/>
    </row>
    <row r="123" spans="1:37" s="3" customFormat="1">
      <c r="A123" s="151" t="s">
        <v>675</v>
      </c>
    </row>
    <row r="124" spans="1:37" s="6" customFormat="1">
      <c r="A124" s="1" t="s">
        <v>670</v>
      </c>
    </row>
    <row r="125" spans="1:37" s="6" customFormat="1">
      <c r="A125" s="4"/>
      <c r="B125" s="6">
        <v>2015</v>
      </c>
      <c r="C125" s="6">
        <v>2016</v>
      </c>
      <c r="D125" s="6">
        <v>2017</v>
      </c>
      <c r="E125" s="6">
        <v>2018</v>
      </c>
      <c r="F125" s="6">
        <v>2019</v>
      </c>
      <c r="G125" s="6">
        <v>2020</v>
      </c>
      <c r="H125" s="6">
        <v>2021</v>
      </c>
      <c r="I125" s="6">
        <v>2022</v>
      </c>
      <c r="J125" s="6">
        <v>2023</v>
      </c>
      <c r="K125" s="6">
        <v>2024</v>
      </c>
      <c r="L125" s="6">
        <v>2025</v>
      </c>
      <c r="M125" s="6">
        <v>2026</v>
      </c>
      <c r="N125" s="6">
        <v>2027</v>
      </c>
      <c r="O125" s="6">
        <v>2028</v>
      </c>
      <c r="P125" s="6">
        <v>2029</v>
      </c>
      <c r="Q125" s="6">
        <v>2030</v>
      </c>
      <c r="R125" s="6">
        <v>2031</v>
      </c>
      <c r="S125" s="6">
        <v>2032</v>
      </c>
      <c r="T125" s="6">
        <v>2033</v>
      </c>
      <c r="U125" s="6">
        <v>2034</v>
      </c>
      <c r="V125" s="6">
        <v>2035</v>
      </c>
      <c r="W125" s="6">
        <v>2036</v>
      </c>
      <c r="X125" s="6">
        <v>2037</v>
      </c>
      <c r="Y125" s="6">
        <v>2038</v>
      </c>
      <c r="Z125" s="6">
        <v>2039</v>
      </c>
      <c r="AA125" s="6">
        <v>2040</v>
      </c>
      <c r="AB125" s="6">
        <v>2041</v>
      </c>
      <c r="AC125" s="6">
        <v>2042</v>
      </c>
      <c r="AD125" s="6">
        <v>2043</v>
      </c>
      <c r="AE125" s="6">
        <v>2044</v>
      </c>
      <c r="AF125" s="6">
        <v>2045</v>
      </c>
      <c r="AG125" s="6">
        <v>2046</v>
      </c>
      <c r="AH125" s="6">
        <v>2047</v>
      </c>
      <c r="AI125" s="6">
        <v>2048</v>
      </c>
      <c r="AJ125" s="6">
        <v>2049</v>
      </c>
      <c r="AK125" s="6">
        <v>2050</v>
      </c>
    </row>
    <row r="126" spans="1:37" s="6" customFormat="1">
      <c r="A126" s="4" t="s">
        <v>72</v>
      </c>
      <c r="B126" s="6">
        <f>B69</f>
        <v>1784246624125.8872</v>
      </c>
      <c r="C126" s="6">
        <f>$B126*('NEB CEF End-Use Demand'!M$19/'NEB CEF End-Use Demand'!$L$19)</f>
        <v>1814291671922.0894</v>
      </c>
      <c r="D126" s="6">
        <f>$B126*('NEB CEF End-Use Demand'!N$19/'NEB CEF End-Use Demand'!$L$19)</f>
        <v>1844336719718.2913</v>
      </c>
      <c r="E126" s="6">
        <f>$B126*('NEB CEF End-Use Demand'!O$19/'NEB CEF End-Use Demand'!$L$19)</f>
        <v>1872664907640.4248</v>
      </c>
      <c r="F126" s="6">
        <f>$B126*('NEB CEF End-Use Demand'!P$19/'NEB CEF End-Use Demand'!$L$19)</f>
        <v>1900563880594.0413</v>
      </c>
      <c r="G126" s="6">
        <f>$B126*('NEB CEF End-Use Demand'!Q$19/'NEB CEF End-Use Demand'!$L$19)</f>
        <v>1928033638579.1401</v>
      </c>
      <c r="H126" s="6">
        <f>$B126*('NEB CEF End-Use Demand'!R$19/'NEB CEF End-Use Demand'!$L$19)</f>
        <v>1954644966627.2046</v>
      </c>
      <c r="I126" s="6">
        <f>$B126*('NEB CEF End-Use Demand'!S$19/'NEB CEF End-Use Demand'!$L$19)</f>
        <v>1980397864738.2351</v>
      </c>
      <c r="J126" s="6">
        <f>$B126*('NEB CEF End-Use Demand'!T$19/'NEB CEF End-Use Demand'!$L$19)</f>
        <v>2004863117943.7139</v>
      </c>
      <c r="K126" s="6">
        <f>$B126*('NEB CEF End-Use Demand'!U$19/'NEB CEF End-Use Demand'!$L$19)</f>
        <v>2028899156180.6758</v>
      </c>
      <c r="L126" s="6">
        <f>$B126*('NEB CEF End-Use Demand'!V$19/'NEB CEF End-Use Demand'!$L$19)</f>
        <v>2051647549512.0859</v>
      </c>
      <c r="M126" s="6">
        <f>$B126*('NEB CEF End-Use Demand'!W$19/'NEB CEF End-Use Demand'!$L$19)</f>
        <v>2073966727874.979</v>
      </c>
      <c r="N126" s="6">
        <f>$B126*('NEB CEF End-Use Demand'!X$19/'NEB CEF End-Use Demand'!$L$19)</f>
        <v>2096715121206.3889</v>
      </c>
      <c r="O126" s="6">
        <f>$B126*('NEB CEF End-Use Demand'!Y$19/'NEB CEF End-Use Demand'!$L$19)</f>
        <v>2118605084600.7649</v>
      </c>
      <c r="P126" s="6">
        <f>$B126*('NEB CEF End-Use Demand'!Z$19/'NEB CEF End-Use Demand'!$L$19)</f>
        <v>2140924262963.658</v>
      </c>
      <c r="Q126" s="6">
        <f>$B126*('NEB CEF End-Use Demand'!AA$19/'NEB CEF End-Use Demand'!$L$19)</f>
        <v>2162385011389.5166</v>
      </c>
      <c r="R126" s="6">
        <f>$B126*('NEB CEF End-Use Demand'!AB$19/'NEB CEF End-Use Demand'!$L$19)</f>
        <v>2183845759815.375</v>
      </c>
      <c r="S126" s="6">
        <f>$B126*('NEB CEF End-Use Demand'!AC$19/'NEB CEF End-Use Demand'!$L$19)</f>
        <v>2204877293272.7163</v>
      </c>
      <c r="T126" s="6">
        <f>$B126*('NEB CEF End-Use Demand'!AD$19/'NEB CEF End-Use Demand'!$L$19)</f>
        <v>2225479611761.541</v>
      </c>
      <c r="U126" s="6">
        <f>$B126*('NEB CEF End-Use Demand'!AE$19/'NEB CEF End-Use Demand'!$L$19)</f>
        <v>2246081930250.3652</v>
      </c>
      <c r="V126" s="6">
        <f>$B126*('NEB CEF End-Use Demand'!AF$19/'NEB CEF End-Use Demand'!$L$19)</f>
        <v>2266684248739.1895</v>
      </c>
      <c r="W126" s="6">
        <f>$B126*('NEB CEF End-Use Demand'!AG$19/'NEB CEF End-Use Demand'!$L$19)</f>
        <v>2286428137290.9795</v>
      </c>
      <c r="X126" s="6">
        <f>$B126*('NEB CEF End-Use Demand'!AH$19/'NEB CEF End-Use Demand'!$L$19)</f>
        <v>2306601240811.2866</v>
      </c>
      <c r="Y126" s="6">
        <f>$B126*('NEB CEF End-Use Demand'!AI$19/'NEB CEF End-Use Demand'!$L$19)</f>
        <v>2325915914394.5591</v>
      </c>
      <c r="Z126" s="6">
        <f>$B126*('NEB CEF End-Use Demand'!AJ$19/'NEB CEF End-Use Demand'!$L$19)</f>
        <v>2345230587977.832</v>
      </c>
      <c r="AA126" s="6">
        <f>$B126*('NEB CEF End-Use Demand'!AK$19/'NEB CEF End-Use Demand'!$L$19)</f>
        <v>2364545261561.105</v>
      </c>
      <c r="AB126" s="6">
        <f>TREND($R126:$AA126,$R$125:$AA$125,AB$125)</f>
        <v>2385977395655.7266</v>
      </c>
      <c r="AC126" s="6">
        <f t="shared" ref="AC126:AK126" si="8">TREND($R126:$AA126,$R$125:$AA$125,AC$125)</f>
        <v>2406051649668.1328</v>
      </c>
      <c r="AD126" s="6">
        <f t="shared" si="8"/>
        <v>2426125903680.5391</v>
      </c>
      <c r="AE126" s="6">
        <f t="shared" si="8"/>
        <v>2446200157692.9453</v>
      </c>
      <c r="AF126" s="6">
        <f t="shared" si="8"/>
        <v>2466274411705.3516</v>
      </c>
      <c r="AG126" s="6">
        <f t="shared" si="8"/>
        <v>2486348665717.7578</v>
      </c>
      <c r="AH126" s="6">
        <f t="shared" si="8"/>
        <v>2506422919730.1641</v>
      </c>
      <c r="AI126" s="6">
        <f t="shared" si="8"/>
        <v>2526497173742.5703</v>
      </c>
      <c r="AJ126" s="6">
        <f t="shared" si="8"/>
        <v>2546571427754.9766</v>
      </c>
      <c r="AK126" s="6">
        <f t="shared" si="8"/>
        <v>2566645681767.3828</v>
      </c>
    </row>
    <row r="127" spans="1:37" s="6" customFormat="1">
      <c r="A127" s="4" t="s">
        <v>656</v>
      </c>
      <c r="B127" s="6">
        <v>0</v>
      </c>
      <c r="C127" s="6">
        <f>$B127*('NEB CEF End-Use Demand'!M$24/'NEB CEF End-Use Demand'!$L$24)</f>
        <v>0</v>
      </c>
      <c r="D127" s="6">
        <f>$B127*('NEB CEF End-Use Demand'!N$24/'NEB CEF End-Use Demand'!$L$24)</f>
        <v>0</v>
      </c>
      <c r="E127" s="6">
        <f>$B127*('NEB CEF End-Use Demand'!O$24/'NEB CEF End-Use Demand'!$L$24)</f>
        <v>0</v>
      </c>
      <c r="F127" s="6">
        <f>$B127*('NEB CEF End-Use Demand'!P$24/'NEB CEF End-Use Demand'!$L$24)</f>
        <v>0</v>
      </c>
      <c r="G127" s="6">
        <f>$B127*('NEB CEF End-Use Demand'!Q$24/'NEB CEF End-Use Demand'!$L$24)</f>
        <v>0</v>
      </c>
      <c r="H127" s="6">
        <f>$B127*('NEB CEF End-Use Demand'!R$24/'NEB CEF End-Use Demand'!$L$24)</f>
        <v>0</v>
      </c>
      <c r="I127" s="6">
        <f>$B127*('NEB CEF End-Use Demand'!S$24/'NEB CEF End-Use Demand'!$L$24)</f>
        <v>0</v>
      </c>
      <c r="J127" s="6">
        <f>$B127*('NEB CEF End-Use Demand'!T$24/'NEB CEF End-Use Demand'!$L$24)</f>
        <v>0</v>
      </c>
      <c r="K127" s="6">
        <f>$B127*('NEB CEF End-Use Demand'!U$24/'NEB CEF End-Use Demand'!$L$24)</f>
        <v>0</v>
      </c>
      <c r="L127" s="6">
        <f>$B127*('NEB CEF End-Use Demand'!V$24/'NEB CEF End-Use Demand'!$L$24)</f>
        <v>0</v>
      </c>
      <c r="M127" s="6">
        <f>$B127*('NEB CEF End-Use Demand'!W$24/'NEB CEF End-Use Demand'!$L$24)</f>
        <v>0</v>
      </c>
      <c r="N127" s="6">
        <f>$B127*('NEB CEF End-Use Demand'!X$24/'NEB CEF End-Use Demand'!$L$24)</f>
        <v>0</v>
      </c>
      <c r="O127" s="6">
        <f>$B127*('NEB CEF End-Use Demand'!Y$24/'NEB CEF End-Use Demand'!$L$24)</f>
        <v>0</v>
      </c>
      <c r="P127" s="6">
        <f>$B127*('NEB CEF End-Use Demand'!Z$24/'NEB CEF End-Use Demand'!$L$24)</f>
        <v>0</v>
      </c>
      <c r="Q127" s="6">
        <f>$B127*('NEB CEF End-Use Demand'!AA$24/'NEB CEF End-Use Demand'!$L$24)</f>
        <v>0</v>
      </c>
      <c r="R127" s="6">
        <f>$B127*('NEB CEF End-Use Demand'!AB$24/'NEB CEF End-Use Demand'!$L$24)</f>
        <v>0</v>
      </c>
      <c r="S127" s="6">
        <f>$B127*('NEB CEF End-Use Demand'!AC$24/'NEB CEF End-Use Demand'!$L$24)</f>
        <v>0</v>
      </c>
      <c r="T127" s="6">
        <f>$B127*('NEB CEF End-Use Demand'!AD$24/'NEB CEF End-Use Demand'!$L$24)</f>
        <v>0</v>
      </c>
      <c r="U127" s="6">
        <f>$B127*('NEB CEF End-Use Demand'!AE$24/'NEB CEF End-Use Demand'!$L$24)</f>
        <v>0</v>
      </c>
      <c r="V127" s="6">
        <f>$B127*('NEB CEF End-Use Demand'!AF$24/'NEB CEF End-Use Demand'!$L$24)</f>
        <v>0</v>
      </c>
      <c r="W127" s="6">
        <f>$B127*('NEB CEF End-Use Demand'!AG$24/'NEB CEF End-Use Demand'!$L$24)</f>
        <v>0</v>
      </c>
      <c r="X127" s="6">
        <f>$B127*('NEB CEF End-Use Demand'!AH$24/'NEB CEF End-Use Demand'!$L$24)</f>
        <v>0</v>
      </c>
      <c r="Y127" s="6">
        <f>$B127*('NEB CEF End-Use Demand'!AI$24/'NEB CEF End-Use Demand'!$L$24)</f>
        <v>0</v>
      </c>
      <c r="Z127" s="6">
        <f>$B127*('NEB CEF End-Use Demand'!AJ$24/'NEB CEF End-Use Demand'!$L$24)</f>
        <v>0</v>
      </c>
      <c r="AA127" s="6">
        <f>$B127*('NEB CEF End-Use Demand'!AK$24/'NEB CEF End-Use Demand'!$L$24)</f>
        <v>0</v>
      </c>
      <c r="AB127" s="6">
        <f t="shared" ref="AB127:AK131" si="9">TREND($R127:$AA127,$R$125:$AA$125,AB$125)</f>
        <v>0</v>
      </c>
      <c r="AC127" s="6">
        <f t="shared" si="9"/>
        <v>0</v>
      </c>
      <c r="AD127" s="6">
        <f t="shared" si="9"/>
        <v>0</v>
      </c>
      <c r="AE127" s="6">
        <f t="shared" si="9"/>
        <v>0</v>
      </c>
      <c r="AF127" s="6">
        <f t="shared" si="9"/>
        <v>0</v>
      </c>
      <c r="AG127" s="6">
        <f t="shared" si="9"/>
        <v>0</v>
      </c>
      <c r="AH127" s="6">
        <f t="shared" si="9"/>
        <v>0</v>
      </c>
      <c r="AI127" s="6">
        <f t="shared" si="9"/>
        <v>0</v>
      </c>
      <c r="AJ127" s="6">
        <f t="shared" si="9"/>
        <v>0</v>
      </c>
      <c r="AK127" s="6">
        <f t="shared" si="9"/>
        <v>0</v>
      </c>
    </row>
    <row r="128" spans="1:37" s="6" customFormat="1">
      <c r="A128" s="4" t="s">
        <v>73</v>
      </c>
      <c r="B128" s="6">
        <f>C69</f>
        <v>18040715866161.734</v>
      </c>
      <c r="C128" s="6">
        <f>$B128*('NEB CEF End-Use Demand'!M$20/'NEB CEF End-Use Demand'!$L$20)</f>
        <v>18213649808048.941</v>
      </c>
      <c r="D128" s="6">
        <f>$B128*('NEB CEF End-Use Demand'!N$20/'NEB CEF End-Use Demand'!$L$20)</f>
        <v>18347467739271.184</v>
      </c>
      <c r="E128" s="6">
        <f>$B128*('NEB CEF End-Use Demand'!O$20/'NEB CEF End-Use Demand'!$L$20)</f>
        <v>18452463346845.559</v>
      </c>
      <c r="F128" s="6">
        <f>$B128*('NEB CEF End-Use Demand'!P$20/'NEB CEF End-Use Demand'!$L$20)</f>
        <v>18546135898701.129</v>
      </c>
      <c r="G128" s="6">
        <f>$B128*('NEB CEF End-Use Demand'!Q$20/'NEB CEF End-Use Demand'!$L$20)</f>
        <v>18629514763539.602</v>
      </c>
      <c r="H128" s="6">
        <f>$B128*('NEB CEF End-Use Demand'!R$20/'NEB CEF End-Use Demand'!$L$20)</f>
        <v>18706717416167.816</v>
      </c>
      <c r="I128" s="6">
        <f>$B128*('NEB CEF End-Use Demand'!S$20/'NEB CEF End-Use Demand'!$L$20)</f>
        <v>18780831962690.906</v>
      </c>
      <c r="J128" s="6">
        <f>$B128*('NEB CEF End-Use Demand'!T$20/'NEB CEF End-Use Demand'!$L$20)</f>
        <v>18849799665705.449</v>
      </c>
      <c r="K128" s="6">
        <f>$B128*('NEB CEF End-Use Demand'!U$20/'NEB CEF End-Use Demand'!$L$20)</f>
        <v>18918767368719.988</v>
      </c>
      <c r="L128" s="6">
        <f>$B128*('NEB CEF End-Use Demand'!V$20/'NEB CEF End-Use Demand'!$L$20)</f>
        <v>18985676334331.109</v>
      </c>
      <c r="M128" s="6">
        <f>$B128*('NEB CEF End-Use Demand'!W$20/'NEB CEF End-Use Demand'!$L$20)</f>
        <v>19049497193837.105</v>
      </c>
      <c r="N128" s="6">
        <f>$B128*('NEB CEF End-Use Demand'!X$20/'NEB CEF End-Use Demand'!$L$20)</f>
        <v>19108171209834.547</v>
      </c>
      <c r="O128" s="6">
        <f>$B128*('NEB CEF End-Use Demand'!Y$20/'NEB CEF End-Use Demand'!$L$20)</f>
        <v>19163757119726.863</v>
      </c>
      <c r="P128" s="6">
        <f>$B128*('NEB CEF End-Use Demand'!Z$20/'NEB CEF End-Use Demand'!$L$20)</f>
        <v>19215225554812.344</v>
      </c>
      <c r="Q128" s="6">
        <f>$B128*('NEB CEF End-Use Demand'!AA$20/'NEB CEF End-Use Demand'!$L$20)</f>
        <v>19262576515090.984</v>
      </c>
      <c r="R128" s="6">
        <f>$B128*('NEB CEF End-Use Demand'!AB$20/'NEB CEF End-Use Demand'!$L$20)</f>
        <v>19306839369264.496</v>
      </c>
      <c r="S128" s="6">
        <f>$B128*('NEB CEF End-Use Demand'!AC$20/'NEB CEF End-Use Demand'!$L$20)</f>
        <v>19348014117332.875</v>
      </c>
      <c r="T128" s="6">
        <f>$B128*('NEB CEF End-Use Demand'!AD$20/'NEB CEF End-Use Demand'!$L$20)</f>
        <v>19385071390594.418</v>
      </c>
      <c r="U128" s="6">
        <f>$B128*('NEB CEF End-Use Demand'!AE$20/'NEB CEF End-Use Demand'!$L$20)</f>
        <v>19420069926452.547</v>
      </c>
      <c r="V128" s="6">
        <f>$B128*('NEB CEF End-Use Demand'!AF$20/'NEB CEF End-Use Demand'!$L$20)</f>
        <v>19451980356205.543</v>
      </c>
      <c r="W128" s="6">
        <f>$B128*('NEB CEF End-Use Demand'!AG$20/'NEB CEF End-Use Demand'!$L$20)</f>
        <v>19482861417256.832</v>
      </c>
      <c r="X128" s="6">
        <f>$B128*('NEB CEF End-Use Demand'!AH$20/'NEB CEF End-Use Demand'!$L$20)</f>
        <v>19510654372202.984</v>
      </c>
      <c r="Y128" s="6">
        <f>$B128*('NEB CEF End-Use Demand'!AI$20/'NEB CEF End-Use Demand'!$L$20)</f>
        <v>19535359221044.016</v>
      </c>
      <c r="Z128" s="6">
        <f>$B128*('NEB CEF End-Use Demand'!AJ$20/'NEB CEF End-Use Demand'!$L$20)</f>
        <v>19559034701183.336</v>
      </c>
      <c r="AA128" s="6">
        <f>$B128*('NEB CEF End-Use Demand'!AK$20/'NEB CEF End-Use Demand'!$L$20)</f>
        <v>19582710181322.656</v>
      </c>
      <c r="AB128" s="6">
        <f t="shared" si="9"/>
        <v>19625394670153.547</v>
      </c>
      <c r="AC128" s="6">
        <f t="shared" si="9"/>
        <v>19655782881947.656</v>
      </c>
      <c r="AD128" s="6">
        <f t="shared" si="9"/>
        <v>19686171093741.758</v>
      </c>
      <c r="AE128" s="6">
        <f t="shared" si="9"/>
        <v>19716559305535.859</v>
      </c>
      <c r="AF128" s="6">
        <f t="shared" si="9"/>
        <v>19746947517329.969</v>
      </c>
      <c r="AG128" s="6">
        <f t="shared" si="9"/>
        <v>19777335729124.07</v>
      </c>
      <c r="AH128" s="6">
        <f t="shared" si="9"/>
        <v>19807723940918.18</v>
      </c>
      <c r="AI128" s="6">
        <f t="shared" si="9"/>
        <v>19838112152712.281</v>
      </c>
      <c r="AJ128" s="6">
        <f t="shared" si="9"/>
        <v>19868500364506.383</v>
      </c>
      <c r="AK128" s="6">
        <f t="shared" si="9"/>
        <v>19898888576300.492</v>
      </c>
    </row>
    <row r="129" spans="1:37" s="6" customFormat="1">
      <c r="A129" s="4" t="s">
        <v>657</v>
      </c>
      <c r="B129" s="6">
        <f>D69</f>
        <v>4380396201.849617</v>
      </c>
      <c r="C129" s="6">
        <f>$B129*('NEB CEF End-Use Demand'!M$21/'NEB CEF End-Use Demand'!$L$21)</f>
        <v>4423131774.5505886</v>
      </c>
      <c r="D129" s="6">
        <f>$B129*('NEB CEF End-Use Demand'!N$21/'NEB CEF End-Use Demand'!$L$21)</f>
        <v>4487235133.602047</v>
      </c>
      <c r="E129" s="6">
        <f>$B129*('NEB CEF End-Use Demand'!O$21/'NEB CEF End-Use Demand'!$L$21)</f>
        <v>4551338492.6535044</v>
      </c>
      <c r="F129" s="6">
        <f>$B129*('NEB CEF End-Use Demand'!P$21/'NEB CEF End-Use Demand'!$L$21)</f>
        <v>4615441851.7049637</v>
      </c>
      <c r="G129" s="6">
        <f>$B129*('NEB CEF End-Use Demand'!Q$21/'NEB CEF End-Use Demand'!$L$21)</f>
        <v>4594074065.3544769</v>
      </c>
      <c r="H129" s="6">
        <f>$B129*('NEB CEF End-Use Demand'!R$21/'NEB CEF End-Use Demand'!$L$21)</f>
        <v>4572706279.0039911</v>
      </c>
      <c r="I129" s="6">
        <f>$B129*('NEB CEF End-Use Demand'!S$21/'NEB CEF End-Use Demand'!$L$21)</f>
        <v>4572706279.0039911</v>
      </c>
      <c r="J129" s="6">
        <f>$B129*('NEB CEF End-Use Demand'!T$21/'NEB CEF End-Use Demand'!$L$21)</f>
        <v>4572706279.0039911</v>
      </c>
      <c r="K129" s="6">
        <f>$B129*('NEB CEF End-Use Demand'!U$21/'NEB CEF End-Use Demand'!$L$21)</f>
        <v>4572706279.0039911</v>
      </c>
      <c r="L129" s="6">
        <f>$B129*('NEB CEF End-Use Demand'!V$21/'NEB CEF End-Use Demand'!$L$21)</f>
        <v>4551338492.6535044</v>
      </c>
      <c r="M129" s="6">
        <f>$B129*('NEB CEF End-Use Demand'!W$21/'NEB CEF End-Use Demand'!$L$21)</f>
        <v>4551338492.6535044</v>
      </c>
      <c r="N129" s="6">
        <f>$B129*('NEB CEF End-Use Demand'!X$21/'NEB CEF End-Use Demand'!$L$21)</f>
        <v>4551338492.6535044</v>
      </c>
      <c r="O129" s="6">
        <f>$B129*('NEB CEF End-Use Demand'!Y$21/'NEB CEF End-Use Demand'!$L$21)</f>
        <v>4551338492.6535044</v>
      </c>
      <c r="P129" s="6">
        <f>$B129*('NEB CEF End-Use Demand'!Z$21/'NEB CEF End-Use Demand'!$L$21)</f>
        <v>4551338492.6535044</v>
      </c>
      <c r="Q129" s="6">
        <f>$B129*('NEB CEF End-Use Demand'!AA$21/'NEB CEF End-Use Demand'!$L$21)</f>
        <v>4551338492.6535044</v>
      </c>
      <c r="R129" s="6">
        <f>$B129*('NEB CEF End-Use Demand'!AB$21/'NEB CEF End-Use Demand'!$L$21)</f>
        <v>4551338492.6535044</v>
      </c>
      <c r="S129" s="6">
        <f>$B129*('NEB CEF End-Use Demand'!AC$21/'NEB CEF End-Use Demand'!$L$21)</f>
        <v>4572706279.0039911</v>
      </c>
      <c r="T129" s="6">
        <f>$B129*('NEB CEF End-Use Demand'!AD$21/'NEB CEF End-Use Demand'!$L$21)</f>
        <v>4572706279.0039911</v>
      </c>
      <c r="U129" s="6">
        <f>$B129*('NEB CEF End-Use Demand'!AE$21/'NEB CEF End-Use Demand'!$L$21)</f>
        <v>4572706279.0039911</v>
      </c>
      <c r="V129" s="6">
        <f>$B129*('NEB CEF End-Use Demand'!AF$21/'NEB CEF End-Use Demand'!$L$21)</f>
        <v>4572706279.0039911</v>
      </c>
      <c r="W129" s="6">
        <f>$B129*('NEB CEF End-Use Demand'!AG$21/'NEB CEF End-Use Demand'!$L$21)</f>
        <v>4572706279.0039911</v>
      </c>
      <c r="X129" s="6">
        <f>$B129*('NEB CEF End-Use Demand'!AH$21/'NEB CEF End-Use Demand'!$L$21)</f>
        <v>4594074065.3544769</v>
      </c>
      <c r="Y129" s="6">
        <f>$B129*('NEB CEF End-Use Demand'!AI$21/'NEB CEF End-Use Demand'!$L$21)</f>
        <v>4594074065.3544769</v>
      </c>
      <c r="Z129" s="6">
        <f>$B129*('NEB CEF End-Use Demand'!AJ$21/'NEB CEF End-Use Demand'!$L$21)</f>
        <v>4594074065.3544769</v>
      </c>
      <c r="AA129" s="6">
        <f>$B129*('NEB CEF End-Use Demand'!AK$21/'NEB CEF End-Use Demand'!$L$21)</f>
        <v>4615441851.7049637</v>
      </c>
      <c r="AB129" s="6">
        <f t="shared" si="9"/>
        <v>4611168294.434866</v>
      </c>
      <c r="AC129" s="6">
        <f t="shared" si="9"/>
        <v>4616607367.3240814</v>
      </c>
      <c r="AD129" s="6">
        <f t="shared" si="9"/>
        <v>4622046440.213295</v>
      </c>
      <c r="AE129" s="6">
        <f t="shared" si="9"/>
        <v>4627485513.1025105</v>
      </c>
      <c r="AF129" s="6">
        <f t="shared" si="9"/>
        <v>4632924585.991724</v>
      </c>
      <c r="AG129" s="6">
        <f t="shared" si="9"/>
        <v>4638363658.8809395</v>
      </c>
      <c r="AH129" s="6">
        <f t="shared" si="9"/>
        <v>4643802731.770153</v>
      </c>
      <c r="AI129" s="6">
        <f t="shared" si="9"/>
        <v>4649241804.6593685</v>
      </c>
      <c r="AJ129" s="6">
        <f t="shared" si="9"/>
        <v>4654680877.548584</v>
      </c>
      <c r="AK129" s="6">
        <f t="shared" si="9"/>
        <v>4660119950.4377975</v>
      </c>
    </row>
    <row r="130" spans="1:37" s="6" customFormat="1">
      <c r="A130" s="4" t="s">
        <v>658</v>
      </c>
      <c r="B130" s="6">
        <f>F69</f>
        <v>0</v>
      </c>
      <c r="C130" s="6">
        <f>$B130*('NEB CEF End-Use Demand'!M$20/'NEB CEF End-Use Demand'!$L$20)</f>
        <v>0</v>
      </c>
      <c r="D130" s="6">
        <f>$B130*('NEB CEF End-Use Demand'!N$20/'NEB CEF End-Use Demand'!$L$20)</f>
        <v>0</v>
      </c>
      <c r="E130" s="6">
        <f>$B130*('NEB CEF End-Use Demand'!O$20/'NEB CEF End-Use Demand'!$L$20)</f>
        <v>0</v>
      </c>
      <c r="F130" s="6">
        <f>$B130*('NEB CEF End-Use Demand'!P$20/'NEB CEF End-Use Demand'!$L$20)</f>
        <v>0</v>
      </c>
      <c r="G130" s="6">
        <f>$B130*('NEB CEF End-Use Demand'!Q$20/'NEB CEF End-Use Demand'!$L$20)</f>
        <v>0</v>
      </c>
      <c r="H130" s="6">
        <f>$B130*('NEB CEF End-Use Demand'!R$20/'NEB CEF End-Use Demand'!$L$20)</f>
        <v>0</v>
      </c>
      <c r="I130" s="6">
        <f>$B130*('NEB CEF End-Use Demand'!S$20/'NEB CEF End-Use Demand'!$L$20)</f>
        <v>0</v>
      </c>
      <c r="J130" s="6">
        <f>$B130*('NEB CEF End-Use Demand'!T$20/'NEB CEF End-Use Demand'!$L$20)</f>
        <v>0</v>
      </c>
      <c r="K130" s="6">
        <f>$B130*('NEB CEF End-Use Demand'!U$20/'NEB CEF End-Use Demand'!$L$20)</f>
        <v>0</v>
      </c>
      <c r="L130" s="6">
        <f>$B130*('NEB CEF End-Use Demand'!V$20/'NEB CEF End-Use Demand'!$L$20)</f>
        <v>0</v>
      </c>
      <c r="M130" s="6">
        <f>$B130*('NEB CEF End-Use Demand'!W$20/'NEB CEF End-Use Demand'!$L$20)</f>
        <v>0</v>
      </c>
      <c r="N130" s="6">
        <f>$B130*('NEB CEF End-Use Demand'!X$20/'NEB CEF End-Use Demand'!$L$20)</f>
        <v>0</v>
      </c>
      <c r="O130" s="6">
        <f>$B130*('NEB CEF End-Use Demand'!Y$20/'NEB CEF End-Use Demand'!$L$20)</f>
        <v>0</v>
      </c>
      <c r="P130" s="6">
        <f>$B130*('NEB CEF End-Use Demand'!Z$20/'NEB CEF End-Use Demand'!$L$20)</f>
        <v>0</v>
      </c>
      <c r="Q130" s="6">
        <f>$B130*('NEB CEF End-Use Demand'!AA$20/'NEB CEF End-Use Demand'!$L$20)</f>
        <v>0</v>
      </c>
      <c r="R130" s="6">
        <f>$B130*('NEB CEF End-Use Demand'!AB$20/'NEB CEF End-Use Demand'!$L$20)</f>
        <v>0</v>
      </c>
      <c r="S130" s="6">
        <f>$B130*('NEB CEF End-Use Demand'!AC$20/'NEB CEF End-Use Demand'!$L$20)</f>
        <v>0</v>
      </c>
      <c r="T130" s="6">
        <f>$B130*('NEB CEF End-Use Demand'!AD$20/'NEB CEF End-Use Demand'!$L$20)</f>
        <v>0</v>
      </c>
      <c r="U130" s="6">
        <f>$B130*('NEB CEF End-Use Demand'!AE$20/'NEB CEF End-Use Demand'!$L$20)</f>
        <v>0</v>
      </c>
      <c r="V130" s="6">
        <f>$B130*('NEB CEF End-Use Demand'!AF$20/'NEB CEF End-Use Demand'!$L$20)</f>
        <v>0</v>
      </c>
      <c r="W130" s="6">
        <f>$B130*('NEB CEF End-Use Demand'!AG$20/'NEB CEF End-Use Demand'!$L$20)</f>
        <v>0</v>
      </c>
      <c r="X130" s="6">
        <f>$B130*('NEB CEF End-Use Demand'!AH$20/'NEB CEF End-Use Demand'!$L$20)</f>
        <v>0</v>
      </c>
      <c r="Y130" s="6">
        <f>$B130*('NEB CEF End-Use Demand'!AI$20/'NEB CEF End-Use Demand'!$L$20)</f>
        <v>0</v>
      </c>
      <c r="Z130" s="6">
        <f>$B130*('NEB CEF End-Use Demand'!AJ$20/'NEB CEF End-Use Demand'!$L$20)</f>
        <v>0</v>
      </c>
      <c r="AA130" s="6">
        <f>$B130*('NEB CEF End-Use Demand'!AK$20/'NEB CEF End-Use Demand'!$L$20)</f>
        <v>0</v>
      </c>
      <c r="AB130" s="6">
        <f t="shared" si="9"/>
        <v>0</v>
      </c>
      <c r="AC130" s="6">
        <f t="shared" si="9"/>
        <v>0</v>
      </c>
      <c r="AD130" s="6">
        <f t="shared" si="9"/>
        <v>0</v>
      </c>
      <c r="AE130" s="6">
        <f t="shared" si="9"/>
        <v>0</v>
      </c>
      <c r="AF130" s="6">
        <f t="shared" si="9"/>
        <v>0</v>
      </c>
      <c r="AG130" s="6">
        <f t="shared" si="9"/>
        <v>0</v>
      </c>
      <c r="AH130" s="6">
        <f t="shared" si="9"/>
        <v>0</v>
      </c>
      <c r="AI130" s="6">
        <f t="shared" si="9"/>
        <v>0</v>
      </c>
      <c r="AJ130" s="6">
        <f t="shared" si="9"/>
        <v>0</v>
      </c>
      <c r="AK130" s="6">
        <f t="shared" si="9"/>
        <v>0</v>
      </c>
    </row>
    <row r="131" spans="1:37" s="6" customFormat="1">
      <c r="A131" s="4" t="s">
        <v>75</v>
      </c>
      <c r="B131" s="6">
        <f>E69</f>
        <v>1032521961864.5527</v>
      </c>
      <c r="C131" s="6">
        <f>$B131*('NEB CEF End-Use Demand'!M$23/'NEB CEF End-Use Demand'!$L$23)</f>
        <v>1060459421937.5508</v>
      </c>
      <c r="D131" s="6">
        <f>$B131*('NEB CEF End-Use Demand'!N$23/'NEB CEF End-Use Demand'!$L$23)</f>
        <v>1087232821174.1741</v>
      </c>
      <c r="E131" s="6">
        <f>$B131*('NEB CEF End-Use Demand'!O$23/'NEB CEF End-Use Demand'!$L$23)</f>
        <v>1109349977065.2974</v>
      </c>
      <c r="F131" s="6">
        <f>$B131*('NEB CEF End-Use Demand'!P$23/'NEB CEF End-Use Demand'!$L$23)</f>
        <v>1132631193792.7959</v>
      </c>
      <c r="G131" s="6">
        <f>$B131*('NEB CEF End-Use Demand'!Q$23/'NEB CEF End-Use Demand'!$L$23)</f>
        <v>1152420228011.1694</v>
      </c>
      <c r="H131" s="6">
        <f>$B131*('NEB CEF End-Use Demand'!R$23/'NEB CEF End-Use Demand'!$L$23)</f>
        <v>1171045201393.1682</v>
      </c>
      <c r="I131" s="6">
        <f>$B131*('NEB CEF End-Use Demand'!S$23/'NEB CEF End-Use Demand'!$L$23)</f>
        <v>1188506113938.792</v>
      </c>
      <c r="J131" s="6">
        <f>$B131*('NEB CEF End-Use Demand'!T$23/'NEB CEF End-Use Demand'!$L$23)</f>
        <v>1204802965648.0408</v>
      </c>
      <c r="K131" s="6">
        <f>$B131*('NEB CEF End-Use Demand'!U$23/'NEB CEF End-Use Demand'!$L$23)</f>
        <v>1219935756520.9148</v>
      </c>
      <c r="L131" s="6">
        <f>$B131*('NEB CEF End-Use Demand'!V$23/'NEB CEF End-Use Demand'!$L$23)</f>
        <v>1233904486557.4136</v>
      </c>
      <c r="M131" s="6">
        <f>$B131*('NEB CEF End-Use Demand'!W$23/'NEB CEF End-Use Demand'!$L$23)</f>
        <v>1245545094921.1628</v>
      </c>
      <c r="N131" s="6">
        <f>$B131*('NEB CEF End-Use Demand'!X$23/'NEB CEF End-Use Demand'!$L$23)</f>
        <v>1257185703284.9121</v>
      </c>
      <c r="O131" s="6">
        <f>$B131*('NEB CEF End-Use Demand'!Y$23/'NEB CEF End-Use Demand'!$L$23)</f>
        <v>1266498189975.9116</v>
      </c>
      <c r="P131" s="6">
        <f>$B131*('NEB CEF End-Use Demand'!Z$23/'NEB CEF End-Use Demand'!$L$23)</f>
        <v>1274646615830.5356</v>
      </c>
      <c r="Q131" s="6">
        <f>$B131*('NEB CEF End-Use Demand'!AA$23/'NEB CEF End-Use Demand'!$L$23)</f>
        <v>1281630980848.7854</v>
      </c>
      <c r="R131" s="6">
        <f>$B131*('NEB CEF End-Use Demand'!AB$23/'NEB CEF End-Use Demand'!$L$23)</f>
        <v>1287451285030.6599</v>
      </c>
      <c r="S131" s="6">
        <f>$B131*('NEB CEF End-Use Demand'!AC$23/'NEB CEF End-Use Demand'!$L$23)</f>
        <v>1292107528376.1597</v>
      </c>
      <c r="T131" s="6">
        <f>$B131*('NEB CEF End-Use Demand'!AD$23/'NEB CEF End-Use Demand'!$L$23)</f>
        <v>1296763771721.6594</v>
      </c>
      <c r="U131" s="6">
        <f>$B131*('NEB CEF End-Use Demand'!AE$23/'NEB CEF End-Use Demand'!$L$23)</f>
        <v>1300255954230.7839</v>
      </c>
      <c r="V131" s="6">
        <f>$B131*('NEB CEF End-Use Demand'!AF$23/'NEB CEF End-Use Demand'!$L$23)</f>
        <v>1302584075903.5337</v>
      </c>
      <c r="W131" s="6">
        <f>$B131*('NEB CEF End-Use Demand'!AG$23/'NEB CEF End-Use Demand'!$L$23)</f>
        <v>1303748136739.9087</v>
      </c>
      <c r="X131" s="6">
        <f>$B131*('NEB CEF End-Use Demand'!AH$23/'NEB CEF End-Use Demand'!$L$23)</f>
        <v>1303748136739.9087</v>
      </c>
      <c r="Y131" s="6">
        <f>$B131*('NEB CEF End-Use Demand'!AI$23/'NEB CEF End-Use Demand'!$L$23)</f>
        <v>1303748136739.9087</v>
      </c>
      <c r="Z131" s="6">
        <f>$B131*('NEB CEF End-Use Demand'!AJ$23/'NEB CEF End-Use Demand'!$L$23)</f>
        <v>1303748136739.9087</v>
      </c>
      <c r="AA131" s="6">
        <f>$B131*('NEB CEF End-Use Demand'!AK$23/'NEB CEF End-Use Demand'!$L$23)</f>
        <v>1302584075903.5337</v>
      </c>
      <c r="AB131" s="6">
        <f t="shared" si="9"/>
        <v>1308481984141.166</v>
      </c>
      <c r="AC131" s="6">
        <f t="shared" si="9"/>
        <v>1310083449655.4517</v>
      </c>
      <c r="AD131" s="6">
        <f t="shared" si="9"/>
        <v>1311684915169.7373</v>
      </c>
      <c r="AE131" s="6">
        <f t="shared" si="9"/>
        <v>1313286380684.0225</v>
      </c>
      <c r="AF131" s="6">
        <f t="shared" si="9"/>
        <v>1314887846198.3081</v>
      </c>
      <c r="AG131" s="6">
        <f t="shared" si="9"/>
        <v>1316489311712.5938</v>
      </c>
      <c r="AH131" s="6">
        <f t="shared" si="9"/>
        <v>1318090777226.8789</v>
      </c>
      <c r="AI131" s="6">
        <f t="shared" si="9"/>
        <v>1319692242741.1646</v>
      </c>
      <c r="AJ131" s="6">
        <f t="shared" si="9"/>
        <v>1321293708255.4502</v>
      </c>
      <c r="AK131" s="6">
        <f t="shared" si="9"/>
        <v>1322895173769.7354</v>
      </c>
    </row>
    <row r="132" spans="1:37" s="6" customFormat="1">
      <c r="A132" s="1"/>
    </row>
    <row r="133" spans="1:37" s="6" customFormat="1">
      <c r="A133" s="1" t="s">
        <v>671</v>
      </c>
    </row>
    <row r="134" spans="1:37" s="6" customFormat="1">
      <c r="A134" s="4"/>
      <c r="B134" s="6">
        <v>2015</v>
      </c>
      <c r="C134" s="6">
        <v>2016</v>
      </c>
      <c r="D134" s="6">
        <v>2017</v>
      </c>
      <c r="E134" s="6">
        <v>2018</v>
      </c>
      <c r="F134" s="6">
        <v>2019</v>
      </c>
      <c r="G134" s="6">
        <v>2020</v>
      </c>
      <c r="H134" s="6">
        <v>2021</v>
      </c>
      <c r="I134" s="6">
        <v>2022</v>
      </c>
      <c r="J134" s="6">
        <v>2023</v>
      </c>
      <c r="K134" s="6">
        <v>2024</v>
      </c>
      <c r="L134" s="6">
        <v>2025</v>
      </c>
      <c r="M134" s="6">
        <v>2026</v>
      </c>
      <c r="N134" s="6">
        <v>2027</v>
      </c>
      <c r="O134" s="6">
        <v>2028</v>
      </c>
      <c r="P134" s="6">
        <v>2029</v>
      </c>
      <c r="Q134" s="6">
        <v>2030</v>
      </c>
      <c r="R134" s="6">
        <v>2031</v>
      </c>
      <c r="S134" s="6">
        <v>2032</v>
      </c>
      <c r="T134" s="6">
        <v>2033</v>
      </c>
      <c r="U134" s="6">
        <v>2034</v>
      </c>
      <c r="V134" s="6">
        <v>2035</v>
      </c>
      <c r="W134" s="6">
        <v>2036</v>
      </c>
      <c r="X134" s="6">
        <v>2037</v>
      </c>
      <c r="Y134" s="6">
        <v>2038</v>
      </c>
      <c r="Z134" s="6">
        <v>2039</v>
      </c>
      <c r="AA134" s="6">
        <v>2040</v>
      </c>
      <c r="AB134" s="6">
        <v>2041</v>
      </c>
      <c r="AC134" s="6">
        <v>2042</v>
      </c>
      <c r="AD134" s="6">
        <v>2043</v>
      </c>
      <c r="AE134" s="6">
        <v>2044</v>
      </c>
      <c r="AF134" s="6">
        <v>2045</v>
      </c>
      <c r="AG134" s="6">
        <v>2046</v>
      </c>
      <c r="AH134" s="6">
        <v>2047</v>
      </c>
      <c r="AI134" s="6">
        <v>2048</v>
      </c>
      <c r="AJ134" s="6">
        <v>2049</v>
      </c>
      <c r="AK134" s="6">
        <v>2050</v>
      </c>
    </row>
    <row r="135" spans="1:37" s="6" customFormat="1">
      <c r="A135" s="4" t="s">
        <v>72</v>
      </c>
      <c r="B135" s="6">
        <f>B70</f>
        <v>69438509919.884628</v>
      </c>
      <c r="C135" s="6">
        <f>$B135*('NEB CEF End-Use Demand'!M$19/'NEB CEF End-Use Demand'!$L$19)</f>
        <v>70607789615.432373</v>
      </c>
      <c r="D135" s="6">
        <f>$B135*('NEB CEF End-Use Demand'!N$19/'NEB CEF End-Use Demand'!$L$19)</f>
        <v>71777069310.980087</v>
      </c>
      <c r="E135" s="6">
        <f>$B135*('NEB CEF End-Use Demand'!O$19/'NEB CEF End-Use Demand'!$L$19)</f>
        <v>72879533023.925095</v>
      </c>
      <c r="F135" s="6">
        <f>$B135*('NEB CEF End-Use Demand'!P$19/'NEB CEF End-Use Demand'!$L$19)</f>
        <v>73965292741.219421</v>
      </c>
      <c r="G135" s="6">
        <f>$B135*('NEB CEF End-Use Demand'!Q$19/'NEB CEF End-Use Demand'!$L$19)</f>
        <v>75034348462.863068</v>
      </c>
      <c r="H135" s="6">
        <f>$B135*('NEB CEF End-Use Demand'!R$19/'NEB CEF End-Use Demand'!$L$19)</f>
        <v>76069996193.205338</v>
      </c>
      <c r="I135" s="6">
        <f>$B135*('NEB CEF End-Use Demand'!S$19/'NEB CEF End-Use Demand'!$L$19)</f>
        <v>77072235932.246246</v>
      </c>
      <c r="J135" s="6">
        <f>$B135*('NEB CEF End-Use Demand'!T$19/'NEB CEF End-Use Demand'!$L$19)</f>
        <v>78024363684.335114</v>
      </c>
      <c r="K135" s="6">
        <f>$B135*('NEB CEF End-Use Demand'!U$19/'NEB CEF End-Use Demand'!$L$19)</f>
        <v>78959787440.773315</v>
      </c>
      <c r="L135" s="6">
        <f>$B135*('NEB CEF End-Use Demand'!V$19/'NEB CEF End-Use Demand'!$L$19)</f>
        <v>79845099210.259445</v>
      </c>
      <c r="M135" s="6">
        <f>$B135*('NEB CEF End-Use Demand'!W$19/'NEB CEF End-Use Demand'!$L$19)</f>
        <v>80713706984.09491</v>
      </c>
      <c r="N135" s="6">
        <f>$B135*('NEB CEF End-Use Demand'!X$19/'NEB CEF End-Use Demand'!$L$19)</f>
        <v>81599018753.581055</v>
      </c>
      <c r="O135" s="6">
        <f>$B135*('NEB CEF End-Use Demand'!Y$19/'NEB CEF End-Use Demand'!$L$19)</f>
        <v>82450922531.765823</v>
      </c>
      <c r="P135" s="6">
        <f>$B135*('NEB CEF End-Use Demand'!Z$19/'NEB CEF End-Use Demand'!$L$19)</f>
        <v>83319530305.601288</v>
      </c>
      <c r="Q135" s="6">
        <f>$B135*('NEB CEF End-Use Demand'!AA$19/'NEB CEF End-Use Demand'!$L$19)</f>
        <v>84154730088.135376</v>
      </c>
      <c r="R135" s="6">
        <f>$B135*('NEB CEF End-Use Demand'!AB$19/'NEB CEF End-Use Demand'!$L$19)</f>
        <v>84989929870.669464</v>
      </c>
      <c r="S135" s="6">
        <f>$B135*('NEB CEF End-Use Demand'!AC$19/'NEB CEF End-Use Demand'!$L$19)</f>
        <v>85808425657.552872</v>
      </c>
      <c r="T135" s="6">
        <f>$B135*('NEB CEF End-Use Demand'!AD$19/'NEB CEF End-Use Demand'!$L$19)</f>
        <v>86610217448.785614</v>
      </c>
      <c r="U135" s="6">
        <f>$B135*('NEB CEF End-Use Demand'!AE$19/'NEB CEF End-Use Demand'!$L$19)</f>
        <v>87412009240.018356</v>
      </c>
      <c r="V135" s="6">
        <f>$B135*('NEB CEF End-Use Demand'!AF$19/'NEB CEF End-Use Demand'!$L$19)</f>
        <v>88213801031.251083</v>
      </c>
      <c r="W135" s="6">
        <f>$B135*('NEB CEF End-Use Demand'!AG$19/'NEB CEF End-Use Demand'!$L$19)</f>
        <v>88982184831.182449</v>
      </c>
      <c r="X135" s="6">
        <f>$B135*('NEB CEF End-Use Demand'!AH$19/'NEB CEF End-Use Demand'!$L$19)</f>
        <v>89767272626.764496</v>
      </c>
      <c r="Y135" s="6">
        <f>$B135*('NEB CEF End-Use Demand'!AI$19/'NEB CEF End-Use Demand'!$L$19)</f>
        <v>90518952431.045166</v>
      </c>
      <c r="Z135" s="6">
        <f>$B135*('NEB CEF End-Use Demand'!AJ$19/'NEB CEF End-Use Demand'!$L$19)</f>
        <v>91270632235.325867</v>
      </c>
      <c r="AA135" s="6">
        <f>$B135*('NEB CEF End-Use Demand'!AK$19/'NEB CEF End-Use Demand'!$L$19)</f>
        <v>92022312039.606552</v>
      </c>
      <c r="AB135" s="6">
        <f>TREND($R135:$AA135,$R$125:$AA$125,AB$125)</f>
        <v>92856398222.430664</v>
      </c>
      <c r="AC135" s="6">
        <f t="shared" ref="AC135:AK135" si="10">TREND($R135:$AA135,$R$125:$AA$125,AC$125)</f>
        <v>93637639037.196045</v>
      </c>
      <c r="AD135" s="6">
        <f t="shared" si="10"/>
        <v>94418879851.96167</v>
      </c>
      <c r="AE135" s="6">
        <f t="shared" si="10"/>
        <v>95200120666.727295</v>
      </c>
      <c r="AF135" s="6">
        <f t="shared" si="10"/>
        <v>95981361481.492676</v>
      </c>
      <c r="AG135" s="6">
        <f t="shared" si="10"/>
        <v>96762602296.258301</v>
      </c>
      <c r="AH135" s="6">
        <f t="shared" si="10"/>
        <v>97543843111.023682</v>
      </c>
      <c r="AI135" s="6">
        <f t="shared" si="10"/>
        <v>98325083925.789307</v>
      </c>
      <c r="AJ135" s="6">
        <f t="shared" si="10"/>
        <v>99106324740.554932</v>
      </c>
      <c r="AK135" s="6">
        <f t="shared" si="10"/>
        <v>99887565555.320312</v>
      </c>
    </row>
    <row r="136" spans="1:37" s="6" customFormat="1">
      <c r="A136" s="4" t="s">
        <v>656</v>
      </c>
      <c r="B136" s="6">
        <v>0</v>
      </c>
      <c r="C136" s="6">
        <f>$B136*('NEB CEF End-Use Demand'!M$24/'NEB CEF End-Use Demand'!$L$24)</f>
        <v>0</v>
      </c>
      <c r="D136" s="6">
        <f>$B136*('NEB CEF End-Use Demand'!N$24/'NEB CEF End-Use Demand'!$L$24)</f>
        <v>0</v>
      </c>
      <c r="E136" s="6">
        <f>$B136*('NEB CEF End-Use Demand'!O$24/'NEB CEF End-Use Demand'!$L$24)</f>
        <v>0</v>
      </c>
      <c r="F136" s="6">
        <f>$B136*('NEB CEF End-Use Demand'!P$24/'NEB CEF End-Use Demand'!$L$24)</f>
        <v>0</v>
      </c>
      <c r="G136" s="6">
        <f>$B136*('NEB CEF End-Use Demand'!Q$24/'NEB CEF End-Use Demand'!$L$24)</f>
        <v>0</v>
      </c>
      <c r="H136" s="6">
        <f>$B136*('NEB CEF End-Use Demand'!R$24/'NEB CEF End-Use Demand'!$L$24)</f>
        <v>0</v>
      </c>
      <c r="I136" s="6">
        <f>$B136*('NEB CEF End-Use Demand'!S$24/'NEB CEF End-Use Demand'!$L$24)</f>
        <v>0</v>
      </c>
      <c r="J136" s="6">
        <f>$B136*('NEB CEF End-Use Demand'!T$24/'NEB CEF End-Use Demand'!$L$24)</f>
        <v>0</v>
      </c>
      <c r="K136" s="6">
        <f>$B136*('NEB CEF End-Use Demand'!U$24/'NEB CEF End-Use Demand'!$L$24)</f>
        <v>0</v>
      </c>
      <c r="L136" s="6">
        <f>$B136*('NEB CEF End-Use Demand'!V$24/'NEB CEF End-Use Demand'!$L$24)</f>
        <v>0</v>
      </c>
      <c r="M136" s="6">
        <f>$B136*('NEB CEF End-Use Demand'!W$24/'NEB CEF End-Use Demand'!$L$24)</f>
        <v>0</v>
      </c>
      <c r="N136" s="6">
        <f>$B136*('NEB CEF End-Use Demand'!X$24/'NEB CEF End-Use Demand'!$L$24)</f>
        <v>0</v>
      </c>
      <c r="O136" s="6">
        <f>$B136*('NEB CEF End-Use Demand'!Y$24/'NEB CEF End-Use Demand'!$L$24)</f>
        <v>0</v>
      </c>
      <c r="P136" s="6">
        <f>$B136*('NEB CEF End-Use Demand'!Z$24/'NEB CEF End-Use Demand'!$L$24)</f>
        <v>0</v>
      </c>
      <c r="Q136" s="6">
        <f>$B136*('NEB CEF End-Use Demand'!AA$24/'NEB CEF End-Use Demand'!$L$24)</f>
        <v>0</v>
      </c>
      <c r="R136" s="6">
        <f>$B136*('NEB CEF End-Use Demand'!AB$24/'NEB CEF End-Use Demand'!$L$24)</f>
        <v>0</v>
      </c>
      <c r="S136" s="6">
        <f>$B136*('NEB CEF End-Use Demand'!AC$24/'NEB CEF End-Use Demand'!$L$24)</f>
        <v>0</v>
      </c>
      <c r="T136" s="6">
        <f>$B136*('NEB CEF End-Use Demand'!AD$24/'NEB CEF End-Use Demand'!$L$24)</f>
        <v>0</v>
      </c>
      <c r="U136" s="6">
        <f>$B136*('NEB CEF End-Use Demand'!AE$24/'NEB CEF End-Use Demand'!$L$24)</f>
        <v>0</v>
      </c>
      <c r="V136" s="6">
        <f>$B136*('NEB CEF End-Use Demand'!AF$24/'NEB CEF End-Use Demand'!$L$24)</f>
        <v>0</v>
      </c>
      <c r="W136" s="6">
        <f>$B136*('NEB CEF End-Use Demand'!AG$24/'NEB CEF End-Use Demand'!$L$24)</f>
        <v>0</v>
      </c>
      <c r="X136" s="6">
        <f>$B136*('NEB CEF End-Use Demand'!AH$24/'NEB CEF End-Use Demand'!$L$24)</f>
        <v>0</v>
      </c>
      <c r="Y136" s="6">
        <f>$B136*('NEB CEF End-Use Demand'!AI$24/'NEB CEF End-Use Demand'!$L$24)</f>
        <v>0</v>
      </c>
      <c r="Z136" s="6">
        <f>$B136*('NEB CEF End-Use Demand'!AJ$24/'NEB CEF End-Use Demand'!$L$24)</f>
        <v>0</v>
      </c>
      <c r="AA136" s="6">
        <f>$B136*('NEB CEF End-Use Demand'!AK$24/'NEB CEF End-Use Demand'!$L$24)</f>
        <v>0</v>
      </c>
      <c r="AB136" s="6">
        <f t="shared" ref="AB136:AK140" si="11">TREND($R136:$AA136,$R$125:$AA$125,AB$125)</f>
        <v>0</v>
      </c>
      <c r="AC136" s="6">
        <f t="shared" si="11"/>
        <v>0</v>
      </c>
      <c r="AD136" s="6">
        <f t="shared" si="11"/>
        <v>0</v>
      </c>
      <c r="AE136" s="6">
        <f t="shared" si="11"/>
        <v>0</v>
      </c>
      <c r="AF136" s="6">
        <f t="shared" si="11"/>
        <v>0</v>
      </c>
      <c r="AG136" s="6">
        <f t="shared" si="11"/>
        <v>0</v>
      </c>
      <c r="AH136" s="6">
        <f t="shared" si="11"/>
        <v>0</v>
      </c>
      <c r="AI136" s="6">
        <f t="shared" si="11"/>
        <v>0</v>
      </c>
      <c r="AJ136" s="6">
        <f t="shared" si="11"/>
        <v>0</v>
      </c>
      <c r="AK136" s="6">
        <f t="shared" si="11"/>
        <v>0</v>
      </c>
    </row>
    <row r="137" spans="1:37" s="6" customFormat="1">
      <c r="A137" s="4" t="s">
        <v>73</v>
      </c>
      <c r="B137" s="6">
        <f>C70</f>
        <v>0</v>
      </c>
      <c r="C137" s="6">
        <f>$B137*('NEB CEF End-Use Demand'!M$20/'NEB CEF End-Use Demand'!$L$20)</f>
        <v>0</v>
      </c>
      <c r="D137" s="6">
        <f>$B137*('NEB CEF End-Use Demand'!N$20/'NEB CEF End-Use Demand'!$L$20)</f>
        <v>0</v>
      </c>
      <c r="E137" s="6">
        <f>$B137*('NEB CEF End-Use Demand'!O$20/'NEB CEF End-Use Demand'!$L$20)</f>
        <v>0</v>
      </c>
      <c r="F137" s="6">
        <f>$B137*('NEB CEF End-Use Demand'!P$20/'NEB CEF End-Use Demand'!$L$20)</f>
        <v>0</v>
      </c>
      <c r="G137" s="6">
        <f>$B137*('NEB CEF End-Use Demand'!Q$20/'NEB CEF End-Use Demand'!$L$20)</f>
        <v>0</v>
      </c>
      <c r="H137" s="6">
        <f>$B137*('NEB CEF End-Use Demand'!R$20/'NEB CEF End-Use Demand'!$L$20)</f>
        <v>0</v>
      </c>
      <c r="I137" s="6">
        <f>$B137*('NEB CEF End-Use Demand'!S$20/'NEB CEF End-Use Demand'!$L$20)</f>
        <v>0</v>
      </c>
      <c r="J137" s="6">
        <f>$B137*('NEB CEF End-Use Demand'!T$20/'NEB CEF End-Use Demand'!$L$20)</f>
        <v>0</v>
      </c>
      <c r="K137" s="6">
        <f>$B137*('NEB CEF End-Use Demand'!U$20/'NEB CEF End-Use Demand'!$L$20)</f>
        <v>0</v>
      </c>
      <c r="L137" s="6">
        <f>$B137*('NEB CEF End-Use Demand'!V$20/'NEB CEF End-Use Demand'!$L$20)</f>
        <v>0</v>
      </c>
      <c r="M137" s="6">
        <f>$B137*('NEB CEF End-Use Demand'!W$20/'NEB CEF End-Use Demand'!$L$20)</f>
        <v>0</v>
      </c>
      <c r="N137" s="6">
        <f>$B137*('NEB CEF End-Use Demand'!X$20/'NEB CEF End-Use Demand'!$L$20)</f>
        <v>0</v>
      </c>
      <c r="O137" s="6">
        <f>$B137*('NEB CEF End-Use Demand'!Y$20/'NEB CEF End-Use Demand'!$L$20)</f>
        <v>0</v>
      </c>
      <c r="P137" s="6">
        <f>$B137*('NEB CEF End-Use Demand'!Z$20/'NEB CEF End-Use Demand'!$L$20)</f>
        <v>0</v>
      </c>
      <c r="Q137" s="6">
        <f>$B137*('NEB CEF End-Use Demand'!AA$20/'NEB CEF End-Use Demand'!$L$20)</f>
        <v>0</v>
      </c>
      <c r="R137" s="6">
        <f>$B137*('NEB CEF End-Use Demand'!AB$20/'NEB CEF End-Use Demand'!$L$20)</f>
        <v>0</v>
      </c>
      <c r="S137" s="6">
        <f>$B137*('NEB CEF End-Use Demand'!AC$20/'NEB CEF End-Use Demand'!$L$20)</f>
        <v>0</v>
      </c>
      <c r="T137" s="6">
        <f>$B137*('NEB CEF End-Use Demand'!AD$20/'NEB CEF End-Use Demand'!$L$20)</f>
        <v>0</v>
      </c>
      <c r="U137" s="6">
        <f>$B137*('NEB CEF End-Use Demand'!AE$20/'NEB CEF End-Use Demand'!$L$20)</f>
        <v>0</v>
      </c>
      <c r="V137" s="6">
        <f>$B137*('NEB CEF End-Use Demand'!AF$20/'NEB CEF End-Use Demand'!$L$20)</f>
        <v>0</v>
      </c>
      <c r="W137" s="6">
        <f>$B137*('NEB CEF End-Use Demand'!AG$20/'NEB CEF End-Use Demand'!$L$20)</f>
        <v>0</v>
      </c>
      <c r="X137" s="6">
        <f>$B137*('NEB CEF End-Use Demand'!AH$20/'NEB CEF End-Use Demand'!$L$20)</f>
        <v>0</v>
      </c>
      <c r="Y137" s="6">
        <f>$B137*('NEB CEF End-Use Demand'!AI$20/'NEB CEF End-Use Demand'!$L$20)</f>
        <v>0</v>
      </c>
      <c r="Z137" s="6">
        <f>$B137*('NEB CEF End-Use Demand'!AJ$20/'NEB CEF End-Use Demand'!$L$20)</f>
        <v>0</v>
      </c>
      <c r="AA137" s="6">
        <f>$B137*('NEB CEF End-Use Demand'!AK$20/'NEB CEF End-Use Demand'!$L$20)</f>
        <v>0</v>
      </c>
      <c r="AB137" s="6">
        <f t="shared" si="11"/>
        <v>0</v>
      </c>
      <c r="AC137" s="6">
        <f t="shared" si="11"/>
        <v>0</v>
      </c>
      <c r="AD137" s="6">
        <f t="shared" si="11"/>
        <v>0</v>
      </c>
      <c r="AE137" s="6">
        <f t="shared" si="11"/>
        <v>0</v>
      </c>
      <c r="AF137" s="6">
        <f t="shared" si="11"/>
        <v>0</v>
      </c>
      <c r="AG137" s="6">
        <f t="shared" si="11"/>
        <v>0</v>
      </c>
      <c r="AH137" s="6">
        <f t="shared" si="11"/>
        <v>0</v>
      </c>
      <c r="AI137" s="6">
        <f t="shared" si="11"/>
        <v>0</v>
      </c>
      <c r="AJ137" s="6">
        <f t="shared" si="11"/>
        <v>0</v>
      </c>
      <c r="AK137" s="6">
        <f t="shared" si="11"/>
        <v>0</v>
      </c>
    </row>
    <row r="138" spans="1:37" s="6" customFormat="1">
      <c r="A138" s="4" t="s">
        <v>657</v>
      </c>
      <c r="B138" s="6">
        <v>0</v>
      </c>
      <c r="C138" s="6">
        <f>$B138*('NEB CEF End-Use Demand'!M$21/'NEB CEF End-Use Demand'!$L$21)</f>
        <v>0</v>
      </c>
      <c r="D138" s="6">
        <f>$B138*('NEB CEF End-Use Demand'!N$21/'NEB CEF End-Use Demand'!$L$21)</f>
        <v>0</v>
      </c>
      <c r="E138" s="6">
        <f>$B138*('NEB CEF End-Use Demand'!O$21/'NEB CEF End-Use Demand'!$L$21)</f>
        <v>0</v>
      </c>
      <c r="F138" s="6">
        <f>$B138*('NEB CEF End-Use Demand'!P$21/'NEB CEF End-Use Demand'!$L$21)</f>
        <v>0</v>
      </c>
      <c r="G138" s="6">
        <f>$B138*('NEB CEF End-Use Demand'!Q$21/'NEB CEF End-Use Demand'!$L$21)</f>
        <v>0</v>
      </c>
      <c r="H138" s="6">
        <f>$B138*('NEB CEF End-Use Demand'!R$21/'NEB CEF End-Use Demand'!$L$21)</f>
        <v>0</v>
      </c>
      <c r="I138" s="6">
        <f>$B138*('NEB CEF End-Use Demand'!S$21/'NEB CEF End-Use Demand'!$L$21)</f>
        <v>0</v>
      </c>
      <c r="J138" s="6">
        <f>$B138*('NEB CEF End-Use Demand'!T$21/'NEB CEF End-Use Demand'!$L$21)</f>
        <v>0</v>
      </c>
      <c r="K138" s="6">
        <f>$B138*('NEB CEF End-Use Demand'!U$21/'NEB CEF End-Use Demand'!$L$21)</f>
        <v>0</v>
      </c>
      <c r="L138" s="6">
        <f>$B138*('NEB CEF End-Use Demand'!V$21/'NEB CEF End-Use Demand'!$L$21)</f>
        <v>0</v>
      </c>
      <c r="M138" s="6">
        <f>$B138*('NEB CEF End-Use Demand'!W$21/'NEB CEF End-Use Demand'!$L$21)</f>
        <v>0</v>
      </c>
      <c r="N138" s="6">
        <f>$B138*('NEB CEF End-Use Demand'!X$21/'NEB CEF End-Use Demand'!$L$21)</f>
        <v>0</v>
      </c>
      <c r="O138" s="6">
        <f>$B138*('NEB CEF End-Use Demand'!Y$21/'NEB CEF End-Use Demand'!$L$21)</f>
        <v>0</v>
      </c>
      <c r="P138" s="6">
        <f>$B138*('NEB CEF End-Use Demand'!Z$21/'NEB CEF End-Use Demand'!$L$21)</f>
        <v>0</v>
      </c>
      <c r="Q138" s="6">
        <f>$B138*('NEB CEF End-Use Demand'!AA$21/'NEB CEF End-Use Demand'!$L$21)</f>
        <v>0</v>
      </c>
      <c r="R138" s="6">
        <f>$B138*('NEB CEF End-Use Demand'!AB$21/'NEB CEF End-Use Demand'!$L$21)</f>
        <v>0</v>
      </c>
      <c r="S138" s="6">
        <f>$B138*('NEB CEF End-Use Demand'!AC$21/'NEB CEF End-Use Demand'!$L$21)</f>
        <v>0</v>
      </c>
      <c r="T138" s="6">
        <f>$B138*('NEB CEF End-Use Demand'!AD$21/'NEB CEF End-Use Demand'!$L$21)</f>
        <v>0</v>
      </c>
      <c r="U138" s="6">
        <f>$B138*('NEB CEF End-Use Demand'!AE$21/'NEB CEF End-Use Demand'!$L$21)</f>
        <v>0</v>
      </c>
      <c r="V138" s="6">
        <f>$B138*('NEB CEF End-Use Demand'!AF$21/'NEB CEF End-Use Demand'!$L$21)</f>
        <v>0</v>
      </c>
      <c r="W138" s="6">
        <f>$B138*('NEB CEF End-Use Demand'!AG$21/'NEB CEF End-Use Demand'!$L$21)</f>
        <v>0</v>
      </c>
      <c r="X138" s="6">
        <f>$B138*('NEB CEF End-Use Demand'!AH$21/'NEB CEF End-Use Demand'!$L$21)</f>
        <v>0</v>
      </c>
      <c r="Y138" s="6">
        <f>$B138*('NEB CEF End-Use Demand'!AI$21/'NEB CEF End-Use Demand'!$L$21)</f>
        <v>0</v>
      </c>
      <c r="Z138" s="6">
        <f>$B138*('NEB CEF End-Use Demand'!AJ$21/'NEB CEF End-Use Demand'!$L$21)</f>
        <v>0</v>
      </c>
      <c r="AA138" s="6">
        <f>$B138*('NEB CEF End-Use Demand'!AK$21/'NEB CEF End-Use Demand'!$L$21)</f>
        <v>0</v>
      </c>
      <c r="AB138" s="6">
        <f t="shared" si="11"/>
        <v>0</v>
      </c>
      <c r="AC138" s="6">
        <f t="shared" si="11"/>
        <v>0</v>
      </c>
      <c r="AD138" s="6">
        <f t="shared" si="11"/>
        <v>0</v>
      </c>
      <c r="AE138" s="6">
        <f t="shared" si="11"/>
        <v>0</v>
      </c>
      <c r="AF138" s="6">
        <f t="shared" si="11"/>
        <v>0</v>
      </c>
      <c r="AG138" s="6">
        <f t="shared" si="11"/>
        <v>0</v>
      </c>
      <c r="AH138" s="6">
        <f t="shared" si="11"/>
        <v>0</v>
      </c>
      <c r="AI138" s="6">
        <f t="shared" si="11"/>
        <v>0</v>
      </c>
      <c r="AJ138" s="6">
        <f t="shared" si="11"/>
        <v>0</v>
      </c>
      <c r="AK138" s="6">
        <f t="shared" si="11"/>
        <v>0</v>
      </c>
    </row>
    <row r="139" spans="1:37" s="6" customFormat="1">
      <c r="A139" s="4" t="s">
        <v>658</v>
      </c>
      <c r="B139" s="6">
        <v>0</v>
      </c>
      <c r="C139" s="6">
        <f>$B139*('NEB CEF End-Use Demand'!M$20/'NEB CEF End-Use Demand'!$L$20)</f>
        <v>0</v>
      </c>
      <c r="D139" s="6">
        <f>$B139*('NEB CEF End-Use Demand'!N$20/'NEB CEF End-Use Demand'!$L$20)</f>
        <v>0</v>
      </c>
      <c r="E139" s="6">
        <f>$B139*('NEB CEF End-Use Demand'!O$20/'NEB CEF End-Use Demand'!$L$20)</f>
        <v>0</v>
      </c>
      <c r="F139" s="6">
        <f>$B139*('NEB CEF End-Use Demand'!P$20/'NEB CEF End-Use Demand'!$L$20)</f>
        <v>0</v>
      </c>
      <c r="G139" s="6">
        <f>$B139*('NEB CEF End-Use Demand'!Q$20/'NEB CEF End-Use Demand'!$L$20)</f>
        <v>0</v>
      </c>
      <c r="H139" s="6">
        <f>$B139*('NEB CEF End-Use Demand'!R$20/'NEB CEF End-Use Demand'!$L$20)</f>
        <v>0</v>
      </c>
      <c r="I139" s="6">
        <f>$B139*('NEB CEF End-Use Demand'!S$20/'NEB CEF End-Use Demand'!$L$20)</f>
        <v>0</v>
      </c>
      <c r="J139" s="6">
        <f>$B139*('NEB CEF End-Use Demand'!T$20/'NEB CEF End-Use Demand'!$L$20)</f>
        <v>0</v>
      </c>
      <c r="K139" s="6">
        <f>$B139*('NEB CEF End-Use Demand'!U$20/'NEB CEF End-Use Demand'!$L$20)</f>
        <v>0</v>
      </c>
      <c r="L139" s="6">
        <f>$B139*('NEB CEF End-Use Demand'!V$20/'NEB CEF End-Use Demand'!$L$20)</f>
        <v>0</v>
      </c>
      <c r="M139" s="6">
        <f>$B139*('NEB CEF End-Use Demand'!W$20/'NEB CEF End-Use Demand'!$L$20)</f>
        <v>0</v>
      </c>
      <c r="N139" s="6">
        <f>$B139*('NEB CEF End-Use Demand'!X$20/'NEB CEF End-Use Demand'!$L$20)</f>
        <v>0</v>
      </c>
      <c r="O139" s="6">
        <f>$B139*('NEB CEF End-Use Demand'!Y$20/'NEB CEF End-Use Demand'!$L$20)</f>
        <v>0</v>
      </c>
      <c r="P139" s="6">
        <f>$B139*('NEB CEF End-Use Demand'!Z$20/'NEB CEF End-Use Demand'!$L$20)</f>
        <v>0</v>
      </c>
      <c r="Q139" s="6">
        <f>$B139*('NEB CEF End-Use Demand'!AA$20/'NEB CEF End-Use Demand'!$L$20)</f>
        <v>0</v>
      </c>
      <c r="R139" s="6">
        <f>$B139*('NEB CEF End-Use Demand'!AB$20/'NEB CEF End-Use Demand'!$L$20)</f>
        <v>0</v>
      </c>
      <c r="S139" s="6">
        <f>$B139*('NEB CEF End-Use Demand'!AC$20/'NEB CEF End-Use Demand'!$L$20)</f>
        <v>0</v>
      </c>
      <c r="T139" s="6">
        <f>$B139*('NEB CEF End-Use Demand'!AD$20/'NEB CEF End-Use Demand'!$L$20)</f>
        <v>0</v>
      </c>
      <c r="U139" s="6">
        <f>$B139*('NEB CEF End-Use Demand'!AE$20/'NEB CEF End-Use Demand'!$L$20)</f>
        <v>0</v>
      </c>
      <c r="V139" s="6">
        <f>$B139*('NEB CEF End-Use Demand'!AF$20/'NEB CEF End-Use Demand'!$L$20)</f>
        <v>0</v>
      </c>
      <c r="W139" s="6">
        <f>$B139*('NEB CEF End-Use Demand'!AG$20/'NEB CEF End-Use Demand'!$L$20)</f>
        <v>0</v>
      </c>
      <c r="X139" s="6">
        <f>$B139*('NEB CEF End-Use Demand'!AH$20/'NEB CEF End-Use Demand'!$L$20)</f>
        <v>0</v>
      </c>
      <c r="Y139" s="6">
        <f>$B139*('NEB CEF End-Use Demand'!AI$20/'NEB CEF End-Use Demand'!$L$20)</f>
        <v>0</v>
      </c>
      <c r="Z139" s="6">
        <f>$B139*('NEB CEF End-Use Demand'!AJ$20/'NEB CEF End-Use Demand'!$L$20)</f>
        <v>0</v>
      </c>
      <c r="AA139" s="6">
        <f>$B139*('NEB CEF End-Use Demand'!AK$20/'NEB CEF End-Use Demand'!$L$20)</f>
        <v>0</v>
      </c>
      <c r="AB139" s="6">
        <f t="shared" si="11"/>
        <v>0</v>
      </c>
      <c r="AC139" s="6">
        <f t="shared" si="11"/>
        <v>0</v>
      </c>
      <c r="AD139" s="6">
        <f t="shared" si="11"/>
        <v>0</v>
      </c>
      <c r="AE139" s="6">
        <f t="shared" si="11"/>
        <v>0</v>
      </c>
      <c r="AF139" s="6">
        <f t="shared" si="11"/>
        <v>0</v>
      </c>
      <c r="AG139" s="6">
        <f t="shared" si="11"/>
        <v>0</v>
      </c>
      <c r="AH139" s="6">
        <f t="shared" si="11"/>
        <v>0</v>
      </c>
      <c r="AI139" s="6">
        <f t="shared" si="11"/>
        <v>0</v>
      </c>
      <c r="AJ139" s="6">
        <f t="shared" si="11"/>
        <v>0</v>
      </c>
      <c r="AK139" s="6">
        <f t="shared" si="11"/>
        <v>0</v>
      </c>
    </row>
    <row r="140" spans="1:37" s="6" customFormat="1">
      <c r="A140" s="4" t="s">
        <v>75</v>
      </c>
      <c r="B140" s="6">
        <v>0</v>
      </c>
      <c r="C140" s="6">
        <f>$B140*('NEB CEF End-Use Demand'!M$23/'NEB CEF End-Use Demand'!$L$23)</f>
        <v>0</v>
      </c>
      <c r="D140" s="6">
        <f>$B140*('NEB CEF End-Use Demand'!N$23/'NEB CEF End-Use Demand'!$L$23)</f>
        <v>0</v>
      </c>
      <c r="E140" s="6">
        <f>$B140*('NEB CEF End-Use Demand'!O$23/'NEB CEF End-Use Demand'!$L$23)</f>
        <v>0</v>
      </c>
      <c r="F140" s="6">
        <f>$B140*('NEB CEF End-Use Demand'!P$23/'NEB CEF End-Use Demand'!$L$23)</f>
        <v>0</v>
      </c>
      <c r="G140" s="6">
        <f>$B140*('NEB CEF End-Use Demand'!Q$23/'NEB CEF End-Use Demand'!$L$23)</f>
        <v>0</v>
      </c>
      <c r="H140" s="6">
        <f>$B140*('NEB CEF End-Use Demand'!R$23/'NEB CEF End-Use Demand'!$L$23)</f>
        <v>0</v>
      </c>
      <c r="I140" s="6">
        <f>$B140*('NEB CEF End-Use Demand'!S$23/'NEB CEF End-Use Demand'!$L$23)</f>
        <v>0</v>
      </c>
      <c r="J140" s="6">
        <f>$B140*('NEB CEF End-Use Demand'!T$23/'NEB CEF End-Use Demand'!$L$23)</f>
        <v>0</v>
      </c>
      <c r="K140" s="6">
        <f>$B140*('NEB CEF End-Use Demand'!U$23/'NEB CEF End-Use Demand'!$L$23)</f>
        <v>0</v>
      </c>
      <c r="L140" s="6">
        <f>$B140*('NEB CEF End-Use Demand'!V$23/'NEB CEF End-Use Demand'!$L$23)</f>
        <v>0</v>
      </c>
      <c r="M140" s="6">
        <f>$B140*('NEB CEF End-Use Demand'!W$23/'NEB CEF End-Use Demand'!$L$23)</f>
        <v>0</v>
      </c>
      <c r="N140" s="6">
        <f>$B140*('NEB CEF End-Use Demand'!X$23/'NEB CEF End-Use Demand'!$L$23)</f>
        <v>0</v>
      </c>
      <c r="O140" s="6">
        <f>$B140*('NEB CEF End-Use Demand'!Y$23/'NEB CEF End-Use Demand'!$L$23)</f>
        <v>0</v>
      </c>
      <c r="P140" s="6">
        <f>$B140*('NEB CEF End-Use Demand'!Z$23/'NEB CEF End-Use Demand'!$L$23)</f>
        <v>0</v>
      </c>
      <c r="Q140" s="6">
        <f>$B140*('NEB CEF End-Use Demand'!AA$23/'NEB CEF End-Use Demand'!$L$23)</f>
        <v>0</v>
      </c>
      <c r="R140" s="6">
        <f>$B140*('NEB CEF End-Use Demand'!AB$23/'NEB CEF End-Use Demand'!$L$23)</f>
        <v>0</v>
      </c>
      <c r="S140" s="6">
        <f>$B140*('NEB CEF End-Use Demand'!AC$23/'NEB CEF End-Use Demand'!$L$23)</f>
        <v>0</v>
      </c>
      <c r="T140" s="6">
        <f>$B140*('NEB CEF End-Use Demand'!AD$23/'NEB CEF End-Use Demand'!$L$23)</f>
        <v>0</v>
      </c>
      <c r="U140" s="6">
        <f>$B140*('NEB CEF End-Use Demand'!AE$23/'NEB CEF End-Use Demand'!$L$23)</f>
        <v>0</v>
      </c>
      <c r="V140" s="6">
        <f>$B140*('NEB CEF End-Use Demand'!AF$23/'NEB CEF End-Use Demand'!$L$23)</f>
        <v>0</v>
      </c>
      <c r="W140" s="6">
        <f>$B140*('NEB CEF End-Use Demand'!AG$23/'NEB CEF End-Use Demand'!$L$23)</f>
        <v>0</v>
      </c>
      <c r="X140" s="6">
        <f>$B140*('NEB CEF End-Use Demand'!AH$23/'NEB CEF End-Use Demand'!$L$23)</f>
        <v>0</v>
      </c>
      <c r="Y140" s="6">
        <f>$B140*('NEB CEF End-Use Demand'!AI$23/'NEB CEF End-Use Demand'!$L$23)</f>
        <v>0</v>
      </c>
      <c r="Z140" s="6">
        <f>$B140*('NEB CEF End-Use Demand'!AJ$23/'NEB CEF End-Use Demand'!$L$23)</f>
        <v>0</v>
      </c>
      <c r="AA140" s="6">
        <f>$B140*('NEB CEF End-Use Demand'!AK$23/'NEB CEF End-Use Demand'!$L$23)</f>
        <v>0</v>
      </c>
      <c r="AB140" s="6">
        <f t="shared" si="11"/>
        <v>0</v>
      </c>
      <c r="AC140" s="6">
        <f t="shared" si="11"/>
        <v>0</v>
      </c>
      <c r="AD140" s="6">
        <f t="shared" si="11"/>
        <v>0</v>
      </c>
      <c r="AE140" s="6">
        <f t="shared" si="11"/>
        <v>0</v>
      </c>
      <c r="AF140" s="6">
        <f t="shared" si="11"/>
        <v>0</v>
      </c>
      <c r="AG140" s="6">
        <f t="shared" si="11"/>
        <v>0</v>
      </c>
      <c r="AH140" s="6">
        <f t="shared" si="11"/>
        <v>0</v>
      </c>
      <c r="AI140" s="6">
        <f t="shared" si="11"/>
        <v>0</v>
      </c>
      <c r="AJ140" s="6">
        <f t="shared" si="11"/>
        <v>0</v>
      </c>
      <c r="AK140" s="6">
        <f t="shared" si="11"/>
        <v>0</v>
      </c>
    </row>
    <row r="141" spans="1:37" s="6" customFormat="1"/>
    <row r="142" spans="1:37" s="6" customFormat="1">
      <c r="A142" s="1" t="s">
        <v>672</v>
      </c>
    </row>
    <row r="143" spans="1:37" s="6" customFormat="1">
      <c r="A143" s="4"/>
      <c r="B143" s="6">
        <v>2015</v>
      </c>
      <c r="C143" s="6">
        <v>2016</v>
      </c>
      <c r="D143" s="6">
        <v>2017</v>
      </c>
      <c r="E143" s="6">
        <v>2018</v>
      </c>
      <c r="F143" s="6">
        <v>2019</v>
      </c>
      <c r="G143" s="6">
        <v>2020</v>
      </c>
      <c r="H143" s="6">
        <v>2021</v>
      </c>
      <c r="I143" s="6">
        <v>2022</v>
      </c>
      <c r="J143" s="6">
        <v>2023</v>
      </c>
      <c r="K143" s="6">
        <v>2024</v>
      </c>
      <c r="L143" s="6">
        <v>2025</v>
      </c>
      <c r="M143" s="6">
        <v>2026</v>
      </c>
      <c r="N143" s="6">
        <v>2027</v>
      </c>
      <c r="O143" s="6">
        <v>2028</v>
      </c>
      <c r="P143" s="6">
        <v>2029</v>
      </c>
      <c r="Q143" s="6">
        <v>2030</v>
      </c>
      <c r="R143" s="6">
        <v>2031</v>
      </c>
      <c r="S143" s="6">
        <v>2032</v>
      </c>
      <c r="T143" s="6">
        <v>2033</v>
      </c>
      <c r="U143" s="6">
        <v>2034</v>
      </c>
      <c r="V143" s="6">
        <v>2035</v>
      </c>
      <c r="W143" s="6">
        <v>2036</v>
      </c>
      <c r="X143" s="6">
        <v>2037</v>
      </c>
      <c r="Y143" s="6">
        <v>2038</v>
      </c>
      <c r="Z143" s="6">
        <v>2039</v>
      </c>
      <c r="AA143" s="6">
        <v>2040</v>
      </c>
      <c r="AB143" s="6">
        <v>2041</v>
      </c>
      <c r="AC143" s="6">
        <v>2042</v>
      </c>
      <c r="AD143" s="6">
        <v>2043</v>
      </c>
      <c r="AE143" s="6">
        <v>2044</v>
      </c>
      <c r="AF143" s="6">
        <v>2045</v>
      </c>
      <c r="AG143" s="6">
        <v>2046</v>
      </c>
      <c r="AH143" s="6">
        <v>2047</v>
      </c>
      <c r="AI143" s="6">
        <v>2048</v>
      </c>
      <c r="AJ143" s="6">
        <v>2049</v>
      </c>
      <c r="AK143" s="6">
        <v>2050</v>
      </c>
    </row>
    <row r="144" spans="1:37" s="6" customFormat="1">
      <c r="A144" s="4" t="s">
        <v>72</v>
      </c>
      <c r="B144" s="6">
        <f>B71</f>
        <v>1054491839014.9294</v>
      </c>
      <c r="C144" s="6">
        <f>$B144*('NEB CEF End-Use Demand'!M$19/'NEB CEF End-Use Demand'!$L$19)</f>
        <v>1072248497357.7356</v>
      </c>
      <c r="D144" s="6">
        <f>$B144*('NEB CEF End-Use Demand'!N$19/'NEB CEF End-Use Demand'!$L$19)</f>
        <v>1090005155700.5416</v>
      </c>
      <c r="E144" s="6">
        <f>$B144*('NEB CEF End-Use Demand'!O$19/'NEB CEF End-Use Demand'!$L$19)</f>
        <v>1106747147852.3303</v>
      </c>
      <c r="F144" s="6">
        <f>$B144*('NEB CEF End-Use Demand'!P$19/'NEB CEF End-Use Demand'!$L$19)</f>
        <v>1123235473456.3647</v>
      </c>
      <c r="G144" s="6">
        <f>$B144*('NEB CEF End-Use Demand'!Q$19/'NEB CEF End-Use Demand'!$L$19)</f>
        <v>1139470132512.6445</v>
      </c>
      <c r="H144" s="6">
        <f>$B144*('NEB CEF End-Use Demand'!R$19/'NEB CEF End-Use Demand'!$L$19)</f>
        <v>1155197458473.4155</v>
      </c>
      <c r="I144" s="6">
        <f>$B144*('NEB CEF End-Use Demand'!S$19/'NEB CEF End-Use Demand'!$L$19)</f>
        <v>1170417451338.678</v>
      </c>
      <c r="J144" s="6">
        <f>$B144*('NEB CEF End-Use Demand'!T$19/'NEB CEF End-Use Demand'!$L$19)</f>
        <v>1184876444560.6772</v>
      </c>
      <c r="K144" s="6">
        <f>$B144*('NEB CEF End-Use Demand'!U$19/'NEB CEF End-Use Demand'!$L$19)</f>
        <v>1199081771234.9224</v>
      </c>
      <c r="L144" s="6">
        <f>$B144*('NEB CEF End-Use Demand'!V$19/'NEB CEF End-Use Demand'!$L$19)</f>
        <v>1212526098265.9041</v>
      </c>
      <c r="M144" s="6">
        <f>$B144*('NEB CEF End-Use Demand'!W$19/'NEB CEF End-Use Demand'!$L$19)</f>
        <v>1225716758749.1313</v>
      </c>
      <c r="N144" s="6">
        <f>$B144*('NEB CEF End-Use Demand'!X$19/'NEB CEF End-Use Demand'!$L$19)</f>
        <v>1239161085780.1133</v>
      </c>
      <c r="O144" s="6">
        <f>$B144*('NEB CEF End-Use Demand'!Y$19/'NEB CEF End-Use Demand'!$L$19)</f>
        <v>1252098079715.5862</v>
      </c>
      <c r="P144" s="6">
        <f>$B144*('NEB CEF End-Use Demand'!Z$19/'NEB CEF End-Use Demand'!$L$19)</f>
        <v>1265288740198.8137</v>
      </c>
      <c r="Q144" s="6">
        <f>$B144*('NEB CEF End-Use Demand'!AA$19/'NEB CEF End-Use Demand'!$L$19)</f>
        <v>1277972067586.5322</v>
      </c>
      <c r="R144" s="6">
        <f>$B144*('NEB CEF End-Use Demand'!AB$19/'NEB CEF End-Use Demand'!$L$19)</f>
        <v>1290655394974.251</v>
      </c>
      <c r="S144" s="6">
        <f>$B144*('NEB CEF End-Use Demand'!AC$19/'NEB CEF End-Use Demand'!$L$19)</f>
        <v>1303085055814.2151</v>
      </c>
      <c r="T144" s="6">
        <f>$B144*('NEB CEF End-Use Demand'!AD$19/'NEB CEF End-Use Demand'!$L$19)</f>
        <v>1315261050106.425</v>
      </c>
      <c r="U144" s="6">
        <f>$B144*('NEB CEF End-Use Demand'!AE$19/'NEB CEF End-Use Demand'!$L$19)</f>
        <v>1327437044398.635</v>
      </c>
      <c r="V144" s="6">
        <f>$B144*('NEB CEF End-Use Demand'!AF$19/'NEB CEF End-Use Demand'!$L$19)</f>
        <v>1339613038690.845</v>
      </c>
      <c r="W144" s="6">
        <f>$B144*('NEB CEF End-Use Demand'!AG$19/'NEB CEF End-Use Demand'!$L$19)</f>
        <v>1351281699887.5461</v>
      </c>
      <c r="X144" s="6">
        <f>$B144*('NEB CEF End-Use Demand'!AH$19/'NEB CEF End-Use Demand'!$L$19)</f>
        <v>1363204027632.0017</v>
      </c>
      <c r="Y144" s="6">
        <f>$B144*('NEB CEF End-Use Demand'!AI$19/'NEB CEF End-Use Demand'!$L$19)</f>
        <v>1374619022280.9482</v>
      </c>
      <c r="Z144" s="6">
        <f>$B144*('NEB CEF End-Use Demand'!AJ$19/'NEB CEF End-Use Demand'!$L$19)</f>
        <v>1386034016929.8953</v>
      </c>
      <c r="AA144" s="6">
        <f>$B144*('NEB CEF End-Use Demand'!AK$19/'NEB CEF End-Use Demand'!$L$19)</f>
        <v>1397449011578.842</v>
      </c>
      <c r="AB144" s="6">
        <f>TREND($R144:$AA144,$R$125:$AA$125,AB$125)</f>
        <v>1410115427863.375</v>
      </c>
      <c r="AC144" s="6">
        <f t="shared" ref="AC144:AK144" si="12">TREND($R144:$AA144,$R$125:$AA$125,AC$125)</f>
        <v>1421979335433.1992</v>
      </c>
      <c r="AD144" s="6">
        <f t="shared" si="12"/>
        <v>1433843243003.0195</v>
      </c>
      <c r="AE144" s="6">
        <f t="shared" si="12"/>
        <v>1445707150572.8398</v>
      </c>
      <c r="AF144" s="6">
        <f t="shared" si="12"/>
        <v>1457571058142.6602</v>
      </c>
      <c r="AG144" s="6">
        <f t="shared" si="12"/>
        <v>1469434965712.4844</v>
      </c>
      <c r="AH144" s="6">
        <f t="shared" si="12"/>
        <v>1481298873282.3047</v>
      </c>
      <c r="AI144" s="6">
        <f t="shared" si="12"/>
        <v>1493162780852.125</v>
      </c>
      <c r="AJ144" s="6">
        <f t="shared" si="12"/>
        <v>1505026688421.9453</v>
      </c>
      <c r="AK144" s="6">
        <f t="shared" si="12"/>
        <v>1516890595991.7656</v>
      </c>
    </row>
    <row r="145" spans="1:37" s="6" customFormat="1">
      <c r="A145" s="4" t="s">
        <v>656</v>
      </c>
      <c r="B145" s="6">
        <v>0</v>
      </c>
      <c r="C145" s="6">
        <f>$B145*('NEB CEF End-Use Demand'!M$24/'NEB CEF End-Use Demand'!$L$24)</f>
        <v>0</v>
      </c>
      <c r="D145" s="6">
        <f>$B145*('NEB CEF End-Use Demand'!N$24/'NEB CEF End-Use Demand'!$L$24)</f>
        <v>0</v>
      </c>
      <c r="E145" s="6">
        <f>$B145*('NEB CEF End-Use Demand'!O$24/'NEB CEF End-Use Demand'!$L$24)</f>
        <v>0</v>
      </c>
      <c r="F145" s="6">
        <f>$B145*('NEB CEF End-Use Demand'!P$24/'NEB CEF End-Use Demand'!$L$24)</f>
        <v>0</v>
      </c>
      <c r="G145" s="6">
        <f>$B145*('NEB CEF End-Use Demand'!Q$24/'NEB CEF End-Use Demand'!$L$24)</f>
        <v>0</v>
      </c>
      <c r="H145" s="6">
        <f>$B145*('NEB CEF End-Use Demand'!R$24/'NEB CEF End-Use Demand'!$L$24)</f>
        <v>0</v>
      </c>
      <c r="I145" s="6">
        <f>$B145*('NEB CEF End-Use Demand'!S$24/'NEB CEF End-Use Demand'!$L$24)</f>
        <v>0</v>
      </c>
      <c r="J145" s="6">
        <f>$B145*('NEB CEF End-Use Demand'!T$24/'NEB CEF End-Use Demand'!$L$24)</f>
        <v>0</v>
      </c>
      <c r="K145" s="6">
        <f>$B145*('NEB CEF End-Use Demand'!U$24/'NEB CEF End-Use Demand'!$L$24)</f>
        <v>0</v>
      </c>
      <c r="L145" s="6">
        <f>$B145*('NEB CEF End-Use Demand'!V$24/'NEB CEF End-Use Demand'!$L$24)</f>
        <v>0</v>
      </c>
      <c r="M145" s="6">
        <f>$B145*('NEB CEF End-Use Demand'!W$24/'NEB CEF End-Use Demand'!$L$24)</f>
        <v>0</v>
      </c>
      <c r="N145" s="6">
        <f>$B145*('NEB CEF End-Use Demand'!X$24/'NEB CEF End-Use Demand'!$L$24)</f>
        <v>0</v>
      </c>
      <c r="O145" s="6">
        <f>$B145*('NEB CEF End-Use Demand'!Y$24/'NEB CEF End-Use Demand'!$L$24)</f>
        <v>0</v>
      </c>
      <c r="P145" s="6">
        <f>$B145*('NEB CEF End-Use Demand'!Z$24/'NEB CEF End-Use Demand'!$L$24)</f>
        <v>0</v>
      </c>
      <c r="Q145" s="6">
        <f>$B145*('NEB CEF End-Use Demand'!AA$24/'NEB CEF End-Use Demand'!$L$24)</f>
        <v>0</v>
      </c>
      <c r="R145" s="6">
        <f>$B145*('NEB CEF End-Use Demand'!AB$24/'NEB CEF End-Use Demand'!$L$24)</f>
        <v>0</v>
      </c>
      <c r="S145" s="6">
        <f>$B145*('NEB CEF End-Use Demand'!AC$24/'NEB CEF End-Use Demand'!$L$24)</f>
        <v>0</v>
      </c>
      <c r="T145" s="6">
        <f>$B145*('NEB CEF End-Use Demand'!AD$24/'NEB CEF End-Use Demand'!$L$24)</f>
        <v>0</v>
      </c>
      <c r="U145" s="6">
        <f>$B145*('NEB CEF End-Use Demand'!AE$24/'NEB CEF End-Use Demand'!$L$24)</f>
        <v>0</v>
      </c>
      <c r="V145" s="6">
        <f>$B145*('NEB CEF End-Use Demand'!AF$24/'NEB CEF End-Use Demand'!$L$24)</f>
        <v>0</v>
      </c>
      <c r="W145" s="6">
        <f>$B145*('NEB CEF End-Use Demand'!AG$24/'NEB CEF End-Use Demand'!$L$24)</f>
        <v>0</v>
      </c>
      <c r="X145" s="6">
        <f>$B145*('NEB CEF End-Use Demand'!AH$24/'NEB CEF End-Use Demand'!$L$24)</f>
        <v>0</v>
      </c>
      <c r="Y145" s="6">
        <f>$B145*('NEB CEF End-Use Demand'!AI$24/'NEB CEF End-Use Demand'!$L$24)</f>
        <v>0</v>
      </c>
      <c r="Z145" s="6">
        <f>$B145*('NEB CEF End-Use Demand'!AJ$24/'NEB CEF End-Use Demand'!$L$24)</f>
        <v>0</v>
      </c>
      <c r="AA145" s="6">
        <f>$B145*('NEB CEF End-Use Demand'!AK$24/'NEB CEF End-Use Demand'!$L$24)</f>
        <v>0</v>
      </c>
      <c r="AB145" s="6">
        <f t="shared" ref="AB145:AK149" si="13">TREND($R145:$AA145,$R$125:$AA$125,AB$125)</f>
        <v>0</v>
      </c>
      <c r="AC145" s="6">
        <f t="shared" si="13"/>
        <v>0</v>
      </c>
      <c r="AD145" s="6">
        <f t="shared" si="13"/>
        <v>0</v>
      </c>
      <c r="AE145" s="6">
        <f t="shared" si="13"/>
        <v>0</v>
      </c>
      <c r="AF145" s="6">
        <f t="shared" si="13"/>
        <v>0</v>
      </c>
      <c r="AG145" s="6">
        <f t="shared" si="13"/>
        <v>0</v>
      </c>
      <c r="AH145" s="6">
        <f t="shared" si="13"/>
        <v>0</v>
      </c>
      <c r="AI145" s="6">
        <f t="shared" si="13"/>
        <v>0</v>
      </c>
      <c r="AJ145" s="6">
        <f t="shared" si="13"/>
        <v>0</v>
      </c>
      <c r="AK145" s="6">
        <f t="shared" si="13"/>
        <v>0</v>
      </c>
    </row>
    <row r="146" spans="1:37" s="6" customFormat="1">
      <c r="A146" s="4" t="s">
        <v>73</v>
      </c>
      <c r="B146" s="6">
        <v>0</v>
      </c>
      <c r="C146" s="6">
        <f>$B146*('NEB CEF End-Use Demand'!M$20/'NEB CEF End-Use Demand'!$L$20)</f>
        <v>0</v>
      </c>
      <c r="D146" s="6">
        <f>$B146*('NEB CEF End-Use Demand'!N$20/'NEB CEF End-Use Demand'!$L$20)</f>
        <v>0</v>
      </c>
      <c r="E146" s="6">
        <f>$B146*('NEB CEF End-Use Demand'!O$20/'NEB CEF End-Use Demand'!$L$20)</f>
        <v>0</v>
      </c>
      <c r="F146" s="6">
        <f>$B146*('NEB CEF End-Use Demand'!P$20/'NEB CEF End-Use Demand'!$L$20)</f>
        <v>0</v>
      </c>
      <c r="G146" s="6">
        <f>$B146*('NEB CEF End-Use Demand'!Q$20/'NEB CEF End-Use Demand'!$L$20)</f>
        <v>0</v>
      </c>
      <c r="H146" s="6">
        <f>$B146*('NEB CEF End-Use Demand'!R$20/'NEB CEF End-Use Demand'!$L$20)</f>
        <v>0</v>
      </c>
      <c r="I146" s="6">
        <f>$B146*('NEB CEF End-Use Demand'!S$20/'NEB CEF End-Use Demand'!$L$20)</f>
        <v>0</v>
      </c>
      <c r="J146" s="6">
        <f>$B146*('NEB CEF End-Use Demand'!T$20/'NEB CEF End-Use Demand'!$L$20)</f>
        <v>0</v>
      </c>
      <c r="K146" s="6">
        <f>$B146*('NEB CEF End-Use Demand'!U$20/'NEB CEF End-Use Demand'!$L$20)</f>
        <v>0</v>
      </c>
      <c r="L146" s="6">
        <f>$B146*('NEB CEF End-Use Demand'!V$20/'NEB CEF End-Use Demand'!$L$20)</f>
        <v>0</v>
      </c>
      <c r="M146" s="6">
        <f>$B146*('NEB CEF End-Use Demand'!W$20/'NEB CEF End-Use Demand'!$L$20)</f>
        <v>0</v>
      </c>
      <c r="N146" s="6">
        <f>$B146*('NEB CEF End-Use Demand'!X$20/'NEB CEF End-Use Demand'!$L$20)</f>
        <v>0</v>
      </c>
      <c r="O146" s="6">
        <f>$B146*('NEB CEF End-Use Demand'!Y$20/'NEB CEF End-Use Demand'!$L$20)</f>
        <v>0</v>
      </c>
      <c r="P146" s="6">
        <f>$B146*('NEB CEF End-Use Demand'!Z$20/'NEB CEF End-Use Demand'!$L$20)</f>
        <v>0</v>
      </c>
      <c r="Q146" s="6">
        <f>$B146*('NEB CEF End-Use Demand'!AA$20/'NEB CEF End-Use Demand'!$L$20)</f>
        <v>0</v>
      </c>
      <c r="R146" s="6">
        <f>$B146*('NEB CEF End-Use Demand'!AB$20/'NEB CEF End-Use Demand'!$L$20)</f>
        <v>0</v>
      </c>
      <c r="S146" s="6">
        <f>$B146*('NEB CEF End-Use Demand'!AC$20/'NEB CEF End-Use Demand'!$L$20)</f>
        <v>0</v>
      </c>
      <c r="T146" s="6">
        <f>$B146*('NEB CEF End-Use Demand'!AD$20/'NEB CEF End-Use Demand'!$L$20)</f>
        <v>0</v>
      </c>
      <c r="U146" s="6">
        <f>$B146*('NEB CEF End-Use Demand'!AE$20/'NEB CEF End-Use Demand'!$L$20)</f>
        <v>0</v>
      </c>
      <c r="V146" s="6">
        <f>$B146*('NEB CEF End-Use Demand'!AF$20/'NEB CEF End-Use Demand'!$L$20)</f>
        <v>0</v>
      </c>
      <c r="W146" s="6">
        <f>$B146*('NEB CEF End-Use Demand'!AG$20/'NEB CEF End-Use Demand'!$L$20)</f>
        <v>0</v>
      </c>
      <c r="X146" s="6">
        <f>$B146*('NEB CEF End-Use Demand'!AH$20/'NEB CEF End-Use Demand'!$L$20)</f>
        <v>0</v>
      </c>
      <c r="Y146" s="6">
        <f>$B146*('NEB CEF End-Use Demand'!AI$20/'NEB CEF End-Use Demand'!$L$20)</f>
        <v>0</v>
      </c>
      <c r="Z146" s="6">
        <f>$B146*('NEB CEF End-Use Demand'!AJ$20/'NEB CEF End-Use Demand'!$L$20)</f>
        <v>0</v>
      </c>
      <c r="AA146" s="6">
        <f>$B146*('NEB CEF End-Use Demand'!AK$20/'NEB CEF End-Use Demand'!$L$20)</f>
        <v>0</v>
      </c>
      <c r="AB146" s="6">
        <f t="shared" si="13"/>
        <v>0</v>
      </c>
      <c r="AC146" s="6">
        <f t="shared" si="13"/>
        <v>0</v>
      </c>
      <c r="AD146" s="6">
        <f t="shared" si="13"/>
        <v>0</v>
      </c>
      <c r="AE146" s="6">
        <f t="shared" si="13"/>
        <v>0</v>
      </c>
      <c r="AF146" s="6">
        <f t="shared" si="13"/>
        <v>0</v>
      </c>
      <c r="AG146" s="6">
        <f t="shared" si="13"/>
        <v>0</v>
      </c>
      <c r="AH146" s="6">
        <f t="shared" si="13"/>
        <v>0</v>
      </c>
      <c r="AI146" s="6">
        <f t="shared" si="13"/>
        <v>0</v>
      </c>
      <c r="AJ146" s="6">
        <f t="shared" si="13"/>
        <v>0</v>
      </c>
      <c r="AK146" s="6">
        <f t="shared" si="13"/>
        <v>0</v>
      </c>
    </row>
    <row r="147" spans="1:37" s="6" customFormat="1">
      <c r="A147" s="4" t="s">
        <v>657</v>
      </c>
      <c r="B147" s="6">
        <v>0</v>
      </c>
      <c r="C147" s="6">
        <f>$B147*('NEB CEF End-Use Demand'!M$21/'NEB CEF End-Use Demand'!$L$21)</f>
        <v>0</v>
      </c>
      <c r="D147" s="6">
        <f>$B147*('NEB CEF End-Use Demand'!N$21/'NEB CEF End-Use Demand'!$L$21)</f>
        <v>0</v>
      </c>
      <c r="E147" s="6">
        <f>$B147*('NEB CEF End-Use Demand'!O$21/'NEB CEF End-Use Demand'!$L$21)</f>
        <v>0</v>
      </c>
      <c r="F147" s="6">
        <f>$B147*('NEB CEF End-Use Demand'!P$21/'NEB CEF End-Use Demand'!$L$21)</f>
        <v>0</v>
      </c>
      <c r="G147" s="6">
        <f>$B147*('NEB CEF End-Use Demand'!Q$21/'NEB CEF End-Use Demand'!$L$21)</f>
        <v>0</v>
      </c>
      <c r="H147" s="6">
        <f>$B147*('NEB CEF End-Use Demand'!R$21/'NEB CEF End-Use Demand'!$L$21)</f>
        <v>0</v>
      </c>
      <c r="I147" s="6">
        <f>$B147*('NEB CEF End-Use Demand'!S$21/'NEB CEF End-Use Demand'!$L$21)</f>
        <v>0</v>
      </c>
      <c r="J147" s="6">
        <f>$B147*('NEB CEF End-Use Demand'!T$21/'NEB CEF End-Use Demand'!$L$21)</f>
        <v>0</v>
      </c>
      <c r="K147" s="6">
        <f>$B147*('NEB CEF End-Use Demand'!U$21/'NEB CEF End-Use Demand'!$L$21)</f>
        <v>0</v>
      </c>
      <c r="L147" s="6">
        <f>$B147*('NEB CEF End-Use Demand'!V$21/'NEB CEF End-Use Demand'!$L$21)</f>
        <v>0</v>
      </c>
      <c r="M147" s="6">
        <f>$B147*('NEB CEF End-Use Demand'!W$21/'NEB CEF End-Use Demand'!$L$21)</f>
        <v>0</v>
      </c>
      <c r="N147" s="6">
        <f>$B147*('NEB CEF End-Use Demand'!X$21/'NEB CEF End-Use Demand'!$L$21)</f>
        <v>0</v>
      </c>
      <c r="O147" s="6">
        <f>$B147*('NEB CEF End-Use Demand'!Y$21/'NEB CEF End-Use Demand'!$L$21)</f>
        <v>0</v>
      </c>
      <c r="P147" s="6">
        <f>$B147*('NEB CEF End-Use Demand'!Z$21/'NEB CEF End-Use Demand'!$L$21)</f>
        <v>0</v>
      </c>
      <c r="Q147" s="6">
        <f>$B147*('NEB CEF End-Use Demand'!AA$21/'NEB CEF End-Use Demand'!$L$21)</f>
        <v>0</v>
      </c>
      <c r="R147" s="6">
        <f>$B147*('NEB CEF End-Use Demand'!AB$21/'NEB CEF End-Use Demand'!$L$21)</f>
        <v>0</v>
      </c>
      <c r="S147" s="6">
        <f>$B147*('NEB CEF End-Use Demand'!AC$21/'NEB CEF End-Use Demand'!$L$21)</f>
        <v>0</v>
      </c>
      <c r="T147" s="6">
        <f>$B147*('NEB CEF End-Use Demand'!AD$21/'NEB CEF End-Use Demand'!$L$21)</f>
        <v>0</v>
      </c>
      <c r="U147" s="6">
        <f>$B147*('NEB CEF End-Use Demand'!AE$21/'NEB CEF End-Use Demand'!$L$21)</f>
        <v>0</v>
      </c>
      <c r="V147" s="6">
        <f>$B147*('NEB CEF End-Use Demand'!AF$21/'NEB CEF End-Use Demand'!$L$21)</f>
        <v>0</v>
      </c>
      <c r="W147" s="6">
        <f>$B147*('NEB CEF End-Use Demand'!AG$21/'NEB CEF End-Use Demand'!$L$21)</f>
        <v>0</v>
      </c>
      <c r="X147" s="6">
        <f>$B147*('NEB CEF End-Use Demand'!AH$21/'NEB CEF End-Use Demand'!$L$21)</f>
        <v>0</v>
      </c>
      <c r="Y147" s="6">
        <f>$B147*('NEB CEF End-Use Demand'!AI$21/'NEB CEF End-Use Demand'!$L$21)</f>
        <v>0</v>
      </c>
      <c r="Z147" s="6">
        <f>$B147*('NEB CEF End-Use Demand'!AJ$21/'NEB CEF End-Use Demand'!$L$21)</f>
        <v>0</v>
      </c>
      <c r="AA147" s="6">
        <f>$B147*('NEB CEF End-Use Demand'!AK$21/'NEB CEF End-Use Demand'!$L$21)</f>
        <v>0</v>
      </c>
      <c r="AB147" s="6">
        <f t="shared" si="13"/>
        <v>0</v>
      </c>
      <c r="AC147" s="6">
        <f t="shared" si="13"/>
        <v>0</v>
      </c>
      <c r="AD147" s="6">
        <f t="shared" si="13"/>
        <v>0</v>
      </c>
      <c r="AE147" s="6">
        <f t="shared" si="13"/>
        <v>0</v>
      </c>
      <c r="AF147" s="6">
        <f t="shared" si="13"/>
        <v>0</v>
      </c>
      <c r="AG147" s="6">
        <f t="shared" si="13"/>
        <v>0</v>
      </c>
      <c r="AH147" s="6">
        <f t="shared" si="13"/>
        <v>0</v>
      </c>
      <c r="AI147" s="6">
        <f t="shared" si="13"/>
        <v>0</v>
      </c>
      <c r="AJ147" s="6">
        <f t="shared" si="13"/>
        <v>0</v>
      </c>
      <c r="AK147" s="6">
        <f t="shared" si="13"/>
        <v>0</v>
      </c>
    </row>
    <row r="148" spans="1:37" s="6" customFormat="1">
      <c r="A148" s="4" t="s">
        <v>658</v>
      </c>
      <c r="B148" s="6">
        <v>0</v>
      </c>
      <c r="C148" s="6">
        <f>$B148*('NEB CEF End-Use Demand'!M$20/'NEB CEF End-Use Demand'!$L$20)</f>
        <v>0</v>
      </c>
      <c r="D148" s="6">
        <f>$B148*('NEB CEF End-Use Demand'!N$20/'NEB CEF End-Use Demand'!$L$20)</f>
        <v>0</v>
      </c>
      <c r="E148" s="6">
        <f>$B148*('NEB CEF End-Use Demand'!O$20/'NEB CEF End-Use Demand'!$L$20)</f>
        <v>0</v>
      </c>
      <c r="F148" s="6">
        <f>$B148*('NEB CEF End-Use Demand'!P$20/'NEB CEF End-Use Demand'!$L$20)</f>
        <v>0</v>
      </c>
      <c r="G148" s="6">
        <f>$B148*('NEB CEF End-Use Demand'!Q$20/'NEB CEF End-Use Demand'!$L$20)</f>
        <v>0</v>
      </c>
      <c r="H148" s="6">
        <f>$B148*('NEB CEF End-Use Demand'!R$20/'NEB CEF End-Use Demand'!$L$20)</f>
        <v>0</v>
      </c>
      <c r="I148" s="6">
        <f>$B148*('NEB CEF End-Use Demand'!S$20/'NEB CEF End-Use Demand'!$L$20)</f>
        <v>0</v>
      </c>
      <c r="J148" s="6">
        <f>$B148*('NEB CEF End-Use Demand'!T$20/'NEB CEF End-Use Demand'!$L$20)</f>
        <v>0</v>
      </c>
      <c r="K148" s="6">
        <f>$B148*('NEB CEF End-Use Demand'!U$20/'NEB CEF End-Use Demand'!$L$20)</f>
        <v>0</v>
      </c>
      <c r="L148" s="6">
        <f>$B148*('NEB CEF End-Use Demand'!V$20/'NEB CEF End-Use Demand'!$L$20)</f>
        <v>0</v>
      </c>
      <c r="M148" s="6">
        <f>$B148*('NEB CEF End-Use Demand'!W$20/'NEB CEF End-Use Demand'!$L$20)</f>
        <v>0</v>
      </c>
      <c r="N148" s="6">
        <f>$B148*('NEB CEF End-Use Demand'!X$20/'NEB CEF End-Use Demand'!$L$20)</f>
        <v>0</v>
      </c>
      <c r="O148" s="6">
        <f>$B148*('NEB CEF End-Use Demand'!Y$20/'NEB CEF End-Use Demand'!$L$20)</f>
        <v>0</v>
      </c>
      <c r="P148" s="6">
        <f>$B148*('NEB CEF End-Use Demand'!Z$20/'NEB CEF End-Use Demand'!$L$20)</f>
        <v>0</v>
      </c>
      <c r="Q148" s="6">
        <f>$B148*('NEB CEF End-Use Demand'!AA$20/'NEB CEF End-Use Demand'!$L$20)</f>
        <v>0</v>
      </c>
      <c r="R148" s="6">
        <f>$B148*('NEB CEF End-Use Demand'!AB$20/'NEB CEF End-Use Demand'!$L$20)</f>
        <v>0</v>
      </c>
      <c r="S148" s="6">
        <f>$B148*('NEB CEF End-Use Demand'!AC$20/'NEB CEF End-Use Demand'!$L$20)</f>
        <v>0</v>
      </c>
      <c r="T148" s="6">
        <f>$B148*('NEB CEF End-Use Demand'!AD$20/'NEB CEF End-Use Demand'!$L$20)</f>
        <v>0</v>
      </c>
      <c r="U148" s="6">
        <f>$B148*('NEB CEF End-Use Demand'!AE$20/'NEB CEF End-Use Demand'!$L$20)</f>
        <v>0</v>
      </c>
      <c r="V148" s="6">
        <f>$B148*('NEB CEF End-Use Demand'!AF$20/'NEB CEF End-Use Demand'!$L$20)</f>
        <v>0</v>
      </c>
      <c r="W148" s="6">
        <f>$B148*('NEB CEF End-Use Demand'!AG$20/'NEB CEF End-Use Demand'!$L$20)</f>
        <v>0</v>
      </c>
      <c r="X148" s="6">
        <f>$B148*('NEB CEF End-Use Demand'!AH$20/'NEB CEF End-Use Demand'!$L$20)</f>
        <v>0</v>
      </c>
      <c r="Y148" s="6">
        <f>$B148*('NEB CEF End-Use Demand'!AI$20/'NEB CEF End-Use Demand'!$L$20)</f>
        <v>0</v>
      </c>
      <c r="Z148" s="6">
        <f>$B148*('NEB CEF End-Use Demand'!AJ$20/'NEB CEF End-Use Demand'!$L$20)</f>
        <v>0</v>
      </c>
      <c r="AA148" s="6">
        <f>$B148*('NEB CEF End-Use Demand'!AK$20/'NEB CEF End-Use Demand'!$L$20)</f>
        <v>0</v>
      </c>
      <c r="AB148" s="6">
        <f t="shared" si="13"/>
        <v>0</v>
      </c>
      <c r="AC148" s="6">
        <f t="shared" si="13"/>
        <v>0</v>
      </c>
      <c r="AD148" s="6">
        <f t="shared" si="13"/>
        <v>0</v>
      </c>
      <c r="AE148" s="6">
        <f t="shared" si="13"/>
        <v>0</v>
      </c>
      <c r="AF148" s="6">
        <f t="shared" si="13"/>
        <v>0</v>
      </c>
      <c r="AG148" s="6">
        <f t="shared" si="13"/>
        <v>0</v>
      </c>
      <c r="AH148" s="6">
        <f t="shared" si="13"/>
        <v>0</v>
      </c>
      <c r="AI148" s="6">
        <f t="shared" si="13"/>
        <v>0</v>
      </c>
      <c r="AJ148" s="6">
        <f t="shared" si="13"/>
        <v>0</v>
      </c>
      <c r="AK148" s="6">
        <f t="shared" si="13"/>
        <v>0</v>
      </c>
    </row>
    <row r="149" spans="1:37" s="6" customFormat="1">
      <c r="A149" s="4" t="s">
        <v>75</v>
      </c>
      <c r="B149" s="6">
        <v>0</v>
      </c>
      <c r="C149" s="6">
        <f>$B149*('NEB CEF End-Use Demand'!M$23/'NEB CEF End-Use Demand'!$L$23)</f>
        <v>0</v>
      </c>
      <c r="D149" s="6">
        <f>$B149*('NEB CEF End-Use Demand'!N$23/'NEB CEF End-Use Demand'!$L$23)</f>
        <v>0</v>
      </c>
      <c r="E149" s="6">
        <f>$B149*('NEB CEF End-Use Demand'!O$23/'NEB CEF End-Use Demand'!$L$23)</f>
        <v>0</v>
      </c>
      <c r="F149" s="6">
        <f>$B149*('NEB CEF End-Use Demand'!P$23/'NEB CEF End-Use Demand'!$L$23)</f>
        <v>0</v>
      </c>
      <c r="G149" s="6">
        <f>$B149*('NEB CEF End-Use Demand'!Q$23/'NEB CEF End-Use Demand'!$L$23)</f>
        <v>0</v>
      </c>
      <c r="H149" s="6">
        <f>$B149*('NEB CEF End-Use Demand'!R$23/'NEB CEF End-Use Demand'!$L$23)</f>
        <v>0</v>
      </c>
      <c r="I149" s="6">
        <f>$B149*('NEB CEF End-Use Demand'!S$23/'NEB CEF End-Use Demand'!$L$23)</f>
        <v>0</v>
      </c>
      <c r="J149" s="6">
        <f>$B149*('NEB CEF End-Use Demand'!T$23/'NEB CEF End-Use Demand'!$L$23)</f>
        <v>0</v>
      </c>
      <c r="K149" s="6">
        <f>$B149*('NEB CEF End-Use Demand'!U$23/'NEB CEF End-Use Demand'!$L$23)</f>
        <v>0</v>
      </c>
      <c r="L149" s="6">
        <f>$B149*('NEB CEF End-Use Demand'!V$23/'NEB CEF End-Use Demand'!$L$23)</f>
        <v>0</v>
      </c>
      <c r="M149" s="6">
        <f>$B149*('NEB CEF End-Use Demand'!W$23/'NEB CEF End-Use Demand'!$L$23)</f>
        <v>0</v>
      </c>
      <c r="N149" s="6">
        <f>$B149*('NEB CEF End-Use Demand'!X$23/'NEB CEF End-Use Demand'!$L$23)</f>
        <v>0</v>
      </c>
      <c r="O149" s="6">
        <f>$B149*('NEB CEF End-Use Demand'!Y$23/'NEB CEF End-Use Demand'!$L$23)</f>
        <v>0</v>
      </c>
      <c r="P149" s="6">
        <f>$B149*('NEB CEF End-Use Demand'!Z$23/'NEB CEF End-Use Demand'!$L$23)</f>
        <v>0</v>
      </c>
      <c r="Q149" s="6">
        <f>$B149*('NEB CEF End-Use Demand'!AA$23/'NEB CEF End-Use Demand'!$L$23)</f>
        <v>0</v>
      </c>
      <c r="R149" s="6">
        <f>$B149*('NEB CEF End-Use Demand'!AB$23/'NEB CEF End-Use Demand'!$L$23)</f>
        <v>0</v>
      </c>
      <c r="S149" s="6">
        <f>$B149*('NEB CEF End-Use Demand'!AC$23/'NEB CEF End-Use Demand'!$L$23)</f>
        <v>0</v>
      </c>
      <c r="T149" s="6">
        <f>$B149*('NEB CEF End-Use Demand'!AD$23/'NEB CEF End-Use Demand'!$L$23)</f>
        <v>0</v>
      </c>
      <c r="U149" s="6">
        <f>$B149*('NEB CEF End-Use Demand'!AE$23/'NEB CEF End-Use Demand'!$L$23)</f>
        <v>0</v>
      </c>
      <c r="V149" s="6">
        <f>$B149*('NEB CEF End-Use Demand'!AF$23/'NEB CEF End-Use Demand'!$L$23)</f>
        <v>0</v>
      </c>
      <c r="W149" s="6">
        <f>$B149*('NEB CEF End-Use Demand'!AG$23/'NEB CEF End-Use Demand'!$L$23)</f>
        <v>0</v>
      </c>
      <c r="X149" s="6">
        <f>$B149*('NEB CEF End-Use Demand'!AH$23/'NEB CEF End-Use Demand'!$L$23)</f>
        <v>0</v>
      </c>
      <c r="Y149" s="6">
        <f>$B149*('NEB CEF End-Use Demand'!AI$23/'NEB CEF End-Use Demand'!$L$23)</f>
        <v>0</v>
      </c>
      <c r="Z149" s="6">
        <f>$B149*('NEB CEF End-Use Demand'!AJ$23/'NEB CEF End-Use Demand'!$L$23)</f>
        <v>0</v>
      </c>
      <c r="AA149" s="6">
        <f>$B149*('NEB CEF End-Use Demand'!AK$23/'NEB CEF End-Use Demand'!$L$23)</f>
        <v>0</v>
      </c>
      <c r="AB149" s="6">
        <f t="shared" si="13"/>
        <v>0</v>
      </c>
      <c r="AC149" s="6">
        <f t="shared" si="13"/>
        <v>0</v>
      </c>
      <c r="AD149" s="6">
        <f t="shared" si="13"/>
        <v>0</v>
      </c>
      <c r="AE149" s="6">
        <f t="shared" si="13"/>
        <v>0</v>
      </c>
      <c r="AF149" s="6">
        <f t="shared" si="13"/>
        <v>0</v>
      </c>
      <c r="AG149" s="6">
        <f t="shared" si="13"/>
        <v>0</v>
      </c>
      <c r="AH149" s="6">
        <f t="shared" si="13"/>
        <v>0</v>
      </c>
      <c r="AI149" s="6">
        <f t="shared" si="13"/>
        <v>0</v>
      </c>
      <c r="AJ149" s="6">
        <f t="shared" si="13"/>
        <v>0</v>
      </c>
      <c r="AK149" s="6">
        <f t="shared" si="13"/>
        <v>0</v>
      </c>
    </row>
    <row r="150" spans="1:37" s="6" customFormat="1"/>
    <row r="151" spans="1:37" s="6" customFormat="1">
      <c r="A151" s="1" t="s">
        <v>673</v>
      </c>
    </row>
    <row r="152" spans="1:37" s="6" customFormat="1">
      <c r="A152" s="4"/>
      <c r="B152" s="6">
        <v>2015</v>
      </c>
      <c r="C152" s="6">
        <v>2016</v>
      </c>
      <c r="D152" s="6">
        <v>2017</v>
      </c>
      <c r="E152" s="6">
        <v>2018</v>
      </c>
      <c r="F152" s="6">
        <v>2019</v>
      </c>
      <c r="G152" s="6">
        <v>2020</v>
      </c>
      <c r="H152" s="6">
        <v>2021</v>
      </c>
      <c r="I152" s="6">
        <v>2022</v>
      </c>
      <c r="J152" s="6">
        <v>2023</v>
      </c>
      <c r="K152" s="6">
        <v>2024</v>
      </c>
      <c r="L152" s="6">
        <v>2025</v>
      </c>
      <c r="M152" s="6">
        <v>2026</v>
      </c>
      <c r="N152" s="6">
        <v>2027</v>
      </c>
      <c r="O152" s="6">
        <v>2028</v>
      </c>
      <c r="P152" s="6">
        <v>2029</v>
      </c>
      <c r="Q152" s="6">
        <v>2030</v>
      </c>
      <c r="R152" s="6">
        <v>2031</v>
      </c>
      <c r="S152" s="6">
        <v>2032</v>
      </c>
      <c r="T152" s="6">
        <v>2033</v>
      </c>
      <c r="U152" s="6">
        <v>2034</v>
      </c>
      <c r="V152" s="6">
        <v>2035</v>
      </c>
      <c r="W152" s="6">
        <v>2036</v>
      </c>
      <c r="X152" s="6">
        <v>2037</v>
      </c>
      <c r="Y152" s="6">
        <v>2038</v>
      </c>
      <c r="Z152" s="6">
        <v>2039</v>
      </c>
      <c r="AA152" s="6">
        <v>2040</v>
      </c>
      <c r="AB152" s="6">
        <v>2041</v>
      </c>
      <c r="AC152" s="6">
        <v>2042</v>
      </c>
      <c r="AD152" s="6">
        <v>2043</v>
      </c>
      <c r="AE152" s="6">
        <v>2044</v>
      </c>
      <c r="AF152" s="6">
        <v>2045</v>
      </c>
      <c r="AG152" s="6">
        <v>2046</v>
      </c>
      <c r="AH152" s="6">
        <v>2047</v>
      </c>
      <c r="AI152" s="6">
        <v>2048</v>
      </c>
      <c r="AJ152" s="6">
        <v>2049</v>
      </c>
      <c r="AK152" s="6">
        <v>2050</v>
      </c>
    </row>
    <row r="153" spans="1:37" s="6" customFormat="1">
      <c r="A153" s="4" t="s">
        <v>72</v>
      </c>
      <c r="B153" s="6">
        <f>B72</f>
        <v>2663217667527.5283</v>
      </c>
      <c r="C153" s="6">
        <f>$B153*('NEB CEF End-Use Demand'!M$19/'NEB CEF End-Use Demand'!$L$19)</f>
        <v>2708063767293.4478</v>
      </c>
      <c r="D153" s="6">
        <f>$B153*('NEB CEF End-Use Demand'!N$19/'NEB CEF End-Use Demand'!$L$19)</f>
        <v>2752909867059.3672</v>
      </c>
      <c r="E153" s="6">
        <f>$B153*('NEB CEF End-Use Demand'!O$19/'NEB CEF End-Use Demand'!$L$19)</f>
        <v>2795193332552.9482</v>
      </c>
      <c r="F153" s="6">
        <f>$B153*('NEB CEF End-Use Demand'!P$19/'NEB CEF End-Use Demand'!$L$19)</f>
        <v>2836836139478.4453</v>
      </c>
      <c r="G153" s="6">
        <f>$B153*('NEB CEF End-Use Demand'!Q$19/'NEB CEF End-Use Demand'!$L$19)</f>
        <v>2877838287835.8569</v>
      </c>
      <c r="H153" s="6">
        <f>$B153*('NEB CEF End-Use Demand'!R$19/'NEB CEF End-Use Demand'!$L$19)</f>
        <v>2917559119057.0996</v>
      </c>
      <c r="I153" s="6">
        <f>$B153*('NEB CEF End-Use Demand'!S$19/'NEB CEF End-Use Demand'!$L$19)</f>
        <v>2955998633142.1733</v>
      </c>
      <c r="J153" s="6">
        <f>$B153*('NEB CEF End-Use Demand'!T$19/'NEB CEF End-Use Demand'!$L$19)</f>
        <v>2992516171522.9937</v>
      </c>
      <c r="K153" s="6">
        <f>$B153*('NEB CEF End-Use Demand'!U$19/'NEB CEF End-Use Demand'!$L$19)</f>
        <v>3028393051335.7295</v>
      </c>
      <c r="L153" s="6">
        <f>$B153*('NEB CEF End-Use Demand'!V$19/'NEB CEF End-Use Demand'!$L$19)</f>
        <v>3062347955444.2109</v>
      </c>
      <c r="M153" s="6">
        <f>$B153*('NEB CEF End-Use Demand'!W$19/'NEB CEF End-Use Demand'!$L$19)</f>
        <v>3095662200984.6084</v>
      </c>
      <c r="N153" s="6">
        <f>$B153*('NEB CEF End-Use Demand'!X$19/'NEB CEF End-Use Demand'!$L$19)</f>
        <v>3129617105093.0903</v>
      </c>
      <c r="O153" s="6">
        <f>$B153*('NEB CEF End-Use Demand'!Y$19/'NEB CEF End-Use Demand'!$L$19)</f>
        <v>3162290692065.4028</v>
      </c>
      <c r="P153" s="6">
        <f>$B153*('NEB CEF End-Use Demand'!Z$19/'NEB CEF End-Use Demand'!$L$19)</f>
        <v>3195604937605.8003</v>
      </c>
      <c r="Q153" s="6">
        <f>$B153*('NEB CEF End-Use Demand'!AA$19/'NEB CEF End-Use Demand'!$L$19)</f>
        <v>3227637866010.0283</v>
      </c>
      <c r="R153" s="6">
        <f>$B153*('NEB CEF End-Use Demand'!AB$19/'NEB CEF End-Use Demand'!$L$19)</f>
        <v>3259670794414.2563</v>
      </c>
      <c r="S153" s="6">
        <f>$B153*('NEB CEF End-Use Demand'!AC$19/'NEB CEF End-Use Demand'!$L$19)</f>
        <v>3291063064250.3994</v>
      </c>
      <c r="T153" s="6">
        <f>$B153*('NEB CEF End-Use Demand'!AD$19/'NEB CEF End-Use Demand'!$L$19)</f>
        <v>3321814675518.459</v>
      </c>
      <c r="U153" s="6">
        <f>$B153*('NEB CEF End-Use Demand'!AE$19/'NEB CEF End-Use Demand'!$L$19)</f>
        <v>3352566286786.5181</v>
      </c>
      <c r="V153" s="6">
        <f>$B153*('NEB CEF End-Use Demand'!AF$19/'NEB CEF End-Use Demand'!$L$19)</f>
        <v>3383317898054.5771</v>
      </c>
      <c r="W153" s="6">
        <f>$B153*('NEB CEF End-Use Demand'!AG$19/'NEB CEF End-Use Demand'!$L$19)</f>
        <v>3412788192186.4673</v>
      </c>
      <c r="X153" s="6">
        <f>$B153*('NEB CEF End-Use Demand'!AH$19/'NEB CEF End-Use Demand'!$L$19)</f>
        <v>3442899144886.4419</v>
      </c>
      <c r="Y153" s="6">
        <f>$B153*('NEB CEF End-Use Demand'!AI$19/'NEB CEF End-Use Demand'!$L$19)</f>
        <v>3471728780450.2466</v>
      </c>
      <c r="Z153" s="6">
        <f>$B153*('NEB CEF End-Use Demand'!AJ$19/'NEB CEF End-Use Demand'!$L$19)</f>
        <v>3500558416014.0522</v>
      </c>
      <c r="AA153" s="6">
        <f>$B153*('NEB CEF End-Use Demand'!AK$19/'NEB CEF End-Use Demand'!$L$19)</f>
        <v>3529388051577.8579</v>
      </c>
      <c r="AB153" s="6">
        <f>TREND($R153:$AA153,$R$125:$AA$125,AB$125)</f>
        <v>3561378269410.8828</v>
      </c>
      <c r="AC153" s="6">
        <f t="shared" ref="AC153:AK153" si="14">TREND($R153:$AA153,$R$125:$AA$125,AC$125)</f>
        <v>3591341676501.2344</v>
      </c>
      <c r="AD153" s="6">
        <f t="shared" si="14"/>
        <v>3621305083591.5938</v>
      </c>
      <c r="AE153" s="6">
        <f t="shared" si="14"/>
        <v>3651268490681.9453</v>
      </c>
      <c r="AF153" s="6">
        <f t="shared" si="14"/>
        <v>3681231897772.3047</v>
      </c>
      <c r="AG153" s="6">
        <f t="shared" si="14"/>
        <v>3711195304862.6562</v>
      </c>
      <c r="AH153" s="6">
        <f t="shared" si="14"/>
        <v>3741158711953.0156</v>
      </c>
      <c r="AI153" s="6">
        <f t="shared" si="14"/>
        <v>3771122119043.3672</v>
      </c>
      <c r="AJ153" s="6">
        <f t="shared" si="14"/>
        <v>3801085526133.7188</v>
      </c>
      <c r="AK153" s="6">
        <f t="shared" si="14"/>
        <v>3831048933224.0781</v>
      </c>
    </row>
    <row r="154" spans="1:37" s="6" customFormat="1">
      <c r="A154" s="4" t="s">
        <v>656</v>
      </c>
      <c r="B154" s="6">
        <v>0</v>
      </c>
      <c r="C154" s="6">
        <f>$B154*('NEB CEF End-Use Demand'!M$24/'NEB CEF End-Use Demand'!$L$24)</f>
        <v>0</v>
      </c>
      <c r="D154" s="6">
        <f>$B154*('NEB CEF End-Use Demand'!N$24/'NEB CEF End-Use Demand'!$L$24)</f>
        <v>0</v>
      </c>
      <c r="E154" s="6">
        <f>$B154*('NEB CEF End-Use Demand'!O$24/'NEB CEF End-Use Demand'!$L$24)</f>
        <v>0</v>
      </c>
      <c r="F154" s="6">
        <f>$B154*('NEB CEF End-Use Demand'!P$24/'NEB CEF End-Use Demand'!$L$24)</f>
        <v>0</v>
      </c>
      <c r="G154" s="6">
        <f>$B154*('NEB CEF End-Use Demand'!Q$24/'NEB CEF End-Use Demand'!$L$24)</f>
        <v>0</v>
      </c>
      <c r="H154" s="6">
        <f>$B154*('NEB CEF End-Use Demand'!R$24/'NEB CEF End-Use Demand'!$L$24)</f>
        <v>0</v>
      </c>
      <c r="I154" s="6">
        <f>$B154*('NEB CEF End-Use Demand'!S$24/'NEB CEF End-Use Demand'!$L$24)</f>
        <v>0</v>
      </c>
      <c r="J154" s="6">
        <f>$B154*('NEB CEF End-Use Demand'!T$24/'NEB CEF End-Use Demand'!$L$24)</f>
        <v>0</v>
      </c>
      <c r="K154" s="6">
        <f>$B154*('NEB CEF End-Use Demand'!U$24/'NEB CEF End-Use Demand'!$L$24)</f>
        <v>0</v>
      </c>
      <c r="L154" s="6">
        <f>$B154*('NEB CEF End-Use Demand'!V$24/'NEB CEF End-Use Demand'!$L$24)</f>
        <v>0</v>
      </c>
      <c r="M154" s="6">
        <f>$B154*('NEB CEF End-Use Demand'!W$24/'NEB CEF End-Use Demand'!$L$24)</f>
        <v>0</v>
      </c>
      <c r="N154" s="6">
        <f>$B154*('NEB CEF End-Use Demand'!X$24/'NEB CEF End-Use Demand'!$L$24)</f>
        <v>0</v>
      </c>
      <c r="O154" s="6">
        <f>$B154*('NEB CEF End-Use Demand'!Y$24/'NEB CEF End-Use Demand'!$L$24)</f>
        <v>0</v>
      </c>
      <c r="P154" s="6">
        <f>$B154*('NEB CEF End-Use Demand'!Z$24/'NEB CEF End-Use Demand'!$L$24)</f>
        <v>0</v>
      </c>
      <c r="Q154" s="6">
        <f>$B154*('NEB CEF End-Use Demand'!AA$24/'NEB CEF End-Use Demand'!$L$24)</f>
        <v>0</v>
      </c>
      <c r="R154" s="6">
        <f>$B154*('NEB CEF End-Use Demand'!AB$24/'NEB CEF End-Use Demand'!$L$24)</f>
        <v>0</v>
      </c>
      <c r="S154" s="6">
        <f>$B154*('NEB CEF End-Use Demand'!AC$24/'NEB CEF End-Use Demand'!$L$24)</f>
        <v>0</v>
      </c>
      <c r="T154" s="6">
        <f>$B154*('NEB CEF End-Use Demand'!AD$24/'NEB CEF End-Use Demand'!$L$24)</f>
        <v>0</v>
      </c>
      <c r="U154" s="6">
        <f>$B154*('NEB CEF End-Use Demand'!AE$24/'NEB CEF End-Use Demand'!$L$24)</f>
        <v>0</v>
      </c>
      <c r="V154" s="6">
        <f>$B154*('NEB CEF End-Use Demand'!AF$24/'NEB CEF End-Use Demand'!$L$24)</f>
        <v>0</v>
      </c>
      <c r="W154" s="6">
        <f>$B154*('NEB CEF End-Use Demand'!AG$24/'NEB CEF End-Use Demand'!$L$24)</f>
        <v>0</v>
      </c>
      <c r="X154" s="6">
        <f>$B154*('NEB CEF End-Use Demand'!AH$24/'NEB CEF End-Use Demand'!$L$24)</f>
        <v>0</v>
      </c>
      <c r="Y154" s="6">
        <f>$B154*('NEB CEF End-Use Demand'!AI$24/'NEB CEF End-Use Demand'!$L$24)</f>
        <v>0</v>
      </c>
      <c r="Z154" s="6">
        <f>$B154*('NEB CEF End-Use Demand'!AJ$24/'NEB CEF End-Use Demand'!$L$24)</f>
        <v>0</v>
      </c>
      <c r="AA154" s="6">
        <f>$B154*('NEB CEF End-Use Demand'!AK$24/'NEB CEF End-Use Demand'!$L$24)</f>
        <v>0</v>
      </c>
      <c r="AB154" s="6">
        <f t="shared" ref="AB154:AK158" si="15">TREND($R154:$AA154,$R$125:$AA$125,AB$125)</f>
        <v>0</v>
      </c>
      <c r="AC154" s="6">
        <f t="shared" si="15"/>
        <v>0</v>
      </c>
      <c r="AD154" s="6">
        <f t="shared" si="15"/>
        <v>0</v>
      </c>
      <c r="AE154" s="6">
        <f t="shared" si="15"/>
        <v>0</v>
      </c>
      <c r="AF154" s="6">
        <f t="shared" si="15"/>
        <v>0</v>
      </c>
      <c r="AG154" s="6">
        <f t="shared" si="15"/>
        <v>0</v>
      </c>
      <c r="AH154" s="6">
        <f t="shared" si="15"/>
        <v>0</v>
      </c>
      <c r="AI154" s="6">
        <f t="shared" si="15"/>
        <v>0</v>
      </c>
      <c r="AJ154" s="6">
        <f t="shared" si="15"/>
        <v>0</v>
      </c>
      <c r="AK154" s="6">
        <f t="shared" si="15"/>
        <v>0</v>
      </c>
    </row>
    <row r="155" spans="1:37" s="6" customFormat="1">
      <c r="A155" s="4" t="s">
        <v>73</v>
      </c>
      <c r="B155" s="6">
        <f>C72</f>
        <v>7536417556438.1816</v>
      </c>
      <c r="C155" s="6">
        <f>$B155*('NEB CEF End-Use Demand'!M$20/'NEB CEF End-Use Demand'!$L$20)</f>
        <v>7608659833596.7812</v>
      </c>
      <c r="D155" s="6">
        <f>$B155*('NEB CEF End-Use Demand'!N$20/'NEB CEF End-Use Demand'!$L$20)</f>
        <v>7664561595683.793</v>
      </c>
      <c r="E155" s="6">
        <f>$B155*('NEB CEF End-Use Demand'!O$20/'NEB CEF End-Use Demand'!$L$20)</f>
        <v>7708422978244.3701</v>
      </c>
      <c r="F155" s="6">
        <f>$B155*('NEB CEF End-Use Demand'!P$20/'NEB CEF End-Use Demand'!$L$20)</f>
        <v>7747554211705.2793</v>
      </c>
      <c r="G155" s="6">
        <f>$B155*('NEB CEF End-Use Demand'!Q$20/'NEB CEF End-Use Demand'!$L$20)</f>
        <v>7782385309621.0322</v>
      </c>
      <c r="H155" s="6">
        <f>$B155*('NEB CEF End-Use Demand'!R$20/'NEB CEF End-Use Demand'!$L$20)</f>
        <v>7814636326209.6924</v>
      </c>
      <c r="I155" s="6">
        <f>$B155*('NEB CEF End-Use Demand'!S$20/'NEB CEF End-Use Demand'!$L$20)</f>
        <v>7845597302134.8066</v>
      </c>
      <c r="J155" s="6">
        <f>$B155*('NEB CEF End-Use Demand'!T$20/'NEB CEF End-Use Demand'!$L$20)</f>
        <v>7874408210287.3447</v>
      </c>
      <c r="K155" s="6">
        <f>$B155*('NEB CEF End-Use Demand'!U$20/'NEB CEF End-Use Demand'!$L$20)</f>
        <v>7903219118439.8809</v>
      </c>
      <c r="L155" s="6">
        <f>$B155*('NEB CEF End-Use Demand'!V$20/'NEB CEF End-Use Demand'!$L$20)</f>
        <v>7931169999483.3857</v>
      </c>
      <c r="M155" s="6">
        <f>$B155*('NEB CEF End-Use Demand'!W$20/'NEB CEF End-Use Demand'!$L$20)</f>
        <v>7957830839863.3467</v>
      </c>
      <c r="N155" s="6">
        <f>$B155*('NEB CEF End-Use Demand'!X$20/'NEB CEF End-Use Demand'!$L$20)</f>
        <v>7982341612470.7266</v>
      </c>
      <c r="O155" s="6">
        <f>$B155*('NEB CEF End-Use Demand'!Y$20/'NEB CEF End-Use Demand'!$L$20)</f>
        <v>8005562344414.5625</v>
      </c>
      <c r="P155" s="6">
        <f>$B155*('NEB CEF End-Use Demand'!Z$20/'NEB CEF End-Use Demand'!$L$20)</f>
        <v>8027063022140.3369</v>
      </c>
      <c r="Q155" s="6">
        <f>$B155*('NEB CEF End-Use Demand'!AA$20/'NEB CEF End-Use Demand'!$L$20)</f>
        <v>8046843645648.0488</v>
      </c>
      <c r="R155" s="6">
        <f>$B155*('NEB CEF End-Use Demand'!AB$20/'NEB CEF End-Use Demand'!$L$20)</f>
        <v>8065334228492.2148</v>
      </c>
      <c r="S155" s="6">
        <f>$B155*('NEB CEF End-Use Demand'!AC$20/'NEB CEF End-Use Demand'!$L$20)</f>
        <v>8082534770672.833</v>
      </c>
      <c r="T155" s="6">
        <f>$B155*('NEB CEF End-Use Demand'!AD$20/'NEB CEF End-Use Demand'!$L$20)</f>
        <v>8098015258635.3896</v>
      </c>
      <c r="U155" s="6">
        <f>$B155*('NEB CEF End-Use Demand'!AE$20/'NEB CEF End-Use Demand'!$L$20)</f>
        <v>8112635719488.916</v>
      </c>
      <c r="V155" s="6">
        <f>$B155*('NEB CEF End-Use Demand'!AF$20/'NEB CEF End-Use Demand'!$L$20)</f>
        <v>8125966139678.8965</v>
      </c>
      <c r="W155" s="6">
        <f>$B155*('NEB CEF End-Use Demand'!AG$20/'NEB CEF End-Use Demand'!$L$20)</f>
        <v>8138866546314.3613</v>
      </c>
      <c r="X155" s="6">
        <f>$B155*('NEB CEF End-Use Demand'!AH$20/'NEB CEF End-Use Demand'!$L$20)</f>
        <v>8150476912286.2773</v>
      </c>
      <c r="Y155" s="6">
        <f>$B155*('NEB CEF End-Use Demand'!AI$20/'NEB CEF End-Use Demand'!$L$20)</f>
        <v>8160797237594.6494</v>
      </c>
      <c r="Z155" s="6">
        <f>$B155*('NEB CEF End-Use Demand'!AJ$20/'NEB CEF End-Use Demand'!$L$20)</f>
        <v>8170687549348.5049</v>
      </c>
      <c r="AA155" s="6">
        <f>$B155*('NEB CEF End-Use Demand'!AK$20/'NEB CEF End-Use Demand'!$L$20)</f>
        <v>8180577861102.3613</v>
      </c>
      <c r="AB155" s="6">
        <f t="shared" si="15"/>
        <v>8198409089829.6055</v>
      </c>
      <c r="AC155" s="6">
        <f t="shared" si="15"/>
        <v>8211103611187.4531</v>
      </c>
      <c r="AD155" s="6">
        <f t="shared" si="15"/>
        <v>8223798132545.3008</v>
      </c>
      <c r="AE155" s="6">
        <f t="shared" si="15"/>
        <v>8236492653903.1484</v>
      </c>
      <c r="AF155" s="6">
        <f t="shared" si="15"/>
        <v>8249187175260.9961</v>
      </c>
      <c r="AG155" s="6">
        <f t="shared" si="15"/>
        <v>8261881696618.8438</v>
      </c>
      <c r="AH155" s="6">
        <f t="shared" si="15"/>
        <v>8274576217976.6914</v>
      </c>
      <c r="AI155" s="6">
        <f t="shared" si="15"/>
        <v>8287270739334.5391</v>
      </c>
      <c r="AJ155" s="6">
        <f t="shared" si="15"/>
        <v>8299965260692.3867</v>
      </c>
      <c r="AK155" s="6">
        <f t="shared" si="15"/>
        <v>8312659782050.2344</v>
      </c>
    </row>
    <row r="156" spans="1:37" s="6" customFormat="1">
      <c r="A156" s="4" t="s">
        <v>657</v>
      </c>
      <c r="B156" s="6">
        <v>0</v>
      </c>
      <c r="C156" s="6">
        <f>$B156*('NEB CEF End-Use Demand'!M$21/'NEB CEF End-Use Demand'!$L$21)</f>
        <v>0</v>
      </c>
      <c r="D156" s="6">
        <f>$B156*('NEB CEF End-Use Demand'!N$21/'NEB CEF End-Use Demand'!$L$21)</f>
        <v>0</v>
      </c>
      <c r="E156" s="6">
        <f>$B156*('NEB CEF End-Use Demand'!O$21/'NEB CEF End-Use Demand'!$L$21)</f>
        <v>0</v>
      </c>
      <c r="F156" s="6">
        <f>$B156*('NEB CEF End-Use Demand'!P$21/'NEB CEF End-Use Demand'!$L$21)</f>
        <v>0</v>
      </c>
      <c r="G156" s="6">
        <f>$B156*('NEB CEF End-Use Demand'!Q$21/'NEB CEF End-Use Demand'!$L$21)</f>
        <v>0</v>
      </c>
      <c r="H156" s="6">
        <f>$B156*('NEB CEF End-Use Demand'!R$21/'NEB CEF End-Use Demand'!$L$21)</f>
        <v>0</v>
      </c>
      <c r="I156" s="6">
        <f>$B156*('NEB CEF End-Use Demand'!S$21/'NEB CEF End-Use Demand'!$L$21)</f>
        <v>0</v>
      </c>
      <c r="J156" s="6">
        <f>$B156*('NEB CEF End-Use Demand'!T$21/'NEB CEF End-Use Demand'!$L$21)</f>
        <v>0</v>
      </c>
      <c r="K156" s="6">
        <f>$B156*('NEB CEF End-Use Demand'!U$21/'NEB CEF End-Use Demand'!$L$21)</f>
        <v>0</v>
      </c>
      <c r="L156" s="6">
        <f>$B156*('NEB CEF End-Use Demand'!V$21/'NEB CEF End-Use Demand'!$L$21)</f>
        <v>0</v>
      </c>
      <c r="M156" s="6">
        <f>$B156*('NEB CEF End-Use Demand'!W$21/'NEB CEF End-Use Demand'!$L$21)</f>
        <v>0</v>
      </c>
      <c r="N156" s="6">
        <f>$B156*('NEB CEF End-Use Demand'!X$21/'NEB CEF End-Use Demand'!$L$21)</f>
        <v>0</v>
      </c>
      <c r="O156" s="6">
        <f>$B156*('NEB CEF End-Use Demand'!Y$21/'NEB CEF End-Use Demand'!$L$21)</f>
        <v>0</v>
      </c>
      <c r="P156" s="6">
        <f>$B156*('NEB CEF End-Use Demand'!Z$21/'NEB CEF End-Use Demand'!$L$21)</f>
        <v>0</v>
      </c>
      <c r="Q156" s="6">
        <f>$B156*('NEB CEF End-Use Demand'!AA$21/'NEB CEF End-Use Demand'!$L$21)</f>
        <v>0</v>
      </c>
      <c r="R156" s="6">
        <f>$B156*('NEB CEF End-Use Demand'!AB$21/'NEB CEF End-Use Demand'!$L$21)</f>
        <v>0</v>
      </c>
      <c r="S156" s="6">
        <f>$B156*('NEB CEF End-Use Demand'!AC$21/'NEB CEF End-Use Demand'!$L$21)</f>
        <v>0</v>
      </c>
      <c r="T156" s="6">
        <f>$B156*('NEB CEF End-Use Demand'!AD$21/'NEB CEF End-Use Demand'!$L$21)</f>
        <v>0</v>
      </c>
      <c r="U156" s="6">
        <f>$B156*('NEB CEF End-Use Demand'!AE$21/'NEB CEF End-Use Demand'!$L$21)</f>
        <v>0</v>
      </c>
      <c r="V156" s="6">
        <f>$B156*('NEB CEF End-Use Demand'!AF$21/'NEB CEF End-Use Demand'!$L$21)</f>
        <v>0</v>
      </c>
      <c r="W156" s="6">
        <f>$B156*('NEB CEF End-Use Demand'!AG$21/'NEB CEF End-Use Demand'!$L$21)</f>
        <v>0</v>
      </c>
      <c r="X156" s="6">
        <f>$B156*('NEB CEF End-Use Demand'!AH$21/'NEB CEF End-Use Demand'!$L$21)</f>
        <v>0</v>
      </c>
      <c r="Y156" s="6">
        <f>$B156*('NEB CEF End-Use Demand'!AI$21/'NEB CEF End-Use Demand'!$L$21)</f>
        <v>0</v>
      </c>
      <c r="Z156" s="6">
        <f>$B156*('NEB CEF End-Use Demand'!AJ$21/'NEB CEF End-Use Demand'!$L$21)</f>
        <v>0</v>
      </c>
      <c r="AA156" s="6">
        <f>$B156*('NEB CEF End-Use Demand'!AK$21/'NEB CEF End-Use Demand'!$L$21)</f>
        <v>0</v>
      </c>
      <c r="AB156" s="6">
        <f t="shared" si="15"/>
        <v>0</v>
      </c>
      <c r="AC156" s="6">
        <f t="shared" si="15"/>
        <v>0</v>
      </c>
      <c r="AD156" s="6">
        <f t="shared" si="15"/>
        <v>0</v>
      </c>
      <c r="AE156" s="6">
        <f t="shared" si="15"/>
        <v>0</v>
      </c>
      <c r="AF156" s="6">
        <f t="shared" si="15"/>
        <v>0</v>
      </c>
      <c r="AG156" s="6">
        <f t="shared" si="15"/>
        <v>0</v>
      </c>
      <c r="AH156" s="6">
        <f t="shared" si="15"/>
        <v>0</v>
      </c>
      <c r="AI156" s="6">
        <f t="shared" si="15"/>
        <v>0</v>
      </c>
      <c r="AJ156" s="6">
        <f t="shared" si="15"/>
        <v>0</v>
      </c>
      <c r="AK156" s="6">
        <f t="shared" si="15"/>
        <v>0</v>
      </c>
    </row>
    <row r="157" spans="1:37" s="6" customFormat="1">
      <c r="A157" s="4" t="s">
        <v>658</v>
      </c>
      <c r="B157" s="6">
        <v>0</v>
      </c>
      <c r="C157" s="6">
        <f>$B157*('NEB CEF End-Use Demand'!M$20/'NEB CEF End-Use Demand'!$L$20)</f>
        <v>0</v>
      </c>
      <c r="D157" s="6">
        <f>$B157*('NEB CEF End-Use Demand'!N$20/'NEB CEF End-Use Demand'!$L$20)</f>
        <v>0</v>
      </c>
      <c r="E157" s="6">
        <f>$B157*('NEB CEF End-Use Demand'!O$20/'NEB CEF End-Use Demand'!$L$20)</f>
        <v>0</v>
      </c>
      <c r="F157" s="6">
        <f>$B157*('NEB CEF End-Use Demand'!P$20/'NEB CEF End-Use Demand'!$L$20)</f>
        <v>0</v>
      </c>
      <c r="G157" s="6">
        <f>$B157*('NEB CEF End-Use Demand'!Q$20/'NEB CEF End-Use Demand'!$L$20)</f>
        <v>0</v>
      </c>
      <c r="H157" s="6">
        <f>$B157*('NEB CEF End-Use Demand'!R$20/'NEB CEF End-Use Demand'!$L$20)</f>
        <v>0</v>
      </c>
      <c r="I157" s="6">
        <f>$B157*('NEB CEF End-Use Demand'!S$20/'NEB CEF End-Use Demand'!$L$20)</f>
        <v>0</v>
      </c>
      <c r="J157" s="6">
        <f>$B157*('NEB CEF End-Use Demand'!T$20/'NEB CEF End-Use Demand'!$L$20)</f>
        <v>0</v>
      </c>
      <c r="K157" s="6">
        <f>$B157*('NEB CEF End-Use Demand'!U$20/'NEB CEF End-Use Demand'!$L$20)</f>
        <v>0</v>
      </c>
      <c r="L157" s="6">
        <f>$B157*('NEB CEF End-Use Demand'!V$20/'NEB CEF End-Use Demand'!$L$20)</f>
        <v>0</v>
      </c>
      <c r="M157" s="6">
        <f>$B157*('NEB CEF End-Use Demand'!W$20/'NEB CEF End-Use Demand'!$L$20)</f>
        <v>0</v>
      </c>
      <c r="N157" s="6">
        <f>$B157*('NEB CEF End-Use Demand'!X$20/'NEB CEF End-Use Demand'!$L$20)</f>
        <v>0</v>
      </c>
      <c r="O157" s="6">
        <f>$B157*('NEB CEF End-Use Demand'!Y$20/'NEB CEF End-Use Demand'!$L$20)</f>
        <v>0</v>
      </c>
      <c r="P157" s="6">
        <f>$B157*('NEB CEF End-Use Demand'!Z$20/'NEB CEF End-Use Demand'!$L$20)</f>
        <v>0</v>
      </c>
      <c r="Q157" s="6">
        <f>$B157*('NEB CEF End-Use Demand'!AA$20/'NEB CEF End-Use Demand'!$L$20)</f>
        <v>0</v>
      </c>
      <c r="R157" s="6">
        <f>$B157*('NEB CEF End-Use Demand'!AB$20/'NEB CEF End-Use Demand'!$L$20)</f>
        <v>0</v>
      </c>
      <c r="S157" s="6">
        <f>$B157*('NEB CEF End-Use Demand'!AC$20/'NEB CEF End-Use Demand'!$L$20)</f>
        <v>0</v>
      </c>
      <c r="T157" s="6">
        <f>$B157*('NEB CEF End-Use Demand'!AD$20/'NEB CEF End-Use Demand'!$L$20)</f>
        <v>0</v>
      </c>
      <c r="U157" s="6">
        <f>$B157*('NEB CEF End-Use Demand'!AE$20/'NEB CEF End-Use Demand'!$L$20)</f>
        <v>0</v>
      </c>
      <c r="V157" s="6">
        <f>$B157*('NEB CEF End-Use Demand'!AF$20/'NEB CEF End-Use Demand'!$L$20)</f>
        <v>0</v>
      </c>
      <c r="W157" s="6">
        <f>$B157*('NEB CEF End-Use Demand'!AG$20/'NEB CEF End-Use Demand'!$L$20)</f>
        <v>0</v>
      </c>
      <c r="X157" s="6">
        <f>$B157*('NEB CEF End-Use Demand'!AH$20/'NEB CEF End-Use Demand'!$L$20)</f>
        <v>0</v>
      </c>
      <c r="Y157" s="6">
        <f>$B157*('NEB CEF End-Use Demand'!AI$20/'NEB CEF End-Use Demand'!$L$20)</f>
        <v>0</v>
      </c>
      <c r="Z157" s="6">
        <f>$B157*('NEB CEF End-Use Demand'!AJ$20/'NEB CEF End-Use Demand'!$L$20)</f>
        <v>0</v>
      </c>
      <c r="AA157" s="6">
        <f>$B157*('NEB CEF End-Use Demand'!AK$20/'NEB CEF End-Use Demand'!$L$20)</f>
        <v>0</v>
      </c>
      <c r="AB157" s="6">
        <f t="shared" si="15"/>
        <v>0</v>
      </c>
      <c r="AC157" s="6">
        <f t="shared" si="15"/>
        <v>0</v>
      </c>
      <c r="AD157" s="6">
        <f t="shared" si="15"/>
        <v>0</v>
      </c>
      <c r="AE157" s="6">
        <f t="shared" si="15"/>
        <v>0</v>
      </c>
      <c r="AF157" s="6">
        <f t="shared" si="15"/>
        <v>0</v>
      </c>
      <c r="AG157" s="6">
        <f t="shared" si="15"/>
        <v>0</v>
      </c>
      <c r="AH157" s="6">
        <f t="shared" si="15"/>
        <v>0</v>
      </c>
      <c r="AI157" s="6">
        <f t="shared" si="15"/>
        <v>0</v>
      </c>
      <c r="AJ157" s="6">
        <f t="shared" si="15"/>
        <v>0</v>
      </c>
      <c r="AK157" s="6">
        <f t="shared" si="15"/>
        <v>0</v>
      </c>
    </row>
    <row r="158" spans="1:37" s="6" customFormat="1">
      <c r="A158" s="4" t="s">
        <v>75</v>
      </c>
      <c r="B158" s="6">
        <v>0</v>
      </c>
      <c r="C158" s="6">
        <f>$B158*('NEB CEF End-Use Demand'!M$23/'NEB CEF End-Use Demand'!$L$23)</f>
        <v>0</v>
      </c>
      <c r="D158" s="6">
        <f>$B158*('NEB CEF End-Use Demand'!N$23/'NEB CEF End-Use Demand'!$L$23)</f>
        <v>0</v>
      </c>
      <c r="E158" s="6">
        <f>$B158*('NEB CEF End-Use Demand'!O$23/'NEB CEF End-Use Demand'!$L$23)</f>
        <v>0</v>
      </c>
      <c r="F158" s="6">
        <f>$B158*('NEB CEF End-Use Demand'!P$23/'NEB CEF End-Use Demand'!$L$23)</f>
        <v>0</v>
      </c>
      <c r="G158" s="6">
        <f>$B158*('NEB CEF End-Use Demand'!Q$23/'NEB CEF End-Use Demand'!$L$23)</f>
        <v>0</v>
      </c>
      <c r="H158" s="6">
        <f>$B158*('NEB CEF End-Use Demand'!R$23/'NEB CEF End-Use Demand'!$L$23)</f>
        <v>0</v>
      </c>
      <c r="I158" s="6">
        <f>$B158*('NEB CEF End-Use Demand'!S$23/'NEB CEF End-Use Demand'!$L$23)</f>
        <v>0</v>
      </c>
      <c r="J158" s="6">
        <f>$B158*('NEB CEF End-Use Demand'!T$23/'NEB CEF End-Use Demand'!$L$23)</f>
        <v>0</v>
      </c>
      <c r="K158" s="6">
        <f>$B158*('NEB CEF End-Use Demand'!U$23/'NEB CEF End-Use Demand'!$L$23)</f>
        <v>0</v>
      </c>
      <c r="L158" s="6">
        <f>$B158*('NEB CEF End-Use Demand'!V$23/'NEB CEF End-Use Demand'!$L$23)</f>
        <v>0</v>
      </c>
      <c r="M158" s="6">
        <f>$B158*('NEB CEF End-Use Demand'!W$23/'NEB CEF End-Use Demand'!$L$23)</f>
        <v>0</v>
      </c>
      <c r="N158" s="6">
        <f>$B158*('NEB CEF End-Use Demand'!X$23/'NEB CEF End-Use Demand'!$L$23)</f>
        <v>0</v>
      </c>
      <c r="O158" s="6">
        <f>$B158*('NEB CEF End-Use Demand'!Y$23/'NEB CEF End-Use Demand'!$L$23)</f>
        <v>0</v>
      </c>
      <c r="P158" s="6">
        <f>$B158*('NEB CEF End-Use Demand'!Z$23/'NEB CEF End-Use Demand'!$L$23)</f>
        <v>0</v>
      </c>
      <c r="Q158" s="6">
        <f>$B158*('NEB CEF End-Use Demand'!AA$23/'NEB CEF End-Use Demand'!$L$23)</f>
        <v>0</v>
      </c>
      <c r="R158" s="6">
        <f>$B158*('NEB CEF End-Use Demand'!AB$23/'NEB CEF End-Use Demand'!$L$23)</f>
        <v>0</v>
      </c>
      <c r="S158" s="6">
        <f>$B158*('NEB CEF End-Use Demand'!AC$23/'NEB CEF End-Use Demand'!$L$23)</f>
        <v>0</v>
      </c>
      <c r="T158" s="6">
        <f>$B158*('NEB CEF End-Use Demand'!AD$23/'NEB CEF End-Use Demand'!$L$23)</f>
        <v>0</v>
      </c>
      <c r="U158" s="6">
        <f>$B158*('NEB CEF End-Use Demand'!AE$23/'NEB CEF End-Use Demand'!$L$23)</f>
        <v>0</v>
      </c>
      <c r="V158" s="6">
        <f>$B158*('NEB CEF End-Use Demand'!AF$23/'NEB CEF End-Use Demand'!$L$23)</f>
        <v>0</v>
      </c>
      <c r="W158" s="6">
        <f>$B158*('NEB CEF End-Use Demand'!AG$23/'NEB CEF End-Use Demand'!$L$23)</f>
        <v>0</v>
      </c>
      <c r="X158" s="6">
        <f>$B158*('NEB CEF End-Use Demand'!AH$23/'NEB CEF End-Use Demand'!$L$23)</f>
        <v>0</v>
      </c>
      <c r="Y158" s="6">
        <f>$B158*('NEB CEF End-Use Demand'!AI$23/'NEB CEF End-Use Demand'!$L$23)</f>
        <v>0</v>
      </c>
      <c r="Z158" s="6">
        <f>$B158*('NEB CEF End-Use Demand'!AJ$23/'NEB CEF End-Use Demand'!$L$23)</f>
        <v>0</v>
      </c>
      <c r="AA158" s="6">
        <f>$B158*('NEB CEF End-Use Demand'!AK$23/'NEB CEF End-Use Demand'!$L$23)</f>
        <v>0</v>
      </c>
      <c r="AB158" s="6">
        <f t="shared" si="15"/>
        <v>0</v>
      </c>
      <c r="AC158" s="6">
        <f t="shared" si="15"/>
        <v>0</v>
      </c>
      <c r="AD158" s="6">
        <f t="shared" si="15"/>
        <v>0</v>
      </c>
      <c r="AE158" s="6">
        <f t="shared" si="15"/>
        <v>0</v>
      </c>
      <c r="AF158" s="6">
        <f t="shared" si="15"/>
        <v>0</v>
      </c>
      <c r="AG158" s="6">
        <f t="shared" si="15"/>
        <v>0</v>
      </c>
      <c r="AH158" s="6">
        <f t="shared" si="15"/>
        <v>0</v>
      </c>
      <c r="AI158" s="6">
        <f t="shared" si="15"/>
        <v>0</v>
      </c>
      <c r="AJ158" s="6">
        <f t="shared" si="15"/>
        <v>0</v>
      </c>
      <c r="AK158" s="6">
        <f t="shared" si="15"/>
        <v>0</v>
      </c>
    </row>
    <row r="159" spans="1:37" s="6" customFormat="1"/>
    <row r="160" spans="1:37" s="6" customFormat="1">
      <c r="A160" s="1" t="s">
        <v>674</v>
      </c>
    </row>
    <row r="161" spans="1:37" s="6" customFormat="1">
      <c r="A161" s="4"/>
      <c r="B161" s="6">
        <v>2015</v>
      </c>
      <c r="C161" s="6">
        <v>2016</v>
      </c>
      <c r="D161" s="6">
        <v>2017</v>
      </c>
      <c r="E161" s="6">
        <v>2018</v>
      </c>
      <c r="F161" s="6">
        <v>2019</v>
      </c>
      <c r="G161" s="6">
        <v>2020</v>
      </c>
      <c r="H161" s="6">
        <v>2021</v>
      </c>
      <c r="I161" s="6">
        <v>2022</v>
      </c>
      <c r="J161" s="6">
        <v>2023</v>
      </c>
      <c r="K161" s="6">
        <v>2024</v>
      </c>
      <c r="L161" s="6">
        <v>2025</v>
      </c>
      <c r="M161" s="6">
        <v>2026</v>
      </c>
      <c r="N161" s="6">
        <v>2027</v>
      </c>
      <c r="O161" s="6">
        <v>2028</v>
      </c>
      <c r="P161" s="6">
        <v>2029</v>
      </c>
      <c r="Q161" s="6">
        <v>2030</v>
      </c>
      <c r="R161" s="6">
        <v>2031</v>
      </c>
      <c r="S161" s="6">
        <v>2032</v>
      </c>
      <c r="T161" s="6">
        <v>2033</v>
      </c>
      <c r="U161" s="6">
        <v>2034</v>
      </c>
      <c r="V161" s="6">
        <v>2035</v>
      </c>
      <c r="W161" s="6">
        <v>2036</v>
      </c>
      <c r="X161" s="6">
        <v>2037</v>
      </c>
      <c r="Y161" s="6">
        <v>2038</v>
      </c>
      <c r="Z161" s="6">
        <v>2039</v>
      </c>
      <c r="AA161" s="6">
        <v>2040</v>
      </c>
      <c r="AB161" s="6">
        <v>2041</v>
      </c>
      <c r="AC161" s="6">
        <v>2042</v>
      </c>
      <c r="AD161" s="6">
        <v>2043</v>
      </c>
      <c r="AE161" s="6">
        <v>2044</v>
      </c>
      <c r="AF161" s="6">
        <v>2045</v>
      </c>
      <c r="AG161" s="6">
        <v>2046</v>
      </c>
      <c r="AH161" s="6">
        <v>2047</v>
      </c>
      <c r="AI161" s="6">
        <v>2048</v>
      </c>
      <c r="AJ161" s="6">
        <v>2049</v>
      </c>
      <c r="AK161" s="6">
        <v>2050</v>
      </c>
    </row>
    <row r="162" spans="1:37" s="6" customFormat="1">
      <c r="A162" s="4" t="s">
        <v>72</v>
      </c>
      <c r="B162" s="6">
        <v>0</v>
      </c>
      <c r="C162" s="6">
        <f>$B162*('NEB CEF End-Use Demand'!M$19/'NEB CEF End-Use Demand'!$L$19)</f>
        <v>0</v>
      </c>
      <c r="D162" s="6">
        <f>$B162*('NEB CEF End-Use Demand'!N$19/'NEB CEF End-Use Demand'!$L$19)</f>
        <v>0</v>
      </c>
      <c r="E162" s="6">
        <f>$B162*('NEB CEF End-Use Demand'!O$19/'NEB CEF End-Use Demand'!$L$19)</f>
        <v>0</v>
      </c>
      <c r="F162" s="6">
        <f>$B162*('NEB CEF End-Use Demand'!P$19/'NEB CEF End-Use Demand'!$L$19)</f>
        <v>0</v>
      </c>
      <c r="G162" s="6">
        <f>$B162*('NEB CEF End-Use Demand'!Q$19/'NEB CEF End-Use Demand'!$L$19)</f>
        <v>0</v>
      </c>
      <c r="H162" s="6">
        <f>$B162*('NEB CEF End-Use Demand'!R$19/'NEB CEF End-Use Demand'!$L$19)</f>
        <v>0</v>
      </c>
      <c r="I162" s="6">
        <f>$B162*('NEB CEF End-Use Demand'!S$19/'NEB CEF End-Use Demand'!$L$19)</f>
        <v>0</v>
      </c>
      <c r="J162" s="6">
        <f>$B162*('NEB CEF End-Use Demand'!T$19/'NEB CEF End-Use Demand'!$L$19)</f>
        <v>0</v>
      </c>
      <c r="K162" s="6">
        <f>$B162*('NEB CEF End-Use Demand'!U$19/'NEB CEF End-Use Demand'!$L$19)</f>
        <v>0</v>
      </c>
      <c r="L162" s="6">
        <f>$B162*('NEB CEF End-Use Demand'!V$19/'NEB CEF End-Use Demand'!$L$19)</f>
        <v>0</v>
      </c>
      <c r="M162" s="6">
        <f>$B162*('NEB CEF End-Use Demand'!W$19/'NEB CEF End-Use Demand'!$L$19)</f>
        <v>0</v>
      </c>
      <c r="N162" s="6">
        <f>$B162*('NEB CEF End-Use Demand'!X$19/'NEB CEF End-Use Demand'!$L$19)</f>
        <v>0</v>
      </c>
      <c r="O162" s="6">
        <f>$B162*('NEB CEF End-Use Demand'!Y$19/'NEB CEF End-Use Demand'!$L$19)</f>
        <v>0</v>
      </c>
      <c r="P162" s="6">
        <f>$B162*('NEB CEF End-Use Demand'!Z$19/'NEB CEF End-Use Demand'!$L$19)</f>
        <v>0</v>
      </c>
      <c r="Q162" s="6">
        <f>$B162*('NEB CEF End-Use Demand'!AA$19/'NEB CEF End-Use Demand'!$L$19)</f>
        <v>0</v>
      </c>
      <c r="R162" s="6">
        <f>$B162*('NEB CEF End-Use Demand'!AB$19/'NEB CEF End-Use Demand'!$L$19)</f>
        <v>0</v>
      </c>
      <c r="S162" s="6">
        <f>$B162*('NEB CEF End-Use Demand'!AC$19/'NEB CEF End-Use Demand'!$L$19)</f>
        <v>0</v>
      </c>
      <c r="T162" s="6">
        <f>$B162*('NEB CEF End-Use Demand'!AD$19/'NEB CEF End-Use Demand'!$L$19)</f>
        <v>0</v>
      </c>
      <c r="U162" s="6">
        <f>$B162*('NEB CEF End-Use Demand'!AE$19/'NEB CEF End-Use Demand'!$L$19)</f>
        <v>0</v>
      </c>
      <c r="V162" s="6">
        <f>$B162*('NEB CEF End-Use Demand'!AF$19/'NEB CEF End-Use Demand'!$L$19)</f>
        <v>0</v>
      </c>
      <c r="W162" s="6">
        <f>$B162*('NEB CEF End-Use Demand'!AG$19/'NEB CEF End-Use Demand'!$L$19)</f>
        <v>0</v>
      </c>
      <c r="X162" s="6">
        <f>$B162*('NEB CEF End-Use Demand'!AH$19/'NEB CEF End-Use Demand'!$L$19)</f>
        <v>0</v>
      </c>
      <c r="Y162" s="6">
        <f>$B162*('NEB CEF End-Use Demand'!AI$19/'NEB CEF End-Use Demand'!$L$19)</f>
        <v>0</v>
      </c>
      <c r="Z162" s="6">
        <f>$B162*('NEB CEF End-Use Demand'!AJ$19/'NEB CEF End-Use Demand'!$L$19)</f>
        <v>0</v>
      </c>
      <c r="AA162" s="6">
        <f>$B162*('NEB CEF End-Use Demand'!AK$19/'NEB CEF End-Use Demand'!$L$19)</f>
        <v>0</v>
      </c>
      <c r="AB162" s="6">
        <f>TREND($R162:$AA162,$R$125:$AA$125,AB$125)</f>
        <v>0</v>
      </c>
      <c r="AC162" s="6">
        <f t="shared" ref="AC162:AK162" si="16">TREND($R162:$AA162,$R$125:$AA$125,AC$125)</f>
        <v>0</v>
      </c>
      <c r="AD162" s="6">
        <f t="shared" si="16"/>
        <v>0</v>
      </c>
      <c r="AE162" s="6">
        <f t="shared" si="16"/>
        <v>0</v>
      </c>
      <c r="AF162" s="6">
        <f t="shared" si="16"/>
        <v>0</v>
      </c>
      <c r="AG162" s="6">
        <f t="shared" si="16"/>
        <v>0</v>
      </c>
      <c r="AH162" s="6">
        <f t="shared" si="16"/>
        <v>0</v>
      </c>
      <c r="AI162" s="6">
        <f t="shared" si="16"/>
        <v>0</v>
      </c>
      <c r="AJ162" s="6">
        <f t="shared" si="16"/>
        <v>0</v>
      </c>
      <c r="AK162" s="6">
        <f t="shared" si="16"/>
        <v>0</v>
      </c>
    </row>
    <row r="163" spans="1:37" s="6" customFormat="1">
      <c r="A163" s="4" t="s">
        <v>656</v>
      </c>
      <c r="B163" s="6">
        <v>0</v>
      </c>
      <c r="C163" s="6">
        <f>$B163*('NEB CEF End-Use Demand'!M$24/'NEB CEF End-Use Demand'!$L$24)</f>
        <v>0</v>
      </c>
      <c r="D163" s="6">
        <f>$B163*('NEB CEF End-Use Demand'!N$24/'NEB CEF End-Use Demand'!$L$24)</f>
        <v>0</v>
      </c>
      <c r="E163" s="6">
        <f>$B163*('NEB CEF End-Use Demand'!O$24/'NEB CEF End-Use Demand'!$L$24)</f>
        <v>0</v>
      </c>
      <c r="F163" s="6">
        <f>$B163*('NEB CEF End-Use Demand'!P$24/'NEB CEF End-Use Demand'!$L$24)</f>
        <v>0</v>
      </c>
      <c r="G163" s="6">
        <f>$B163*('NEB CEF End-Use Demand'!Q$24/'NEB CEF End-Use Demand'!$L$24)</f>
        <v>0</v>
      </c>
      <c r="H163" s="6">
        <f>$B163*('NEB CEF End-Use Demand'!R$24/'NEB CEF End-Use Demand'!$L$24)</f>
        <v>0</v>
      </c>
      <c r="I163" s="6">
        <f>$B163*('NEB CEF End-Use Demand'!S$24/'NEB CEF End-Use Demand'!$L$24)</f>
        <v>0</v>
      </c>
      <c r="J163" s="6">
        <f>$B163*('NEB CEF End-Use Demand'!T$24/'NEB CEF End-Use Demand'!$L$24)</f>
        <v>0</v>
      </c>
      <c r="K163" s="6">
        <f>$B163*('NEB CEF End-Use Demand'!U$24/'NEB CEF End-Use Demand'!$L$24)</f>
        <v>0</v>
      </c>
      <c r="L163" s="6">
        <f>$B163*('NEB CEF End-Use Demand'!V$24/'NEB CEF End-Use Demand'!$L$24)</f>
        <v>0</v>
      </c>
      <c r="M163" s="6">
        <f>$B163*('NEB CEF End-Use Demand'!W$24/'NEB CEF End-Use Demand'!$L$24)</f>
        <v>0</v>
      </c>
      <c r="N163" s="6">
        <f>$B163*('NEB CEF End-Use Demand'!X$24/'NEB CEF End-Use Demand'!$L$24)</f>
        <v>0</v>
      </c>
      <c r="O163" s="6">
        <f>$B163*('NEB CEF End-Use Demand'!Y$24/'NEB CEF End-Use Demand'!$L$24)</f>
        <v>0</v>
      </c>
      <c r="P163" s="6">
        <f>$B163*('NEB CEF End-Use Demand'!Z$24/'NEB CEF End-Use Demand'!$L$24)</f>
        <v>0</v>
      </c>
      <c r="Q163" s="6">
        <f>$B163*('NEB CEF End-Use Demand'!AA$24/'NEB CEF End-Use Demand'!$L$24)</f>
        <v>0</v>
      </c>
      <c r="R163" s="6">
        <f>$B163*('NEB CEF End-Use Demand'!AB$24/'NEB CEF End-Use Demand'!$L$24)</f>
        <v>0</v>
      </c>
      <c r="S163" s="6">
        <f>$B163*('NEB CEF End-Use Demand'!AC$24/'NEB CEF End-Use Demand'!$L$24)</f>
        <v>0</v>
      </c>
      <c r="T163" s="6">
        <f>$B163*('NEB CEF End-Use Demand'!AD$24/'NEB CEF End-Use Demand'!$L$24)</f>
        <v>0</v>
      </c>
      <c r="U163" s="6">
        <f>$B163*('NEB CEF End-Use Demand'!AE$24/'NEB CEF End-Use Demand'!$L$24)</f>
        <v>0</v>
      </c>
      <c r="V163" s="6">
        <f>$B163*('NEB CEF End-Use Demand'!AF$24/'NEB CEF End-Use Demand'!$L$24)</f>
        <v>0</v>
      </c>
      <c r="W163" s="6">
        <f>$B163*('NEB CEF End-Use Demand'!AG$24/'NEB CEF End-Use Demand'!$L$24)</f>
        <v>0</v>
      </c>
      <c r="X163" s="6">
        <f>$B163*('NEB CEF End-Use Demand'!AH$24/'NEB CEF End-Use Demand'!$L$24)</f>
        <v>0</v>
      </c>
      <c r="Y163" s="6">
        <f>$B163*('NEB CEF End-Use Demand'!AI$24/'NEB CEF End-Use Demand'!$L$24)</f>
        <v>0</v>
      </c>
      <c r="Z163" s="6">
        <f>$B163*('NEB CEF End-Use Demand'!AJ$24/'NEB CEF End-Use Demand'!$L$24)</f>
        <v>0</v>
      </c>
      <c r="AA163" s="6">
        <f>$B163*('NEB CEF End-Use Demand'!AK$24/'NEB CEF End-Use Demand'!$L$24)</f>
        <v>0</v>
      </c>
      <c r="AB163" s="6">
        <f t="shared" ref="AB163:AK167" si="17">TREND($R163:$AA163,$R$125:$AA$125,AB$125)</f>
        <v>0</v>
      </c>
      <c r="AC163" s="6">
        <f t="shared" si="17"/>
        <v>0</v>
      </c>
      <c r="AD163" s="6">
        <f t="shared" si="17"/>
        <v>0</v>
      </c>
      <c r="AE163" s="6">
        <f t="shared" si="17"/>
        <v>0</v>
      </c>
      <c r="AF163" s="6">
        <f t="shared" si="17"/>
        <v>0</v>
      </c>
      <c r="AG163" s="6">
        <f t="shared" si="17"/>
        <v>0</v>
      </c>
      <c r="AH163" s="6">
        <f t="shared" si="17"/>
        <v>0</v>
      </c>
      <c r="AI163" s="6">
        <f t="shared" si="17"/>
        <v>0</v>
      </c>
      <c r="AJ163" s="6">
        <f t="shared" si="17"/>
        <v>0</v>
      </c>
      <c r="AK163" s="6">
        <f t="shared" si="17"/>
        <v>0</v>
      </c>
    </row>
    <row r="164" spans="1:37" s="6" customFormat="1">
      <c r="A164" s="4" t="s">
        <v>73</v>
      </c>
      <c r="B164" s="6">
        <v>0</v>
      </c>
      <c r="C164" s="6">
        <f>$B164*('NEB CEF End-Use Demand'!M$20/'NEB CEF End-Use Demand'!$L$20)</f>
        <v>0</v>
      </c>
      <c r="D164" s="6">
        <f>$B164*('NEB CEF End-Use Demand'!N$20/'NEB CEF End-Use Demand'!$L$20)</f>
        <v>0</v>
      </c>
      <c r="E164" s="6">
        <f>$B164*('NEB CEF End-Use Demand'!O$20/'NEB CEF End-Use Demand'!$L$20)</f>
        <v>0</v>
      </c>
      <c r="F164" s="6">
        <f>$B164*('NEB CEF End-Use Demand'!P$20/'NEB CEF End-Use Demand'!$L$20)</f>
        <v>0</v>
      </c>
      <c r="G164" s="6">
        <f>$B164*('NEB CEF End-Use Demand'!Q$20/'NEB CEF End-Use Demand'!$L$20)</f>
        <v>0</v>
      </c>
      <c r="H164" s="6">
        <f>$B164*('NEB CEF End-Use Demand'!R$20/'NEB CEF End-Use Demand'!$L$20)</f>
        <v>0</v>
      </c>
      <c r="I164" s="6">
        <f>$B164*('NEB CEF End-Use Demand'!S$20/'NEB CEF End-Use Demand'!$L$20)</f>
        <v>0</v>
      </c>
      <c r="J164" s="6">
        <f>$B164*('NEB CEF End-Use Demand'!T$20/'NEB CEF End-Use Demand'!$L$20)</f>
        <v>0</v>
      </c>
      <c r="K164" s="6">
        <f>$B164*('NEB CEF End-Use Demand'!U$20/'NEB CEF End-Use Demand'!$L$20)</f>
        <v>0</v>
      </c>
      <c r="L164" s="6">
        <f>$B164*('NEB CEF End-Use Demand'!V$20/'NEB CEF End-Use Demand'!$L$20)</f>
        <v>0</v>
      </c>
      <c r="M164" s="6">
        <f>$B164*('NEB CEF End-Use Demand'!W$20/'NEB CEF End-Use Demand'!$L$20)</f>
        <v>0</v>
      </c>
      <c r="N164" s="6">
        <f>$B164*('NEB CEF End-Use Demand'!X$20/'NEB CEF End-Use Demand'!$L$20)</f>
        <v>0</v>
      </c>
      <c r="O164" s="6">
        <f>$B164*('NEB CEF End-Use Demand'!Y$20/'NEB CEF End-Use Demand'!$L$20)</f>
        <v>0</v>
      </c>
      <c r="P164" s="6">
        <f>$B164*('NEB CEF End-Use Demand'!Z$20/'NEB CEF End-Use Demand'!$L$20)</f>
        <v>0</v>
      </c>
      <c r="Q164" s="6">
        <f>$B164*('NEB CEF End-Use Demand'!AA$20/'NEB CEF End-Use Demand'!$L$20)</f>
        <v>0</v>
      </c>
      <c r="R164" s="6">
        <f>$B164*('NEB CEF End-Use Demand'!AB$20/'NEB CEF End-Use Demand'!$L$20)</f>
        <v>0</v>
      </c>
      <c r="S164" s="6">
        <f>$B164*('NEB CEF End-Use Demand'!AC$20/'NEB CEF End-Use Demand'!$L$20)</f>
        <v>0</v>
      </c>
      <c r="T164" s="6">
        <f>$B164*('NEB CEF End-Use Demand'!AD$20/'NEB CEF End-Use Demand'!$L$20)</f>
        <v>0</v>
      </c>
      <c r="U164" s="6">
        <f>$B164*('NEB CEF End-Use Demand'!AE$20/'NEB CEF End-Use Demand'!$L$20)</f>
        <v>0</v>
      </c>
      <c r="V164" s="6">
        <f>$B164*('NEB CEF End-Use Demand'!AF$20/'NEB CEF End-Use Demand'!$L$20)</f>
        <v>0</v>
      </c>
      <c r="W164" s="6">
        <f>$B164*('NEB CEF End-Use Demand'!AG$20/'NEB CEF End-Use Demand'!$L$20)</f>
        <v>0</v>
      </c>
      <c r="X164" s="6">
        <f>$B164*('NEB CEF End-Use Demand'!AH$20/'NEB CEF End-Use Demand'!$L$20)</f>
        <v>0</v>
      </c>
      <c r="Y164" s="6">
        <f>$B164*('NEB CEF End-Use Demand'!AI$20/'NEB CEF End-Use Demand'!$L$20)</f>
        <v>0</v>
      </c>
      <c r="Z164" s="6">
        <f>$B164*('NEB CEF End-Use Demand'!AJ$20/'NEB CEF End-Use Demand'!$L$20)</f>
        <v>0</v>
      </c>
      <c r="AA164" s="6">
        <f>$B164*('NEB CEF End-Use Demand'!AK$20/'NEB CEF End-Use Demand'!$L$20)</f>
        <v>0</v>
      </c>
      <c r="AB164" s="6">
        <f t="shared" si="17"/>
        <v>0</v>
      </c>
      <c r="AC164" s="6">
        <f t="shared" si="17"/>
        <v>0</v>
      </c>
      <c r="AD164" s="6">
        <f t="shared" si="17"/>
        <v>0</v>
      </c>
      <c r="AE164" s="6">
        <f t="shared" si="17"/>
        <v>0</v>
      </c>
      <c r="AF164" s="6">
        <f t="shared" si="17"/>
        <v>0</v>
      </c>
      <c r="AG164" s="6">
        <f t="shared" si="17"/>
        <v>0</v>
      </c>
      <c r="AH164" s="6">
        <f t="shared" si="17"/>
        <v>0</v>
      </c>
      <c r="AI164" s="6">
        <f t="shared" si="17"/>
        <v>0</v>
      </c>
      <c r="AJ164" s="6">
        <f t="shared" si="17"/>
        <v>0</v>
      </c>
      <c r="AK164" s="6">
        <f t="shared" si="17"/>
        <v>0</v>
      </c>
    </row>
    <row r="165" spans="1:37" s="6" customFormat="1">
      <c r="A165" s="4" t="s">
        <v>657</v>
      </c>
      <c r="B165" s="6">
        <v>0</v>
      </c>
      <c r="C165" s="6">
        <f>$B165*('NEB CEF End-Use Demand'!M$21/'NEB CEF End-Use Demand'!$L$21)</f>
        <v>0</v>
      </c>
      <c r="D165" s="6">
        <f>$B165*('NEB CEF End-Use Demand'!N$21/'NEB CEF End-Use Demand'!$L$21)</f>
        <v>0</v>
      </c>
      <c r="E165" s="6">
        <f>$B165*('NEB CEF End-Use Demand'!O$21/'NEB CEF End-Use Demand'!$L$21)</f>
        <v>0</v>
      </c>
      <c r="F165" s="6">
        <f>$B165*('NEB CEF End-Use Demand'!P$21/'NEB CEF End-Use Demand'!$L$21)</f>
        <v>0</v>
      </c>
      <c r="G165" s="6">
        <f>$B165*('NEB CEF End-Use Demand'!Q$21/'NEB CEF End-Use Demand'!$L$21)</f>
        <v>0</v>
      </c>
      <c r="H165" s="6">
        <f>$B165*('NEB CEF End-Use Demand'!R$21/'NEB CEF End-Use Demand'!$L$21)</f>
        <v>0</v>
      </c>
      <c r="I165" s="6">
        <f>$B165*('NEB CEF End-Use Demand'!S$21/'NEB CEF End-Use Demand'!$L$21)</f>
        <v>0</v>
      </c>
      <c r="J165" s="6">
        <f>$B165*('NEB CEF End-Use Demand'!T$21/'NEB CEF End-Use Demand'!$L$21)</f>
        <v>0</v>
      </c>
      <c r="K165" s="6">
        <f>$B165*('NEB CEF End-Use Demand'!U$21/'NEB CEF End-Use Demand'!$L$21)</f>
        <v>0</v>
      </c>
      <c r="L165" s="6">
        <f>$B165*('NEB CEF End-Use Demand'!V$21/'NEB CEF End-Use Demand'!$L$21)</f>
        <v>0</v>
      </c>
      <c r="M165" s="6">
        <f>$B165*('NEB CEF End-Use Demand'!W$21/'NEB CEF End-Use Demand'!$L$21)</f>
        <v>0</v>
      </c>
      <c r="N165" s="6">
        <f>$B165*('NEB CEF End-Use Demand'!X$21/'NEB CEF End-Use Demand'!$L$21)</f>
        <v>0</v>
      </c>
      <c r="O165" s="6">
        <f>$B165*('NEB CEF End-Use Demand'!Y$21/'NEB CEF End-Use Demand'!$L$21)</f>
        <v>0</v>
      </c>
      <c r="P165" s="6">
        <f>$B165*('NEB CEF End-Use Demand'!Z$21/'NEB CEF End-Use Demand'!$L$21)</f>
        <v>0</v>
      </c>
      <c r="Q165" s="6">
        <f>$B165*('NEB CEF End-Use Demand'!AA$21/'NEB CEF End-Use Demand'!$L$21)</f>
        <v>0</v>
      </c>
      <c r="R165" s="6">
        <f>$B165*('NEB CEF End-Use Demand'!AB$21/'NEB CEF End-Use Demand'!$L$21)</f>
        <v>0</v>
      </c>
      <c r="S165" s="6">
        <f>$B165*('NEB CEF End-Use Demand'!AC$21/'NEB CEF End-Use Demand'!$L$21)</f>
        <v>0</v>
      </c>
      <c r="T165" s="6">
        <f>$B165*('NEB CEF End-Use Demand'!AD$21/'NEB CEF End-Use Demand'!$L$21)</f>
        <v>0</v>
      </c>
      <c r="U165" s="6">
        <f>$B165*('NEB CEF End-Use Demand'!AE$21/'NEB CEF End-Use Demand'!$L$21)</f>
        <v>0</v>
      </c>
      <c r="V165" s="6">
        <f>$B165*('NEB CEF End-Use Demand'!AF$21/'NEB CEF End-Use Demand'!$L$21)</f>
        <v>0</v>
      </c>
      <c r="W165" s="6">
        <f>$B165*('NEB CEF End-Use Demand'!AG$21/'NEB CEF End-Use Demand'!$L$21)</f>
        <v>0</v>
      </c>
      <c r="X165" s="6">
        <f>$B165*('NEB CEF End-Use Demand'!AH$21/'NEB CEF End-Use Demand'!$L$21)</f>
        <v>0</v>
      </c>
      <c r="Y165" s="6">
        <f>$B165*('NEB CEF End-Use Demand'!AI$21/'NEB CEF End-Use Demand'!$L$21)</f>
        <v>0</v>
      </c>
      <c r="Z165" s="6">
        <f>$B165*('NEB CEF End-Use Demand'!AJ$21/'NEB CEF End-Use Demand'!$L$21)</f>
        <v>0</v>
      </c>
      <c r="AA165" s="6">
        <f>$B165*('NEB CEF End-Use Demand'!AK$21/'NEB CEF End-Use Demand'!$L$21)</f>
        <v>0</v>
      </c>
      <c r="AB165" s="6">
        <f t="shared" si="17"/>
        <v>0</v>
      </c>
      <c r="AC165" s="6">
        <f t="shared" si="17"/>
        <v>0</v>
      </c>
      <c r="AD165" s="6">
        <f t="shared" si="17"/>
        <v>0</v>
      </c>
      <c r="AE165" s="6">
        <f t="shared" si="17"/>
        <v>0</v>
      </c>
      <c r="AF165" s="6">
        <f t="shared" si="17"/>
        <v>0</v>
      </c>
      <c r="AG165" s="6">
        <f t="shared" si="17"/>
        <v>0</v>
      </c>
      <c r="AH165" s="6">
        <f t="shared" si="17"/>
        <v>0</v>
      </c>
      <c r="AI165" s="6">
        <f t="shared" si="17"/>
        <v>0</v>
      </c>
      <c r="AJ165" s="6">
        <f t="shared" si="17"/>
        <v>0</v>
      </c>
      <c r="AK165" s="6">
        <f t="shared" si="17"/>
        <v>0</v>
      </c>
    </row>
    <row r="166" spans="1:37" s="6" customFormat="1">
      <c r="A166" s="4" t="s">
        <v>658</v>
      </c>
      <c r="B166" s="6">
        <v>0</v>
      </c>
      <c r="C166" s="6">
        <f>$B166*('NEB CEF End-Use Demand'!M$20/'NEB CEF End-Use Demand'!$L$20)</f>
        <v>0</v>
      </c>
      <c r="D166" s="6">
        <f>$B166*('NEB CEF End-Use Demand'!N$20/'NEB CEF End-Use Demand'!$L$20)</f>
        <v>0</v>
      </c>
      <c r="E166" s="6">
        <f>$B166*('NEB CEF End-Use Demand'!O$20/'NEB CEF End-Use Demand'!$L$20)</f>
        <v>0</v>
      </c>
      <c r="F166" s="6">
        <f>$B166*('NEB CEF End-Use Demand'!P$20/'NEB CEF End-Use Demand'!$L$20)</f>
        <v>0</v>
      </c>
      <c r="G166" s="6">
        <f>$B166*('NEB CEF End-Use Demand'!Q$20/'NEB CEF End-Use Demand'!$L$20)</f>
        <v>0</v>
      </c>
      <c r="H166" s="6">
        <f>$B166*('NEB CEF End-Use Demand'!R$20/'NEB CEF End-Use Demand'!$L$20)</f>
        <v>0</v>
      </c>
      <c r="I166" s="6">
        <f>$B166*('NEB CEF End-Use Demand'!S$20/'NEB CEF End-Use Demand'!$L$20)</f>
        <v>0</v>
      </c>
      <c r="J166" s="6">
        <f>$B166*('NEB CEF End-Use Demand'!T$20/'NEB CEF End-Use Demand'!$L$20)</f>
        <v>0</v>
      </c>
      <c r="K166" s="6">
        <f>$B166*('NEB CEF End-Use Demand'!U$20/'NEB CEF End-Use Demand'!$L$20)</f>
        <v>0</v>
      </c>
      <c r="L166" s="6">
        <f>$B166*('NEB CEF End-Use Demand'!V$20/'NEB CEF End-Use Demand'!$L$20)</f>
        <v>0</v>
      </c>
      <c r="M166" s="6">
        <f>$B166*('NEB CEF End-Use Demand'!W$20/'NEB CEF End-Use Demand'!$L$20)</f>
        <v>0</v>
      </c>
      <c r="N166" s="6">
        <f>$B166*('NEB CEF End-Use Demand'!X$20/'NEB CEF End-Use Demand'!$L$20)</f>
        <v>0</v>
      </c>
      <c r="O166" s="6">
        <f>$B166*('NEB CEF End-Use Demand'!Y$20/'NEB CEF End-Use Demand'!$L$20)</f>
        <v>0</v>
      </c>
      <c r="P166" s="6">
        <f>$B166*('NEB CEF End-Use Demand'!Z$20/'NEB CEF End-Use Demand'!$L$20)</f>
        <v>0</v>
      </c>
      <c r="Q166" s="6">
        <f>$B166*('NEB CEF End-Use Demand'!AA$20/'NEB CEF End-Use Demand'!$L$20)</f>
        <v>0</v>
      </c>
      <c r="R166" s="6">
        <f>$B166*('NEB CEF End-Use Demand'!AB$20/'NEB CEF End-Use Demand'!$L$20)</f>
        <v>0</v>
      </c>
      <c r="S166" s="6">
        <f>$B166*('NEB CEF End-Use Demand'!AC$20/'NEB CEF End-Use Demand'!$L$20)</f>
        <v>0</v>
      </c>
      <c r="T166" s="6">
        <f>$B166*('NEB CEF End-Use Demand'!AD$20/'NEB CEF End-Use Demand'!$L$20)</f>
        <v>0</v>
      </c>
      <c r="U166" s="6">
        <f>$B166*('NEB CEF End-Use Demand'!AE$20/'NEB CEF End-Use Demand'!$L$20)</f>
        <v>0</v>
      </c>
      <c r="V166" s="6">
        <f>$B166*('NEB CEF End-Use Demand'!AF$20/'NEB CEF End-Use Demand'!$L$20)</f>
        <v>0</v>
      </c>
      <c r="W166" s="6">
        <f>$B166*('NEB CEF End-Use Demand'!AG$20/'NEB CEF End-Use Demand'!$L$20)</f>
        <v>0</v>
      </c>
      <c r="X166" s="6">
        <f>$B166*('NEB CEF End-Use Demand'!AH$20/'NEB CEF End-Use Demand'!$L$20)</f>
        <v>0</v>
      </c>
      <c r="Y166" s="6">
        <f>$B166*('NEB CEF End-Use Demand'!AI$20/'NEB CEF End-Use Demand'!$L$20)</f>
        <v>0</v>
      </c>
      <c r="Z166" s="6">
        <f>$B166*('NEB CEF End-Use Demand'!AJ$20/'NEB CEF End-Use Demand'!$L$20)</f>
        <v>0</v>
      </c>
      <c r="AA166" s="6">
        <f>$B166*('NEB CEF End-Use Demand'!AK$20/'NEB CEF End-Use Demand'!$L$20)</f>
        <v>0</v>
      </c>
      <c r="AB166" s="6">
        <f t="shared" si="17"/>
        <v>0</v>
      </c>
      <c r="AC166" s="6">
        <f t="shared" si="17"/>
        <v>0</v>
      </c>
      <c r="AD166" s="6">
        <f t="shared" si="17"/>
        <v>0</v>
      </c>
      <c r="AE166" s="6">
        <f t="shared" si="17"/>
        <v>0</v>
      </c>
      <c r="AF166" s="6">
        <f t="shared" si="17"/>
        <v>0</v>
      </c>
      <c r="AG166" s="6">
        <f t="shared" si="17"/>
        <v>0</v>
      </c>
      <c r="AH166" s="6">
        <f t="shared" si="17"/>
        <v>0</v>
      </c>
      <c r="AI166" s="6">
        <f t="shared" si="17"/>
        <v>0</v>
      </c>
      <c r="AJ166" s="6">
        <f t="shared" si="17"/>
        <v>0</v>
      </c>
      <c r="AK166" s="6">
        <f t="shared" si="17"/>
        <v>0</v>
      </c>
    </row>
    <row r="167" spans="1:37" s="6" customFormat="1">
      <c r="A167" s="4" t="s">
        <v>75</v>
      </c>
      <c r="B167" s="6">
        <v>0</v>
      </c>
      <c r="C167" s="6">
        <f>$B167*('NEB CEF End-Use Demand'!M$23/'NEB CEF End-Use Demand'!$L$23)</f>
        <v>0</v>
      </c>
      <c r="D167" s="6">
        <f>$B167*('NEB CEF End-Use Demand'!N$23/'NEB CEF End-Use Demand'!$L$23)</f>
        <v>0</v>
      </c>
      <c r="E167" s="6">
        <f>$B167*('NEB CEF End-Use Demand'!O$23/'NEB CEF End-Use Demand'!$L$23)</f>
        <v>0</v>
      </c>
      <c r="F167" s="6">
        <f>$B167*('NEB CEF End-Use Demand'!P$23/'NEB CEF End-Use Demand'!$L$23)</f>
        <v>0</v>
      </c>
      <c r="G167" s="6">
        <f>$B167*('NEB CEF End-Use Demand'!Q$23/'NEB CEF End-Use Demand'!$L$23)</f>
        <v>0</v>
      </c>
      <c r="H167" s="6">
        <f>$B167*('NEB CEF End-Use Demand'!R$23/'NEB CEF End-Use Demand'!$L$23)</f>
        <v>0</v>
      </c>
      <c r="I167" s="6">
        <f>$B167*('NEB CEF End-Use Demand'!S$23/'NEB CEF End-Use Demand'!$L$23)</f>
        <v>0</v>
      </c>
      <c r="J167" s="6">
        <f>$B167*('NEB CEF End-Use Demand'!T$23/'NEB CEF End-Use Demand'!$L$23)</f>
        <v>0</v>
      </c>
      <c r="K167" s="6">
        <f>$B167*('NEB CEF End-Use Demand'!U$23/'NEB CEF End-Use Demand'!$L$23)</f>
        <v>0</v>
      </c>
      <c r="L167" s="6">
        <f>$B167*('NEB CEF End-Use Demand'!V$23/'NEB CEF End-Use Demand'!$L$23)</f>
        <v>0</v>
      </c>
      <c r="M167" s="6">
        <f>$B167*('NEB CEF End-Use Demand'!W$23/'NEB CEF End-Use Demand'!$L$23)</f>
        <v>0</v>
      </c>
      <c r="N167" s="6">
        <f>$B167*('NEB CEF End-Use Demand'!X$23/'NEB CEF End-Use Demand'!$L$23)</f>
        <v>0</v>
      </c>
      <c r="O167" s="6">
        <f>$B167*('NEB CEF End-Use Demand'!Y$23/'NEB CEF End-Use Demand'!$L$23)</f>
        <v>0</v>
      </c>
      <c r="P167" s="6">
        <f>$B167*('NEB CEF End-Use Demand'!Z$23/'NEB CEF End-Use Demand'!$L$23)</f>
        <v>0</v>
      </c>
      <c r="Q167" s="6">
        <f>$B167*('NEB CEF End-Use Demand'!AA$23/'NEB CEF End-Use Demand'!$L$23)</f>
        <v>0</v>
      </c>
      <c r="R167" s="6">
        <f>$B167*('NEB CEF End-Use Demand'!AB$23/'NEB CEF End-Use Demand'!$L$23)</f>
        <v>0</v>
      </c>
      <c r="S167" s="6">
        <f>$B167*('NEB CEF End-Use Demand'!AC$23/'NEB CEF End-Use Demand'!$L$23)</f>
        <v>0</v>
      </c>
      <c r="T167" s="6">
        <f>$B167*('NEB CEF End-Use Demand'!AD$23/'NEB CEF End-Use Demand'!$L$23)</f>
        <v>0</v>
      </c>
      <c r="U167" s="6">
        <f>$B167*('NEB CEF End-Use Demand'!AE$23/'NEB CEF End-Use Demand'!$L$23)</f>
        <v>0</v>
      </c>
      <c r="V167" s="6">
        <f>$B167*('NEB CEF End-Use Demand'!AF$23/'NEB CEF End-Use Demand'!$L$23)</f>
        <v>0</v>
      </c>
      <c r="W167" s="6">
        <f>$B167*('NEB CEF End-Use Demand'!AG$23/'NEB CEF End-Use Demand'!$L$23)</f>
        <v>0</v>
      </c>
      <c r="X167" s="6">
        <f>$B167*('NEB CEF End-Use Demand'!AH$23/'NEB CEF End-Use Demand'!$L$23)</f>
        <v>0</v>
      </c>
      <c r="Y167" s="6">
        <f>$B167*('NEB CEF End-Use Demand'!AI$23/'NEB CEF End-Use Demand'!$L$23)</f>
        <v>0</v>
      </c>
      <c r="Z167" s="6">
        <f>$B167*('NEB CEF End-Use Demand'!AJ$23/'NEB CEF End-Use Demand'!$L$23)</f>
        <v>0</v>
      </c>
      <c r="AA167" s="6">
        <f>$B167*('NEB CEF End-Use Demand'!AK$23/'NEB CEF End-Use Demand'!$L$23)</f>
        <v>0</v>
      </c>
      <c r="AB167" s="6">
        <f t="shared" si="17"/>
        <v>0</v>
      </c>
      <c r="AC167" s="6">
        <f t="shared" si="17"/>
        <v>0</v>
      </c>
      <c r="AD167" s="6">
        <f t="shared" si="17"/>
        <v>0</v>
      </c>
      <c r="AE167" s="6">
        <f t="shared" si="17"/>
        <v>0</v>
      </c>
      <c r="AF167" s="6">
        <f t="shared" si="17"/>
        <v>0</v>
      </c>
      <c r="AG167" s="6">
        <f t="shared" si="17"/>
        <v>0</v>
      </c>
      <c r="AH167" s="6">
        <f t="shared" si="17"/>
        <v>0</v>
      </c>
      <c r="AI167" s="6">
        <f t="shared" si="17"/>
        <v>0</v>
      </c>
      <c r="AJ167" s="6">
        <f t="shared" si="17"/>
        <v>0</v>
      </c>
      <c r="AK167" s="6">
        <f t="shared" si="17"/>
        <v>0</v>
      </c>
    </row>
    <row r="170" spans="1:37">
      <c r="B170" s="159"/>
      <c r="C170" s="158"/>
      <c r="D170" s="6"/>
    </row>
    <row r="174" spans="1:37" s="6" customFormat="1"/>
    <row r="219" spans="1:37">
      <c r="A219" s="6"/>
      <c r="B219" s="58"/>
      <c r="C219" s="58"/>
      <c r="D219" s="58"/>
      <c r="E219" s="58"/>
      <c r="F219" s="58"/>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row>
    <row r="220" spans="1:37">
      <c r="A220" s="6"/>
      <c r="B220" s="58"/>
      <c r="C220" s="58"/>
      <c r="D220" s="58"/>
      <c r="E220" s="58"/>
      <c r="F220" s="58"/>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row>
  </sheetData>
  <hyperlinks>
    <hyperlink ref="B1" r:id="rId1" xr:uid="{08B29113-2D5F-B84A-B7B5-BF7499248B16}"/>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60"/>
  <sheetViews>
    <sheetView tabSelected="1" workbookViewId="0">
      <selection activeCell="M19" sqref="M19"/>
    </sheetView>
  </sheetViews>
  <sheetFormatPr baseColWidth="10" defaultColWidth="8.83203125" defaultRowHeight="15"/>
  <cols>
    <col min="1" max="1" width="21.1640625" style="59" customWidth="1"/>
    <col min="2" max="16384" width="8.83203125" style="59"/>
  </cols>
  <sheetData>
    <row r="1" spans="1:37" ht="21">
      <c r="A1" s="119" t="s">
        <v>797</v>
      </c>
      <c r="J1" s="140"/>
      <c r="K1" s="140"/>
    </row>
    <row r="2" spans="1:37" ht="21">
      <c r="A2" s="119" t="s">
        <v>652</v>
      </c>
      <c r="J2" s="121"/>
    </row>
    <row r="3" spans="1:37" ht="21">
      <c r="A3" s="119" t="s">
        <v>651</v>
      </c>
    </row>
    <row r="4" spans="1:37" ht="21">
      <c r="A4" s="119" t="s">
        <v>769</v>
      </c>
    </row>
    <row r="7" spans="1:37" ht="19">
      <c r="A7" s="60" t="s">
        <v>650</v>
      </c>
    </row>
    <row r="8" spans="1:37">
      <c r="A8" s="59" t="s">
        <v>639</v>
      </c>
      <c r="B8" s="59" t="s">
        <v>638</v>
      </c>
      <c r="C8" s="59" t="s">
        <v>637</v>
      </c>
      <c r="D8" s="59" t="s">
        <v>636</v>
      </c>
      <c r="E8" s="59" t="s">
        <v>635</v>
      </c>
      <c r="F8" s="59" t="s">
        <v>634</v>
      </c>
      <c r="G8" s="59" t="s">
        <v>633</v>
      </c>
      <c r="H8" s="59" t="s">
        <v>632</v>
      </c>
      <c r="I8" s="59" t="s">
        <v>631</v>
      </c>
      <c r="J8" s="59" t="s">
        <v>630</v>
      </c>
      <c r="K8" s="59" t="s">
        <v>629</v>
      </c>
      <c r="L8" s="59" t="s">
        <v>628</v>
      </c>
      <c r="M8" s="59" t="s">
        <v>627</v>
      </c>
      <c r="N8" s="59" t="s">
        <v>626</v>
      </c>
      <c r="O8" s="59" t="s">
        <v>625</v>
      </c>
      <c r="P8" s="59" t="s">
        <v>624</v>
      </c>
      <c r="Q8" s="59" t="s">
        <v>623</v>
      </c>
      <c r="R8" s="59" t="s">
        <v>622</v>
      </c>
      <c r="S8" s="59" t="s">
        <v>621</v>
      </c>
      <c r="T8" s="59" t="s">
        <v>620</v>
      </c>
      <c r="U8" s="59" t="s">
        <v>619</v>
      </c>
      <c r="V8" s="59" t="s">
        <v>618</v>
      </c>
      <c r="W8" s="59" t="s">
        <v>617</v>
      </c>
      <c r="X8" s="59" t="s">
        <v>616</v>
      </c>
      <c r="Y8" s="59" t="s">
        <v>615</v>
      </c>
      <c r="Z8" s="59" t="s">
        <v>614</v>
      </c>
      <c r="AA8" s="59" t="s">
        <v>613</v>
      </c>
      <c r="AB8" s="59" t="s">
        <v>612</v>
      </c>
      <c r="AC8" s="59" t="s">
        <v>611</v>
      </c>
      <c r="AD8" s="59" t="s">
        <v>610</v>
      </c>
      <c r="AE8" s="59" t="s">
        <v>609</v>
      </c>
      <c r="AF8" s="59" t="s">
        <v>608</v>
      </c>
      <c r="AG8" s="59" t="s">
        <v>607</v>
      </c>
      <c r="AH8" s="59" t="s">
        <v>606</v>
      </c>
      <c r="AI8" s="59" t="s">
        <v>605</v>
      </c>
      <c r="AJ8" s="59" t="s">
        <v>604</v>
      </c>
      <c r="AK8" s="59" t="s">
        <v>603</v>
      </c>
    </row>
    <row r="9" spans="1:37">
      <c r="A9" s="136" t="s">
        <v>18</v>
      </c>
      <c r="B9" s="142">
        <v>2850.61</v>
      </c>
      <c r="C9" s="142">
        <v>3019.26</v>
      </c>
      <c r="D9" s="142">
        <v>3183.22</v>
      </c>
      <c r="E9" s="142">
        <v>3036.95</v>
      </c>
      <c r="F9" s="142">
        <v>3133.49</v>
      </c>
      <c r="G9" s="142">
        <v>3225.71</v>
      </c>
      <c r="H9" s="142">
        <v>3353.99</v>
      </c>
      <c r="I9" s="142">
        <v>3648.27</v>
      </c>
      <c r="J9" s="142">
        <v>3780.23</v>
      </c>
      <c r="K9" s="142">
        <v>3977.51</v>
      </c>
      <c r="L9" s="142">
        <v>4165.2299999999996</v>
      </c>
      <c r="M9" s="142">
        <v>4332.6099999999997</v>
      </c>
      <c r="N9" s="142">
        <v>4498.26</v>
      </c>
      <c r="O9" s="142">
        <v>4598.41</v>
      </c>
      <c r="P9" s="142">
        <v>4673.16</v>
      </c>
      <c r="Q9" s="142">
        <v>4718.26</v>
      </c>
      <c r="R9" s="142">
        <v>4757.22</v>
      </c>
      <c r="S9" s="142">
        <v>4811.93</v>
      </c>
      <c r="T9" s="142">
        <v>4900.1499999999996</v>
      </c>
      <c r="U9" s="142">
        <v>4973.82</v>
      </c>
      <c r="V9" s="142">
        <v>5022.55</v>
      </c>
      <c r="W9" s="142">
        <v>5065.88</v>
      </c>
      <c r="X9" s="142">
        <v>5113.22</v>
      </c>
      <c r="Y9" s="142">
        <v>5156.72</v>
      </c>
      <c r="Z9" s="142">
        <v>5190.8999999999996</v>
      </c>
      <c r="AA9" s="142">
        <v>5221.6499999999996</v>
      </c>
      <c r="AB9" s="142">
        <v>5256.85</v>
      </c>
      <c r="AC9" s="142">
        <v>5290.95</v>
      </c>
      <c r="AD9" s="142">
        <v>5317.63</v>
      </c>
      <c r="AE9" s="142">
        <v>5339.35</v>
      </c>
      <c r="AF9" s="142">
        <v>5363.36</v>
      </c>
      <c r="AG9" s="142">
        <v>5384.43</v>
      </c>
      <c r="AH9" s="142">
        <v>5397.33</v>
      </c>
      <c r="AI9" s="142">
        <v>5407.5</v>
      </c>
      <c r="AJ9" s="142">
        <v>5416.59</v>
      </c>
      <c r="AK9" s="142">
        <v>5426.12</v>
      </c>
    </row>
    <row r="10" spans="1:37">
      <c r="A10" s="136" t="s">
        <v>602</v>
      </c>
      <c r="B10" s="142">
        <v>220.75</v>
      </c>
      <c r="C10" s="142">
        <v>226.75</v>
      </c>
      <c r="D10" s="142">
        <v>230.45</v>
      </c>
      <c r="E10" s="142">
        <v>230.86</v>
      </c>
      <c r="F10" s="142">
        <v>232.62</v>
      </c>
      <c r="G10" s="142">
        <v>237.5</v>
      </c>
      <c r="H10" s="142">
        <v>252.74</v>
      </c>
      <c r="I10" s="142">
        <v>255.89</v>
      </c>
      <c r="J10" s="142">
        <v>281.99</v>
      </c>
      <c r="K10" s="142">
        <v>291.64999999999998</v>
      </c>
      <c r="L10" s="142">
        <v>302.10000000000002</v>
      </c>
      <c r="M10" s="142">
        <v>312.79000000000002</v>
      </c>
      <c r="N10" s="142">
        <v>324.68</v>
      </c>
      <c r="O10" s="142">
        <v>332.18</v>
      </c>
      <c r="P10" s="142">
        <v>337.91</v>
      </c>
      <c r="Q10" s="142">
        <v>343.02</v>
      </c>
      <c r="R10" s="142">
        <v>347.91</v>
      </c>
      <c r="S10" s="142">
        <v>353.91</v>
      </c>
      <c r="T10" s="142">
        <v>361.82</v>
      </c>
      <c r="U10" s="142">
        <v>369.28</v>
      </c>
      <c r="V10" s="142">
        <v>375.51</v>
      </c>
      <c r="W10" s="142">
        <v>381.75</v>
      </c>
      <c r="X10" s="142">
        <v>388.28</v>
      </c>
      <c r="Y10" s="142">
        <v>394.66</v>
      </c>
      <c r="Z10" s="142">
        <v>400.5</v>
      </c>
      <c r="AA10" s="142">
        <v>406.3</v>
      </c>
      <c r="AB10" s="142">
        <v>412.46</v>
      </c>
      <c r="AC10" s="142">
        <v>418.58</v>
      </c>
      <c r="AD10" s="142">
        <v>424.25</v>
      </c>
      <c r="AE10" s="142">
        <v>429.83</v>
      </c>
      <c r="AF10" s="142">
        <v>435.73</v>
      </c>
      <c r="AG10" s="142">
        <v>441.17</v>
      </c>
      <c r="AH10" s="142">
        <v>446.36</v>
      </c>
      <c r="AI10" s="142">
        <v>451.31</v>
      </c>
      <c r="AJ10" s="142">
        <v>455.92</v>
      </c>
      <c r="AK10" s="142">
        <v>460.59</v>
      </c>
    </row>
    <row r="11" spans="1:37">
      <c r="A11" s="136" t="s">
        <v>32</v>
      </c>
      <c r="B11" s="142">
        <v>1396.41</v>
      </c>
      <c r="C11" s="142">
        <v>1505.9</v>
      </c>
      <c r="D11" s="142">
        <v>1618.09</v>
      </c>
      <c r="E11" s="142">
        <v>1534.74</v>
      </c>
      <c r="F11" s="142">
        <v>1614.18</v>
      </c>
      <c r="G11" s="142">
        <v>1637.32</v>
      </c>
      <c r="H11" s="142">
        <v>1710.12</v>
      </c>
      <c r="I11" s="142">
        <v>1899.58</v>
      </c>
      <c r="J11" s="142">
        <v>2025.2</v>
      </c>
      <c r="K11" s="142">
        <v>2178.14</v>
      </c>
      <c r="L11" s="142">
        <v>2329.61</v>
      </c>
      <c r="M11" s="142">
        <v>2455.7600000000002</v>
      </c>
      <c r="N11" s="142">
        <v>2583.2199999999998</v>
      </c>
      <c r="O11" s="142">
        <v>2641.56</v>
      </c>
      <c r="P11" s="142">
        <v>2677.08</v>
      </c>
      <c r="Q11" s="142">
        <v>2708.15</v>
      </c>
      <c r="R11" s="142">
        <v>2734.94</v>
      </c>
      <c r="S11" s="142">
        <v>2778.45</v>
      </c>
      <c r="T11" s="142">
        <v>2848.46</v>
      </c>
      <c r="U11" s="142">
        <v>2903.81</v>
      </c>
      <c r="V11" s="142">
        <v>2939.79</v>
      </c>
      <c r="W11" s="142">
        <v>2973.66</v>
      </c>
      <c r="X11" s="142">
        <v>3009.75</v>
      </c>
      <c r="Y11" s="142">
        <v>3044.39</v>
      </c>
      <c r="Z11" s="142">
        <v>3070.3</v>
      </c>
      <c r="AA11" s="142">
        <v>3093.13</v>
      </c>
      <c r="AB11" s="142">
        <v>3117.04</v>
      </c>
      <c r="AC11" s="142">
        <v>3143.82</v>
      </c>
      <c r="AD11" s="142">
        <v>3160.21</v>
      </c>
      <c r="AE11" s="142">
        <v>3172.63</v>
      </c>
      <c r="AF11" s="142">
        <v>3186.08</v>
      </c>
      <c r="AG11" s="142">
        <v>3202.83</v>
      </c>
      <c r="AH11" s="142">
        <v>3209.4</v>
      </c>
      <c r="AI11" s="142">
        <v>3213.79</v>
      </c>
      <c r="AJ11" s="142">
        <v>3217.15</v>
      </c>
      <c r="AK11" s="142">
        <v>3220.41</v>
      </c>
    </row>
    <row r="12" spans="1:37">
      <c r="A12" s="136" t="s">
        <v>647</v>
      </c>
      <c r="B12" s="142">
        <v>1123.1400000000001</v>
      </c>
      <c r="C12" s="142">
        <v>1195.31</v>
      </c>
      <c r="D12" s="142">
        <v>1243.8900000000001</v>
      </c>
      <c r="E12" s="142">
        <v>1187.68</v>
      </c>
      <c r="F12" s="142">
        <v>1188.68</v>
      </c>
      <c r="G12" s="142">
        <v>1261.8599999999999</v>
      </c>
      <c r="H12" s="142">
        <v>1288.96</v>
      </c>
      <c r="I12" s="142">
        <v>1390.18</v>
      </c>
      <c r="J12" s="142">
        <v>1367.1</v>
      </c>
      <c r="K12" s="142">
        <v>1402.71</v>
      </c>
      <c r="L12" s="142">
        <v>1429.06</v>
      </c>
      <c r="M12" s="142">
        <v>1459.67</v>
      </c>
      <c r="N12" s="142">
        <v>1486.17</v>
      </c>
      <c r="O12" s="142">
        <v>1521.79</v>
      </c>
      <c r="P12" s="142">
        <v>1556.5</v>
      </c>
      <c r="Q12" s="142">
        <v>1566.48</v>
      </c>
      <c r="R12" s="142">
        <v>1574.79</v>
      </c>
      <c r="S12" s="142">
        <v>1581.04</v>
      </c>
      <c r="T12" s="142">
        <v>1592.31</v>
      </c>
      <c r="U12" s="142">
        <v>1604.04</v>
      </c>
      <c r="V12" s="142">
        <v>1611.51</v>
      </c>
      <c r="W12" s="142">
        <v>1615.77</v>
      </c>
      <c r="X12" s="142">
        <v>1621.51</v>
      </c>
      <c r="Y12" s="142">
        <v>1624.99</v>
      </c>
      <c r="Z12" s="142">
        <v>1628.4</v>
      </c>
      <c r="AA12" s="142">
        <v>1631.45</v>
      </c>
      <c r="AB12" s="142">
        <v>1637.41</v>
      </c>
      <c r="AC12" s="142">
        <v>1639.41</v>
      </c>
      <c r="AD12" s="142">
        <v>1644.77</v>
      </c>
      <c r="AE12" s="142">
        <v>1649.23</v>
      </c>
      <c r="AF12" s="142">
        <v>1654.63</v>
      </c>
      <c r="AG12" s="142">
        <v>1654.29</v>
      </c>
      <c r="AH12" s="142">
        <v>1656.21</v>
      </c>
      <c r="AI12" s="142">
        <v>1657.79</v>
      </c>
      <c r="AJ12" s="142">
        <v>1659.62</v>
      </c>
      <c r="AK12" s="142">
        <v>1661.87</v>
      </c>
    </row>
    <row r="13" spans="1:37">
      <c r="A13" s="136" t="s">
        <v>649</v>
      </c>
      <c r="B13" s="142">
        <v>100.37</v>
      </c>
      <c r="C13" s="142">
        <v>72</v>
      </c>
      <c r="D13" s="142">
        <v>71.84</v>
      </c>
      <c r="E13" s="142">
        <v>64.900000000000006</v>
      </c>
      <c r="F13" s="142">
        <v>67.58</v>
      </c>
      <c r="G13" s="142">
        <v>69.16</v>
      </c>
      <c r="H13" s="142">
        <v>80.03</v>
      </c>
      <c r="I13" s="142">
        <v>83.73</v>
      </c>
      <c r="J13" s="142">
        <v>86.73</v>
      </c>
      <c r="K13" s="142">
        <v>86.79</v>
      </c>
      <c r="L13" s="142">
        <v>87.74</v>
      </c>
      <c r="M13" s="142">
        <v>88.61</v>
      </c>
      <c r="N13" s="142">
        <v>89.33</v>
      </c>
      <c r="O13" s="142">
        <v>88.99</v>
      </c>
      <c r="P13" s="142">
        <v>88.59</v>
      </c>
      <c r="Q13" s="142">
        <v>88.17</v>
      </c>
      <c r="R13" s="142">
        <v>87.72</v>
      </c>
      <c r="S13" s="142">
        <v>87.25</v>
      </c>
      <c r="T13" s="142">
        <v>86.8</v>
      </c>
      <c r="U13" s="142">
        <v>86.36</v>
      </c>
      <c r="V13" s="142">
        <v>85.82</v>
      </c>
      <c r="W13" s="142">
        <v>85.18</v>
      </c>
      <c r="X13" s="142">
        <v>84.52</v>
      </c>
      <c r="Y13" s="142">
        <v>83.84</v>
      </c>
      <c r="Z13" s="142">
        <v>83.15</v>
      </c>
      <c r="AA13" s="142">
        <v>82.45</v>
      </c>
      <c r="AB13" s="142">
        <v>81.81</v>
      </c>
      <c r="AC13" s="142">
        <v>81.19</v>
      </c>
      <c r="AD13" s="142">
        <v>80.599999999999994</v>
      </c>
      <c r="AE13" s="142">
        <v>80.03</v>
      </c>
      <c r="AF13" s="142">
        <v>79.44</v>
      </c>
      <c r="AG13" s="142">
        <v>78.8</v>
      </c>
      <c r="AH13" s="142">
        <v>78.150000000000006</v>
      </c>
      <c r="AI13" s="142">
        <v>77.52</v>
      </c>
      <c r="AJ13" s="142">
        <v>76.89</v>
      </c>
      <c r="AK13" s="142">
        <v>76.290000000000006</v>
      </c>
    </row>
    <row r="14" spans="1:37">
      <c r="A14" s="136" t="s">
        <v>7</v>
      </c>
      <c r="B14" s="142">
        <v>9.94</v>
      </c>
      <c r="C14" s="142">
        <v>19.309999999999999</v>
      </c>
      <c r="D14" s="142">
        <v>18.95</v>
      </c>
      <c r="E14" s="142">
        <v>18.78</v>
      </c>
      <c r="F14" s="142">
        <v>30.41</v>
      </c>
      <c r="G14" s="142">
        <v>19.88</v>
      </c>
      <c r="H14" s="142">
        <v>22.14</v>
      </c>
      <c r="I14" s="142">
        <v>18.88</v>
      </c>
      <c r="J14" s="142">
        <v>19.2</v>
      </c>
      <c r="K14" s="142">
        <v>18.23</v>
      </c>
      <c r="L14" s="142">
        <v>16.72</v>
      </c>
      <c r="M14" s="142">
        <v>15.77</v>
      </c>
      <c r="N14" s="142">
        <v>14.85</v>
      </c>
      <c r="O14" s="142">
        <v>13.9</v>
      </c>
      <c r="P14" s="142">
        <v>13.08</v>
      </c>
      <c r="Q14" s="142">
        <v>12.44</v>
      </c>
      <c r="R14" s="142">
        <v>11.84</v>
      </c>
      <c r="S14" s="142">
        <v>11.28</v>
      </c>
      <c r="T14" s="142">
        <v>10.76</v>
      </c>
      <c r="U14" s="142">
        <v>10.32</v>
      </c>
      <c r="V14" s="142">
        <v>9.92</v>
      </c>
      <c r="W14" s="142">
        <v>9.52</v>
      </c>
      <c r="X14" s="142">
        <v>9.16</v>
      </c>
      <c r="Y14" s="142">
        <v>8.85</v>
      </c>
      <c r="Z14" s="142">
        <v>8.57</v>
      </c>
      <c r="AA14" s="142">
        <v>8.33</v>
      </c>
      <c r="AB14" s="142">
        <v>8.1300000000000008</v>
      </c>
      <c r="AC14" s="142">
        <v>7.95</v>
      </c>
      <c r="AD14" s="142">
        <v>7.8</v>
      </c>
      <c r="AE14" s="142">
        <v>7.64</v>
      </c>
      <c r="AF14" s="142">
        <v>7.48</v>
      </c>
      <c r="AG14" s="142">
        <v>7.34</v>
      </c>
      <c r="AH14" s="142">
        <v>7.2</v>
      </c>
      <c r="AI14" s="142">
        <v>7.09</v>
      </c>
      <c r="AJ14" s="142">
        <v>7.01</v>
      </c>
      <c r="AK14" s="142">
        <v>6.95</v>
      </c>
    </row>
    <row r="16" spans="1:37" ht="19">
      <c r="A16" s="60" t="s">
        <v>41</v>
      </c>
    </row>
    <row r="17" spans="1:37">
      <c r="A17" s="59" t="s">
        <v>639</v>
      </c>
      <c r="B17" s="59" t="s">
        <v>638</v>
      </c>
      <c r="C17" s="59" t="s">
        <v>637</v>
      </c>
      <c r="D17" s="59" t="s">
        <v>636</v>
      </c>
      <c r="E17" s="59" t="s">
        <v>635</v>
      </c>
      <c r="F17" s="59" t="s">
        <v>634</v>
      </c>
      <c r="G17" s="59" t="s">
        <v>633</v>
      </c>
      <c r="H17" s="59" t="s">
        <v>632</v>
      </c>
      <c r="I17" s="59" t="s">
        <v>631</v>
      </c>
      <c r="J17" s="59" t="s">
        <v>630</v>
      </c>
      <c r="K17" s="59" t="s">
        <v>629</v>
      </c>
      <c r="L17" s="59" t="s">
        <v>628</v>
      </c>
      <c r="M17" s="59" t="s">
        <v>627</v>
      </c>
      <c r="N17" s="59" t="s">
        <v>626</v>
      </c>
      <c r="O17" s="59" t="s">
        <v>625</v>
      </c>
      <c r="P17" s="59" t="s">
        <v>624</v>
      </c>
      <c r="Q17" s="59" t="s">
        <v>623</v>
      </c>
      <c r="R17" s="59" t="s">
        <v>622</v>
      </c>
      <c r="S17" s="59" t="s">
        <v>621</v>
      </c>
      <c r="T17" s="59" t="s">
        <v>620</v>
      </c>
      <c r="U17" s="59" t="s">
        <v>619</v>
      </c>
      <c r="V17" s="59" t="s">
        <v>618</v>
      </c>
      <c r="W17" s="59" t="s">
        <v>617</v>
      </c>
      <c r="X17" s="59" t="s">
        <v>616</v>
      </c>
      <c r="Y17" s="59" t="s">
        <v>615</v>
      </c>
      <c r="Z17" s="59" t="s">
        <v>614</v>
      </c>
      <c r="AA17" s="59" t="s">
        <v>613</v>
      </c>
      <c r="AB17" s="59" t="s">
        <v>612</v>
      </c>
      <c r="AC17" s="59" t="s">
        <v>611</v>
      </c>
      <c r="AD17" s="59" t="s">
        <v>610</v>
      </c>
      <c r="AE17" s="59" t="s">
        <v>609</v>
      </c>
      <c r="AF17" s="59" t="s">
        <v>608</v>
      </c>
      <c r="AG17" s="59" t="s">
        <v>607</v>
      </c>
      <c r="AH17" s="59" t="s">
        <v>606</v>
      </c>
      <c r="AI17" s="59" t="s">
        <v>605</v>
      </c>
      <c r="AJ17" s="59" t="s">
        <v>604</v>
      </c>
      <c r="AK17" s="59" t="s">
        <v>603</v>
      </c>
    </row>
    <row r="18" spans="1:37">
      <c r="A18" s="137" t="s">
        <v>18</v>
      </c>
      <c r="B18" s="120">
        <v>181.03</v>
      </c>
      <c r="C18" s="120">
        <v>183.08</v>
      </c>
      <c r="D18" s="120">
        <v>215.39</v>
      </c>
      <c r="E18" s="120">
        <v>214.36</v>
      </c>
      <c r="F18" s="120">
        <v>212.62</v>
      </c>
      <c r="G18" s="120">
        <v>206.74</v>
      </c>
      <c r="H18" s="120">
        <v>221.89</v>
      </c>
      <c r="I18" s="120">
        <v>216.65</v>
      </c>
      <c r="J18" s="120">
        <v>219.71</v>
      </c>
      <c r="K18" s="120">
        <v>224.34</v>
      </c>
      <c r="L18" s="120">
        <v>227.95</v>
      </c>
      <c r="M18" s="120">
        <v>230.62</v>
      </c>
      <c r="N18" s="120">
        <v>232.91</v>
      </c>
      <c r="O18" s="120">
        <v>234.84</v>
      </c>
      <c r="P18" s="120">
        <v>236.66</v>
      </c>
      <c r="Q18" s="120">
        <v>238.3</v>
      </c>
      <c r="R18" s="120">
        <v>239.85</v>
      </c>
      <c r="S18" s="120">
        <v>241.35</v>
      </c>
      <c r="T18" s="120">
        <v>242.76</v>
      </c>
      <c r="U18" s="120">
        <v>244.14</v>
      </c>
      <c r="V18" s="120">
        <v>245.47</v>
      </c>
      <c r="W18" s="120">
        <v>246.75</v>
      </c>
      <c r="X18" s="120">
        <v>247.97</v>
      </c>
      <c r="Y18" s="120">
        <v>249.14</v>
      </c>
      <c r="Z18" s="120">
        <v>250.25</v>
      </c>
      <c r="AA18" s="120">
        <v>251.31</v>
      </c>
      <c r="AB18" s="120">
        <v>252.3</v>
      </c>
      <c r="AC18" s="120">
        <v>253.26</v>
      </c>
      <c r="AD18" s="120">
        <v>254.18</v>
      </c>
      <c r="AE18" s="120">
        <v>255.06</v>
      </c>
      <c r="AF18" s="120">
        <v>255.89</v>
      </c>
      <c r="AG18" s="120">
        <v>256.69</v>
      </c>
      <c r="AH18" s="120">
        <v>257.45999999999998</v>
      </c>
      <c r="AI18" s="120">
        <v>258.18</v>
      </c>
      <c r="AJ18" s="120">
        <v>258.88</v>
      </c>
      <c r="AK18" s="120">
        <v>259.58</v>
      </c>
    </row>
    <row r="19" spans="1:37">
      <c r="A19" s="137" t="s">
        <v>20</v>
      </c>
      <c r="B19" s="120">
        <v>28.15</v>
      </c>
      <c r="C19" s="120">
        <v>29.35</v>
      </c>
      <c r="D19" s="120">
        <v>32.71</v>
      </c>
      <c r="E19" s="120">
        <v>34.79</v>
      </c>
      <c r="F19" s="120">
        <v>35.78</v>
      </c>
      <c r="G19" s="120">
        <v>37.61</v>
      </c>
      <c r="H19" s="120">
        <v>42.45</v>
      </c>
      <c r="I19" s="120">
        <v>37.82</v>
      </c>
      <c r="J19" s="120">
        <v>39.840000000000003</v>
      </c>
      <c r="K19" s="120">
        <v>40.78</v>
      </c>
      <c r="L19" s="120">
        <v>41.57</v>
      </c>
      <c r="M19" s="120">
        <v>42.27</v>
      </c>
      <c r="N19" s="120">
        <v>42.97</v>
      </c>
      <c r="O19" s="120">
        <v>43.63</v>
      </c>
      <c r="P19" s="120">
        <v>44.28</v>
      </c>
      <c r="Q19" s="120">
        <v>44.92</v>
      </c>
      <c r="R19" s="120">
        <v>45.54</v>
      </c>
      <c r="S19" s="120">
        <v>46.14</v>
      </c>
      <c r="T19" s="120">
        <v>46.71</v>
      </c>
      <c r="U19" s="120">
        <v>47.27</v>
      </c>
      <c r="V19" s="120">
        <v>47.8</v>
      </c>
      <c r="W19" s="120">
        <v>48.32</v>
      </c>
      <c r="X19" s="120">
        <v>48.85</v>
      </c>
      <c r="Y19" s="120">
        <v>49.36</v>
      </c>
      <c r="Z19" s="120">
        <v>49.88</v>
      </c>
      <c r="AA19" s="120">
        <v>50.38</v>
      </c>
      <c r="AB19" s="120">
        <v>50.88</v>
      </c>
      <c r="AC19" s="120">
        <v>51.37</v>
      </c>
      <c r="AD19" s="120">
        <v>51.85</v>
      </c>
      <c r="AE19" s="120">
        <v>52.33</v>
      </c>
      <c r="AF19" s="120">
        <v>52.81</v>
      </c>
      <c r="AG19" s="120">
        <v>53.27</v>
      </c>
      <c r="AH19" s="120">
        <v>53.74</v>
      </c>
      <c r="AI19" s="120">
        <v>54.19</v>
      </c>
      <c r="AJ19" s="120">
        <v>54.64</v>
      </c>
      <c r="AK19" s="120">
        <v>55.09</v>
      </c>
    </row>
    <row r="20" spans="1:37">
      <c r="A20" s="137" t="s">
        <v>32</v>
      </c>
      <c r="B20" s="120">
        <v>146.88999999999999</v>
      </c>
      <c r="C20" s="120">
        <v>147.96</v>
      </c>
      <c r="D20" s="120">
        <v>175.89</v>
      </c>
      <c r="E20" s="120">
        <v>171.93</v>
      </c>
      <c r="F20" s="120">
        <v>168.61</v>
      </c>
      <c r="G20" s="120">
        <v>160.03</v>
      </c>
      <c r="H20" s="120">
        <v>169.73</v>
      </c>
      <c r="I20" s="120">
        <v>168.17</v>
      </c>
      <c r="J20" s="120">
        <v>169.47</v>
      </c>
      <c r="K20" s="120">
        <v>172.84</v>
      </c>
      <c r="L20" s="120">
        <v>175.26</v>
      </c>
      <c r="M20" s="120">
        <v>176.94</v>
      </c>
      <c r="N20" s="120">
        <v>178.24</v>
      </c>
      <c r="O20" s="120">
        <v>179.26</v>
      </c>
      <c r="P20" s="120">
        <v>180.17</v>
      </c>
      <c r="Q20" s="120">
        <v>180.98</v>
      </c>
      <c r="R20" s="120">
        <v>181.73</v>
      </c>
      <c r="S20" s="120">
        <v>182.45</v>
      </c>
      <c r="T20" s="120">
        <v>183.12</v>
      </c>
      <c r="U20" s="120">
        <v>183.79</v>
      </c>
      <c r="V20" s="120">
        <v>184.44</v>
      </c>
      <c r="W20" s="120">
        <v>185.06</v>
      </c>
      <c r="X20" s="120">
        <v>185.63</v>
      </c>
      <c r="Y20" s="120">
        <v>186.17</v>
      </c>
      <c r="Z20" s="120">
        <v>186.67</v>
      </c>
      <c r="AA20" s="120">
        <v>187.13</v>
      </c>
      <c r="AB20" s="120">
        <v>187.56</v>
      </c>
      <c r="AC20" s="120">
        <v>187.96</v>
      </c>
      <c r="AD20" s="120">
        <v>188.32</v>
      </c>
      <c r="AE20" s="120">
        <v>188.66</v>
      </c>
      <c r="AF20" s="120">
        <v>188.97</v>
      </c>
      <c r="AG20" s="120">
        <v>189.27</v>
      </c>
      <c r="AH20" s="120">
        <v>189.54</v>
      </c>
      <c r="AI20" s="120">
        <v>189.78</v>
      </c>
      <c r="AJ20" s="120">
        <v>190.01</v>
      </c>
      <c r="AK20" s="120">
        <v>190.24</v>
      </c>
    </row>
    <row r="21" spans="1:37">
      <c r="A21" s="137" t="s">
        <v>647</v>
      </c>
      <c r="B21" s="120">
        <v>1.39</v>
      </c>
      <c r="C21" s="120">
        <v>1.37</v>
      </c>
      <c r="D21" s="120">
        <v>1.56</v>
      </c>
      <c r="E21" s="120">
        <v>1.68</v>
      </c>
      <c r="F21" s="120">
        <v>1.49</v>
      </c>
      <c r="G21" s="120">
        <v>1.75</v>
      </c>
      <c r="H21" s="120">
        <v>1.96</v>
      </c>
      <c r="I21" s="120">
        <v>2.3199999999999998</v>
      </c>
      <c r="J21" s="120">
        <v>1.97</v>
      </c>
      <c r="K21" s="120">
        <v>2.02</v>
      </c>
      <c r="L21" s="120">
        <v>2.0499999999999998</v>
      </c>
      <c r="M21" s="120">
        <v>2.0699999999999998</v>
      </c>
      <c r="N21" s="120">
        <v>2.1</v>
      </c>
      <c r="O21" s="120">
        <v>2.13</v>
      </c>
      <c r="P21" s="120">
        <v>2.16</v>
      </c>
      <c r="Q21" s="120">
        <v>2.15</v>
      </c>
      <c r="R21" s="120">
        <v>2.14</v>
      </c>
      <c r="S21" s="120">
        <v>2.14</v>
      </c>
      <c r="T21" s="120">
        <v>2.14</v>
      </c>
      <c r="U21" s="120">
        <v>2.14</v>
      </c>
      <c r="V21" s="120">
        <v>2.13</v>
      </c>
      <c r="W21" s="120">
        <v>2.13</v>
      </c>
      <c r="X21" s="120">
        <v>2.13</v>
      </c>
      <c r="Y21" s="120">
        <v>2.13</v>
      </c>
      <c r="Z21" s="120">
        <v>2.13</v>
      </c>
      <c r="AA21" s="120">
        <v>2.13</v>
      </c>
      <c r="AB21" s="120">
        <v>2.13</v>
      </c>
      <c r="AC21" s="120">
        <v>2.14</v>
      </c>
      <c r="AD21" s="120">
        <v>2.14</v>
      </c>
      <c r="AE21" s="120">
        <v>2.14</v>
      </c>
      <c r="AF21" s="120">
        <v>2.14</v>
      </c>
      <c r="AG21" s="120">
        <v>2.14</v>
      </c>
      <c r="AH21" s="120">
        <v>2.15</v>
      </c>
      <c r="AI21" s="120">
        <v>2.15</v>
      </c>
      <c r="AJ21" s="120">
        <v>2.15</v>
      </c>
      <c r="AK21" s="120">
        <v>2.16</v>
      </c>
    </row>
    <row r="22" spans="1:37">
      <c r="A22" s="137" t="s">
        <v>643</v>
      </c>
      <c r="B22" s="120">
        <v>0</v>
      </c>
      <c r="C22" s="120">
        <v>0</v>
      </c>
      <c r="D22" s="120">
        <v>0</v>
      </c>
      <c r="E22" s="120">
        <v>0</v>
      </c>
      <c r="F22" s="120">
        <v>0</v>
      </c>
      <c r="G22" s="120">
        <v>0</v>
      </c>
      <c r="H22" s="120">
        <v>0</v>
      </c>
      <c r="I22" s="120">
        <v>0</v>
      </c>
      <c r="J22" s="120">
        <v>0</v>
      </c>
      <c r="K22" s="120">
        <v>0.04</v>
      </c>
      <c r="L22" s="120">
        <v>0.08</v>
      </c>
      <c r="M22" s="120">
        <v>0.12</v>
      </c>
      <c r="N22" s="120">
        <v>0.15</v>
      </c>
      <c r="O22" s="120">
        <v>0.19</v>
      </c>
      <c r="P22" s="120">
        <v>0.22</v>
      </c>
      <c r="Q22" s="120">
        <v>0.26</v>
      </c>
      <c r="R22" s="120">
        <v>0.28999999999999998</v>
      </c>
      <c r="S22" s="120">
        <v>0.33</v>
      </c>
      <c r="T22" s="120">
        <v>0.36</v>
      </c>
      <c r="U22" s="120">
        <v>0.39</v>
      </c>
      <c r="V22" s="120">
        <v>0.43</v>
      </c>
      <c r="W22" s="120">
        <v>0.46</v>
      </c>
      <c r="X22" s="120">
        <v>0.49</v>
      </c>
      <c r="Y22" s="120">
        <v>0.53</v>
      </c>
      <c r="Z22" s="120">
        <v>0.56000000000000005</v>
      </c>
      <c r="AA22" s="120">
        <v>0.59</v>
      </c>
      <c r="AB22" s="120">
        <v>0.62</v>
      </c>
      <c r="AC22" s="120">
        <v>0.65</v>
      </c>
      <c r="AD22" s="120">
        <v>0.68</v>
      </c>
      <c r="AE22" s="120">
        <v>0.71</v>
      </c>
      <c r="AF22" s="120">
        <v>0.74</v>
      </c>
      <c r="AG22" s="120">
        <v>0.76</v>
      </c>
      <c r="AH22" s="120">
        <v>0.79</v>
      </c>
      <c r="AI22" s="120">
        <v>0.82</v>
      </c>
      <c r="AJ22" s="120">
        <v>0.84</v>
      </c>
      <c r="AK22" s="120">
        <v>0.87</v>
      </c>
    </row>
    <row r="23" spans="1:37">
      <c r="A23" s="137" t="s">
        <v>105</v>
      </c>
      <c r="B23" s="120">
        <v>4.5999999999999996</v>
      </c>
      <c r="C23" s="120">
        <v>4.4000000000000004</v>
      </c>
      <c r="D23" s="120">
        <v>5.0999999999999996</v>
      </c>
      <c r="E23" s="120">
        <v>5.8</v>
      </c>
      <c r="F23" s="120">
        <v>6.5</v>
      </c>
      <c r="G23" s="120">
        <v>7.1</v>
      </c>
      <c r="H23" s="120">
        <v>7.6</v>
      </c>
      <c r="I23" s="120">
        <v>8.1999999999999993</v>
      </c>
      <c r="J23" s="120">
        <v>8.32</v>
      </c>
      <c r="K23" s="120">
        <v>8.5399999999999991</v>
      </c>
      <c r="L23" s="120">
        <v>8.8699999999999992</v>
      </c>
      <c r="M23" s="120">
        <v>9.11</v>
      </c>
      <c r="N23" s="120">
        <v>9.34</v>
      </c>
      <c r="O23" s="120">
        <v>9.5299999999999994</v>
      </c>
      <c r="P23" s="120">
        <v>9.73</v>
      </c>
      <c r="Q23" s="120">
        <v>9.9</v>
      </c>
      <c r="R23" s="120">
        <v>10.06</v>
      </c>
      <c r="S23" s="120">
        <v>10.210000000000001</v>
      </c>
      <c r="T23" s="120">
        <v>10.35</v>
      </c>
      <c r="U23" s="120">
        <v>10.48</v>
      </c>
      <c r="V23" s="120">
        <v>10.6</v>
      </c>
      <c r="W23" s="120">
        <v>10.7</v>
      </c>
      <c r="X23" s="120">
        <v>10.8</v>
      </c>
      <c r="Y23" s="120">
        <v>10.88</v>
      </c>
      <c r="Z23" s="120">
        <v>10.95</v>
      </c>
      <c r="AA23" s="120">
        <v>11.01</v>
      </c>
      <c r="AB23" s="120">
        <v>11.06</v>
      </c>
      <c r="AC23" s="120">
        <v>11.1</v>
      </c>
      <c r="AD23" s="120">
        <v>11.14</v>
      </c>
      <c r="AE23" s="120">
        <v>11.17</v>
      </c>
      <c r="AF23" s="120">
        <v>11.19</v>
      </c>
      <c r="AG23" s="120">
        <v>11.2</v>
      </c>
      <c r="AH23" s="120">
        <v>11.2</v>
      </c>
      <c r="AI23" s="120">
        <v>11.2</v>
      </c>
      <c r="AJ23" s="120">
        <v>11.2</v>
      </c>
      <c r="AK23" s="120">
        <v>11.19</v>
      </c>
    </row>
    <row r="24" spans="1:37">
      <c r="A24" s="137" t="s">
        <v>7</v>
      </c>
      <c r="B24" s="120">
        <v>0</v>
      </c>
      <c r="C24" s="120">
        <v>0</v>
      </c>
      <c r="D24" s="120">
        <v>0.13</v>
      </c>
      <c r="E24" s="120">
        <v>0.18</v>
      </c>
      <c r="F24" s="120">
        <v>0.24</v>
      </c>
      <c r="G24" s="120">
        <v>0.26</v>
      </c>
      <c r="H24" s="120">
        <v>0.16</v>
      </c>
      <c r="I24" s="120">
        <v>0.13</v>
      </c>
      <c r="J24" s="120">
        <v>0.12</v>
      </c>
      <c r="K24" s="120">
        <v>0.12</v>
      </c>
      <c r="L24" s="120">
        <v>0.11</v>
      </c>
      <c r="M24" s="120">
        <v>0.11</v>
      </c>
      <c r="N24" s="120">
        <v>0.1</v>
      </c>
      <c r="O24" s="120">
        <v>0.1</v>
      </c>
      <c r="P24" s="120">
        <v>0.1</v>
      </c>
      <c r="Q24" s="120">
        <v>0.09</v>
      </c>
      <c r="R24" s="120">
        <v>0.09</v>
      </c>
      <c r="S24" s="120">
        <v>0.08</v>
      </c>
      <c r="T24" s="120">
        <v>0.08</v>
      </c>
      <c r="U24" s="120">
        <v>0.08</v>
      </c>
      <c r="V24" s="120">
        <v>7.0000000000000007E-2</v>
      </c>
      <c r="W24" s="120">
        <v>7.0000000000000007E-2</v>
      </c>
      <c r="X24" s="120">
        <v>7.0000000000000007E-2</v>
      </c>
      <c r="Y24" s="120">
        <v>0.06</v>
      </c>
      <c r="Z24" s="120">
        <v>0.06</v>
      </c>
      <c r="AA24" s="120">
        <v>0.06</v>
      </c>
      <c r="AB24" s="120">
        <v>0.05</v>
      </c>
      <c r="AC24" s="120">
        <v>0.05</v>
      </c>
      <c r="AD24" s="120">
        <v>0.05</v>
      </c>
      <c r="AE24" s="120">
        <v>0.05</v>
      </c>
      <c r="AF24" s="120">
        <v>0.04</v>
      </c>
      <c r="AG24" s="120">
        <v>0.04</v>
      </c>
      <c r="AH24" s="120">
        <v>0.04</v>
      </c>
      <c r="AI24" s="120">
        <v>0.04</v>
      </c>
      <c r="AJ24" s="120">
        <v>0.04</v>
      </c>
      <c r="AK24" s="120">
        <v>0.03</v>
      </c>
    </row>
    <row r="26" spans="1:37" ht="19">
      <c r="A26" s="60" t="s">
        <v>648</v>
      </c>
    </row>
    <row r="27" spans="1:37">
      <c r="A27" s="59" t="s">
        <v>639</v>
      </c>
      <c r="B27" s="59" t="s">
        <v>638</v>
      </c>
      <c r="C27" s="59" t="s">
        <v>637</v>
      </c>
      <c r="D27" s="59" t="s">
        <v>636</v>
      </c>
      <c r="E27" s="59" t="s">
        <v>635</v>
      </c>
      <c r="F27" s="59" t="s">
        <v>634</v>
      </c>
      <c r="G27" s="59" t="s">
        <v>633</v>
      </c>
      <c r="H27" s="59" t="s">
        <v>632</v>
      </c>
      <c r="I27" s="59" t="s">
        <v>631</v>
      </c>
      <c r="J27" s="59" t="s">
        <v>630</v>
      </c>
      <c r="K27" s="59" t="s">
        <v>629</v>
      </c>
      <c r="L27" s="59" t="s">
        <v>628</v>
      </c>
      <c r="M27" s="59" t="s">
        <v>627</v>
      </c>
      <c r="N27" s="59" t="s">
        <v>626</v>
      </c>
      <c r="O27" s="59" t="s">
        <v>625</v>
      </c>
      <c r="P27" s="59" t="s">
        <v>624</v>
      </c>
      <c r="Q27" s="59" t="s">
        <v>623</v>
      </c>
      <c r="R27" s="59" t="s">
        <v>622</v>
      </c>
      <c r="S27" s="59" t="s">
        <v>621</v>
      </c>
      <c r="T27" s="59" t="s">
        <v>620</v>
      </c>
      <c r="U27" s="59" t="s">
        <v>619</v>
      </c>
      <c r="V27" s="59" t="s">
        <v>618</v>
      </c>
      <c r="W27" s="59" t="s">
        <v>617</v>
      </c>
      <c r="X27" s="59" t="s">
        <v>616</v>
      </c>
      <c r="Y27" s="59" t="s">
        <v>615</v>
      </c>
      <c r="Z27" s="59" t="s">
        <v>614</v>
      </c>
      <c r="AA27" s="59" t="s">
        <v>613</v>
      </c>
      <c r="AB27" s="59" t="s">
        <v>612</v>
      </c>
      <c r="AC27" s="59" t="s">
        <v>611</v>
      </c>
      <c r="AD27" s="59" t="s">
        <v>610</v>
      </c>
      <c r="AE27" s="59" t="s">
        <v>609</v>
      </c>
      <c r="AF27" s="59" t="s">
        <v>608</v>
      </c>
      <c r="AG27" s="59" t="s">
        <v>607</v>
      </c>
      <c r="AH27" s="59" t="s">
        <v>606</v>
      </c>
      <c r="AI27" s="59" t="s">
        <v>605</v>
      </c>
      <c r="AJ27" s="59" t="s">
        <v>604</v>
      </c>
      <c r="AK27" s="59" t="s">
        <v>603</v>
      </c>
    </row>
    <row r="28" spans="1:37">
      <c r="A28" s="138" t="s">
        <v>18</v>
      </c>
      <c r="B28" s="120">
        <v>291.64</v>
      </c>
      <c r="C28" s="120">
        <v>308.12</v>
      </c>
      <c r="D28" s="120">
        <v>290.08999999999997</v>
      </c>
      <c r="E28" s="120">
        <v>291.87</v>
      </c>
      <c r="F28" s="120">
        <v>287.17</v>
      </c>
      <c r="G28" s="120">
        <v>292.62</v>
      </c>
      <c r="H28" s="120">
        <v>313.56</v>
      </c>
      <c r="I28" s="120">
        <v>418.31</v>
      </c>
      <c r="J28" s="120">
        <v>367.89</v>
      </c>
      <c r="K28" s="120">
        <v>366.59</v>
      </c>
      <c r="L28" s="120">
        <v>378.69</v>
      </c>
      <c r="M28" s="120">
        <v>387</v>
      </c>
      <c r="N28" s="120">
        <v>393.08</v>
      </c>
      <c r="O28" s="120">
        <v>396.95</v>
      </c>
      <c r="P28" s="120">
        <v>400.01</v>
      </c>
      <c r="Q28" s="120">
        <v>403.7</v>
      </c>
      <c r="R28" s="120">
        <v>407.77</v>
      </c>
      <c r="S28" s="120">
        <v>412.74</v>
      </c>
      <c r="T28" s="120">
        <v>418.23</v>
      </c>
      <c r="U28" s="120">
        <v>423.85</v>
      </c>
      <c r="V28" s="120">
        <v>428.83</v>
      </c>
      <c r="W28" s="120">
        <v>433.77</v>
      </c>
      <c r="X28" s="120">
        <v>438.58</v>
      </c>
      <c r="Y28" s="120">
        <v>442.73</v>
      </c>
      <c r="Z28" s="120">
        <v>446.39</v>
      </c>
      <c r="AA28" s="120">
        <v>450.09</v>
      </c>
      <c r="AB28" s="120">
        <v>453.54</v>
      </c>
      <c r="AC28" s="120">
        <v>456.87</v>
      </c>
      <c r="AD28" s="120">
        <v>460.28</v>
      </c>
      <c r="AE28" s="120">
        <v>463.56</v>
      </c>
      <c r="AF28" s="120">
        <v>467.14</v>
      </c>
      <c r="AG28" s="120">
        <v>469.98</v>
      </c>
      <c r="AH28" s="120">
        <v>472.75</v>
      </c>
      <c r="AI28" s="120">
        <v>475.22</v>
      </c>
      <c r="AJ28" s="120">
        <v>477.06</v>
      </c>
      <c r="AK28" s="120">
        <v>478.78</v>
      </c>
    </row>
    <row r="29" spans="1:37">
      <c r="A29" s="138" t="s">
        <v>20</v>
      </c>
      <c r="B29" s="120">
        <v>52.87</v>
      </c>
      <c r="C29" s="120">
        <v>52.57</v>
      </c>
      <c r="D29" s="120">
        <v>57.04</v>
      </c>
      <c r="E29" s="120">
        <v>58.74</v>
      </c>
      <c r="F29" s="120">
        <v>59.86</v>
      </c>
      <c r="G29" s="120">
        <v>62</v>
      </c>
      <c r="H29" s="120">
        <v>67.849999999999994</v>
      </c>
      <c r="I29" s="120">
        <v>72.67</v>
      </c>
      <c r="J29" s="120">
        <v>74.2</v>
      </c>
      <c r="K29" s="120">
        <v>77.209999999999994</v>
      </c>
      <c r="L29" s="120">
        <v>80.58</v>
      </c>
      <c r="M29" s="120">
        <v>83.83</v>
      </c>
      <c r="N29" s="120">
        <v>87.28</v>
      </c>
      <c r="O29" s="120">
        <v>89.83</v>
      </c>
      <c r="P29" s="120">
        <v>90.9</v>
      </c>
      <c r="Q29" s="120">
        <v>92.33</v>
      </c>
      <c r="R29" s="120">
        <v>93.72</v>
      </c>
      <c r="S29" s="120">
        <v>95.49</v>
      </c>
      <c r="T29" s="120">
        <v>97.75</v>
      </c>
      <c r="U29" s="120">
        <v>99.97</v>
      </c>
      <c r="V29" s="120">
        <v>101.95</v>
      </c>
      <c r="W29" s="120">
        <v>104.06</v>
      </c>
      <c r="X29" s="120">
        <v>106.23</v>
      </c>
      <c r="Y29" s="120">
        <v>108.26</v>
      </c>
      <c r="Z29" s="120">
        <v>110.04</v>
      </c>
      <c r="AA29" s="120">
        <v>111.77</v>
      </c>
      <c r="AB29" s="120">
        <v>113.47</v>
      </c>
      <c r="AC29" s="120">
        <v>115.12</v>
      </c>
      <c r="AD29" s="120">
        <v>116.7</v>
      </c>
      <c r="AE29" s="120">
        <v>118.48</v>
      </c>
      <c r="AF29" s="120">
        <v>120.4</v>
      </c>
      <c r="AG29" s="120">
        <v>121.85</v>
      </c>
      <c r="AH29" s="120">
        <v>123.5</v>
      </c>
      <c r="AI29" s="120">
        <v>124.97</v>
      </c>
      <c r="AJ29" s="120">
        <v>126.06</v>
      </c>
      <c r="AK29" s="120">
        <v>127.11</v>
      </c>
    </row>
    <row r="30" spans="1:37">
      <c r="A30" s="138" t="s">
        <v>32</v>
      </c>
      <c r="B30" s="120">
        <v>164.11</v>
      </c>
      <c r="C30" s="120">
        <v>168.62</v>
      </c>
      <c r="D30" s="120">
        <v>142.1</v>
      </c>
      <c r="E30" s="120">
        <v>136.88</v>
      </c>
      <c r="F30" s="120">
        <v>132.05000000000001</v>
      </c>
      <c r="G30" s="120">
        <v>127.42</v>
      </c>
      <c r="H30" s="120">
        <v>134.44999999999999</v>
      </c>
      <c r="I30" s="120">
        <v>137.53</v>
      </c>
      <c r="J30" s="120">
        <v>147.02000000000001</v>
      </c>
      <c r="K30" s="120">
        <v>151.94</v>
      </c>
      <c r="L30" s="120">
        <v>160.41</v>
      </c>
      <c r="M30" s="120">
        <v>165.34</v>
      </c>
      <c r="N30" s="120">
        <v>168.42</v>
      </c>
      <c r="O30" s="120">
        <v>170.51</v>
      </c>
      <c r="P30" s="120">
        <v>172.81</v>
      </c>
      <c r="Q30" s="120">
        <v>175.37</v>
      </c>
      <c r="R30" s="120">
        <v>178.11</v>
      </c>
      <c r="S30" s="120">
        <v>180.96</v>
      </c>
      <c r="T30" s="120">
        <v>183.63</v>
      </c>
      <c r="U30" s="120">
        <v>186.17</v>
      </c>
      <c r="V30" s="120">
        <v>188.32</v>
      </c>
      <c r="W30" s="120">
        <v>190.29</v>
      </c>
      <c r="X30" s="120">
        <v>192.07</v>
      </c>
      <c r="Y30" s="120">
        <v>193.5</v>
      </c>
      <c r="Z30" s="120">
        <v>194.83</v>
      </c>
      <c r="AA30" s="120">
        <v>196.26</v>
      </c>
      <c r="AB30" s="120">
        <v>197.61</v>
      </c>
      <c r="AC30" s="120">
        <v>198.94</v>
      </c>
      <c r="AD30" s="120">
        <v>200.34</v>
      </c>
      <c r="AE30" s="120">
        <v>201.55</v>
      </c>
      <c r="AF30" s="120">
        <v>202.82</v>
      </c>
      <c r="AG30" s="120">
        <v>203.95</v>
      </c>
      <c r="AH30" s="120">
        <v>204.94</v>
      </c>
      <c r="AI30" s="120">
        <v>205.86</v>
      </c>
      <c r="AJ30" s="120">
        <v>206.65</v>
      </c>
      <c r="AK30" s="120">
        <v>207.4</v>
      </c>
    </row>
    <row r="31" spans="1:37">
      <c r="A31" s="138" t="s">
        <v>647</v>
      </c>
      <c r="B31" s="120">
        <v>74.66</v>
      </c>
      <c r="C31" s="120">
        <v>86.92</v>
      </c>
      <c r="D31" s="120">
        <v>90.94</v>
      </c>
      <c r="E31" s="120">
        <v>96.26</v>
      </c>
      <c r="F31" s="120">
        <v>95.26</v>
      </c>
      <c r="G31" s="120">
        <v>103.2</v>
      </c>
      <c r="H31" s="120">
        <v>111.26</v>
      </c>
      <c r="I31" s="120">
        <v>208.11</v>
      </c>
      <c r="J31" s="120">
        <v>146.68</v>
      </c>
      <c r="K31" s="120">
        <v>137.38</v>
      </c>
      <c r="L31" s="120">
        <v>137.63999999999999</v>
      </c>
      <c r="M31" s="120">
        <v>137.72</v>
      </c>
      <c r="N31" s="120">
        <v>137.25</v>
      </c>
      <c r="O31" s="120">
        <v>136.43</v>
      </c>
      <c r="P31" s="120">
        <v>136.1</v>
      </c>
      <c r="Q31" s="120">
        <v>135.77000000000001</v>
      </c>
      <c r="R31" s="120">
        <v>135.68</v>
      </c>
      <c r="S31" s="120">
        <v>136.01</v>
      </c>
      <c r="T31" s="120">
        <v>136.54</v>
      </c>
      <c r="U31" s="120">
        <v>137.37</v>
      </c>
      <c r="V31" s="120">
        <v>138.19999999999999</v>
      </c>
      <c r="W31" s="120">
        <v>139.04</v>
      </c>
      <c r="X31" s="120">
        <v>139.88</v>
      </c>
      <c r="Y31" s="120">
        <v>140.56</v>
      </c>
      <c r="Z31" s="120">
        <v>141.08000000000001</v>
      </c>
      <c r="AA31" s="120">
        <v>141.62</v>
      </c>
      <c r="AB31" s="120">
        <v>142.01</v>
      </c>
      <c r="AC31" s="120">
        <v>142.34</v>
      </c>
      <c r="AD31" s="120">
        <v>142.76</v>
      </c>
      <c r="AE31" s="120">
        <v>143.05000000000001</v>
      </c>
      <c r="AF31" s="120">
        <v>143.43</v>
      </c>
      <c r="AG31" s="120">
        <v>143.68</v>
      </c>
      <c r="AH31" s="120">
        <v>143.80000000000001</v>
      </c>
      <c r="AI31" s="120">
        <v>143.88</v>
      </c>
      <c r="AJ31" s="120">
        <v>143.84</v>
      </c>
      <c r="AK31" s="120">
        <v>143.76</v>
      </c>
    </row>
    <row r="32" spans="1:37">
      <c r="A32" s="138" t="s">
        <v>643</v>
      </c>
      <c r="B32" s="120">
        <v>0</v>
      </c>
      <c r="C32" s="120">
        <v>0</v>
      </c>
      <c r="D32" s="120">
        <v>0</v>
      </c>
      <c r="E32" s="120">
        <v>0</v>
      </c>
      <c r="F32" s="120">
        <v>0</v>
      </c>
      <c r="G32" s="120">
        <v>0</v>
      </c>
      <c r="H32" s="120">
        <v>0</v>
      </c>
      <c r="I32" s="120">
        <v>0</v>
      </c>
      <c r="J32" s="120">
        <v>0</v>
      </c>
      <c r="K32" s="120">
        <v>0.06</v>
      </c>
      <c r="L32" s="120">
        <v>7.0000000000000007E-2</v>
      </c>
      <c r="M32" s="120">
        <v>0.1</v>
      </c>
      <c r="N32" s="120">
        <v>0.14000000000000001</v>
      </c>
      <c r="O32" s="120">
        <v>0.17</v>
      </c>
      <c r="P32" s="120">
        <v>0.2</v>
      </c>
      <c r="Q32" s="120">
        <v>0.23</v>
      </c>
      <c r="R32" s="120">
        <v>0.26</v>
      </c>
      <c r="S32" s="120">
        <v>0.28000000000000003</v>
      </c>
      <c r="T32" s="120">
        <v>0.31</v>
      </c>
      <c r="U32" s="120">
        <v>0.34</v>
      </c>
      <c r="V32" s="120">
        <v>0.36</v>
      </c>
      <c r="W32" s="120">
        <v>0.38</v>
      </c>
      <c r="X32" s="120">
        <v>0.4</v>
      </c>
      <c r="Y32" s="120">
        <v>0.42</v>
      </c>
      <c r="Z32" s="120">
        <v>0.43</v>
      </c>
      <c r="AA32" s="120">
        <v>0.45</v>
      </c>
      <c r="AB32" s="120">
        <v>0.46</v>
      </c>
      <c r="AC32" s="120">
        <v>0.47</v>
      </c>
      <c r="AD32" s="120">
        <v>0.48</v>
      </c>
      <c r="AE32" s="120">
        <v>0.49</v>
      </c>
      <c r="AF32" s="120">
        <v>0.49</v>
      </c>
      <c r="AG32" s="120">
        <v>0.5</v>
      </c>
      <c r="AH32" s="120">
        <v>0.51</v>
      </c>
      <c r="AI32" s="120">
        <v>0.51</v>
      </c>
      <c r="AJ32" s="120">
        <v>0.51</v>
      </c>
      <c r="AK32" s="120">
        <v>0.52</v>
      </c>
    </row>
    <row r="33" spans="1:37">
      <c r="A33" s="138" t="s">
        <v>105</v>
      </c>
      <c r="B33" s="120">
        <v>0</v>
      </c>
      <c r="C33" s="120">
        <v>0</v>
      </c>
      <c r="D33" s="120">
        <v>0</v>
      </c>
      <c r="E33" s="120">
        <v>0</v>
      </c>
      <c r="F33" s="120">
        <v>0</v>
      </c>
      <c r="G33" s="120">
        <v>0</v>
      </c>
      <c r="H33" s="120">
        <v>0</v>
      </c>
      <c r="I33" s="120">
        <v>0</v>
      </c>
      <c r="J33" s="120">
        <v>0</v>
      </c>
      <c r="K33" s="120">
        <v>0</v>
      </c>
      <c r="L33" s="120">
        <v>0</v>
      </c>
      <c r="M33" s="120">
        <v>0</v>
      </c>
      <c r="N33" s="120">
        <v>0</v>
      </c>
      <c r="O33" s="120">
        <v>0</v>
      </c>
      <c r="P33" s="120">
        <v>0</v>
      </c>
      <c r="Q33" s="120">
        <v>0</v>
      </c>
      <c r="R33" s="120">
        <v>0</v>
      </c>
      <c r="S33" s="120">
        <v>0</v>
      </c>
      <c r="T33" s="120">
        <v>0</v>
      </c>
      <c r="U33" s="120">
        <v>0</v>
      </c>
      <c r="V33" s="120">
        <v>0</v>
      </c>
      <c r="W33" s="120">
        <v>0</v>
      </c>
      <c r="X33" s="120">
        <v>0</v>
      </c>
      <c r="Y33" s="120">
        <v>0</v>
      </c>
      <c r="Z33" s="120">
        <v>0</v>
      </c>
      <c r="AA33" s="120">
        <v>0</v>
      </c>
      <c r="AB33" s="120">
        <v>0</v>
      </c>
      <c r="AC33" s="120">
        <v>0</v>
      </c>
      <c r="AD33" s="120">
        <v>0</v>
      </c>
      <c r="AE33" s="120">
        <v>0</v>
      </c>
      <c r="AF33" s="120">
        <v>0</v>
      </c>
      <c r="AG33" s="120">
        <v>0</v>
      </c>
      <c r="AH33" s="120">
        <v>0</v>
      </c>
      <c r="AI33" s="120">
        <v>0</v>
      </c>
      <c r="AJ33" s="120">
        <v>0</v>
      </c>
      <c r="AK33" s="120">
        <v>0</v>
      </c>
    </row>
    <row r="34" spans="1:37">
      <c r="A34" s="138" t="s">
        <v>7</v>
      </c>
      <c r="B34" s="120">
        <v>0</v>
      </c>
      <c r="C34" s="120">
        <v>0</v>
      </c>
      <c r="D34" s="120">
        <v>0</v>
      </c>
      <c r="E34" s="120">
        <v>0</v>
      </c>
      <c r="F34" s="120">
        <v>0</v>
      </c>
      <c r="G34" s="120">
        <v>0</v>
      </c>
      <c r="H34" s="120">
        <v>0</v>
      </c>
      <c r="I34" s="120">
        <v>0</v>
      </c>
      <c r="J34" s="120">
        <v>0</v>
      </c>
      <c r="K34" s="120">
        <v>0</v>
      </c>
      <c r="L34" s="120">
        <v>0</v>
      </c>
      <c r="M34" s="120">
        <v>0</v>
      </c>
      <c r="N34" s="120">
        <v>0</v>
      </c>
      <c r="O34" s="120">
        <v>0</v>
      </c>
      <c r="P34" s="120">
        <v>0</v>
      </c>
      <c r="Q34" s="120">
        <v>0</v>
      </c>
      <c r="R34" s="120">
        <v>0</v>
      </c>
      <c r="S34" s="120">
        <v>0</v>
      </c>
      <c r="T34" s="120">
        <v>0</v>
      </c>
      <c r="U34" s="120">
        <v>0</v>
      </c>
      <c r="V34" s="120">
        <v>0</v>
      </c>
      <c r="W34" s="120">
        <v>0</v>
      </c>
      <c r="X34" s="120">
        <v>0</v>
      </c>
      <c r="Y34" s="120">
        <v>0</v>
      </c>
      <c r="Z34" s="120">
        <v>0</v>
      </c>
      <c r="AA34" s="120">
        <v>0</v>
      </c>
      <c r="AB34" s="120">
        <v>0</v>
      </c>
      <c r="AC34" s="120">
        <v>0</v>
      </c>
      <c r="AD34" s="120">
        <v>0</v>
      </c>
      <c r="AE34" s="120">
        <v>0</v>
      </c>
      <c r="AF34" s="120">
        <v>0</v>
      </c>
      <c r="AG34" s="120">
        <v>0</v>
      </c>
      <c r="AH34" s="120">
        <v>0</v>
      </c>
      <c r="AI34" s="120">
        <v>0</v>
      </c>
      <c r="AJ34" s="120">
        <v>0</v>
      </c>
      <c r="AK34" s="120">
        <v>0</v>
      </c>
    </row>
    <row r="36" spans="1:37" ht="19">
      <c r="A36" s="60" t="s">
        <v>646</v>
      </c>
    </row>
    <row r="37" spans="1:37">
      <c r="A37" s="59" t="s">
        <v>639</v>
      </c>
      <c r="B37" s="59" t="s">
        <v>638</v>
      </c>
      <c r="C37" s="59" t="s">
        <v>637</v>
      </c>
      <c r="D37" s="59" t="s">
        <v>636</v>
      </c>
      <c r="E37" s="59" t="s">
        <v>635</v>
      </c>
      <c r="F37" s="59" t="s">
        <v>634</v>
      </c>
      <c r="G37" s="59" t="s">
        <v>633</v>
      </c>
      <c r="H37" s="59" t="s">
        <v>632</v>
      </c>
      <c r="I37" s="59" t="s">
        <v>631</v>
      </c>
      <c r="J37" s="59" t="s">
        <v>630</v>
      </c>
      <c r="K37" s="59" t="s">
        <v>629</v>
      </c>
      <c r="L37" s="59" t="s">
        <v>628</v>
      </c>
      <c r="M37" s="59" t="s">
        <v>627</v>
      </c>
      <c r="N37" s="59" t="s">
        <v>626</v>
      </c>
      <c r="O37" s="59" t="s">
        <v>625</v>
      </c>
      <c r="P37" s="59" t="s">
        <v>624</v>
      </c>
      <c r="Q37" s="59" t="s">
        <v>623</v>
      </c>
      <c r="R37" s="59" t="s">
        <v>622</v>
      </c>
      <c r="S37" s="59" t="s">
        <v>621</v>
      </c>
      <c r="T37" s="59" t="s">
        <v>620</v>
      </c>
      <c r="U37" s="59" t="s">
        <v>619</v>
      </c>
      <c r="V37" s="59" t="s">
        <v>618</v>
      </c>
      <c r="W37" s="59" t="s">
        <v>617</v>
      </c>
      <c r="X37" s="59" t="s">
        <v>616</v>
      </c>
      <c r="Y37" s="59" t="s">
        <v>615</v>
      </c>
      <c r="Z37" s="59" t="s">
        <v>614</v>
      </c>
      <c r="AA37" s="59" t="s">
        <v>613</v>
      </c>
      <c r="AB37" s="59" t="s">
        <v>612</v>
      </c>
      <c r="AC37" s="59" t="s">
        <v>611</v>
      </c>
      <c r="AD37" s="59" t="s">
        <v>610</v>
      </c>
      <c r="AE37" s="59" t="s">
        <v>609</v>
      </c>
      <c r="AF37" s="59" t="s">
        <v>608</v>
      </c>
      <c r="AG37" s="59" t="s">
        <v>607</v>
      </c>
      <c r="AH37" s="59" t="s">
        <v>606</v>
      </c>
      <c r="AI37" s="59" t="s">
        <v>605</v>
      </c>
      <c r="AJ37" s="59" t="s">
        <v>604</v>
      </c>
      <c r="AK37" s="59" t="s">
        <v>603</v>
      </c>
    </row>
    <row r="38" spans="1:37">
      <c r="A38" s="139" t="s">
        <v>18</v>
      </c>
      <c r="B38" s="120">
        <v>2007.24</v>
      </c>
      <c r="C38" s="120">
        <v>2135.17</v>
      </c>
      <c r="D38" s="120">
        <v>2254.0700000000002</v>
      </c>
      <c r="E38" s="120">
        <v>2109.92</v>
      </c>
      <c r="F38" s="120">
        <v>2236.2399999999998</v>
      </c>
      <c r="G38" s="120">
        <v>2287.12</v>
      </c>
      <c r="H38" s="120">
        <v>2388.1799999999998</v>
      </c>
      <c r="I38" s="120">
        <v>2564.71</v>
      </c>
      <c r="J38" s="120">
        <v>2716.21</v>
      </c>
      <c r="K38" s="120">
        <v>2892.44</v>
      </c>
      <c r="L38" s="120">
        <v>3058.04</v>
      </c>
      <c r="M38" s="120">
        <v>3205.57</v>
      </c>
      <c r="N38" s="120">
        <v>3353.42</v>
      </c>
      <c r="O38" s="120">
        <v>3444.48</v>
      </c>
      <c r="P38" s="120">
        <v>3510.03</v>
      </c>
      <c r="Q38" s="120">
        <v>3542.6</v>
      </c>
      <c r="R38" s="120">
        <v>3567.47</v>
      </c>
      <c r="S38" s="120">
        <v>3607.3</v>
      </c>
      <c r="T38" s="120">
        <v>3679.26</v>
      </c>
      <c r="U38" s="120">
        <v>3736.18</v>
      </c>
      <c r="V38" s="120">
        <v>3770.12</v>
      </c>
      <c r="W38" s="120">
        <v>3800.44</v>
      </c>
      <c r="X38" s="120">
        <v>3834.79</v>
      </c>
      <c r="Y38" s="120">
        <v>3866.06</v>
      </c>
      <c r="Z38" s="120">
        <v>3888.54</v>
      </c>
      <c r="AA38" s="120">
        <v>3907.32</v>
      </c>
      <c r="AB38" s="120">
        <v>3929.69</v>
      </c>
      <c r="AC38" s="120">
        <v>3950.84</v>
      </c>
      <c r="AD38" s="120">
        <v>3963.92</v>
      </c>
      <c r="AE38" s="120">
        <v>3972.05</v>
      </c>
      <c r="AF38" s="120">
        <v>3982.71</v>
      </c>
      <c r="AG38" s="120">
        <v>3992.36</v>
      </c>
      <c r="AH38" s="120">
        <v>3994.1</v>
      </c>
      <c r="AI38" s="120">
        <v>3993.28</v>
      </c>
      <c r="AJ38" s="120">
        <v>3991.74</v>
      </c>
      <c r="AK38" s="120">
        <v>3990.14</v>
      </c>
    </row>
    <row r="39" spans="1:37">
      <c r="A39" s="139" t="s">
        <v>20</v>
      </c>
      <c r="B39" s="120">
        <v>139.19</v>
      </c>
      <c r="C39" s="120">
        <v>144.44999999999999</v>
      </c>
      <c r="D39" s="120">
        <v>140.26</v>
      </c>
      <c r="E39" s="120">
        <v>137.01</v>
      </c>
      <c r="F39" s="120">
        <v>136.63999999999999</v>
      </c>
      <c r="G39" s="120">
        <v>137.5</v>
      </c>
      <c r="H39" s="120">
        <v>141.91999999999999</v>
      </c>
      <c r="I39" s="120">
        <v>145.02000000000001</v>
      </c>
      <c r="J39" s="120">
        <v>167.58</v>
      </c>
      <c r="K39" s="120">
        <v>173.26</v>
      </c>
      <c r="L39" s="120">
        <v>179.52</v>
      </c>
      <c r="M39" s="120">
        <v>186.24</v>
      </c>
      <c r="N39" s="120">
        <v>193.98</v>
      </c>
      <c r="O39" s="120">
        <v>198.25</v>
      </c>
      <c r="P39" s="120">
        <v>202.25</v>
      </c>
      <c r="Q39" s="120">
        <v>205.29</v>
      </c>
      <c r="R39" s="120">
        <v>208.18</v>
      </c>
      <c r="S39" s="120">
        <v>211.81</v>
      </c>
      <c r="T39" s="120">
        <v>216.88</v>
      </c>
      <c r="U39" s="120">
        <v>221.57</v>
      </c>
      <c r="V39" s="120">
        <v>225.3</v>
      </c>
      <c r="W39" s="120">
        <v>228.9</v>
      </c>
      <c r="X39" s="120">
        <v>232.75</v>
      </c>
      <c r="Y39" s="120">
        <v>236.58</v>
      </c>
      <c r="Z39" s="120">
        <v>240.12</v>
      </c>
      <c r="AA39" s="120">
        <v>243.7</v>
      </c>
      <c r="AB39" s="120">
        <v>247.66</v>
      </c>
      <c r="AC39" s="120">
        <v>251.63</v>
      </c>
      <c r="AD39" s="120">
        <v>255.23</v>
      </c>
      <c r="AE39" s="120">
        <v>258.55</v>
      </c>
      <c r="AF39" s="120">
        <v>262.05</v>
      </c>
      <c r="AG39" s="120">
        <v>265.58</v>
      </c>
      <c r="AH39" s="120">
        <v>268.64999999999998</v>
      </c>
      <c r="AI39" s="120">
        <v>271.66000000000003</v>
      </c>
      <c r="AJ39" s="120">
        <v>274.72000000000003</v>
      </c>
      <c r="AK39" s="120">
        <v>277.88</v>
      </c>
    </row>
    <row r="40" spans="1:37">
      <c r="A40" s="139" t="s">
        <v>645</v>
      </c>
      <c r="B40" s="120">
        <v>351.56</v>
      </c>
      <c r="C40" s="120">
        <v>364.08</v>
      </c>
      <c r="D40" s="120">
        <v>359.24</v>
      </c>
      <c r="E40" s="120">
        <v>324.44</v>
      </c>
      <c r="F40" s="120">
        <v>317.35000000000002</v>
      </c>
      <c r="G40" s="120">
        <v>304.32</v>
      </c>
      <c r="H40" s="120">
        <v>320.39</v>
      </c>
      <c r="I40" s="120">
        <v>320.92</v>
      </c>
      <c r="J40" s="120">
        <v>326.94</v>
      </c>
      <c r="K40" s="120">
        <v>354.4</v>
      </c>
      <c r="L40" s="120">
        <v>358.73</v>
      </c>
      <c r="M40" s="120">
        <v>367.55</v>
      </c>
      <c r="N40" s="120">
        <v>368.99</v>
      </c>
      <c r="O40" s="120">
        <v>385.92</v>
      </c>
      <c r="P40" s="120">
        <v>402.84</v>
      </c>
      <c r="Q40" s="120">
        <v>403.05</v>
      </c>
      <c r="R40" s="120">
        <v>403.2</v>
      </c>
      <c r="S40" s="120">
        <v>403.24</v>
      </c>
      <c r="T40" s="120">
        <v>403.19</v>
      </c>
      <c r="U40" s="120">
        <v>403.07</v>
      </c>
      <c r="V40" s="120">
        <v>402.78</v>
      </c>
      <c r="W40" s="120">
        <v>402.3</v>
      </c>
      <c r="X40" s="120">
        <v>401.77</v>
      </c>
      <c r="Y40" s="120">
        <v>401.19</v>
      </c>
      <c r="Z40" s="120">
        <v>400.66</v>
      </c>
      <c r="AA40" s="120">
        <v>400.2</v>
      </c>
      <c r="AB40" s="120">
        <v>399.83</v>
      </c>
      <c r="AC40" s="120">
        <v>399.51</v>
      </c>
      <c r="AD40" s="120">
        <v>399.2</v>
      </c>
      <c r="AE40" s="120">
        <v>398.82</v>
      </c>
      <c r="AF40" s="120">
        <v>398.41</v>
      </c>
      <c r="AG40" s="120">
        <v>398</v>
      </c>
      <c r="AH40" s="120">
        <v>397.58</v>
      </c>
      <c r="AI40" s="120">
        <v>397.19</v>
      </c>
      <c r="AJ40" s="120">
        <v>396.86</v>
      </c>
      <c r="AK40" s="120">
        <v>396.58</v>
      </c>
    </row>
    <row r="41" spans="1:37">
      <c r="A41" s="139" t="s">
        <v>32</v>
      </c>
      <c r="B41" s="120">
        <v>1085.32</v>
      </c>
      <c r="C41" s="120">
        <v>1189.23</v>
      </c>
      <c r="D41" s="120">
        <v>1300.01</v>
      </c>
      <c r="E41" s="120">
        <v>1225.8499999999999</v>
      </c>
      <c r="F41" s="120">
        <v>1313.44</v>
      </c>
      <c r="G41" s="120">
        <v>1349.78</v>
      </c>
      <c r="H41" s="120">
        <v>1405.65</v>
      </c>
      <c r="I41" s="120">
        <v>1593.57</v>
      </c>
      <c r="J41" s="120">
        <v>1708.42</v>
      </c>
      <c r="K41" s="120">
        <v>1852.21</v>
      </c>
      <c r="L41" s="120">
        <v>1992.1</v>
      </c>
      <c r="M41" s="120">
        <v>2110.5500000000002</v>
      </c>
      <c r="N41" s="120">
        <v>2232.4</v>
      </c>
      <c r="O41" s="120">
        <v>2286.48</v>
      </c>
      <c r="P41" s="120">
        <v>2317.4499999999998</v>
      </c>
      <c r="Q41" s="120">
        <v>2343.48</v>
      </c>
      <c r="R41" s="120">
        <v>2364.96</v>
      </c>
      <c r="S41" s="120">
        <v>2400.96</v>
      </c>
      <c r="T41" s="120">
        <v>2465.5700000000002</v>
      </c>
      <c r="U41" s="120">
        <v>2515.5100000000002</v>
      </c>
      <c r="V41" s="120">
        <v>2546.48</v>
      </c>
      <c r="W41" s="120">
        <v>2575.6</v>
      </c>
      <c r="X41" s="120">
        <v>2607.06</v>
      </c>
      <c r="Y41" s="120">
        <v>2635.18</v>
      </c>
      <c r="Z41" s="120">
        <v>2656.78</v>
      </c>
      <c r="AA41" s="120">
        <v>2675.09</v>
      </c>
      <c r="AB41" s="120">
        <v>2694.39</v>
      </c>
      <c r="AC41" s="120">
        <v>2711.93</v>
      </c>
      <c r="AD41" s="120">
        <v>2723.38</v>
      </c>
      <c r="AE41" s="120">
        <v>2730.92</v>
      </c>
      <c r="AF41" s="120">
        <v>2739.41</v>
      </c>
      <c r="AG41" s="120">
        <v>2746.63</v>
      </c>
      <c r="AH41" s="120">
        <v>2748.41</v>
      </c>
      <c r="AI41" s="120">
        <v>2747.93</v>
      </c>
      <c r="AJ41" s="120">
        <v>2746.35</v>
      </c>
      <c r="AK41" s="120">
        <v>2744.47</v>
      </c>
    </row>
    <row r="42" spans="1:37">
      <c r="A42" s="139" t="s">
        <v>644</v>
      </c>
      <c r="B42" s="120">
        <v>112.63</v>
      </c>
      <c r="C42" s="120">
        <v>120.66</v>
      </c>
      <c r="D42" s="120">
        <v>126.24</v>
      </c>
      <c r="E42" s="120">
        <v>136.63999999999999</v>
      </c>
      <c r="F42" s="120">
        <v>127.53</v>
      </c>
      <c r="G42" s="120">
        <v>156.27000000000001</v>
      </c>
      <c r="H42" s="120">
        <v>167.45</v>
      </c>
      <c r="I42" s="120">
        <v>155.44</v>
      </c>
      <c r="J42" s="120">
        <v>157.6</v>
      </c>
      <c r="K42" s="120">
        <v>155.47999999999999</v>
      </c>
      <c r="L42" s="120">
        <v>157.02000000000001</v>
      </c>
      <c r="M42" s="120">
        <v>163.58000000000001</v>
      </c>
      <c r="N42" s="120">
        <v>169.85</v>
      </c>
      <c r="O42" s="120">
        <v>172.78</v>
      </c>
      <c r="P42" s="120">
        <v>176.24</v>
      </c>
      <c r="Q42" s="120">
        <v>178.55</v>
      </c>
      <c r="R42" s="120">
        <v>180.4</v>
      </c>
      <c r="S42" s="120">
        <v>182.4</v>
      </c>
      <c r="T42" s="120">
        <v>185.15</v>
      </c>
      <c r="U42" s="120">
        <v>187.71</v>
      </c>
      <c r="V42" s="120">
        <v>189.1</v>
      </c>
      <c r="W42" s="120">
        <v>189.6</v>
      </c>
      <c r="X42" s="120">
        <v>190.3</v>
      </c>
      <c r="Y42" s="120">
        <v>191.12</v>
      </c>
      <c r="Z42" s="120">
        <v>191.49</v>
      </c>
      <c r="AA42" s="120">
        <v>191.81</v>
      </c>
      <c r="AB42" s="120">
        <v>192.78</v>
      </c>
      <c r="AC42" s="120">
        <v>193.87</v>
      </c>
      <c r="AD42" s="120">
        <v>194.69</v>
      </c>
      <c r="AE42" s="120">
        <v>195.16</v>
      </c>
      <c r="AF42" s="120">
        <v>195.69</v>
      </c>
      <c r="AG42" s="120">
        <v>196.17</v>
      </c>
      <c r="AH42" s="120">
        <v>196</v>
      </c>
      <c r="AI42" s="120">
        <v>195.88</v>
      </c>
      <c r="AJ42" s="120">
        <v>195.98</v>
      </c>
      <c r="AK42" s="120">
        <v>196.16</v>
      </c>
    </row>
    <row r="43" spans="1:37">
      <c r="A43" s="139" t="s">
        <v>643</v>
      </c>
      <c r="B43" s="120">
        <v>0</v>
      </c>
      <c r="C43" s="120">
        <v>0</v>
      </c>
      <c r="D43" s="120">
        <v>0</v>
      </c>
      <c r="E43" s="120">
        <v>0</v>
      </c>
      <c r="F43" s="120">
        <v>0</v>
      </c>
      <c r="G43" s="120">
        <v>0</v>
      </c>
      <c r="H43" s="120">
        <v>0</v>
      </c>
      <c r="I43" s="120">
        <v>0</v>
      </c>
      <c r="J43" s="120">
        <v>0</v>
      </c>
      <c r="K43" s="120">
        <v>0</v>
      </c>
      <c r="L43" s="120">
        <v>0</v>
      </c>
      <c r="M43" s="120">
        <v>0</v>
      </c>
      <c r="N43" s="120">
        <v>0</v>
      </c>
      <c r="O43" s="120">
        <v>0</v>
      </c>
      <c r="P43" s="120">
        <v>0</v>
      </c>
      <c r="Q43" s="120">
        <v>0</v>
      </c>
      <c r="R43" s="120">
        <v>0</v>
      </c>
      <c r="S43" s="120">
        <v>0</v>
      </c>
      <c r="T43" s="120">
        <v>0</v>
      </c>
      <c r="U43" s="120">
        <v>0</v>
      </c>
      <c r="V43" s="120">
        <v>0</v>
      </c>
      <c r="W43" s="120">
        <v>0</v>
      </c>
      <c r="X43" s="120">
        <v>0</v>
      </c>
      <c r="Y43" s="120">
        <v>0</v>
      </c>
      <c r="Z43" s="120">
        <v>0</v>
      </c>
      <c r="AA43" s="120">
        <v>0</v>
      </c>
      <c r="AB43" s="120">
        <v>0</v>
      </c>
      <c r="AC43" s="120">
        <v>0</v>
      </c>
      <c r="AD43" s="120">
        <v>0</v>
      </c>
      <c r="AE43" s="120">
        <v>0</v>
      </c>
      <c r="AF43" s="120">
        <v>0</v>
      </c>
      <c r="AG43" s="120">
        <v>0</v>
      </c>
      <c r="AH43" s="120">
        <v>0</v>
      </c>
      <c r="AI43" s="120">
        <v>0</v>
      </c>
      <c r="AJ43" s="120">
        <v>0</v>
      </c>
      <c r="AK43" s="120">
        <v>0</v>
      </c>
    </row>
    <row r="44" spans="1:37">
      <c r="A44" s="139" t="s">
        <v>642</v>
      </c>
      <c r="B44" s="120">
        <v>213.41</v>
      </c>
      <c r="C44" s="120">
        <v>230.4</v>
      </c>
      <c r="D44" s="120">
        <v>243.33</v>
      </c>
      <c r="E44" s="120">
        <v>209.62</v>
      </c>
      <c r="F44" s="120">
        <v>251.3</v>
      </c>
      <c r="G44" s="120">
        <v>261.73</v>
      </c>
      <c r="H44" s="120">
        <v>272.29000000000002</v>
      </c>
      <c r="I44" s="120">
        <v>269.33999999999997</v>
      </c>
      <c r="J44" s="120">
        <v>272.02</v>
      </c>
      <c r="K44" s="120">
        <v>275.13</v>
      </c>
      <c r="L44" s="120">
        <v>289.79000000000002</v>
      </c>
      <c r="M44" s="120">
        <v>297.36</v>
      </c>
      <c r="N44" s="120">
        <v>308.60000000000002</v>
      </c>
      <c r="O44" s="120">
        <v>323.05</v>
      </c>
      <c r="P44" s="120">
        <v>334.78</v>
      </c>
      <c r="Q44" s="120">
        <v>337.19</v>
      </c>
      <c r="R44" s="120">
        <v>337.12</v>
      </c>
      <c r="S44" s="120">
        <v>336.7</v>
      </c>
      <c r="T44" s="120">
        <v>337.63</v>
      </c>
      <c r="U44" s="120">
        <v>338.74</v>
      </c>
      <c r="V44" s="120">
        <v>338.17</v>
      </c>
      <c r="W44" s="120">
        <v>337.05</v>
      </c>
      <c r="X44" s="120">
        <v>337.21</v>
      </c>
      <c r="Y44" s="120">
        <v>337.53</v>
      </c>
      <c r="Z44" s="120">
        <v>336.24</v>
      </c>
      <c r="AA44" s="120">
        <v>334.42</v>
      </c>
      <c r="AB44" s="120">
        <v>334</v>
      </c>
      <c r="AC44" s="120">
        <v>333.91</v>
      </c>
      <c r="AD44" s="120">
        <v>332.42</v>
      </c>
      <c r="AE44" s="120">
        <v>330.57</v>
      </c>
      <c r="AF44" s="120">
        <v>330.06</v>
      </c>
      <c r="AG44" s="120">
        <v>329.86</v>
      </c>
      <c r="AH44" s="120">
        <v>328.27</v>
      </c>
      <c r="AI44" s="120">
        <v>326.32</v>
      </c>
      <c r="AJ44" s="120">
        <v>324.36</v>
      </c>
      <c r="AK44" s="120">
        <v>322.39</v>
      </c>
    </row>
    <row r="45" spans="1:37">
      <c r="A45" s="139" t="s">
        <v>105</v>
      </c>
      <c r="B45" s="120">
        <v>95.2</v>
      </c>
      <c r="C45" s="120">
        <v>67.03</v>
      </c>
      <c r="D45" s="120">
        <v>66.17</v>
      </c>
      <c r="E45" s="120">
        <v>57.76</v>
      </c>
      <c r="F45" s="120">
        <v>59.8</v>
      </c>
      <c r="G45" s="120">
        <v>57.9</v>
      </c>
      <c r="H45" s="120">
        <v>58.5</v>
      </c>
      <c r="I45" s="120">
        <v>61.66</v>
      </c>
      <c r="J45" s="120">
        <v>64.569999999999993</v>
      </c>
      <c r="K45" s="120">
        <v>63.86</v>
      </c>
      <c r="L45" s="120">
        <v>64.28</v>
      </c>
      <c r="M45" s="120">
        <v>64.63</v>
      </c>
      <c r="N45" s="120">
        <v>64.849999999999994</v>
      </c>
      <c r="O45" s="120">
        <v>64.209999999999994</v>
      </c>
      <c r="P45" s="120">
        <v>63.49</v>
      </c>
      <c r="Q45" s="120">
        <v>62.69</v>
      </c>
      <c r="R45" s="120">
        <v>61.86</v>
      </c>
      <c r="S45" s="120">
        <v>61</v>
      </c>
      <c r="T45" s="120">
        <v>60.16</v>
      </c>
      <c r="U45" s="120">
        <v>59.33</v>
      </c>
      <c r="V45" s="120">
        <v>58.46</v>
      </c>
      <c r="W45" s="120">
        <v>57.53</v>
      </c>
      <c r="X45" s="120">
        <v>56.61</v>
      </c>
      <c r="Y45" s="120">
        <v>55.68</v>
      </c>
      <c r="Z45" s="120">
        <v>54.75</v>
      </c>
      <c r="AA45" s="120">
        <v>53.82</v>
      </c>
      <c r="AB45" s="120">
        <v>52.94</v>
      </c>
      <c r="AC45" s="120">
        <v>52.08</v>
      </c>
      <c r="AD45" s="120">
        <v>51.26</v>
      </c>
      <c r="AE45" s="120">
        <v>50.45</v>
      </c>
      <c r="AF45" s="120">
        <v>49.64</v>
      </c>
      <c r="AG45" s="120">
        <v>48.83</v>
      </c>
      <c r="AH45" s="120">
        <v>48.04</v>
      </c>
      <c r="AI45" s="120">
        <v>47.26</v>
      </c>
      <c r="AJ45" s="120">
        <v>46.49</v>
      </c>
      <c r="AK45" s="120">
        <v>45.75</v>
      </c>
    </row>
    <row r="46" spans="1:37">
      <c r="A46" s="139" t="s">
        <v>641</v>
      </c>
      <c r="B46" s="120">
        <v>1.35</v>
      </c>
      <c r="C46" s="120">
        <v>10.29</v>
      </c>
      <c r="D46" s="120">
        <v>9.5500000000000007</v>
      </c>
      <c r="E46" s="120">
        <v>9.06</v>
      </c>
      <c r="F46" s="120">
        <v>9.32</v>
      </c>
      <c r="G46" s="120">
        <v>9.61</v>
      </c>
      <c r="H46" s="120">
        <v>9.59</v>
      </c>
      <c r="I46" s="120">
        <v>5.98</v>
      </c>
      <c r="J46" s="120">
        <v>5.62</v>
      </c>
      <c r="K46" s="120">
        <v>5.87</v>
      </c>
      <c r="L46" s="120">
        <v>5.45</v>
      </c>
      <c r="M46" s="120">
        <v>5.52</v>
      </c>
      <c r="N46" s="120">
        <v>5.55</v>
      </c>
      <c r="O46" s="120">
        <v>5.47</v>
      </c>
      <c r="P46" s="120">
        <v>5.46</v>
      </c>
      <c r="Q46" s="120">
        <v>5.55</v>
      </c>
      <c r="R46" s="120">
        <v>5.62</v>
      </c>
      <c r="S46" s="120">
        <v>5.66</v>
      </c>
      <c r="T46" s="120">
        <v>5.69</v>
      </c>
      <c r="U46" s="120">
        <v>5.75</v>
      </c>
      <c r="V46" s="120">
        <v>5.8</v>
      </c>
      <c r="W46" s="120">
        <v>5.8</v>
      </c>
      <c r="X46" s="120">
        <v>5.81</v>
      </c>
      <c r="Y46" s="120">
        <v>5.82</v>
      </c>
      <c r="Z46" s="120">
        <v>5.84</v>
      </c>
      <c r="AA46" s="120">
        <v>5.87</v>
      </c>
      <c r="AB46" s="120">
        <v>5.91</v>
      </c>
      <c r="AC46" s="120">
        <v>5.94</v>
      </c>
      <c r="AD46" s="120">
        <v>5.99</v>
      </c>
      <c r="AE46" s="120">
        <v>6.01</v>
      </c>
      <c r="AF46" s="120">
        <v>6.01</v>
      </c>
      <c r="AG46" s="120">
        <v>6.01</v>
      </c>
      <c r="AH46" s="120">
        <v>6</v>
      </c>
      <c r="AI46" s="120">
        <v>6</v>
      </c>
      <c r="AJ46" s="120">
        <v>6.03</v>
      </c>
      <c r="AK46" s="120">
        <v>6.05</v>
      </c>
    </row>
    <row r="47" spans="1:37">
      <c r="A47" s="139" t="s">
        <v>7</v>
      </c>
      <c r="B47" s="120">
        <v>8.59</v>
      </c>
      <c r="C47" s="120">
        <v>9.02</v>
      </c>
      <c r="D47" s="120">
        <v>9.27</v>
      </c>
      <c r="E47" s="120">
        <v>9.5500000000000007</v>
      </c>
      <c r="F47" s="120">
        <v>20.86</v>
      </c>
      <c r="G47" s="120">
        <v>10.02</v>
      </c>
      <c r="H47" s="120">
        <v>12.39</v>
      </c>
      <c r="I47" s="120">
        <v>12.78</v>
      </c>
      <c r="J47" s="120">
        <v>13.46</v>
      </c>
      <c r="K47" s="120">
        <v>12.24</v>
      </c>
      <c r="L47" s="120">
        <v>11.16</v>
      </c>
      <c r="M47" s="120">
        <v>10.15</v>
      </c>
      <c r="N47" s="120">
        <v>9.1999999999999993</v>
      </c>
      <c r="O47" s="120">
        <v>8.33</v>
      </c>
      <c r="P47" s="120">
        <v>7.53</v>
      </c>
      <c r="Q47" s="120">
        <v>6.8</v>
      </c>
      <c r="R47" s="120">
        <v>6.13</v>
      </c>
      <c r="S47" s="120">
        <v>5.53</v>
      </c>
      <c r="T47" s="120">
        <v>4.99</v>
      </c>
      <c r="U47" s="120">
        <v>4.49</v>
      </c>
      <c r="V47" s="120">
        <v>4.05</v>
      </c>
      <c r="W47" s="120">
        <v>3.65</v>
      </c>
      <c r="X47" s="120">
        <v>3.29</v>
      </c>
      <c r="Y47" s="120">
        <v>2.96</v>
      </c>
      <c r="Z47" s="120">
        <v>2.67</v>
      </c>
      <c r="AA47" s="120">
        <v>2.4</v>
      </c>
      <c r="AB47" s="120">
        <v>2.17</v>
      </c>
      <c r="AC47" s="120">
        <v>1.95</v>
      </c>
      <c r="AD47" s="120">
        <v>1.76</v>
      </c>
      <c r="AE47" s="120">
        <v>1.59</v>
      </c>
      <c r="AF47" s="120">
        <v>1.43</v>
      </c>
      <c r="AG47" s="120">
        <v>1.29</v>
      </c>
      <c r="AH47" s="120">
        <v>1.17</v>
      </c>
      <c r="AI47" s="120">
        <v>1.05</v>
      </c>
      <c r="AJ47" s="120">
        <v>0.95</v>
      </c>
      <c r="AK47" s="120">
        <v>0.86</v>
      </c>
    </row>
    <row r="49" spans="1:37" ht="19">
      <c r="A49" s="60" t="s">
        <v>640</v>
      </c>
    </row>
    <row r="50" spans="1:37">
      <c r="A50" s="59" t="s">
        <v>639</v>
      </c>
      <c r="B50" s="59" t="s">
        <v>638</v>
      </c>
      <c r="C50" s="59" t="s">
        <v>637</v>
      </c>
      <c r="D50" s="59" t="s">
        <v>636</v>
      </c>
      <c r="E50" s="59" t="s">
        <v>635</v>
      </c>
      <c r="F50" s="59" t="s">
        <v>634</v>
      </c>
      <c r="G50" s="59" t="s">
        <v>633</v>
      </c>
      <c r="H50" s="59" t="s">
        <v>632</v>
      </c>
      <c r="I50" s="59" t="s">
        <v>631</v>
      </c>
      <c r="J50" s="59" t="s">
        <v>630</v>
      </c>
      <c r="K50" s="59" t="s">
        <v>629</v>
      </c>
      <c r="L50" s="59" t="s">
        <v>628</v>
      </c>
      <c r="M50" s="59" t="s">
        <v>627</v>
      </c>
      <c r="N50" s="59" t="s">
        <v>626</v>
      </c>
      <c r="O50" s="59" t="s">
        <v>625</v>
      </c>
      <c r="P50" s="59" t="s">
        <v>624</v>
      </c>
      <c r="Q50" s="59" t="s">
        <v>623</v>
      </c>
      <c r="R50" s="59" t="s">
        <v>622</v>
      </c>
      <c r="S50" s="59" t="s">
        <v>621</v>
      </c>
      <c r="T50" s="59" t="s">
        <v>620</v>
      </c>
      <c r="U50" s="59" t="s">
        <v>619</v>
      </c>
      <c r="V50" s="59" t="s">
        <v>618</v>
      </c>
      <c r="W50" s="59" t="s">
        <v>617</v>
      </c>
      <c r="X50" s="59" t="s">
        <v>616</v>
      </c>
      <c r="Y50" s="59" t="s">
        <v>615</v>
      </c>
      <c r="Z50" s="59" t="s">
        <v>614</v>
      </c>
      <c r="AA50" s="59" t="s">
        <v>613</v>
      </c>
      <c r="AB50" s="59" t="s">
        <v>612</v>
      </c>
      <c r="AC50" s="59" t="s">
        <v>611</v>
      </c>
      <c r="AD50" s="59" t="s">
        <v>610</v>
      </c>
      <c r="AE50" s="59" t="s">
        <v>609</v>
      </c>
      <c r="AF50" s="59" t="s">
        <v>608</v>
      </c>
      <c r="AG50" s="59" t="s">
        <v>607</v>
      </c>
      <c r="AH50" s="59" t="s">
        <v>606</v>
      </c>
      <c r="AI50" s="59" t="s">
        <v>605</v>
      </c>
      <c r="AJ50" s="59" t="s">
        <v>604</v>
      </c>
      <c r="AK50" s="59" t="s">
        <v>603</v>
      </c>
    </row>
    <row r="51" spans="1:37">
      <c r="A51" s="140" t="s">
        <v>18</v>
      </c>
      <c r="B51" s="120">
        <v>370.69</v>
      </c>
      <c r="C51" s="120">
        <v>392.89</v>
      </c>
      <c r="D51" s="120">
        <v>423.68</v>
      </c>
      <c r="E51" s="120">
        <v>420.79</v>
      </c>
      <c r="F51" s="120">
        <v>397.46</v>
      </c>
      <c r="G51" s="120">
        <v>439.24</v>
      </c>
      <c r="H51" s="120">
        <v>430.35</v>
      </c>
      <c r="I51" s="120">
        <v>448.6</v>
      </c>
      <c r="J51" s="120">
        <v>476.42</v>
      </c>
      <c r="K51" s="120">
        <v>494.14</v>
      </c>
      <c r="L51" s="120">
        <v>500.55</v>
      </c>
      <c r="M51" s="120">
        <v>509.42</v>
      </c>
      <c r="N51" s="120">
        <v>518.86</v>
      </c>
      <c r="O51" s="120">
        <v>522.14</v>
      </c>
      <c r="P51" s="120">
        <v>526.46</v>
      </c>
      <c r="Q51" s="120">
        <v>533.66999999999996</v>
      </c>
      <c r="R51" s="120">
        <v>542.13</v>
      </c>
      <c r="S51" s="120">
        <v>550.54999999999995</v>
      </c>
      <c r="T51" s="120">
        <v>559.9</v>
      </c>
      <c r="U51" s="120">
        <v>569.65</v>
      </c>
      <c r="V51" s="120">
        <v>578.13</v>
      </c>
      <c r="W51" s="120">
        <v>584.91</v>
      </c>
      <c r="X51" s="120">
        <v>591.88</v>
      </c>
      <c r="Y51" s="120">
        <v>598.79</v>
      </c>
      <c r="Z51" s="120">
        <v>605.73</v>
      </c>
      <c r="AA51" s="120">
        <v>612.94000000000005</v>
      </c>
      <c r="AB51" s="120">
        <v>621.32000000000005</v>
      </c>
      <c r="AC51" s="120">
        <v>629.98</v>
      </c>
      <c r="AD51" s="120">
        <v>639.24</v>
      </c>
      <c r="AE51" s="120">
        <v>648.67999999999995</v>
      </c>
      <c r="AF51" s="120">
        <v>657.62</v>
      </c>
      <c r="AG51" s="120">
        <v>665.41</v>
      </c>
      <c r="AH51" s="120">
        <v>673.03</v>
      </c>
      <c r="AI51" s="120">
        <v>680.82</v>
      </c>
      <c r="AJ51" s="120">
        <v>688.9</v>
      </c>
      <c r="AK51" s="120">
        <v>697.62</v>
      </c>
    </row>
    <row r="52" spans="1:37">
      <c r="A52" s="140" t="s">
        <v>602</v>
      </c>
      <c r="B52" s="120">
        <v>0.54</v>
      </c>
      <c r="C52" s="120">
        <v>0.36</v>
      </c>
      <c r="D52" s="120">
        <v>0.44</v>
      </c>
      <c r="E52" s="120">
        <v>0.32</v>
      </c>
      <c r="F52" s="120">
        <v>0.35</v>
      </c>
      <c r="G52" s="120">
        <v>0.39</v>
      </c>
      <c r="H52" s="120">
        <v>0.51</v>
      </c>
      <c r="I52" s="120">
        <v>0.38</v>
      </c>
      <c r="J52" s="120">
        <v>0.38</v>
      </c>
      <c r="K52" s="120">
        <v>0.4</v>
      </c>
      <c r="L52" s="120">
        <v>0.43</v>
      </c>
      <c r="M52" s="120">
        <v>0.45</v>
      </c>
      <c r="N52" s="120">
        <v>0.46</v>
      </c>
      <c r="O52" s="120">
        <v>0.47</v>
      </c>
      <c r="P52" s="120">
        <v>0.48</v>
      </c>
      <c r="Q52" s="120">
        <v>0.47</v>
      </c>
      <c r="R52" s="120">
        <v>0.47</v>
      </c>
      <c r="S52" s="120">
        <v>0.47</v>
      </c>
      <c r="T52" s="120">
        <v>0.47</v>
      </c>
      <c r="U52" s="120">
        <v>0.47</v>
      </c>
      <c r="V52" s="120">
        <v>0.47</v>
      </c>
      <c r="W52" s="120">
        <v>0.47</v>
      </c>
      <c r="X52" s="120">
        <v>0.46</v>
      </c>
      <c r="Y52" s="120">
        <v>0.46</v>
      </c>
      <c r="Z52" s="120">
        <v>0.46</v>
      </c>
      <c r="AA52" s="120">
        <v>0.46</v>
      </c>
      <c r="AB52" s="120">
        <v>0.46</v>
      </c>
      <c r="AC52" s="120">
        <v>0.46</v>
      </c>
      <c r="AD52" s="120">
        <v>0.46</v>
      </c>
      <c r="AE52" s="120">
        <v>0.46</v>
      </c>
      <c r="AF52" s="120">
        <v>0.47</v>
      </c>
      <c r="AG52" s="120">
        <v>0.48</v>
      </c>
      <c r="AH52" s="120">
        <v>0.48</v>
      </c>
      <c r="AI52" s="120">
        <v>0.49</v>
      </c>
      <c r="AJ52" s="120">
        <v>0.5</v>
      </c>
      <c r="AK52" s="120">
        <v>0.51</v>
      </c>
    </row>
    <row r="53" spans="1:37">
      <c r="A53" s="140" t="s">
        <v>601</v>
      </c>
      <c r="B53" s="120">
        <v>1.86</v>
      </c>
      <c r="C53" s="120">
        <v>2.48</v>
      </c>
      <c r="D53" s="120">
        <v>1.83</v>
      </c>
      <c r="E53" s="120">
        <v>1.72</v>
      </c>
      <c r="F53" s="120">
        <v>1.72</v>
      </c>
      <c r="G53" s="120">
        <v>1.28</v>
      </c>
      <c r="H53" s="120">
        <v>1.28</v>
      </c>
      <c r="I53" s="120">
        <v>1.28</v>
      </c>
      <c r="J53" s="120">
        <v>1.28</v>
      </c>
      <c r="K53" s="120">
        <v>1.22</v>
      </c>
      <c r="L53" s="120">
        <v>1.18</v>
      </c>
      <c r="M53" s="120">
        <v>1.1299999999999999</v>
      </c>
      <c r="N53" s="120">
        <v>1.08</v>
      </c>
      <c r="O53" s="120">
        <v>1.03</v>
      </c>
      <c r="P53" s="120">
        <v>0.99</v>
      </c>
      <c r="Q53" s="120">
        <v>0.95</v>
      </c>
      <c r="R53" s="120">
        <v>0.91</v>
      </c>
      <c r="S53" s="120">
        <v>0.88</v>
      </c>
      <c r="T53" s="120">
        <v>0.86</v>
      </c>
      <c r="U53" s="120">
        <v>0.84</v>
      </c>
      <c r="V53" s="120">
        <v>0.82</v>
      </c>
      <c r="W53" s="120">
        <v>0.8</v>
      </c>
      <c r="X53" s="120">
        <v>0.79</v>
      </c>
      <c r="Y53" s="120">
        <v>0.77</v>
      </c>
      <c r="Z53" s="120">
        <v>0.76</v>
      </c>
      <c r="AA53" s="120">
        <v>0.75</v>
      </c>
      <c r="AB53" s="120">
        <v>0.74</v>
      </c>
      <c r="AC53" s="120">
        <v>0.73</v>
      </c>
      <c r="AD53" s="120">
        <v>0.72</v>
      </c>
      <c r="AE53" s="120">
        <v>0.72</v>
      </c>
      <c r="AF53" s="120">
        <v>0.71</v>
      </c>
      <c r="AG53" s="120">
        <v>0.7</v>
      </c>
      <c r="AH53" s="120">
        <v>0.69</v>
      </c>
      <c r="AI53" s="120">
        <v>0.68</v>
      </c>
      <c r="AJ53" s="120">
        <v>0.67</v>
      </c>
      <c r="AK53" s="120">
        <v>0.66</v>
      </c>
    </row>
    <row r="54" spans="1:37">
      <c r="A54" s="140" t="s">
        <v>32</v>
      </c>
      <c r="B54" s="120">
        <v>0.09</v>
      </c>
      <c r="C54" s="120">
        <v>0.09</v>
      </c>
      <c r="D54" s="120">
        <v>0.09</v>
      </c>
      <c r="E54" s="120">
        <v>0.09</v>
      </c>
      <c r="F54" s="120">
        <v>0.09</v>
      </c>
      <c r="G54" s="120">
        <v>0.09</v>
      </c>
      <c r="H54" s="120">
        <v>0.28999999999999998</v>
      </c>
      <c r="I54" s="120">
        <v>0.31</v>
      </c>
      <c r="J54" s="120">
        <v>0.3</v>
      </c>
      <c r="K54" s="120">
        <v>1.1499999999999999</v>
      </c>
      <c r="L54" s="120">
        <v>1.84</v>
      </c>
      <c r="M54" s="120">
        <v>2.94</v>
      </c>
      <c r="N54" s="120">
        <v>4.16</v>
      </c>
      <c r="O54" s="120">
        <v>5.31</v>
      </c>
      <c r="P54" s="120">
        <v>6.64</v>
      </c>
      <c r="Q54" s="120">
        <v>8.33</v>
      </c>
      <c r="R54" s="120">
        <v>10.15</v>
      </c>
      <c r="S54" s="120">
        <v>14.08</v>
      </c>
      <c r="T54" s="120">
        <v>16.14</v>
      </c>
      <c r="U54" s="120">
        <v>18.34</v>
      </c>
      <c r="V54" s="120">
        <v>20.55</v>
      </c>
      <c r="W54" s="120">
        <v>22.71</v>
      </c>
      <c r="X54" s="120">
        <v>24.98</v>
      </c>
      <c r="Y54" s="120">
        <v>29.53</v>
      </c>
      <c r="Z54" s="120">
        <v>32.020000000000003</v>
      </c>
      <c r="AA54" s="120">
        <v>34.64</v>
      </c>
      <c r="AB54" s="120">
        <v>37.479999999999997</v>
      </c>
      <c r="AC54" s="120">
        <v>44.99</v>
      </c>
      <c r="AD54" s="120">
        <v>48.17</v>
      </c>
      <c r="AE54" s="120">
        <v>51.49</v>
      </c>
      <c r="AF54" s="120">
        <v>54.87</v>
      </c>
      <c r="AG54" s="120">
        <v>62.98</v>
      </c>
      <c r="AH54" s="120">
        <v>66.510000000000005</v>
      </c>
      <c r="AI54" s="120">
        <v>70.23</v>
      </c>
      <c r="AJ54" s="120">
        <v>74.13</v>
      </c>
      <c r="AK54" s="120">
        <v>78.3</v>
      </c>
    </row>
    <row r="55" spans="1:37">
      <c r="A55" s="140" t="s">
        <v>600</v>
      </c>
      <c r="B55" s="120">
        <v>0.56999999999999995</v>
      </c>
      <c r="C55" s="120">
        <v>0.56999999999999995</v>
      </c>
      <c r="D55" s="120">
        <v>0.56999999999999995</v>
      </c>
      <c r="E55" s="120">
        <v>1.34</v>
      </c>
      <c r="F55" s="120">
        <v>1.28</v>
      </c>
      <c r="G55" s="120">
        <v>4.16</v>
      </c>
      <c r="H55" s="120">
        <v>13.93</v>
      </c>
      <c r="I55" s="120">
        <v>13.87</v>
      </c>
      <c r="J55" s="120">
        <v>13.85</v>
      </c>
      <c r="K55" s="120">
        <v>14.28</v>
      </c>
      <c r="L55" s="120">
        <v>14.45</v>
      </c>
      <c r="M55" s="120">
        <v>14.64</v>
      </c>
      <c r="N55" s="120">
        <v>14.85</v>
      </c>
      <c r="O55" s="120">
        <v>14.89</v>
      </c>
      <c r="P55" s="120">
        <v>14.95</v>
      </c>
      <c r="Q55" s="120">
        <v>15.09</v>
      </c>
      <c r="R55" s="120">
        <v>15.26</v>
      </c>
      <c r="S55" s="120">
        <v>15.43</v>
      </c>
      <c r="T55" s="120">
        <v>15.62</v>
      </c>
      <c r="U55" s="120">
        <v>15.82</v>
      </c>
      <c r="V55" s="120">
        <v>15.98</v>
      </c>
      <c r="W55" s="120">
        <v>16.100000000000001</v>
      </c>
      <c r="X55" s="120">
        <v>16.22</v>
      </c>
      <c r="Y55" s="120">
        <v>16.34</v>
      </c>
      <c r="Z55" s="120">
        <v>16.45</v>
      </c>
      <c r="AA55" s="120">
        <v>16.579999999999998</v>
      </c>
      <c r="AB55" s="120">
        <v>16.73</v>
      </c>
      <c r="AC55" s="120">
        <v>16.88</v>
      </c>
      <c r="AD55" s="120">
        <v>17.05</v>
      </c>
      <c r="AE55" s="120">
        <v>17.22</v>
      </c>
      <c r="AF55" s="120">
        <v>17.38</v>
      </c>
      <c r="AG55" s="120">
        <v>17.5</v>
      </c>
      <c r="AH55" s="120">
        <v>17.62</v>
      </c>
      <c r="AI55" s="120">
        <v>17.73</v>
      </c>
      <c r="AJ55" s="120">
        <v>17.850000000000001</v>
      </c>
      <c r="AK55" s="120">
        <v>17.97</v>
      </c>
    </row>
    <row r="56" spans="1:37">
      <c r="A56" s="140" t="s">
        <v>599</v>
      </c>
      <c r="B56" s="120">
        <v>33.049999999999997</v>
      </c>
      <c r="C56" s="120">
        <v>34.409999999999997</v>
      </c>
      <c r="D56" s="120">
        <v>36.74</v>
      </c>
      <c r="E56" s="120">
        <v>36.25</v>
      </c>
      <c r="F56" s="120">
        <v>33.409999999999997</v>
      </c>
      <c r="G56" s="120">
        <v>34.69</v>
      </c>
      <c r="H56" s="120">
        <v>32.51</v>
      </c>
      <c r="I56" s="120">
        <v>35.17</v>
      </c>
      <c r="J56" s="120">
        <v>35.04</v>
      </c>
      <c r="K56" s="120">
        <v>35.909999999999997</v>
      </c>
      <c r="L56" s="120">
        <v>36.67</v>
      </c>
      <c r="M56" s="120">
        <v>37.06</v>
      </c>
      <c r="N56" s="120">
        <v>37.44</v>
      </c>
      <c r="O56" s="120">
        <v>37.409999999999997</v>
      </c>
      <c r="P56" s="120">
        <v>37.53</v>
      </c>
      <c r="Q56" s="120">
        <v>37.94</v>
      </c>
      <c r="R56" s="120">
        <v>38.47</v>
      </c>
      <c r="S56" s="120">
        <v>39.06</v>
      </c>
      <c r="T56" s="120">
        <v>39.71</v>
      </c>
      <c r="U56" s="120">
        <v>40.35</v>
      </c>
      <c r="V56" s="120">
        <v>40.909999999999997</v>
      </c>
      <c r="W56" s="120">
        <v>41.31</v>
      </c>
      <c r="X56" s="120">
        <v>41.67</v>
      </c>
      <c r="Y56" s="120">
        <v>41.97</v>
      </c>
      <c r="Z56" s="120">
        <v>42.24</v>
      </c>
      <c r="AA56" s="120">
        <v>42.49</v>
      </c>
      <c r="AB56" s="120">
        <v>42.79</v>
      </c>
      <c r="AC56" s="120">
        <v>43.07</v>
      </c>
      <c r="AD56" s="120">
        <v>43.4</v>
      </c>
      <c r="AE56" s="120">
        <v>43.7</v>
      </c>
      <c r="AF56" s="120">
        <v>43.96</v>
      </c>
      <c r="AG56" s="120">
        <v>44.13</v>
      </c>
      <c r="AH56" s="120">
        <v>44.24</v>
      </c>
      <c r="AI56" s="120">
        <v>44.32</v>
      </c>
      <c r="AJ56" s="120">
        <v>44.42</v>
      </c>
      <c r="AK56" s="120">
        <v>44.54</v>
      </c>
    </row>
    <row r="57" spans="1:37">
      <c r="A57" s="140" t="s">
        <v>598</v>
      </c>
      <c r="B57" s="120">
        <v>159.33000000000001</v>
      </c>
      <c r="C57" s="120">
        <v>173.7</v>
      </c>
      <c r="D57" s="120">
        <v>192.62</v>
      </c>
      <c r="E57" s="120">
        <v>192.77</v>
      </c>
      <c r="F57" s="120">
        <v>176.13</v>
      </c>
      <c r="G57" s="120">
        <v>211.55</v>
      </c>
      <c r="H57" s="120">
        <v>213.66</v>
      </c>
      <c r="I57" s="120">
        <v>218.21</v>
      </c>
      <c r="J57" s="120">
        <v>231.14</v>
      </c>
      <c r="K57" s="120">
        <v>241.89</v>
      </c>
      <c r="L57" s="120">
        <v>244.25</v>
      </c>
      <c r="M57" s="120">
        <v>249.74</v>
      </c>
      <c r="N57" s="120">
        <v>255.63</v>
      </c>
      <c r="O57" s="120">
        <v>258.33</v>
      </c>
      <c r="P57" s="120">
        <v>261.19</v>
      </c>
      <c r="Q57" s="120">
        <v>265.01</v>
      </c>
      <c r="R57" s="120">
        <v>269.22000000000003</v>
      </c>
      <c r="S57" s="120">
        <v>271.14</v>
      </c>
      <c r="T57" s="120">
        <v>275.49</v>
      </c>
      <c r="U57" s="120">
        <v>280.07</v>
      </c>
      <c r="V57" s="120">
        <v>283.93</v>
      </c>
      <c r="W57" s="120">
        <v>286.92</v>
      </c>
      <c r="X57" s="120">
        <v>289.94</v>
      </c>
      <c r="Y57" s="120">
        <v>290.77</v>
      </c>
      <c r="Z57" s="120">
        <v>293.66000000000003</v>
      </c>
      <c r="AA57" s="120">
        <v>296.63</v>
      </c>
      <c r="AB57" s="120">
        <v>300.12</v>
      </c>
      <c r="AC57" s="120">
        <v>299.13</v>
      </c>
      <c r="AD57" s="120">
        <v>302.82</v>
      </c>
      <c r="AE57" s="120">
        <v>306.54000000000002</v>
      </c>
      <c r="AF57" s="120">
        <v>309.97000000000003</v>
      </c>
      <c r="AG57" s="120">
        <v>308.02</v>
      </c>
      <c r="AH57" s="120">
        <v>310.76</v>
      </c>
      <c r="AI57" s="120">
        <v>313.52999999999997</v>
      </c>
      <c r="AJ57" s="120">
        <v>316.35000000000002</v>
      </c>
      <c r="AK57" s="120">
        <v>319.33</v>
      </c>
    </row>
    <row r="58" spans="1:37">
      <c r="A58" s="140" t="s">
        <v>597</v>
      </c>
      <c r="B58" s="120">
        <v>0</v>
      </c>
      <c r="C58" s="120">
        <v>0</v>
      </c>
      <c r="D58" s="120">
        <v>0</v>
      </c>
      <c r="E58" s="120">
        <v>0</v>
      </c>
      <c r="F58" s="120">
        <v>0</v>
      </c>
      <c r="G58" s="120">
        <v>0</v>
      </c>
      <c r="H58" s="120">
        <v>0</v>
      </c>
      <c r="I58" s="120">
        <v>0</v>
      </c>
      <c r="J58" s="120">
        <v>0</v>
      </c>
      <c r="K58" s="120">
        <v>0</v>
      </c>
      <c r="L58" s="120">
        <v>0</v>
      </c>
      <c r="M58" s="120">
        <v>0</v>
      </c>
      <c r="N58" s="120">
        <v>0</v>
      </c>
      <c r="O58" s="120">
        <v>0</v>
      </c>
      <c r="P58" s="120">
        <v>0</v>
      </c>
      <c r="Q58" s="120">
        <v>0</v>
      </c>
      <c r="R58" s="120">
        <v>0</v>
      </c>
      <c r="S58" s="120">
        <v>0</v>
      </c>
      <c r="T58" s="120">
        <v>0</v>
      </c>
      <c r="U58" s="120">
        <v>0</v>
      </c>
      <c r="V58" s="120">
        <v>0</v>
      </c>
      <c r="W58" s="120">
        <v>0</v>
      </c>
      <c r="X58" s="120">
        <v>0</v>
      </c>
      <c r="Y58" s="120">
        <v>0</v>
      </c>
      <c r="Z58" s="120">
        <v>0</v>
      </c>
      <c r="AA58" s="120">
        <v>0</v>
      </c>
      <c r="AB58" s="120">
        <v>0</v>
      </c>
      <c r="AC58" s="120">
        <v>0</v>
      </c>
      <c r="AD58" s="120">
        <v>0</v>
      </c>
      <c r="AE58" s="120">
        <v>0</v>
      </c>
      <c r="AF58" s="120">
        <v>0</v>
      </c>
      <c r="AG58" s="120">
        <v>0</v>
      </c>
      <c r="AH58" s="120">
        <v>0</v>
      </c>
      <c r="AI58" s="120">
        <v>0</v>
      </c>
      <c r="AJ58" s="120">
        <v>0</v>
      </c>
      <c r="AK58" s="120">
        <v>0</v>
      </c>
    </row>
    <row r="59" spans="1:37">
      <c r="A59" s="140" t="s">
        <v>596</v>
      </c>
      <c r="B59" s="120">
        <v>0.33</v>
      </c>
      <c r="C59" s="120">
        <v>0.33</v>
      </c>
      <c r="D59" s="120">
        <v>0.52</v>
      </c>
      <c r="E59" s="120">
        <v>0.51</v>
      </c>
      <c r="F59" s="120">
        <v>0.35</v>
      </c>
      <c r="G59" s="120">
        <v>0.31</v>
      </c>
      <c r="H59" s="120">
        <v>0.24</v>
      </c>
      <c r="I59" s="120">
        <v>0.23</v>
      </c>
      <c r="J59" s="120">
        <v>0.14000000000000001</v>
      </c>
      <c r="K59" s="120">
        <v>0.15</v>
      </c>
      <c r="L59" s="120">
        <v>0.15</v>
      </c>
      <c r="M59" s="120">
        <v>0.15</v>
      </c>
      <c r="N59" s="120">
        <v>0.15</v>
      </c>
      <c r="O59" s="120">
        <v>0.15</v>
      </c>
      <c r="P59" s="120">
        <v>0.16</v>
      </c>
      <c r="Q59" s="120">
        <v>0.16</v>
      </c>
      <c r="R59" s="120">
        <v>0.16</v>
      </c>
      <c r="S59" s="120">
        <v>0.17</v>
      </c>
      <c r="T59" s="120">
        <v>0.17</v>
      </c>
      <c r="U59" s="120">
        <v>0.17</v>
      </c>
      <c r="V59" s="120">
        <v>0.18</v>
      </c>
      <c r="W59" s="120">
        <v>0.18</v>
      </c>
      <c r="X59" s="120">
        <v>0.18</v>
      </c>
      <c r="Y59" s="120">
        <v>0.19</v>
      </c>
      <c r="Z59" s="120">
        <v>0.19</v>
      </c>
      <c r="AA59" s="120">
        <v>0.19</v>
      </c>
      <c r="AB59" s="120">
        <v>0.2</v>
      </c>
      <c r="AC59" s="120">
        <v>0.2</v>
      </c>
      <c r="AD59" s="120">
        <v>0.21</v>
      </c>
      <c r="AE59" s="120">
        <v>0.21</v>
      </c>
      <c r="AF59" s="120">
        <v>0.21</v>
      </c>
      <c r="AG59" s="120">
        <v>0.22</v>
      </c>
      <c r="AH59" s="120">
        <v>0.22</v>
      </c>
      <c r="AI59" s="120">
        <v>0.22</v>
      </c>
      <c r="AJ59" s="120">
        <v>0.22</v>
      </c>
      <c r="AK59" s="120">
        <v>0.23</v>
      </c>
    </row>
    <row r="60" spans="1:37">
      <c r="A60" s="140" t="s">
        <v>595</v>
      </c>
      <c r="B60" s="120">
        <v>174.93</v>
      </c>
      <c r="C60" s="120">
        <v>180.96</v>
      </c>
      <c r="D60" s="120">
        <v>190.88</v>
      </c>
      <c r="E60" s="120">
        <v>187.8</v>
      </c>
      <c r="F60" s="120">
        <v>184.13</v>
      </c>
      <c r="G60" s="120">
        <v>186.77</v>
      </c>
      <c r="H60" s="120">
        <v>167.94</v>
      </c>
      <c r="I60" s="120">
        <v>179.15</v>
      </c>
      <c r="J60" s="120">
        <v>194.28</v>
      </c>
      <c r="K60" s="120">
        <v>199.13</v>
      </c>
      <c r="L60" s="120">
        <v>201.58</v>
      </c>
      <c r="M60" s="120">
        <v>203.32</v>
      </c>
      <c r="N60" s="120">
        <v>205.08</v>
      </c>
      <c r="O60" s="120">
        <v>204.55</v>
      </c>
      <c r="P60" s="120">
        <v>204.53</v>
      </c>
      <c r="Q60" s="120">
        <v>205.72</v>
      </c>
      <c r="R60" s="120">
        <v>207.48</v>
      </c>
      <c r="S60" s="120">
        <v>209.31</v>
      </c>
      <c r="T60" s="120">
        <v>211.44</v>
      </c>
      <c r="U60" s="120">
        <v>213.59</v>
      </c>
      <c r="V60" s="120">
        <v>215.29</v>
      </c>
      <c r="W60" s="120">
        <v>216.43</v>
      </c>
      <c r="X60" s="120">
        <v>217.63</v>
      </c>
      <c r="Y60" s="120">
        <v>218.76</v>
      </c>
      <c r="Z60" s="120">
        <v>219.95</v>
      </c>
      <c r="AA60" s="120">
        <v>221.2</v>
      </c>
      <c r="AB60" s="120">
        <v>222.82</v>
      </c>
      <c r="AC60" s="120">
        <v>224.5</v>
      </c>
      <c r="AD60" s="120">
        <v>226.42</v>
      </c>
      <c r="AE60" s="120">
        <v>228.33</v>
      </c>
      <c r="AF60" s="120">
        <v>230.05</v>
      </c>
      <c r="AG60" s="120">
        <v>231.38</v>
      </c>
      <c r="AH60" s="120">
        <v>232.51</v>
      </c>
      <c r="AI60" s="120">
        <v>233.62</v>
      </c>
      <c r="AJ60" s="120">
        <v>234.77</v>
      </c>
      <c r="AK60" s="120">
        <v>236.07</v>
      </c>
    </row>
  </sheetData>
  <pageMargins left="0.75" right="0.75" top="0.75" bottom="0.5" header="0.5" footer="0.75"/>
  <tableParts count="5">
    <tablePart r:id="rId1"/>
    <tablePart r:id="rId2"/>
    <tablePart r:id="rId3"/>
    <tablePart r:id="rId4"/>
    <tablePart r:id="rId5"/>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theme="5"/>
  </sheetPr>
  <dimension ref="A1:BL159"/>
  <sheetViews>
    <sheetView workbookViewId="0">
      <pane xSplit="1" ySplit="2" topLeftCell="B3" activePane="bottomRight" state="frozen"/>
      <selection activeCell="B4" sqref="B4"/>
      <selection pane="topRight" activeCell="B4" sqref="B4"/>
      <selection pane="bottomLeft" activeCell="B4" sqref="B4"/>
      <selection pane="bottomRight" activeCell="F169" sqref="F169"/>
    </sheetView>
  </sheetViews>
  <sheetFormatPr baseColWidth="10" defaultColWidth="8.83203125" defaultRowHeight="15"/>
  <cols>
    <col min="1" max="1" width="8.33203125" style="6" customWidth="1"/>
    <col min="2" max="2" width="55.6640625" style="6" bestFit="1" customWidth="1"/>
    <col min="3" max="3" width="6.83203125" style="6" bestFit="1" customWidth="1"/>
    <col min="4" max="5" width="5.5" style="6" bestFit="1" customWidth="1"/>
    <col min="6" max="6" width="59" style="6" bestFit="1" customWidth="1"/>
    <col min="7" max="7" width="52.33203125" style="6" bestFit="1" customWidth="1"/>
    <col min="8" max="8" width="31.5" style="6" bestFit="1" customWidth="1"/>
    <col min="9" max="9" width="11" style="6" bestFit="1" customWidth="1"/>
    <col min="10" max="10" width="10.33203125" style="6" bestFit="1" customWidth="1"/>
    <col min="11" max="11" width="11.83203125" style="6" bestFit="1" customWidth="1"/>
    <col min="12" max="12" width="9.5" style="6" bestFit="1" customWidth="1"/>
    <col min="13" max="13" width="18.83203125" style="6" bestFit="1" customWidth="1"/>
    <col min="14" max="14" width="21.33203125" style="6" bestFit="1" customWidth="1"/>
    <col min="15" max="15" width="16.1640625" style="6" bestFit="1" customWidth="1"/>
    <col min="16" max="16" width="13" style="6" bestFit="1" customWidth="1"/>
    <col min="17" max="17" width="12.1640625" style="6" bestFit="1" customWidth="1"/>
    <col min="18" max="18" width="13.5" style="6" bestFit="1" customWidth="1"/>
    <col min="19" max="19" width="19.5" style="6" bestFit="1" customWidth="1"/>
    <col min="20" max="20" width="18.33203125" style="6" bestFit="1" customWidth="1"/>
    <col min="21" max="21" width="17.5" style="6" bestFit="1" customWidth="1"/>
    <col min="22" max="22" width="18.5" style="6" bestFit="1" customWidth="1"/>
    <col min="23" max="23" width="16.6640625" style="6" bestFit="1" customWidth="1"/>
    <col min="24" max="24" width="19.1640625" style="6" bestFit="1" customWidth="1"/>
    <col min="25" max="25" width="16.5" style="6" bestFit="1" customWidth="1"/>
    <col min="26" max="26" width="17.83203125" style="6" bestFit="1" customWidth="1"/>
    <col min="27" max="27" width="15" style="6" bestFit="1" customWidth="1"/>
    <col min="28" max="29" width="50.6640625" style="6" customWidth="1"/>
    <col min="30" max="30" width="15.83203125" style="6" bestFit="1" customWidth="1"/>
    <col min="31" max="31" width="15.1640625" style="6" bestFit="1" customWidth="1"/>
    <col min="32" max="32" width="18.5" style="6" bestFit="1" customWidth="1"/>
    <col min="33" max="33" width="17.83203125" style="6" bestFit="1" customWidth="1"/>
    <col min="34" max="34" width="21.33203125" style="6" bestFit="1" customWidth="1"/>
    <col min="35" max="35" width="13.5" style="6" bestFit="1" customWidth="1"/>
    <col min="36" max="36" width="13.33203125" style="6" bestFit="1" customWidth="1"/>
    <col min="37" max="37" width="13.6640625" style="6" bestFit="1" customWidth="1"/>
    <col min="38" max="38" width="14.1640625" style="6" bestFit="1" customWidth="1"/>
    <col min="39" max="39" width="17.1640625" style="6" bestFit="1" customWidth="1"/>
    <col min="40" max="40" width="20.33203125" style="6" bestFit="1" customWidth="1"/>
    <col min="41" max="41" width="21.1640625" style="6" bestFit="1" customWidth="1"/>
    <col min="42" max="42" width="11.83203125" style="6" bestFit="1" customWidth="1"/>
    <col min="43" max="43" width="17.5" style="6" bestFit="1" customWidth="1"/>
    <col min="44" max="44" width="15.1640625" style="6" bestFit="1" customWidth="1"/>
    <col min="45" max="45" width="20.83203125" style="6" bestFit="1" customWidth="1"/>
    <col min="46" max="46" width="15.1640625" style="6" bestFit="1" customWidth="1"/>
    <col min="47" max="47" width="18.6640625" style="6" bestFit="1" customWidth="1"/>
    <col min="48" max="48" width="17.5" style="6" bestFit="1" customWidth="1"/>
    <col min="49" max="49" width="21" style="6" bestFit="1" customWidth="1"/>
    <col min="50" max="50" width="14.83203125" style="6" bestFit="1" customWidth="1"/>
    <col min="51" max="51" width="18.5" style="6" bestFit="1" customWidth="1"/>
    <col min="52" max="53" width="10.5" style="6" bestFit="1" customWidth="1"/>
    <col min="54" max="54" width="10.6640625" style="6" bestFit="1" customWidth="1"/>
    <col min="55" max="55" width="23" style="6" bestFit="1" customWidth="1"/>
    <col min="56" max="56" width="10.5" style="6" bestFit="1" customWidth="1"/>
    <col min="57" max="57" width="12.33203125" style="6" bestFit="1" customWidth="1"/>
    <col min="58" max="58" width="23" style="6" bestFit="1" customWidth="1"/>
    <col min="59" max="59" width="16.83203125" style="6" bestFit="1" customWidth="1"/>
    <col min="60" max="60" width="19.5" style="6" bestFit="1" customWidth="1"/>
    <col min="61" max="61" width="17.5" style="6" bestFit="1" customWidth="1"/>
    <col min="62" max="62" width="20.33203125" style="6" bestFit="1" customWidth="1"/>
    <col min="63" max="63" width="17.33203125" style="6" bestFit="1" customWidth="1"/>
    <col min="64" max="64" width="20" style="6" bestFit="1" customWidth="1"/>
    <col min="65" max="16384" width="8.83203125" style="6"/>
  </cols>
  <sheetData>
    <row r="1" spans="1:64" s="53" customFormat="1">
      <c r="A1" s="51" t="s">
        <v>117</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t="s">
        <v>118</v>
      </c>
      <c r="AF1" s="52" t="s">
        <v>118</v>
      </c>
      <c r="AG1" s="52" t="s">
        <v>119</v>
      </c>
      <c r="AH1" s="52" t="s">
        <v>119</v>
      </c>
      <c r="AI1" s="52"/>
      <c r="AJ1" s="52"/>
      <c r="AK1" s="52" t="s">
        <v>13</v>
      </c>
      <c r="AL1" s="52" t="s">
        <v>13</v>
      </c>
      <c r="AM1" s="52"/>
      <c r="AN1" s="52" t="s">
        <v>13</v>
      </c>
      <c r="AO1" s="52" t="s">
        <v>120</v>
      </c>
      <c r="AP1" s="52"/>
      <c r="AQ1" s="52"/>
      <c r="AR1" s="52"/>
      <c r="AS1" s="52"/>
      <c r="AT1" s="52"/>
      <c r="AU1" s="52" t="s">
        <v>121</v>
      </c>
      <c r="AV1" s="52"/>
      <c r="AW1" s="52" t="s">
        <v>121</v>
      </c>
      <c r="AX1" s="52"/>
      <c r="AY1" s="52" t="s">
        <v>121</v>
      </c>
      <c r="AZ1" s="52" t="s">
        <v>122</v>
      </c>
      <c r="BA1" s="52" t="s">
        <v>123</v>
      </c>
      <c r="BB1" s="52" t="s">
        <v>124</v>
      </c>
      <c r="BC1" s="52"/>
      <c r="BD1" s="52" t="s">
        <v>125</v>
      </c>
      <c r="BE1" s="52" t="s">
        <v>102</v>
      </c>
      <c r="BF1" s="52"/>
      <c r="BG1" s="52" t="s">
        <v>118</v>
      </c>
      <c r="BH1" s="52" t="s">
        <v>119</v>
      </c>
      <c r="BI1" s="52" t="s">
        <v>118</v>
      </c>
      <c r="BJ1" s="52" t="s">
        <v>119</v>
      </c>
      <c r="BK1" s="52" t="s">
        <v>118</v>
      </c>
      <c r="BL1" s="52" t="s">
        <v>119</v>
      </c>
    </row>
    <row r="2" spans="1:64" s="1" customFormat="1">
      <c r="A2" s="54" t="s">
        <v>126</v>
      </c>
      <c r="B2" s="54" t="s">
        <v>127</v>
      </c>
      <c r="C2" s="54" t="s">
        <v>128</v>
      </c>
      <c r="D2" s="54" t="s">
        <v>129</v>
      </c>
      <c r="E2" s="54" t="s">
        <v>130</v>
      </c>
      <c r="F2" s="54" t="s">
        <v>131</v>
      </c>
      <c r="G2" s="54" t="s">
        <v>132</v>
      </c>
      <c r="H2" s="54" t="s">
        <v>133</v>
      </c>
      <c r="I2" s="54" t="s">
        <v>134</v>
      </c>
      <c r="J2" s="54" t="s">
        <v>135</v>
      </c>
      <c r="K2" s="54" t="s">
        <v>136</v>
      </c>
      <c r="L2" s="54" t="s">
        <v>137</v>
      </c>
      <c r="M2" s="54" t="s">
        <v>138</v>
      </c>
      <c r="N2" s="54" t="s">
        <v>139</v>
      </c>
      <c r="O2" s="54" t="s">
        <v>140</v>
      </c>
      <c r="P2" s="54" t="s">
        <v>141</v>
      </c>
      <c r="Q2" s="54" t="s">
        <v>142</v>
      </c>
      <c r="R2" s="54" t="s">
        <v>143</v>
      </c>
      <c r="S2" s="54" t="s">
        <v>144</v>
      </c>
      <c r="T2" s="54" t="s">
        <v>145</v>
      </c>
      <c r="U2" s="54" t="s">
        <v>146</v>
      </c>
      <c r="V2" s="54" t="s">
        <v>147</v>
      </c>
      <c r="W2" s="54" t="s">
        <v>148</v>
      </c>
      <c r="X2" s="54" t="s">
        <v>149</v>
      </c>
      <c r="Y2" s="54" t="s">
        <v>150</v>
      </c>
      <c r="Z2" s="54" t="s">
        <v>151</v>
      </c>
      <c r="AA2" s="54" t="s">
        <v>152</v>
      </c>
      <c r="AB2" s="54" t="s">
        <v>153</v>
      </c>
      <c r="AC2" s="54" t="s">
        <v>154</v>
      </c>
      <c r="AD2" s="55" t="s">
        <v>155</v>
      </c>
      <c r="AE2" s="55" t="s">
        <v>156</v>
      </c>
      <c r="AF2" s="55" t="s">
        <v>157</v>
      </c>
      <c r="AG2" s="55" t="s">
        <v>158</v>
      </c>
      <c r="AH2" s="55" t="s">
        <v>159</v>
      </c>
      <c r="AI2" s="55" t="s">
        <v>160</v>
      </c>
      <c r="AJ2" s="55" t="s">
        <v>161</v>
      </c>
      <c r="AK2" s="55" t="s">
        <v>162</v>
      </c>
      <c r="AL2" s="55" t="s">
        <v>163</v>
      </c>
      <c r="AM2" s="55" t="s">
        <v>164</v>
      </c>
      <c r="AN2" s="55" t="s">
        <v>165</v>
      </c>
      <c r="AO2" s="55" t="s">
        <v>166</v>
      </c>
      <c r="AP2" s="55" t="s">
        <v>167</v>
      </c>
      <c r="AQ2" s="55" t="s">
        <v>168</v>
      </c>
      <c r="AR2" s="55" t="s">
        <v>169</v>
      </c>
      <c r="AS2" s="55" t="s">
        <v>170</v>
      </c>
      <c r="AT2" s="55" t="s">
        <v>171</v>
      </c>
      <c r="AU2" s="55" t="s">
        <v>172</v>
      </c>
      <c r="AV2" s="55" t="s">
        <v>173</v>
      </c>
      <c r="AW2" s="55" t="s">
        <v>174</v>
      </c>
      <c r="AX2" s="55" t="s">
        <v>175</v>
      </c>
      <c r="AY2" s="55" t="s">
        <v>176</v>
      </c>
      <c r="AZ2" s="55" t="s">
        <v>177</v>
      </c>
      <c r="BA2" s="55" t="s">
        <v>178</v>
      </c>
      <c r="BB2" s="55" t="s">
        <v>179</v>
      </c>
      <c r="BC2" s="55" t="s">
        <v>180</v>
      </c>
      <c r="BD2" s="55" t="s">
        <v>181</v>
      </c>
      <c r="BE2" s="55" t="s">
        <v>182</v>
      </c>
      <c r="BF2" s="55" t="s">
        <v>183</v>
      </c>
      <c r="BG2" s="55" t="s">
        <v>184</v>
      </c>
      <c r="BH2" s="55" t="s">
        <v>185</v>
      </c>
      <c r="BI2" s="55" t="s">
        <v>186</v>
      </c>
      <c r="BJ2" s="55" t="s">
        <v>187</v>
      </c>
      <c r="BK2" s="55" t="s">
        <v>188</v>
      </c>
      <c r="BL2" s="55" t="s">
        <v>189</v>
      </c>
    </row>
    <row r="3" spans="1:64" s="57" customFormat="1">
      <c r="A3" s="54">
        <v>100016</v>
      </c>
      <c r="B3" s="56" t="s">
        <v>190</v>
      </c>
      <c r="C3" s="56">
        <v>1</v>
      </c>
      <c r="D3" s="56">
        <v>1</v>
      </c>
      <c r="E3" s="56">
        <v>0</v>
      </c>
      <c r="F3" s="56" t="s">
        <v>191</v>
      </c>
      <c r="G3" s="56"/>
      <c r="H3" s="56" t="s">
        <v>192</v>
      </c>
      <c r="I3" s="56" t="s">
        <v>193</v>
      </c>
      <c r="J3" s="56">
        <v>51.05</v>
      </c>
      <c r="K3" s="56">
        <v>-114.07</v>
      </c>
      <c r="L3" s="56" t="s">
        <v>194</v>
      </c>
      <c r="M3" s="56">
        <v>2010</v>
      </c>
      <c r="N3" s="56"/>
      <c r="O3" s="56">
        <v>2014</v>
      </c>
      <c r="P3" s="56">
        <v>221</v>
      </c>
      <c r="Q3" s="56"/>
      <c r="R3" s="56"/>
      <c r="S3" s="56" t="s">
        <v>195</v>
      </c>
      <c r="T3" s="56"/>
      <c r="U3" s="56">
        <v>1</v>
      </c>
      <c r="V3" s="56">
        <v>1</v>
      </c>
      <c r="W3" s="56"/>
      <c r="X3" s="56">
        <v>1</v>
      </c>
      <c r="Y3" s="56">
        <v>1</v>
      </c>
      <c r="Z3" s="56">
        <v>1</v>
      </c>
      <c r="AA3" s="56"/>
      <c r="AB3" s="56" t="s">
        <v>196</v>
      </c>
      <c r="AC3" s="56"/>
      <c r="AD3" s="56">
        <v>1</v>
      </c>
      <c r="AE3" s="56">
        <v>60</v>
      </c>
      <c r="AF3" s="56">
        <v>55</v>
      </c>
      <c r="AG3" s="56"/>
      <c r="AH3" s="56">
        <v>12600</v>
      </c>
      <c r="AI3" s="56"/>
      <c r="AJ3" s="56"/>
      <c r="AK3" s="56"/>
      <c r="AL3" s="56"/>
      <c r="AM3" s="56"/>
      <c r="AN3" s="56"/>
      <c r="AO3" s="56"/>
      <c r="AP3" s="56"/>
      <c r="AQ3" s="56"/>
      <c r="AR3" s="56"/>
      <c r="AS3" s="56"/>
      <c r="AT3" s="56" t="s">
        <v>197</v>
      </c>
      <c r="AU3" s="56"/>
      <c r="AV3" s="56"/>
      <c r="AW3" s="56"/>
      <c r="AX3" s="56"/>
      <c r="AY3" s="56"/>
      <c r="AZ3" s="56"/>
      <c r="BA3" s="56"/>
      <c r="BB3" s="56"/>
      <c r="BC3" s="56">
        <v>12</v>
      </c>
      <c r="BD3" s="56">
        <v>650558</v>
      </c>
      <c r="BE3" s="56">
        <v>3400</v>
      </c>
      <c r="BF3" s="56">
        <v>1</v>
      </c>
      <c r="BG3" s="56"/>
      <c r="BH3" s="56"/>
      <c r="BI3" s="56">
        <v>55</v>
      </c>
      <c r="BJ3" s="56">
        <v>12600</v>
      </c>
      <c r="BK3" s="56"/>
      <c r="BL3" s="56"/>
    </row>
    <row r="4" spans="1:64" s="57" customFormat="1">
      <c r="A4" s="54">
        <v>100017</v>
      </c>
      <c r="B4" s="56" t="s">
        <v>198</v>
      </c>
      <c r="C4" s="56">
        <v>1</v>
      </c>
      <c r="D4" s="56">
        <v>1</v>
      </c>
      <c r="E4" s="56">
        <v>0</v>
      </c>
      <c r="F4" s="56"/>
      <c r="G4" s="56"/>
      <c r="H4" s="56" t="s">
        <v>192</v>
      </c>
      <c r="I4" s="56" t="s">
        <v>193</v>
      </c>
      <c r="J4" s="56">
        <v>51.051000000000002</v>
      </c>
      <c r="K4" s="56">
        <v>-114.069</v>
      </c>
      <c r="L4" s="56" t="s">
        <v>194</v>
      </c>
      <c r="M4" s="56">
        <v>1970</v>
      </c>
      <c r="N4" s="56"/>
      <c r="O4" s="56"/>
      <c r="P4" s="56">
        <v>6221</v>
      </c>
      <c r="Q4" s="56"/>
      <c r="R4" s="56"/>
      <c r="S4" s="56"/>
      <c r="T4" s="56"/>
      <c r="U4" s="56"/>
      <c r="V4" s="56"/>
      <c r="W4" s="56"/>
      <c r="X4" s="56"/>
      <c r="Y4" s="56"/>
      <c r="Z4" s="56"/>
      <c r="AA4" s="56"/>
      <c r="AB4" s="56" t="s">
        <v>199</v>
      </c>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row>
    <row r="5" spans="1:64" s="57" customFormat="1">
      <c r="A5" s="54">
        <v>100024</v>
      </c>
      <c r="B5" s="56" t="s">
        <v>200</v>
      </c>
      <c r="C5" s="56">
        <v>1</v>
      </c>
      <c r="D5" s="56">
        <v>1</v>
      </c>
      <c r="E5" s="56">
        <v>0</v>
      </c>
      <c r="F5" s="56" t="s">
        <v>200</v>
      </c>
      <c r="G5" s="56"/>
      <c r="H5" s="56" t="s">
        <v>192</v>
      </c>
      <c r="I5" s="56" t="s">
        <v>193</v>
      </c>
      <c r="J5" s="56">
        <v>51.058</v>
      </c>
      <c r="K5" s="56">
        <v>-114.062</v>
      </c>
      <c r="L5" s="56" t="s">
        <v>194</v>
      </c>
      <c r="M5" s="56">
        <v>1970</v>
      </c>
      <c r="N5" s="56"/>
      <c r="O5" s="56">
        <v>2014</v>
      </c>
      <c r="P5" s="56">
        <v>6113</v>
      </c>
      <c r="Q5" s="56"/>
      <c r="R5" s="56"/>
      <c r="S5" s="56" t="s">
        <v>195</v>
      </c>
      <c r="T5" s="56"/>
      <c r="U5" s="56"/>
      <c r="V5" s="56"/>
      <c r="W5" s="56"/>
      <c r="X5" s="56"/>
      <c r="Y5" s="56">
        <v>1</v>
      </c>
      <c r="Z5" s="56"/>
      <c r="AA5" s="56"/>
      <c r="AB5" s="56" t="s">
        <v>196</v>
      </c>
      <c r="AC5" s="56"/>
      <c r="AD5" s="56">
        <v>1</v>
      </c>
      <c r="AE5" s="56">
        <v>13</v>
      </c>
      <c r="AF5" s="56">
        <v>189.0325</v>
      </c>
      <c r="AG5" s="56">
        <v>76211</v>
      </c>
      <c r="AH5" s="56">
        <v>296891.90000000002</v>
      </c>
      <c r="AI5" s="56"/>
      <c r="AJ5" s="56"/>
      <c r="AK5" s="56"/>
      <c r="AL5" s="56"/>
      <c r="AM5" s="56"/>
      <c r="AN5" s="56"/>
      <c r="AO5" s="56">
        <v>5964</v>
      </c>
      <c r="AP5" s="56"/>
      <c r="AQ5" s="56"/>
      <c r="AR5" s="56"/>
      <c r="AS5" s="56"/>
      <c r="AT5" s="56" t="s">
        <v>197</v>
      </c>
      <c r="AU5" s="56">
        <v>891935</v>
      </c>
      <c r="AV5" s="56" t="s">
        <v>201</v>
      </c>
      <c r="AW5" s="56"/>
      <c r="AX5" s="56"/>
      <c r="AY5" s="56"/>
      <c r="AZ5" s="56"/>
      <c r="BA5" s="56"/>
      <c r="BB5" s="56"/>
      <c r="BC5" s="56">
        <v>100</v>
      </c>
      <c r="BD5" s="56">
        <v>700000</v>
      </c>
      <c r="BE5" s="56">
        <v>8000</v>
      </c>
      <c r="BF5" s="56">
        <v>1</v>
      </c>
      <c r="BG5" s="56"/>
      <c r="BH5" s="56"/>
      <c r="BI5" s="56">
        <v>153.864</v>
      </c>
      <c r="BJ5" s="56">
        <v>250000</v>
      </c>
      <c r="BK5" s="56">
        <v>35.168500000000002</v>
      </c>
      <c r="BL5" s="56">
        <v>46891.9</v>
      </c>
    </row>
    <row r="6" spans="1:64" s="57" customFormat="1">
      <c r="A6" s="54">
        <v>100035</v>
      </c>
      <c r="B6" s="56" t="s">
        <v>202</v>
      </c>
      <c r="C6" s="56">
        <v>0</v>
      </c>
      <c r="D6" s="56">
        <v>1</v>
      </c>
      <c r="E6" s="56">
        <v>0</v>
      </c>
      <c r="F6" s="56"/>
      <c r="G6" s="56"/>
      <c r="H6" s="56" t="s">
        <v>203</v>
      </c>
      <c r="I6" s="56" t="s">
        <v>193</v>
      </c>
      <c r="J6" s="56">
        <v>54.463999999999999</v>
      </c>
      <c r="K6" s="56">
        <v>-110.173</v>
      </c>
      <c r="L6" s="56" t="s">
        <v>194</v>
      </c>
      <c r="M6" s="56"/>
      <c r="N6" s="56"/>
      <c r="O6" s="56"/>
      <c r="P6" s="56"/>
      <c r="Q6" s="56"/>
      <c r="R6" s="56"/>
      <c r="S6" s="56"/>
      <c r="T6" s="56"/>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row>
    <row r="7" spans="1:64" s="57" customFormat="1">
      <c r="A7" s="54">
        <v>100045</v>
      </c>
      <c r="B7" s="56" t="s">
        <v>204</v>
      </c>
      <c r="C7" s="56">
        <v>0</v>
      </c>
      <c r="D7" s="56">
        <v>1</v>
      </c>
      <c r="E7" s="56">
        <v>0</v>
      </c>
      <c r="F7" s="56"/>
      <c r="G7" s="56"/>
      <c r="H7" s="56" t="s">
        <v>205</v>
      </c>
      <c r="I7" s="56" t="s">
        <v>193</v>
      </c>
      <c r="J7" s="56">
        <v>53.544999999999995</v>
      </c>
      <c r="K7" s="56">
        <v>-113.49</v>
      </c>
      <c r="L7" s="56" t="s">
        <v>194</v>
      </c>
      <c r="M7" s="56">
        <v>2013</v>
      </c>
      <c r="N7" s="56"/>
      <c r="O7" s="56"/>
      <c r="P7" s="56"/>
      <c r="Q7" s="56"/>
      <c r="R7" s="56"/>
      <c r="S7" s="56"/>
      <c r="T7" s="56"/>
      <c r="U7" s="56"/>
      <c r="V7" s="56"/>
      <c r="W7" s="56"/>
      <c r="X7" s="56"/>
      <c r="Y7" s="56"/>
      <c r="Z7" s="56"/>
      <c r="AA7" s="56"/>
      <c r="AB7" s="56" t="s">
        <v>206</v>
      </c>
      <c r="AC7" s="56" t="s">
        <v>207</v>
      </c>
      <c r="AD7" s="56"/>
      <c r="AE7" s="56"/>
      <c r="AF7" s="56">
        <v>0.38</v>
      </c>
      <c r="AG7" s="56"/>
      <c r="AH7" s="56"/>
      <c r="AI7" s="56"/>
      <c r="AJ7" s="56"/>
      <c r="AK7" s="56"/>
      <c r="AL7" s="56"/>
      <c r="AM7" s="56"/>
      <c r="AN7" s="56"/>
      <c r="AO7" s="56"/>
      <c r="AP7" s="56"/>
      <c r="AQ7" s="56"/>
      <c r="AR7" s="56"/>
      <c r="AS7" s="56"/>
      <c r="AT7" s="56" t="s">
        <v>197</v>
      </c>
      <c r="AU7" s="56"/>
      <c r="AV7" s="56"/>
      <c r="AW7" s="56"/>
      <c r="AX7" s="56"/>
      <c r="AY7" s="56"/>
      <c r="AZ7" s="56"/>
      <c r="BA7" s="56"/>
      <c r="BB7" s="56"/>
      <c r="BC7" s="56"/>
      <c r="BD7" s="56"/>
      <c r="BE7" s="56"/>
      <c r="BF7" s="56"/>
      <c r="BG7" s="56"/>
      <c r="BH7" s="56"/>
      <c r="BI7" s="56"/>
      <c r="BJ7" s="56"/>
      <c r="BK7" s="56"/>
      <c r="BL7" s="56"/>
    </row>
    <row r="8" spans="1:64" s="57" customFormat="1">
      <c r="A8" s="54">
        <v>100047</v>
      </c>
      <c r="B8" s="56" t="s">
        <v>208</v>
      </c>
      <c r="C8" s="56">
        <v>0</v>
      </c>
      <c r="D8" s="56">
        <v>1</v>
      </c>
      <c r="E8" s="56">
        <v>0</v>
      </c>
      <c r="F8" s="56"/>
      <c r="G8" s="56"/>
      <c r="H8" s="56" t="s">
        <v>205</v>
      </c>
      <c r="I8" s="56" t="s">
        <v>193</v>
      </c>
      <c r="J8" s="56">
        <v>53.546999999999997</v>
      </c>
      <c r="K8" s="56">
        <v>-113.488</v>
      </c>
      <c r="L8" s="56" t="s">
        <v>194</v>
      </c>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row>
    <row r="9" spans="1:64" s="57" customFormat="1">
      <c r="A9" s="54">
        <v>100050</v>
      </c>
      <c r="B9" s="56" t="s">
        <v>209</v>
      </c>
      <c r="C9" s="56">
        <v>1</v>
      </c>
      <c r="D9" s="56">
        <v>1</v>
      </c>
      <c r="E9" s="56">
        <v>0</v>
      </c>
      <c r="F9" s="56" t="s">
        <v>210</v>
      </c>
      <c r="G9" s="56"/>
      <c r="H9" s="56" t="s">
        <v>205</v>
      </c>
      <c r="I9" s="56" t="s">
        <v>193</v>
      </c>
      <c r="J9" s="56">
        <v>53.55</v>
      </c>
      <c r="K9" s="56">
        <v>-113.485</v>
      </c>
      <c r="L9" s="56" t="s">
        <v>194</v>
      </c>
      <c r="M9" s="56">
        <v>1950</v>
      </c>
      <c r="N9" s="56"/>
      <c r="O9" s="56">
        <v>2014</v>
      </c>
      <c r="P9" s="56">
        <v>6113</v>
      </c>
      <c r="Q9" s="56"/>
      <c r="R9" s="56"/>
      <c r="S9" s="56" t="s">
        <v>211</v>
      </c>
      <c r="T9" s="56"/>
      <c r="U9" s="56">
        <v>1</v>
      </c>
      <c r="V9" s="56"/>
      <c r="W9" s="56"/>
      <c r="X9" s="56">
        <v>1</v>
      </c>
      <c r="Y9" s="56">
        <v>1</v>
      </c>
      <c r="Z9" s="56">
        <v>1</v>
      </c>
      <c r="AA9" s="56"/>
      <c r="AB9" s="56" t="s">
        <v>212</v>
      </c>
      <c r="AC9" s="56"/>
      <c r="AD9" s="56">
        <v>1</v>
      </c>
      <c r="AE9" s="56">
        <v>13.3</v>
      </c>
      <c r="AF9" s="56">
        <v>735</v>
      </c>
      <c r="AG9" s="56">
        <v>67000</v>
      </c>
      <c r="AH9" s="56">
        <v>848000</v>
      </c>
      <c r="AI9" s="56"/>
      <c r="AJ9" s="56"/>
      <c r="AK9" s="56"/>
      <c r="AL9" s="56"/>
      <c r="AM9" s="56"/>
      <c r="AN9" s="56"/>
      <c r="AO9" s="56"/>
      <c r="AP9" s="56"/>
      <c r="AQ9" s="56"/>
      <c r="AR9" s="56"/>
      <c r="AS9" s="56"/>
      <c r="AT9" s="56" t="s">
        <v>197</v>
      </c>
      <c r="AU9" s="56">
        <v>3677857</v>
      </c>
      <c r="AV9" s="56"/>
      <c r="AW9" s="56"/>
      <c r="AX9" s="56"/>
      <c r="AY9" s="56"/>
      <c r="AZ9" s="56"/>
      <c r="BA9" s="56"/>
      <c r="BB9" s="56"/>
      <c r="BC9" s="56">
        <v>105</v>
      </c>
      <c r="BD9" s="56">
        <v>1734000</v>
      </c>
      <c r="BE9" s="56">
        <v>10000</v>
      </c>
      <c r="BF9" s="56">
        <v>1</v>
      </c>
      <c r="BG9" s="56">
        <v>590</v>
      </c>
      <c r="BH9" s="56">
        <v>622000</v>
      </c>
      <c r="BI9" s="56"/>
      <c r="BJ9" s="56"/>
      <c r="BK9" s="56">
        <v>145</v>
      </c>
      <c r="BL9" s="56">
        <v>226000</v>
      </c>
    </row>
    <row r="10" spans="1:64" s="57" customFormat="1">
      <c r="A10" s="54">
        <v>100081</v>
      </c>
      <c r="B10" s="56" t="s">
        <v>213</v>
      </c>
      <c r="C10" s="56">
        <v>0</v>
      </c>
      <c r="D10" s="56">
        <v>1</v>
      </c>
      <c r="E10" s="56">
        <v>0</v>
      </c>
      <c r="F10" s="56" t="s">
        <v>213</v>
      </c>
      <c r="G10" s="56"/>
      <c r="H10" s="56" t="s">
        <v>214</v>
      </c>
      <c r="I10" s="56" t="s">
        <v>193</v>
      </c>
      <c r="J10" s="56">
        <v>49.693999999999996</v>
      </c>
      <c r="K10" s="56">
        <v>-112.84099999999999</v>
      </c>
      <c r="L10" s="56" t="s">
        <v>194</v>
      </c>
      <c r="M10" s="56">
        <v>1970</v>
      </c>
      <c r="N10" s="56"/>
      <c r="O10" s="56">
        <v>2014</v>
      </c>
      <c r="P10" s="56"/>
      <c r="Q10" s="56"/>
      <c r="R10" s="56"/>
      <c r="S10" s="56" t="s">
        <v>211</v>
      </c>
      <c r="T10" s="56"/>
      <c r="U10" s="56"/>
      <c r="V10" s="56"/>
      <c r="W10" s="56"/>
      <c r="X10" s="56"/>
      <c r="Y10" s="56">
        <v>1</v>
      </c>
      <c r="Z10" s="56"/>
      <c r="AA10" s="56"/>
      <c r="AB10" s="56" t="s">
        <v>196</v>
      </c>
      <c r="AC10" s="56"/>
      <c r="AD10" s="56"/>
      <c r="AE10" s="56"/>
      <c r="AF10" s="56">
        <v>20.02413</v>
      </c>
      <c r="AG10" s="56"/>
      <c r="AH10" s="56"/>
      <c r="AI10" s="56"/>
      <c r="AJ10" s="56"/>
      <c r="AK10" s="56"/>
      <c r="AL10" s="56"/>
      <c r="AM10" s="56"/>
      <c r="AN10" s="56"/>
      <c r="AO10" s="56"/>
      <c r="AP10" s="56"/>
      <c r="AQ10" s="56"/>
      <c r="AR10" s="56"/>
      <c r="AS10" s="56"/>
      <c r="AT10" s="56" t="s">
        <v>197</v>
      </c>
      <c r="AU10" s="56"/>
      <c r="AV10" s="56" t="s">
        <v>201</v>
      </c>
      <c r="AW10" s="56"/>
      <c r="AX10" s="56"/>
      <c r="AY10" s="56"/>
      <c r="AZ10" s="56"/>
      <c r="BA10" s="56"/>
      <c r="BB10" s="56"/>
      <c r="BC10" s="56">
        <v>30</v>
      </c>
      <c r="BD10" s="56">
        <v>185000</v>
      </c>
      <c r="BE10" s="56">
        <v>4000</v>
      </c>
      <c r="BF10" s="56">
        <v>0</v>
      </c>
      <c r="BG10" s="56"/>
      <c r="BH10" s="56"/>
      <c r="BI10" s="56">
        <v>11.231999999999999</v>
      </c>
      <c r="BJ10" s="56"/>
      <c r="BK10" s="56">
        <v>8.7921300000000002</v>
      </c>
      <c r="BL10" s="56"/>
    </row>
    <row r="11" spans="1:64" s="57" customFormat="1">
      <c r="A11" s="54">
        <v>100092</v>
      </c>
      <c r="B11" s="56" t="s">
        <v>215</v>
      </c>
      <c r="C11" s="56">
        <v>0</v>
      </c>
      <c r="D11" s="56">
        <v>1</v>
      </c>
      <c r="E11" s="56">
        <v>0</v>
      </c>
      <c r="F11" s="56" t="s">
        <v>216</v>
      </c>
      <c r="G11" s="56" t="s">
        <v>217</v>
      </c>
      <c r="H11" s="56" t="s">
        <v>216</v>
      </c>
      <c r="I11" s="56" t="s">
        <v>193</v>
      </c>
      <c r="J11" s="56">
        <v>50.725000000000001</v>
      </c>
      <c r="K11" s="56">
        <v>-113.97499999999999</v>
      </c>
      <c r="L11" s="56" t="s">
        <v>194</v>
      </c>
      <c r="M11" s="56">
        <v>2007</v>
      </c>
      <c r="N11" s="56"/>
      <c r="O11" s="56">
        <v>2014</v>
      </c>
      <c r="P11" s="56"/>
      <c r="Q11" s="56"/>
      <c r="R11" s="56"/>
      <c r="S11" s="56" t="s">
        <v>218</v>
      </c>
      <c r="T11" s="56"/>
      <c r="U11" s="56"/>
      <c r="V11" s="56"/>
      <c r="W11" s="56"/>
      <c r="X11" s="56"/>
      <c r="Y11" s="56"/>
      <c r="Z11" s="56">
        <v>1</v>
      </c>
      <c r="AA11" s="56"/>
      <c r="AB11" s="56" t="s">
        <v>196</v>
      </c>
      <c r="AC11" s="56" t="s">
        <v>219</v>
      </c>
      <c r="AD11" s="56"/>
      <c r="AE11" s="56"/>
      <c r="AF11" s="56">
        <v>1.5</v>
      </c>
      <c r="AG11" s="56"/>
      <c r="AH11" s="56"/>
      <c r="AI11" s="56"/>
      <c r="AJ11" s="56"/>
      <c r="AK11" s="56"/>
      <c r="AL11" s="56"/>
      <c r="AM11" s="56"/>
      <c r="AN11" s="56"/>
      <c r="AO11" s="56"/>
      <c r="AP11" s="56"/>
      <c r="AQ11" s="56"/>
      <c r="AR11" s="56"/>
      <c r="AS11" s="56"/>
      <c r="AT11" s="56" t="s">
        <v>220</v>
      </c>
      <c r="AU11" s="56"/>
      <c r="AV11" s="56" t="s">
        <v>197</v>
      </c>
      <c r="AW11" s="56"/>
      <c r="AX11" s="56"/>
      <c r="AY11" s="56"/>
      <c r="AZ11" s="56"/>
      <c r="BA11" s="56"/>
      <c r="BB11" s="56"/>
      <c r="BC11" s="56">
        <v>52</v>
      </c>
      <c r="BD11" s="56">
        <v>9293.68</v>
      </c>
      <c r="BE11" s="56">
        <v>1500</v>
      </c>
      <c r="BF11" s="56">
        <v>1</v>
      </c>
      <c r="BG11" s="56"/>
      <c r="BH11" s="56"/>
      <c r="BI11" s="56"/>
      <c r="BJ11" s="56"/>
      <c r="BK11" s="56"/>
      <c r="BL11" s="56"/>
    </row>
    <row r="12" spans="1:64" s="57" customFormat="1">
      <c r="A12" s="54">
        <v>100125</v>
      </c>
      <c r="B12" s="56" t="s">
        <v>221</v>
      </c>
      <c r="C12" s="56">
        <v>0</v>
      </c>
      <c r="D12" s="56">
        <v>1</v>
      </c>
      <c r="E12" s="56">
        <v>0</v>
      </c>
      <c r="F12" s="56" t="s">
        <v>222</v>
      </c>
      <c r="G12" s="56"/>
      <c r="H12" s="56" t="s">
        <v>223</v>
      </c>
      <c r="I12" s="56" t="s">
        <v>193</v>
      </c>
      <c r="J12" s="56">
        <v>53.540999999999997</v>
      </c>
      <c r="K12" s="56">
        <v>-113.29600000000001</v>
      </c>
      <c r="L12" s="56" t="s">
        <v>194</v>
      </c>
      <c r="M12" s="56">
        <v>2007</v>
      </c>
      <c r="N12" s="56"/>
      <c r="O12" s="56">
        <v>2014</v>
      </c>
      <c r="P12" s="56"/>
      <c r="Q12" s="56"/>
      <c r="R12" s="56"/>
      <c r="S12" s="56" t="s">
        <v>211</v>
      </c>
      <c r="T12" s="56">
        <v>1</v>
      </c>
      <c r="U12" s="56">
        <v>1</v>
      </c>
      <c r="V12" s="56"/>
      <c r="W12" s="56"/>
      <c r="X12" s="56">
        <v>1</v>
      </c>
      <c r="Y12" s="56"/>
      <c r="Z12" s="56">
        <v>1</v>
      </c>
      <c r="AA12" s="56"/>
      <c r="AB12" s="56" t="s">
        <v>212</v>
      </c>
      <c r="AC12" s="56"/>
      <c r="AD12" s="56"/>
      <c r="AE12" s="56"/>
      <c r="AF12" s="56">
        <v>9</v>
      </c>
      <c r="AG12" s="56"/>
      <c r="AH12" s="56">
        <v>9784</v>
      </c>
      <c r="AI12" s="56"/>
      <c r="AJ12" s="56"/>
      <c r="AK12" s="56"/>
      <c r="AL12" s="56"/>
      <c r="AM12" s="56"/>
      <c r="AN12" s="56"/>
      <c r="AO12" s="56"/>
      <c r="AP12" s="56"/>
      <c r="AQ12" s="56"/>
      <c r="AR12" s="56"/>
      <c r="AS12" s="56"/>
      <c r="AT12" s="56" t="s">
        <v>197</v>
      </c>
      <c r="AU12" s="56"/>
      <c r="AV12" s="56"/>
      <c r="AW12" s="56"/>
      <c r="AX12" s="56"/>
      <c r="AY12" s="56"/>
      <c r="AZ12" s="56"/>
      <c r="BA12" s="56"/>
      <c r="BB12" s="56"/>
      <c r="BC12" s="56">
        <v>9</v>
      </c>
      <c r="BD12" s="56">
        <v>76460</v>
      </c>
      <c r="BE12" s="56">
        <v>1600</v>
      </c>
      <c r="BF12" s="56">
        <v>1</v>
      </c>
      <c r="BG12" s="56"/>
      <c r="BH12" s="56"/>
      <c r="BI12" s="56">
        <v>9</v>
      </c>
      <c r="BJ12" s="56">
        <v>9784</v>
      </c>
      <c r="BK12" s="56"/>
      <c r="BL12" s="56"/>
    </row>
    <row r="13" spans="1:64" s="57" customFormat="1" hidden="1">
      <c r="A13" s="54">
        <v>100163</v>
      </c>
      <c r="B13" s="56" t="s">
        <v>224</v>
      </c>
      <c r="C13" s="56">
        <v>0</v>
      </c>
      <c r="D13" s="56">
        <v>1</v>
      </c>
      <c r="E13" s="56">
        <v>1</v>
      </c>
      <c r="F13" s="56"/>
      <c r="G13" s="56"/>
      <c r="H13" s="56" t="s">
        <v>225</v>
      </c>
      <c r="I13" s="56" t="s">
        <v>226</v>
      </c>
      <c r="J13" s="56">
        <v>49.25</v>
      </c>
      <c r="K13" s="56">
        <v>-122.97999999999999</v>
      </c>
      <c r="L13" s="56" t="s">
        <v>194</v>
      </c>
      <c r="M13" s="56">
        <v>1963</v>
      </c>
      <c r="N13" s="56"/>
      <c r="O13" s="56"/>
      <c r="P13" s="56"/>
      <c r="Q13" s="56"/>
      <c r="R13" s="56"/>
      <c r="S13" s="56"/>
      <c r="T13" s="56"/>
      <c r="U13" s="56"/>
      <c r="V13" s="56"/>
      <c r="W13" s="56"/>
      <c r="X13" s="56"/>
      <c r="Y13" s="56"/>
      <c r="Z13" s="56"/>
      <c r="AA13" s="56"/>
      <c r="AB13" s="56" t="s">
        <v>227</v>
      </c>
      <c r="AC13" s="56" t="s">
        <v>228</v>
      </c>
      <c r="AD13" s="56"/>
      <c r="AE13" s="56"/>
      <c r="AF13" s="56">
        <v>12</v>
      </c>
      <c r="AG13" s="56"/>
      <c r="AH13" s="56"/>
      <c r="AI13" s="56"/>
      <c r="AJ13" s="56"/>
      <c r="AK13" s="56"/>
      <c r="AL13" s="56"/>
      <c r="AM13" s="56"/>
      <c r="AN13" s="56"/>
      <c r="AO13" s="56"/>
      <c r="AP13" s="56"/>
      <c r="AQ13" s="56"/>
      <c r="AR13" s="56"/>
      <c r="AS13" s="56"/>
      <c r="AT13" s="56" t="s">
        <v>197</v>
      </c>
      <c r="AU13" s="56"/>
      <c r="AV13" s="56"/>
      <c r="AW13" s="56"/>
      <c r="AX13" s="56"/>
      <c r="AY13" s="56"/>
      <c r="AZ13" s="56"/>
      <c r="BA13" s="56"/>
      <c r="BB13" s="56"/>
      <c r="BC13" s="56"/>
      <c r="BD13" s="56"/>
      <c r="BE13" s="56"/>
      <c r="BF13" s="56"/>
      <c r="BG13" s="56"/>
      <c r="BH13" s="56"/>
      <c r="BI13" s="56"/>
      <c r="BJ13" s="56"/>
      <c r="BK13" s="56"/>
      <c r="BL13" s="56"/>
    </row>
    <row r="14" spans="1:64" s="57" customFormat="1" hidden="1">
      <c r="A14" s="54">
        <v>100166</v>
      </c>
      <c r="B14" s="56" t="s">
        <v>229</v>
      </c>
      <c r="C14" s="56">
        <v>0</v>
      </c>
      <c r="D14" s="56">
        <v>1</v>
      </c>
      <c r="E14" s="56">
        <v>0</v>
      </c>
      <c r="F14" s="56" t="s">
        <v>230</v>
      </c>
      <c r="G14" s="56"/>
      <c r="H14" s="56" t="s">
        <v>225</v>
      </c>
      <c r="I14" s="56" t="s">
        <v>226</v>
      </c>
      <c r="J14" s="56">
        <v>49.253</v>
      </c>
      <c r="K14" s="56">
        <v>-122.97699999999999</v>
      </c>
      <c r="L14" s="56" t="s">
        <v>194</v>
      </c>
      <c r="M14" s="56">
        <v>2011</v>
      </c>
      <c r="N14" s="56"/>
      <c r="O14" s="56">
        <v>2014</v>
      </c>
      <c r="P14" s="56"/>
      <c r="Q14" s="56"/>
      <c r="R14" s="56"/>
      <c r="S14" s="56" t="s">
        <v>218</v>
      </c>
      <c r="T14" s="56"/>
      <c r="U14" s="56"/>
      <c r="V14" s="56">
        <v>1</v>
      </c>
      <c r="W14" s="56"/>
      <c r="X14" s="56"/>
      <c r="Y14" s="56"/>
      <c r="Z14" s="56">
        <v>1</v>
      </c>
      <c r="AA14" s="56"/>
      <c r="AB14" s="56" t="s">
        <v>212</v>
      </c>
      <c r="AC14" s="56"/>
      <c r="AD14" s="56"/>
      <c r="AE14" s="56"/>
      <c r="AF14" s="56">
        <v>2.2999999999999998</v>
      </c>
      <c r="AG14" s="56"/>
      <c r="AH14" s="56">
        <v>4182</v>
      </c>
      <c r="AI14" s="56"/>
      <c r="AJ14" s="56"/>
      <c r="AK14" s="56"/>
      <c r="AL14" s="56"/>
      <c r="AM14" s="56"/>
      <c r="AN14" s="56"/>
      <c r="AO14" s="56"/>
      <c r="AP14" s="56"/>
      <c r="AQ14" s="56"/>
      <c r="AR14" s="56"/>
      <c r="AS14" s="56"/>
      <c r="AT14" s="56" t="s">
        <v>197</v>
      </c>
      <c r="AU14" s="56"/>
      <c r="AV14" s="56" t="s">
        <v>231</v>
      </c>
      <c r="AW14" s="56"/>
      <c r="AX14" s="56"/>
      <c r="AY14" s="56"/>
      <c r="AZ14" s="56"/>
      <c r="BA14" s="56"/>
      <c r="BB14" s="56"/>
      <c r="BC14" s="56"/>
      <c r="BD14" s="56"/>
      <c r="BE14" s="56"/>
      <c r="BF14" s="56"/>
      <c r="BG14" s="56"/>
      <c r="BH14" s="56"/>
      <c r="BI14" s="56"/>
      <c r="BJ14" s="56"/>
      <c r="BK14" s="56"/>
      <c r="BL14" s="56"/>
    </row>
    <row r="15" spans="1:64" s="57" customFormat="1" hidden="1">
      <c r="A15" s="54">
        <v>100168</v>
      </c>
      <c r="B15" s="56" t="s">
        <v>232</v>
      </c>
      <c r="C15" s="56">
        <v>0</v>
      </c>
      <c r="D15" s="56">
        <v>1</v>
      </c>
      <c r="E15" s="56">
        <v>0</v>
      </c>
      <c r="F15" s="56"/>
      <c r="G15" s="56"/>
      <c r="H15" s="56" t="s">
        <v>233</v>
      </c>
      <c r="I15" s="56" t="s">
        <v>226</v>
      </c>
      <c r="J15" s="56">
        <v>54.232999999999997</v>
      </c>
      <c r="K15" s="56">
        <v>-125.764</v>
      </c>
      <c r="L15" s="56" t="s">
        <v>194</v>
      </c>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row>
    <row r="16" spans="1:64" s="57" customFormat="1" hidden="1">
      <c r="A16" s="54">
        <v>100187</v>
      </c>
      <c r="B16" s="56" t="s">
        <v>234</v>
      </c>
      <c r="C16" s="56">
        <v>1</v>
      </c>
      <c r="D16" s="56">
        <v>1</v>
      </c>
      <c r="E16" s="56">
        <v>0</v>
      </c>
      <c r="F16" s="56" t="s">
        <v>235</v>
      </c>
      <c r="G16" s="56"/>
      <c r="H16" s="56" t="s">
        <v>236</v>
      </c>
      <c r="I16" s="56" t="s">
        <v>226</v>
      </c>
      <c r="J16" s="56">
        <v>49.673999999999999</v>
      </c>
      <c r="K16" s="56">
        <v>-124.928</v>
      </c>
      <c r="L16" s="56" t="s">
        <v>194</v>
      </c>
      <c r="M16" s="56">
        <v>1995</v>
      </c>
      <c r="N16" s="56"/>
      <c r="O16" s="56">
        <v>2014</v>
      </c>
      <c r="P16" s="56"/>
      <c r="Q16" s="56"/>
      <c r="R16" s="56"/>
      <c r="S16" s="56" t="s">
        <v>218</v>
      </c>
      <c r="T16" s="56"/>
      <c r="U16" s="56"/>
      <c r="V16" s="56"/>
      <c r="W16" s="56"/>
      <c r="X16" s="56"/>
      <c r="Y16" s="56"/>
      <c r="Z16" s="56"/>
      <c r="AA16" s="56">
        <v>1</v>
      </c>
      <c r="AB16" s="56" t="s">
        <v>196</v>
      </c>
      <c r="AC16" s="56"/>
      <c r="AD16" s="56"/>
      <c r="AE16" s="56"/>
      <c r="AF16" s="56"/>
      <c r="AG16" s="56"/>
      <c r="AH16" s="56"/>
      <c r="AI16" s="56"/>
      <c r="AJ16" s="56"/>
      <c r="AK16" s="56"/>
      <c r="AL16" s="56"/>
      <c r="AM16" s="56"/>
      <c r="AN16" s="56"/>
      <c r="AO16" s="56"/>
      <c r="AP16" s="56"/>
      <c r="AQ16" s="56"/>
      <c r="AR16" s="56"/>
      <c r="AS16" s="56"/>
      <c r="AT16" s="56" t="s">
        <v>197</v>
      </c>
      <c r="AU16" s="56"/>
      <c r="AV16" s="56"/>
      <c r="AW16" s="56"/>
      <c r="AX16" s="56"/>
      <c r="AY16" s="56"/>
      <c r="AZ16" s="56"/>
      <c r="BA16" s="56"/>
      <c r="BB16" s="56"/>
      <c r="BC16" s="56">
        <v>30</v>
      </c>
      <c r="BD16" s="56"/>
      <c r="BE16" s="56">
        <v>25000</v>
      </c>
      <c r="BF16" s="56">
        <v>0</v>
      </c>
      <c r="BG16" s="56"/>
      <c r="BH16" s="56"/>
      <c r="BI16" s="56"/>
      <c r="BJ16" s="56"/>
      <c r="BK16" s="56"/>
      <c r="BL16" s="56"/>
    </row>
    <row r="17" spans="1:64" s="57" customFormat="1" hidden="1">
      <c r="A17" s="54">
        <v>100192</v>
      </c>
      <c r="B17" s="56" t="s">
        <v>237</v>
      </c>
      <c r="C17" s="56">
        <v>0</v>
      </c>
      <c r="D17" s="56">
        <v>1</v>
      </c>
      <c r="E17" s="56">
        <v>0</v>
      </c>
      <c r="F17" s="56"/>
      <c r="G17" s="56"/>
      <c r="H17" s="56" t="s">
        <v>238</v>
      </c>
      <c r="I17" s="56" t="s">
        <v>226</v>
      </c>
      <c r="J17" s="56">
        <v>49.512999999999998</v>
      </c>
      <c r="K17" s="56">
        <v>-115.76900000000001</v>
      </c>
      <c r="L17" s="56" t="s">
        <v>194</v>
      </c>
      <c r="M17" s="56">
        <v>2016</v>
      </c>
      <c r="N17" s="56"/>
      <c r="O17" s="56"/>
      <c r="P17" s="56"/>
      <c r="Q17" s="56"/>
      <c r="R17" s="56"/>
      <c r="S17" s="56"/>
      <c r="T17" s="56"/>
      <c r="U17" s="56"/>
      <c r="V17" s="56"/>
      <c r="W17" s="56"/>
      <c r="X17" s="56"/>
      <c r="Y17" s="56"/>
      <c r="Z17" s="56"/>
      <c r="AA17" s="56"/>
      <c r="AB17" s="56" t="s">
        <v>239</v>
      </c>
      <c r="AC17" s="56" t="s">
        <v>240</v>
      </c>
      <c r="AD17" s="56"/>
      <c r="AE17" s="56"/>
      <c r="AF17" s="56"/>
      <c r="AG17" s="56"/>
      <c r="AH17" s="56"/>
      <c r="AI17" s="56"/>
      <c r="AJ17" s="56"/>
      <c r="AK17" s="56"/>
      <c r="AL17" s="56"/>
      <c r="AM17" s="56"/>
      <c r="AN17" s="56"/>
      <c r="AO17" s="56"/>
      <c r="AP17" s="56"/>
      <c r="AQ17" s="56"/>
      <c r="AR17" s="56"/>
      <c r="AS17" s="56"/>
      <c r="AT17" s="56" t="s">
        <v>231</v>
      </c>
      <c r="AU17" s="56"/>
      <c r="AV17" s="56"/>
      <c r="AW17" s="56"/>
      <c r="AX17" s="56"/>
      <c r="AY17" s="56"/>
      <c r="AZ17" s="56"/>
      <c r="BA17" s="56"/>
      <c r="BB17" s="56"/>
      <c r="BC17" s="56"/>
      <c r="BD17" s="56"/>
      <c r="BE17" s="56"/>
      <c r="BF17" s="56"/>
      <c r="BG17" s="56"/>
      <c r="BH17" s="56"/>
      <c r="BI17" s="56"/>
      <c r="BJ17" s="56"/>
      <c r="BK17" s="56"/>
      <c r="BL17" s="56"/>
    </row>
    <row r="18" spans="1:64" s="57" customFormat="1" hidden="1">
      <c r="A18" s="54">
        <v>100198</v>
      </c>
      <c r="B18" s="56" t="s">
        <v>241</v>
      </c>
      <c r="C18" s="56">
        <v>0</v>
      </c>
      <c r="D18" s="56">
        <v>1</v>
      </c>
      <c r="E18" s="56">
        <v>1</v>
      </c>
      <c r="F18" s="56" t="s">
        <v>242</v>
      </c>
      <c r="G18" s="56"/>
      <c r="H18" s="56" t="s">
        <v>243</v>
      </c>
      <c r="I18" s="56" t="s">
        <v>226</v>
      </c>
      <c r="J18" s="56">
        <v>50.551000000000002</v>
      </c>
      <c r="K18" s="56">
        <v>-119.14</v>
      </c>
      <c r="L18" s="56" t="s">
        <v>194</v>
      </c>
      <c r="M18" s="56">
        <v>2011</v>
      </c>
      <c r="N18" s="56"/>
      <c r="O18" s="56">
        <v>2014</v>
      </c>
      <c r="P18" s="56"/>
      <c r="Q18" s="56"/>
      <c r="R18" s="56"/>
      <c r="S18" s="56" t="s">
        <v>218</v>
      </c>
      <c r="T18" s="56">
        <v>1</v>
      </c>
      <c r="U18" s="56">
        <v>1</v>
      </c>
      <c r="V18" s="56">
        <v>1</v>
      </c>
      <c r="W18" s="56">
        <v>1</v>
      </c>
      <c r="X18" s="56"/>
      <c r="Y18" s="56"/>
      <c r="Z18" s="56">
        <v>1</v>
      </c>
      <c r="AA18" s="56"/>
      <c r="AB18" s="56" t="s">
        <v>212</v>
      </c>
      <c r="AC18" s="56"/>
      <c r="AD18" s="56"/>
      <c r="AE18" s="56"/>
      <c r="AF18" s="56">
        <v>0.54</v>
      </c>
      <c r="AG18" s="56"/>
      <c r="AH18" s="56">
        <v>1418</v>
      </c>
      <c r="AI18" s="56"/>
      <c r="AJ18" s="56"/>
      <c r="AK18" s="56"/>
      <c r="AL18" s="56"/>
      <c r="AM18" s="56"/>
      <c r="AN18" s="56"/>
      <c r="AO18" s="56"/>
      <c r="AP18" s="56"/>
      <c r="AQ18" s="56"/>
      <c r="AR18" s="56"/>
      <c r="AS18" s="56"/>
      <c r="AT18" s="56" t="s">
        <v>231</v>
      </c>
      <c r="AU18" s="56"/>
      <c r="AV18" s="56"/>
      <c r="AW18" s="56"/>
      <c r="AX18" s="56"/>
      <c r="AY18" s="56"/>
      <c r="AZ18" s="56"/>
      <c r="BA18" s="56"/>
      <c r="BB18" s="56"/>
      <c r="BC18" s="56">
        <v>10</v>
      </c>
      <c r="BD18" s="56">
        <v>6828</v>
      </c>
      <c r="BE18" s="56">
        <v>1500</v>
      </c>
      <c r="BF18" s="56">
        <v>1</v>
      </c>
      <c r="BG18" s="56"/>
      <c r="BH18" s="56"/>
      <c r="BI18" s="56">
        <v>0.54</v>
      </c>
      <c r="BJ18" s="56">
        <v>1418</v>
      </c>
      <c r="BK18" s="56"/>
      <c r="BL18" s="56"/>
    </row>
    <row r="19" spans="1:64" s="57" customFormat="1" hidden="1">
      <c r="A19" s="54">
        <v>100199</v>
      </c>
      <c r="B19" s="56" t="s">
        <v>244</v>
      </c>
      <c r="C19" s="56">
        <v>0</v>
      </c>
      <c r="D19" s="56">
        <v>1</v>
      </c>
      <c r="E19" s="56">
        <v>0</v>
      </c>
      <c r="F19" s="56"/>
      <c r="G19" s="56"/>
      <c r="H19" s="56" t="s">
        <v>245</v>
      </c>
      <c r="I19" s="56" t="s">
        <v>226</v>
      </c>
      <c r="J19" s="56">
        <v>48.436</v>
      </c>
      <c r="K19" s="56">
        <v>-123.411</v>
      </c>
      <c r="L19" s="56" t="s">
        <v>194</v>
      </c>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row>
    <row r="20" spans="1:64" s="57" customFormat="1" hidden="1">
      <c r="A20" s="54">
        <v>100202</v>
      </c>
      <c r="B20" s="56" t="s">
        <v>246</v>
      </c>
      <c r="C20" s="56">
        <v>0</v>
      </c>
      <c r="D20" s="56">
        <v>1</v>
      </c>
      <c r="E20" s="56">
        <v>1</v>
      </c>
      <c r="F20" s="56" t="s">
        <v>247</v>
      </c>
      <c r="G20" s="56"/>
      <c r="H20" s="56" t="s">
        <v>247</v>
      </c>
      <c r="I20" s="56" t="s">
        <v>226</v>
      </c>
      <c r="J20" s="56">
        <v>49.396999999999998</v>
      </c>
      <c r="K20" s="56">
        <v>-123.515</v>
      </c>
      <c r="L20" s="56" t="s">
        <v>194</v>
      </c>
      <c r="M20" s="56">
        <v>2009</v>
      </c>
      <c r="N20" s="56"/>
      <c r="O20" s="56">
        <v>2014</v>
      </c>
      <c r="P20" s="56">
        <v>221</v>
      </c>
      <c r="Q20" s="56"/>
      <c r="R20" s="56"/>
      <c r="S20" s="56" t="s">
        <v>211</v>
      </c>
      <c r="T20" s="56"/>
      <c r="U20" s="56">
        <v>1</v>
      </c>
      <c r="V20" s="56"/>
      <c r="W20" s="56"/>
      <c r="X20" s="56"/>
      <c r="Y20" s="56"/>
      <c r="Z20" s="56">
        <v>1</v>
      </c>
      <c r="AA20" s="56"/>
      <c r="AB20" s="56" t="s">
        <v>196</v>
      </c>
      <c r="AC20" s="56"/>
      <c r="AD20" s="56"/>
      <c r="AE20" s="56"/>
      <c r="AF20" s="56"/>
      <c r="AG20" s="56"/>
      <c r="AH20" s="56"/>
      <c r="AI20" s="56"/>
      <c r="AJ20" s="56"/>
      <c r="AK20" s="56"/>
      <c r="AL20" s="56"/>
      <c r="AM20" s="56"/>
      <c r="AN20" s="56"/>
      <c r="AO20" s="56"/>
      <c r="AP20" s="56"/>
      <c r="AQ20" s="56"/>
      <c r="AR20" s="56"/>
      <c r="AS20" s="56"/>
      <c r="AT20" s="56" t="s">
        <v>248</v>
      </c>
      <c r="AU20" s="56"/>
      <c r="AV20" s="56"/>
      <c r="AW20" s="56"/>
      <c r="AX20" s="56"/>
      <c r="AY20" s="56"/>
      <c r="AZ20" s="56"/>
      <c r="BA20" s="56"/>
      <c r="BB20" s="56"/>
      <c r="BC20" s="56">
        <v>30</v>
      </c>
      <c r="BD20" s="56">
        <v>4500</v>
      </c>
      <c r="BE20" s="56">
        <v>800</v>
      </c>
      <c r="BF20" s="56">
        <v>0</v>
      </c>
      <c r="BG20" s="56"/>
      <c r="BH20" s="56"/>
      <c r="BI20" s="56"/>
      <c r="BJ20" s="56"/>
      <c r="BK20" s="56"/>
      <c r="BL20" s="56"/>
    </row>
    <row r="21" spans="1:64" s="57" customFormat="1" hidden="1">
      <c r="A21" s="54">
        <v>100217</v>
      </c>
      <c r="B21" s="56" t="s">
        <v>249</v>
      </c>
      <c r="C21" s="56">
        <v>0</v>
      </c>
      <c r="D21" s="56">
        <v>1</v>
      </c>
      <c r="E21" s="56">
        <v>1</v>
      </c>
      <c r="F21" s="56" t="s">
        <v>230</v>
      </c>
      <c r="G21" s="56"/>
      <c r="H21" s="56" t="s">
        <v>250</v>
      </c>
      <c r="I21" s="56" t="s">
        <v>226</v>
      </c>
      <c r="J21" s="56">
        <v>50.674999999999997</v>
      </c>
      <c r="K21" s="56">
        <v>-120.327</v>
      </c>
      <c r="L21" s="56" t="s">
        <v>194</v>
      </c>
      <c r="M21" s="56">
        <v>2013</v>
      </c>
      <c r="N21" s="56"/>
      <c r="O21" s="56">
        <v>2014</v>
      </c>
      <c r="P21" s="56">
        <v>721</v>
      </c>
      <c r="Q21" s="56"/>
      <c r="R21" s="56"/>
      <c r="S21" s="56" t="s">
        <v>251</v>
      </c>
      <c r="T21" s="56"/>
      <c r="U21" s="56"/>
      <c r="V21" s="56"/>
      <c r="W21" s="56"/>
      <c r="X21" s="56"/>
      <c r="Y21" s="56"/>
      <c r="Z21" s="56">
        <v>1</v>
      </c>
      <c r="AA21" s="56"/>
      <c r="AB21" s="56" t="s">
        <v>212</v>
      </c>
      <c r="AC21" s="56" t="s">
        <v>252</v>
      </c>
      <c r="AD21" s="56"/>
      <c r="AE21" s="56"/>
      <c r="AF21" s="56">
        <v>1.4849999999999999</v>
      </c>
      <c r="AG21" s="56"/>
      <c r="AH21" s="56"/>
      <c r="AI21" s="56"/>
      <c r="AJ21" s="56"/>
      <c r="AK21" s="56"/>
      <c r="AL21" s="56"/>
      <c r="AM21" s="56"/>
      <c r="AN21" s="56"/>
      <c r="AO21" s="56"/>
      <c r="AP21" s="56"/>
      <c r="AQ21" s="56"/>
      <c r="AR21" s="56"/>
      <c r="AS21" s="56"/>
      <c r="AT21" s="56"/>
      <c r="AU21" s="56"/>
      <c r="AV21" s="56"/>
      <c r="AW21" s="56"/>
      <c r="AX21" s="56"/>
      <c r="AY21" s="56"/>
      <c r="AZ21" s="56"/>
      <c r="BA21" s="56"/>
      <c r="BB21" s="56"/>
      <c r="BC21" s="56">
        <v>89</v>
      </c>
      <c r="BD21" s="56">
        <v>0</v>
      </c>
      <c r="BE21" s="56">
        <v>1300</v>
      </c>
      <c r="BF21" s="56"/>
      <c r="BG21" s="56"/>
      <c r="BH21" s="56"/>
      <c r="BI21" s="56">
        <v>0.78100000000000003</v>
      </c>
      <c r="BJ21" s="56">
        <v>0</v>
      </c>
      <c r="BK21" s="56">
        <v>0.70399999999999996</v>
      </c>
      <c r="BL21" s="56">
        <v>0</v>
      </c>
    </row>
    <row r="22" spans="1:64" s="57" customFormat="1" hidden="1">
      <c r="A22" s="54">
        <v>100222</v>
      </c>
      <c r="B22" s="56" t="s">
        <v>253</v>
      </c>
      <c r="C22" s="56">
        <v>0</v>
      </c>
      <c r="D22" s="56">
        <v>1</v>
      </c>
      <c r="E22" s="56">
        <v>1</v>
      </c>
      <c r="F22" s="56" t="s">
        <v>230</v>
      </c>
      <c r="G22" s="56"/>
      <c r="H22" s="56" t="s">
        <v>250</v>
      </c>
      <c r="I22" s="56" t="s">
        <v>226</v>
      </c>
      <c r="J22" s="56">
        <v>50.68</v>
      </c>
      <c r="K22" s="56">
        <v>-120.322</v>
      </c>
      <c r="L22" s="56" t="s">
        <v>194</v>
      </c>
      <c r="M22" s="56">
        <v>2012</v>
      </c>
      <c r="N22" s="56"/>
      <c r="O22" s="56">
        <v>2014</v>
      </c>
      <c r="P22" s="56">
        <v>721</v>
      </c>
      <c r="Q22" s="56"/>
      <c r="R22" s="56"/>
      <c r="S22" s="56" t="s">
        <v>251</v>
      </c>
      <c r="T22" s="56"/>
      <c r="U22" s="56"/>
      <c r="V22" s="56">
        <v>1</v>
      </c>
      <c r="W22" s="56"/>
      <c r="X22" s="56"/>
      <c r="Y22" s="56"/>
      <c r="Z22" s="56">
        <v>1</v>
      </c>
      <c r="AA22" s="56"/>
      <c r="AB22" s="56" t="s">
        <v>212</v>
      </c>
      <c r="AC22" s="56" t="s">
        <v>252</v>
      </c>
      <c r="AD22" s="56"/>
      <c r="AE22" s="56"/>
      <c r="AF22" s="56">
        <v>0.63</v>
      </c>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row>
    <row r="23" spans="1:64" s="57" customFormat="1" hidden="1">
      <c r="A23" s="54">
        <v>100230</v>
      </c>
      <c r="B23" s="56" t="s">
        <v>254</v>
      </c>
      <c r="C23" s="56">
        <v>1</v>
      </c>
      <c r="D23" s="56">
        <v>1</v>
      </c>
      <c r="E23" s="56">
        <v>1</v>
      </c>
      <c r="F23" s="56" t="s">
        <v>254</v>
      </c>
      <c r="G23" s="56"/>
      <c r="H23" s="56" t="s">
        <v>255</v>
      </c>
      <c r="I23" s="56" t="s">
        <v>226</v>
      </c>
      <c r="J23" s="56">
        <v>49.893999999999998</v>
      </c>
      <c r="K23" s="56">
        <v>-119.49</v>
      </c>
      <c r="L23" s="56" t="s">
        <v>194</v>
      </c>
      <c r="M23" s="56">
        <v>1970</v>
      </c>
      <c r="N23" s="56"/>
      <c r="O23" s="56">
        <v>2014</v>
      </c>
      <c r="P23" s="56"/>
      <c r="Q23" s="56"/>
      <c r="R23" s="56"/>
      <c r="S23" s="56" t="s">
        <v>195</v>
      </c>
      <c r="T23" s="56"/>
      <c r="U23" s="56"/>
      <c r="V23" s="56"/>
      <c r="W23" s="56"/>
      <c r="X23" s="56"/>
      <c r="Y23" s="56">
        <v>1</v>
      </c>
      <c r="Z23" s="56"/>
      <c r="AA23" s="56"/>
      <c r="AB23" s="56" t="s">
        <v>196</v>
      </c>
      <c r="AC23" s="56"/>
      <c r="AD23" s="56">
        <v>793</v>
      </c>
      <c r="AE23" s="56">
        <v>0.19400000000000001</v>
      </c>
      <c r="AF23" s="56">
        <v>2.9</v>
      </c>
      <c r="AG23" s="56">
        <v>72</v>
      </c>
      <c r="AH23" s="56">
        <v>1790.28</v>
      </c>
      <c r="AI23" s="56"/>
      <c r="AJ23" s="56"/>
      <c r="AK23" s="56"/>
      <c r="AL23" s="56"/>
      <c r="AM23" s="56"/>
      <c r="AN23" s="56"/>
      <c r="AO23" s="56"/>
      <c r="AP23" s="56"/>
      <c r="AQ23" s="56"/>
      <c r="AR23" s="56"/>
      <c r="AS23" s="56"/>
      <c r="AT23" s="56" t="s">
        <v>256</v>
      </c>
      <c r="AU23" s="56"/>
      <c r="AV23" s="56" t="s">
        <v>257</v>
      </c>
      <c r="AW23" s="56"/>
      <c r="AX23" s="56"/>
      <c r="AY23" s="56"/>
      <c r="AZ23" s="56"/>
      <c r="BA23" s="56"/>
      <c r="BB23" s="56"/>
      <c r="BC23" s="56">
        <v>10</v>
      </c>
      <c r="BD23" s="56">
        <v>60000</v>
      </c>
      <c r="BE23" s="56">
        <v>1000</v>
      </c>
      <c r="BF23" s="56">
        <v>0</v>
      </c>
      <c r="BG23" s="56"/>
      <c r="BH23" s="56"/>
      <c r="BI23" s="56">
        <v>2.9</v>
      </c>
      <c r="BJ23" s="56">
        <v>1790.28</v>
      </c>
      <c r="BK23" s="56"/>
      <c r="BL23" s="56"/>
    </row>
    <row r="24" spans="1:64" s="57" customFormat="1" hidden="1">
      <c r="A24" s="54">
        <v>100236</v>
      </c>
      <c r="B24" s="56" t="s">
        <v>258</v>
      </c>
      <c r="C24" s="56">
        <v>0</v>
      </c>
      <c r="D24" s="56">
        <v>1</v>
      </c>
      <c r="E24" s="56">
        <v>1</v>
      </c>
      <c r="F24" s="56" t="s">
        <v>259</v>
      </c>
      <c r="G24" s="56"/>
      <c r="H24" s="56" t="s">
        <v>255</v>
      </c>
      <c r="I24" s="56" t="s">
        <v>226</v>
      </c>
      <c r="J24" s="56">
        <v>49.9</v>
      </c>
      <c r="K24" s="56">
        <v>-119.48399999999999</v>
      </c>
      <c r="L24" s="56" t="s">
        <v>194</v>
      </c>
      <c r="M24" s="56">
        <v>2011</v>
      </c>
      <c r="N24" s="56"/>
      <c r="O24" s="56">
        <v>2014</v>
      </c>
      <c r="P24" s="56">
        <v>611</v>
      </c>
      <c r="Q24" s="56"/>
      <c r="R24" s="56"/>
      <c r="S24" s="56" t="s">
        <v>195</v>
      </c>
      <c r="T24" s="56"/>
      <c r="U24" s="56"/>
      <c r="V24" s="56"/>
      <c r="W24" s="56"/>
      <c r="X24" s="56"/>
      <c r="Y24" s="56">
        <v>1</v>
      </c>
      <c r="Z24" s="56"/>
      <c r="AA24" s="56"/>
      <c r="AB24" s="56" t="s">
        <v>212</v>
      </c>
      <c r="AC24" s="56"/>
      <c r="AD24" s="56"/>
      <c r="AE24" s="56"/>
      <c r="AF24" s="56">
        <v>14</v>
      </c>
      <c r="AG24" s="56"/>
      <c r="AH24" s="56">
        <v>5749</v>
      </c>
      <c r="AI24" s="56"/>
      <c r="AJ24" s="56"/>
      <c r="AK24" s="56"/>
      <c r="AL24" s="56"/>
      <c r="AM24" s="56"/>
      <c r="AN24" s="56"/>
      <c r="AO24" s="56"/>
      <c r="AP24" s="56"/>
      <c r="AQ24" s="56"/>
      <c r="AR24" s="56"/>
      <c r="AS24" s="56"/>
      <c r="AT24" s="56" t="s">
        <v>248</v>
      </c>
      <c r="AU24" s="56"/>
      <c r="AV24" s="56" t="s">
        <v>197</v>
      </c>
      <c r="AW24" s="56">
        <v>13694.4</v>
      </c>
      <c r="AX24" s="56" t="s">
        <v>201</v>
      </c>
      <c r="AY24" s="56">
        <v>7387.2</v>
      </c>
      <c r="AZ24" s="56"/>
      <c r="BA24" s="56"/>
      <c r="BB24" s="56"/>
      <c r="BC24" s="56">
        <v>11</v>
      </c>
      <c r="BD24" s="56">
        <v>85000</v>
      </c>
      <c r="BE24" s="56">
        <v>5000</v>
      </c>
      <c r="BF24" s="56">
        <v>0</v>
      </c>
      <c r="BG24" s="56"/>
      <c r="BH24" s="56"/>
      <c r="BI24" s="56">
        <v>6</v>
      </c>
      <c r="BJ24" s="56">
        <v>1710</v>
      </c>
      <c r="BK24" s="56">
        <v>8</v>
      </c>
      <c r="BL24" s="56">
        <v>4039</v>
      </c>
    </row>
    <row r="25" spans="1:64" s="57" customFormat="1" hidden="1">
      <c r="A25" s="54">
        <v>100283</v>
      </c>
      <c r="B25" s="56" t="s">
        <v>260</v>
      </c>
      <c r="C25" s="56">
        <v>0</v>
      </c>
      <c r="D25" s="56">
        <v>1</v>
      </c>
      <c r="E25" s="56">
        <v>0</v>
      </c>
      <c r="F25" s="56"/>
      <c r="G25" s="56"/>
      <c r="H25" s="56" t="s">
        <v>261</v>
      </c>
      <c r="I25" s="56" t="s">
        <v>226</v>
      </c>
      <c r="J25" s="56">
        <v>49.207000000000001</v>
      </c>
      <c r="K25" s="56">
        <v>-122.91</v>
      </c>
      <c r="L25" s="56" t="s">
        <v>262</v>
      </c>
      <c r="M25" s="56">
        <v>2019</v>
      </c>
      <c r="N25" s="56"/>
      <c r="O25" s="56"/>
      <c r="P25" s="56"/>
      <c r="Q25" s="56"/>
      <c r="R25" s="56"/>
      <c r="S25" s="56"/>
      <c r="T25" s="56"/>
      <c r="U25" s="56"/>
      <c r="V25" s="56"/>
      <c r="W25" s="56"/>
      <c r="X25" s="56"/>
      <c r="Y25" s="56"/>
      <c r="Z25" s="56"/>
      <c r="AA25" s="56"/>
      <c r="AB25" s="56" t="s">
        <v>263</v>
      </c>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row>
    <row r="26" spans="1:64" s="57" customFormat="1" hidden="1">
      <c r="A26" s="54">
        <v>100285</v>
      </c>
      <c r="B26" s="56" t="s">
        <v>264</v>
      </c>
      <c r="C26" s="56">
        <v>0</v>
      </c>
      <c r="D26" s="56">
        <v>1</v>
      </c>
      <c r="E26" s="56">
        <v>0</v>
      </c>
      <c r="F26" s="56"/>
      <c r="G26" s="56"/>
      <c r="H26" s="56" t="s">
        <v>265</v>
      </c>
      <c r="I26" s="56" t="s">
        <v>226</v>
      </c>
      <c r="J26" s="56">
        <v>49.320999999999998</v>
      </c>
      <c r="K26" s="56">
        <v>-123.071</v>
      </c>
      <c r="L26" s="56" t="s">
        <v>194</v>
      </c>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row>
    <row r="27" spans="1:64" s="57" customFormat="1" hidden="1">
      <c r="A27" s="54">
        <v>100286</v>
      </c>
      <c r="B27" s="56" t="s">
        <v>266</v>
      </c>
      <c r="C27" s="56">
        <v>0</v>
      </c>
      <c r="D27" s="56">
        <v>1</v>
      </c>
      <c r="E27" s="56">
        <v>0</v>
      </c>
      <c r="F27" s="56" t="s">
        <v>265</v>
      </c>
      <c r="G27" s="56"/>
      <c r="H27" s="56" t="s">
        <v>265</v>
      </c>
      <c r="I27" s="56" t="s">
        <v>226</v>
      </c>
      <c r="J27" s="56">
        <v>49.322000000000003</v>
      </c>
      <c r="K27" s="56">
        <v>-123.07000000000001</v>
      </c>
      <c r="L27" s="56" t="s">
        <v>194</v>
      </c>
      <c r="M27" s="56">
        <v>2004</v>
      </c>
      <c r="N27" s="56"/>
      <c r="O27" s="56">
        <v>2014</v>
      </c>
      <c r="P27" s="56"/>
      <c r="Q27" s="56"/>
      <c r="R27" s="56"/>
      <c r="S27" s="56" t="s">
        <v>211</v>
      </c>
      <c r="T27" s="56">
        <v>1</v>
      </c>
      <c r="U27" s="56">
        <v>1</v>
      </c>
      <c r="V27" s="56">
        <v>1</v>
      </c>
      <c r="W27" s="56"/>
      <c r="X27" s="56">
        <v>1</v>
      </c>
      <c r="Y27" s="56">
        <v>1</v>
      </c>
      <c r="Z27" s="56"/>
      <c r="AA27" s="56"/>
      <c r="AB27" s="56" t="s">
        <v>212</v>
      </c>
      <c r="AC27" s="56" t="s">
        <v>267</v>
      </c>
      <c r="AD27" s="56"/>
      <c r="AE27" s="56"/>
      <c r="AF27" s="56">
        <v>17.5</v>
      </c>
      <c r="AG27" s="56"/>
      <c r="AH27" s="56">
        <v>31619</v>
      </c>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row>
    <row r="28" spans="1:64" s="57" customFormat="1" hidden="1">
      <c r="A28" s="54">
        <v>100311</v>
      </c>
      <c r="B28" s="56" t="s">
        <v>268</v>
      </c>
      <c r="C28" s="56">
        <v>0</v>
      </c>
      <c r="D28" s="56">
        <v>1</v>
      </c>
      <c r="E28" s="56">
        <v>1</v>
      </c>
      <c r="F28" s="56" t="s">
        <v>269</v>
      </c>
      <c r="G28" s="56"/>
      <c r="H28" s="56" t="s">
        <v>269</v>
      </c>
      <c r="I28" s="56" t="s">
        <v>226</v>
      </c>
      <c r="J28" s="56">
        <v>53.689</v>
      </c>
      <c r="K28" s="56">
        <v>-132.185</v>
      </c>
      <c r="L28" s="56" t="s">
        <v>194</v>
      </c>
      <c r="M28" s="56">
        <v>2015</v>
      </c>
      <c r="N28" s="56"/>
      <c r="O28" s="56">
        <v>2015</v>
      </c>
      <c r="P28" s="56"/>
      <c r="Q28" s="56"/>
      <c r="R28" s="56"/>
      <c r="S28" s="56" t="s">
        <v>251</v>
      </c>
      <c r="T28" s="56">
        <v>1</v>
      </c>
      <c r="U28" s="56">
        <v>1</v>
      </c>
      <c r="V28" s="56"/>
      <c r="W28" s="56"/>
      <c r="X28" s="56">
        <v>1</v>
      </c>
      <c r="Y28" s="56">
        <v>1</v>
      </c>
      <c r="Z28" s="56"/>
      <c r="AA28" s="56"/>
      <c r="AB28" s="56" t="s">
        <v>212</v>
      </c>
      <c r="AC28" s="56"/>
      <c r="AD28" s="56"/>
      <c r="AE28" s="56"/>
      <c r="AF28" s="56">
        <v>0.1</v>
      </c>
      <c r="AG28" s="56"/>
      <c r="AH28" s="56"/>
      <c r="AI28" s="56"/>
      <c r="AJ28" s="56"/>
      <c r="AK28" s="56"/>
      <c r="AL28" s="56"/>
      <c r="AM28" s="56"/>
      <c r="AN28" s="56"/>
      <c r="AO28" s="56"/>
      <c r="AP28" s="56"/>
      <c r="AQ28" s="56"/>
      <c r="AR28" s="56"/>
      <c r="AS28" s="56"/>
      <c r="AT28" s="56" t="s">
        <v>231</v>
      </c>
      <c r="AU28" s="56"/>
      <c r="AV28" s="56" t="s">
        <v>270</v>
      </c>
      <c r="AW28" s="56">
        <v>1547.2</v>
      </c>
      <c r="AX28" s="56"/>
      <c r="AY28" s="56"/>
      <c r="AZ28" s="56"/>
      <c r="BA28" s="56"/>
      <c r="BB28" s="56"/>
      <c r="BC28" s="56">
        <v>3</v>
      </c>
      <c r="BD28" s="56">
        <v>1600</v>
      </c>
      <c r="BE28" s="56">
        <v>5000</v>
      </c>
      <c r="BF28" s="56">
        <v>1</v>
      </c>
      <c r="BG28" s="56"/>
      <c r="BH28" s="56"/>
      <c r="BI28" s="56">
        <v>0.1</v>
      </c>
      <c r="BJ28" s="56">
        <v>0</v>
      </c>
      <c r="BK28" s="56">
        <v>0</v>
      </c>
      <c r="BL28" s="56">
        <v>0</v>
      </c>
    </row>
    <row r="29" spans="1:64" s="57" customFormat="1" hidden="1">
      <c r="A29" s="54">
        <v>100321</v>
      </c>
      <c r="B29" s="56" t="s">
        <v>271</v>
      </c>
      <c r="C29" s="56">
        <v>0</v>
      </c>
      <c r="D29" s="56">
        <v>1</v>
      </c>
      <c r="E29" s="56">
        <v>1</v>
      </c>
      <c r="F29" s="56" t="s">
        <v>272</v>
      </c>
      <c r="G29" s="56"/>
      <c r="H29" s="56" t="s">
        <v>273</v>
      </c>
      <c r="I29" s="56" t="s">
        <v>226</v>
      </c>
      <c r="J29" s="56">
        <v>53.917000000000002</v>
      </c>
      <c r="K29" s="56">
        <v>-122.75</v>
      </c>
      <c r="L29" s="56" t="s">
        <v>194</v>
      </c>
      <c r="M29" s="56">
        <v>2009</v>
      </c>
      <c r="N29" s="56"/>
      <c r="O29" s="56">
        <v>2014</v>
      </c>
      <c r="P29" s="56"/>
      <c r="Q29" s="56"/>
      <c r="R29" s="56"/>
      <c r="S29" s="56" t="s">
        <v>251</v>
      </c>
      <c r="T29" s="56">
        <v>1</v>
      </c>
      <c r="U29" s="56">
        <v>1</v>
      </c>
      <c r="V29" s="56">
        <v>1</v>
      </c>
      <c r="W29" s="56">
        <v>1</v>
      </c>
      <c r="X29" s="56"/>
      <c r="Y29" s="56">
        <v>1</v>
      </c>
      <c r="Z29" s="56">
        <v>1</v>
      </c>
      <c r="AA29" s="56"/>
      <c r="AB29" s="56" t="s">
        <v>196</v>
      </c>
      <c r="AC29" s="56"/>
      <c r="AD29" s="56"/>
      <c r="AE29" s="56"/>
      <c r="AF29" s="56">
        <v>0.73268699999999998</v>
      </c>
      <c r="AG29" s="56"/>
      <c r="AH29" s="56"/>
      <c r="AI29" s="56"/>
      <c r="AJ29" s="56"/>
      <c r="AK29" s="56"/>
      <c r="AL29" s="56"/>
      <c r="AM29" s="56"/>
      <c r="AN29" s="56"/>
      <c r="AO29" s="56"/>
      <c r="AP29" s="56"/>
      <c r="AQ29" s="56"/>
      <c r="AR29" s="56"/>
      <c r="AS29" s="56"/>
      <c r="AT29" s="56" t="s">
        <v>231</v>
      </c>
      <c r="AU29" s="56"/>
      <c r="AV29" s="56"/>
      <c r="AW29" s="56"/>
      <c r="AX29" s="56"/>
      <c r="AY29" s="56"/>
      <c r="AZ29" s="56"/>
      <c r="BA29" s="56"/>
      <c r="BB29" s="56"/>
      <c r="BC29" s="56">
        <v>9</v>
      </c>
      <c r="BD29" s="56">
        <v>3717.47</v>
      </c>
      <c r="BE29" s="56">
        <v>548.61300000000006</v>
      </c>
      <c r="BF29" s="56">
        <v>0</v>
      </c>
      <c r="BG29" s="56"/>
      <c r="BH29" s="56"/>
      <c r="BI29" s="56">
        <v>0.73268699999999998</v>
      </c>
      <c r="BJ29" s="56"/>
      <c r="BK29" s="56"/>
      <c r="BL29" s="56"/>
    </row>
    <row r="30" spans="1:64" s="57" customFormat="1" hidden="1">
      <c r="A30" s="54">
        <v>100323</v>
      </c>
      <c r="B30" s="56" t="s">
        <v>274</v>
      </c>
      <c r="C30" s="56">
        <v>0</v>
      </c>
      <c r="D30" s="56">
        <v>1</v>
      </c>
      <c r="E30" s="56">
        <v>1</v>
      </c>
      <c r="F30" s="56" t="s">
        <v>273</v>
      </c>
      <c r="G30" s="56"/>
      <c r="H30" s="56" t="s">
        <v>273</v>
      </c>
      <c r="I30" s="56" t="s">
        <v>226</v>
      </c>
      <c r="J30" s="56">
        <v>53.919000000000004</v>
      </c>
      <c r="K30" s="56">
        <v>-122.748</v>
      </c>
      <c r="L30" s="56" t="s">
        <v>194</v>
      </c>
      <c r="M30" s="56">
        <v>2012</v>
      </c>
      <c r="N30" s="56"/>
      <c r="O30" s="56">
        <v>2015</v>
      </c>
      <c r="P30" s="56"/>
      <c r="Q30" s="56"/>
      <c r="R30" s="56"/>
      <c r="S30" s="56" t="s">
        <v>211</v>
      </c>
      <c r="T30" s="56">
        <v>1</v>
      </c>
      <c r="U30" s="56">
        <v>1</v>
      </c>
      <c r="V30" s="56">
        <v>1</v>
      </c>
      <c r="W30" s="56"/>
      <c r="X30" s="56">
        <v>1</v>
      </c>
      <c r="Y30" s="56"/>
      <c r="Z30" s="56"/>
      <c r="AA30" s="56"/>
      <c r="AB30" s="56" t="s">
        <v>212</v>
      </c>
      <c r="AC30" s="56"/>
      <c r="AD30" s="56"/>
      <c r="AE30" s="56"/>
      <c r="AF30" s="56">
        <v>5</v>
      </c>
      <c r="AG30" s="56"/>
      <c r="AH30" s="56">
        <v>5833.3333338000002</v>
      </c>
      <c r="AI30" s="56"/>
      <c r="AJ30" s="56"/>
      <c r="AK30" s="56"/>
      <c r="AL30" s="56"/>
      <c r="AM30" s="56"/>
      <c r="AN30" s="56"/>
      <c r="AO30" s="56"/>
      <c r="AP30" s="56"/>
      <c r="AQ30" s="56"/>
      <c r="AR30" s="56"/>
      <c r="AS30" s="56"/>
      <c r="AT30" s="56" t="s">
        <v>231</v>
      </c>
      <c r="AU30" s="56">
        <v>21500</v>
      </c>
      <c r="AV30" s="56" t="s">
        <v>197</v>
      </c>
      <c r="AW30" s="56">
        <v>550</v>
      </c>
      <c r="AX30" s="56"/>
      <c r="AY30" s="56"/>
      <c r="AZ30" s="56"/>
      <c r="BA30" s="56"/>
      <c r="BB30" s="56"/>
      <c r="BC30" s="56">
        <v>8</v>
      </c>
      <c r="BD30" s="56">
        <v>32000</v>
      </c>
      <c r="BE30" s="56">
        <v>6000</v>
      </c>
      <c r="BF30" s="56">
        <v>1</v>
      </c>
      <c r="BG30" s="56"/>
      <c r="BH30" s="56"/>
      <c r="BI30" s="56">
        <v>5</v>
      </c>
      <c r="BJ30" s="56">
        <v>5833.3333338000002</v>
      </c>
      <c r="BK30" s="56"/>
      <c r="BL30" s="56"/>
    </row>
    <row r="31" spans="1:64" s="57" customFormat="1" hidden="1">
      <c r="A31" s="54">
        <v>100325</v>
      </c>
      <c r="B31" s="56" t="s">
        <v>275</v>
      </c>
      <c r="C31" s="56">
        <v>0</v>
      </c>
      <c r="D31" s="56">
        <v>1</v>
      </c>
      <c r="E31" s="56">
        <v>1</v>
      </c>
      <c r="F31" s="56" t="s">
        <v>276</v>
      </c>
      <c r="G31" s="56"/>
      <c r="H31" s="56" t="s">
        <v>273</v>
      </c>
      <c r="I31" s="56" t="s">
        <v>226</v>
      </c>
      <c r="J31" s="56">
        <v>53.920999999999999</v>
      </c>
      <c r="K31" s="56">
        <v>-122.746</v>
      </c>
      <c r="L31" s="56" t="s">
        <v>194</v>
      </c>
      <c r="M31" s="56">
        <v>1994</v>
      </c>
      <c r="N31" s="56"/>
      <c r="O31" s="56">
        <v>2014</v>
      </c>
      <c r="P31" s="56"/>
      <c r="Q31" s="56"/>
      <c r="R31" s="56"/>
      <c r="S31" s="56" t="s">
        <v>211</v>
      </c>
      <c r="T31" s="56"/>
      <c r="U31" s="56"/>
      <c r="V31" s="56"/>
      <c r="W31" s="56"/>
      <c r="X31" s="56"/>
      <c r="Y31" s="56">
        <v>1</v>
      </c>
      <c r="Z31" s="56"/>
      <c r="AA31" s="56"/>
      <c r="AB31" s="56" t="s">
        <v>212</v>
      </c>
      <c r="AC31" s="56"/>
      <c r="AD31" s="56"/>
      <c r="AE31" s="56"/>
      <c r="AF31" s="56">
        <v>30.06934</v>
      </c>
      <c r="AG31" s="56"/>
      <c r="AH31" s="56">
        <v>18876.07</v>
      </c>
      <c r="AI31" s="56"/>
      <c r="AJ31" s="56"/>
      <c r="AK31" s="56"/>
      <c r="AL31" s="56"/>
      <c r="AM31" s="56"/>
      <c r="AN31" s="56"/>
      <c r="AO31" s="56"/>
      <c r="AP31" s="56"/>
      <c r="AQ31" s="56"/>
      <c r="AR31" s="56"/>
      <c r="AS31" s="56"/>
      <c r="AT31" s="56" t="s">
        <v>231</v>
      </c>
      <c r="AU31" s="56">
        <v>109872</v>
      </c>
      <c r="AV31" s="56" t="s">
        <v>197</v>
      </c>
      <c r="AW31" s="56">
        <v>10490</v>
      </c>
      <c r="AX31" s="56"/>
      <c r="AY31" s="56"/>
      <c r="AZ31" s="56"/>
      <c r="BA31" s="56"/>
      <c r="BB31" s="56"/>
      <c r="BC31" s="56">
        <v>10</v>
      </c>
      <c r="BD31" s="56">
        <v>65123</v>
      </c>
      <c r="BE31" s="56">
        <v>1130</v>
      </c>
      <c r="BF31" s="56">
        <v>0</v>
      </c>
      <c r="BG31" s="56"/>
      <c r="BH31" s="56"/>
      <c r="BI31" s="56">
        <v>23.739000000000001</v>
      </c>
      <c r="BJ31" s="56">
        <v>16444.400000000001</v>
      </c>
      <c r="BK31" s="56">
        <v>6.3303399999999996</v>
      </c>
      <c r="BL31" s="56">
        <v>2431.67</v>
      </c>
    </row>
    <row r="32" spans="1:64" s="57" customFormat="1" hidden="1">
      <c r="A32" s="54">
        <v>100326</v>
      </c>
      <c r="B32" s="56" t="s">
        <v>277</v>
      </c>
      <c r="C32" s="56">
        <v>0</v>
      </c>
      <c r="D32" s="56">
        <v>1</v>
      </c>
      <c r="E32" s="56">
        <v>0</v>
      </c>
      <c r="F32" s="56"/>
      <c r="G32" s="56"/>
      <c r="H32" s="56" t="s">
        <v>273</v>
      </c>
      <c r="I32" s="56" t="s">
        <v>226</v>
      </c>
      <c r="J32" s="56">
        <v>53.922000000000004</v>
      </c>
      <c r="K32" s="56">
        <v>-122.745</v>
      </c>
      <c r="L32" s="56" t="s">
        <v>194</v>
      </c>
      <c r="M32" s="56"/>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row>
    <row r="33" spans="1:64" s="57" customFormat="1" hidden="1">
      <c r="A33" s="54">
        <v>100335</v>
      </c>
      <c r="B33" s="56" t="s">
        <v>278</v>
      </c>
      <c r="C33" s="56">
        <v>1</v>
      </c>
      <c r="D33" s="56">
        <v>1</v>
      </c>
      <c r="E33" s="56">
        <v>1</v>
      </c>
      <c r="F33" s="56" t="s">
        <v>279</v>
      </c>
      <c r="G33" s="56"/>
      <c r="H33" s="56" t="s">
        <v>279</v>
      </c>
      <c r="I33" s="56" t="s">
        <v>226</v>
      </c>
      <c r="J33" s="56">
        <v>51</v>
      </c>
      <c r="K33" s="56">
        <v>-118.194</v>
      </c>
      <c r="L33" s="56" t="s">
        <v>194</v>
      </c>
      <c r="M33" s="56">
        <v>2005</v>
      </c>
      <c r="N33" s="56"/>
      <c r="O33" s="56">
        <v>2014</v>
      </c>
      <c r="P33" s="56"/>
      <c r="Q33" s="56"/>
      <c r="R33" s="56"/>
      <c r="S33" s="56" t="s">
        <v>218</v>
      </c>
      <c r="T33" s="56">
        <v>1</v>
      </c>
      <c r="U33" s="56"/>
      <c r="V33" s="56"/>
      <c r="W33" s="56">
        <v>1</v>
      </c>
      <c r="X33" s="56">
        <v>1</v>
      </c>
      <c r="Y33" s="56"/>
      <c r="Z33" s="56">
        <v>1</v>
      </c>
      <c r="AA33" s="56"/>
      <c r="AB33" s="56" t="s">
        <v>196</v>
      </c>
      <c r="AC33" s="56"/>
      <c r="AD33" s="56"/>
      <c r="AE33" s="56"/>
      <c r="AF33" s="56">
        <v>3.25</v>
      </c>
      <c r="AG33" s="56"/>
      <c r="AH33" s="56">
        <v>9992</v>
      </c>
      <c r="AI33" s="56"/>
      <c r="AJ33" s="56"/>
      <c r="AK33" s="56"/>
      <c r="AL33" s="56"/>
      <c r="AM33" s="56"/>
      <c r="AN33" s="56"/>
      <c r="AO33" s="56"/>
      <c r="AP33" s="56"/>
      <c r="AQ33" s="56"/>
      <c r="AR33" s="56"/>
      <c r="AS33" s="56"/>
      <c r="AT33" s="56" t="s">
        <v>231</v>
      </c>
      <c r="AU33" s="56"/>
      <c r="AV33" s="56"/>
      <c r="AW33" s="56"/>
      <c r="AX33" s="56"/>
      <c r="AY33" s="56"/>
      <c r="AZ33" s="56"/>
      <c r="BA33" s="56"/>
      <c r="BB33" s="56"/>
      <c r="BC33" s="56">
        <v>10</v>
      </c>
      <c r="BD33" s="56">
        <v>23000</v>
      </c>
      <c r="BE33" s="56">
        <v>3000</v>
      </c>
      <c r="BF33" s="56">
        <v>1</v>
      </c>
      <c r="BG33" s="56"/>
      <c r="BH33" s="56">
        <v>6459</v>
      </c>
      <c r="BI33" s="56">
        <v>3.25</v>
      </c>
      <c r="BJ33" s="56">
        <v>3533</v>
      </c>
      <c r="BK33" s="56"/>
      <c r="BL33" s="56"/>
    </row>
    <row r="34" spans="1:64" s="57" customFormat="1" hidden="1">
      <c r="A34" s="54">
        <v>100339</v>
      </c>
      <c r="B34" s="56" t="s">
        <v>280</v>
      </c>
      <c r="C34" s="56">
        <v>0</v>
      </c>
      <c r="D34" s="56">
        <v>1</v>
      </c>
      <c r="E34" s="56">
        <v>1</v>
      </c>
      <c r="F34" s="56" t="s">
        <v>281</v>
      </c>
      <c r="G34" s="56"/>
      <c r="H34" s="56" t="s">
        <v>281</v>
      </c>
      <c r="I34" s="56" t="s">
        <v>226</v>
      </c>
      <c r="J34" s="56">
        <v>49.167999999999999</v>
      </c>
      <c r="K34" s="56">
        <v>-123.133</v>
      </c>
      <c r="L34" s="56" t="s">
        <v>194</v>
      </c>
      <c r="M34" s="56">
        <v>2012</v>
      </c>
      <c r="N34" s="56"/>
      <c r="O34" s="56">
        <v>2014</v>
      </c>
      <c r="P34" s="56">
        <v>814</v>
      </c>
      <c r="Q34" s="56"/>
      <c r="R34" s="56"/>
      <c r="S34" s="56" t="s">
        <v>195</v>
      </c>
      <c r="T34" s="56">
        <v>1</v>
      </c>
      <c r="U34" s="56">
        <v>1</v>
      </c>
      <c r="V34" s="56"/>
      <c r="W34" s="56"/>
      <c r="X34" s="56"/>
      <c r="Y34" s="56"/>
      <c r="Z34" s="56">
        <v>1</v>
      </c>
      <c r="AA34" s="56"/>
      <c r="AB34" s="56" t="s">
        <v>212</v>
      </c>
      <c r="AC34" s="56"/>
      <c r="AD34" s="56"/>
      <c r="AE34" s="56"/>
      <c r="AF34" s="56">
        <v>8.6</v>
      </c>
      <c r="AG34" s="56"/>
      <c r="AH34" s="56">
        <v>7560</v>
      </c>
      <c r="AI34" s="56"/>
      <c r="AJ34" s="56"/>
      <c r="AK34" s="56"/>
      <c r="AL34" s="56"/>
      <c r="AM34" s="56"/>
      <c r="AN34" s="56"/>
      <c r="AO34" s="56"/>
      <c r="AP34" s="56"/>
      <c r="AQ34" s="56"/>
      <c r="AR34" s="56"/>
      <c r="AS34" s="56"/>
      <c r="AT34" s="56" t="s">
        <v>248</v>
      </c>
      <c r="AU34" s="56"/>
      <c r="AV34" s="56" t="s">
        <v>197</v>
      </c>
      <c r="AW34" s="56"/>
      <c r="AX34" s="56"/>
      <c r="AY34" s="56"/>
      <c r="AZ34" s="56"/>
      <c r="BA34" s="56"/>
      <c r="BB34" s="56"/>
      <c r="BC34" s="56"/>
      <c r="BD34" s="56"/>
      <c r="BE34" s="56"/>
      <c r="BF34" s="56"/>
      <c r="BG34" s="56"/>
      <c r="BH34" s="56"/>
      <c r="BI34" s="56"/>
      <c r="BJ34" s="56"/>
      <c r="BK34" s="56"/>
      <c r="BL34" s="56"/>
    </row>
    <row r="35" spans="1:64" s="57" customFormat="1" hidden="1">
      <c r="A35" s="54">
        <v>100346</v>
      </c>
      <c r="B35" s="56" t="s">
        <v>282</v>
      </c>
      <c r="C35" s="56">
        <v>0</v>
      </c>
      <c r="D35" s="56">
        <v>1</v>
      </c>
      <c r="E35" s="56">
        <v>0</v>
      </c>
      <c r="F35" s="56" t="s">
        <v>281</v>
      </c>
      <c r="G35" s="56"/>
      <c r="H35" s="56" t="s">
        <v>281</v>
      </c>
      <c r="I35" s="56" t="s">
        <v>226</v>
      </c>
      <c r="J35" s="56">
        <v>49.175000000000004</v>
      </c>
      <c r="K35" s="56">
        <v>-123.126</v>
      </c>
      <c r="L35" s="56" t="s">
        <v>194</v>
      </c>
      <c r="M35" s="56">
        <v>2015</v>
      </c>
      <c r="N35" s="56"/>
      <c r="O35" s="56">
        <v>2015</v>
      </c>
      <c r="P35" s="56"/>
      <c r="Q35" s="56"/>
      <c r="R35" s="56"/>
      <c r="S35" s="56" t="s">
        <v>195</v>
      </c>
      <c r="T35" s="56"/>
      <c r="U35" s="56"/>
      <c r="V35" s="56"/>
      <c r="W35" s="56"/>
      <c r="X35" s="56"/>
      <c r="Y35" s="56"/>
      <c r="Z35" s="56">
        <v>1</v>
      </c>
      <c r="AA35" s="56"/>
      <c r="AB35" s="56" t="s">
        <v>212</v>
      </c>
      <c r="AC35" s="56" t="s">
        <v>283</v>
      </c>
      <c r="AD35" s="56"/>
      <c r="AE35" s="56"/>
      <c r="AF35" s="56">
        <v>16.3</v>
      </c>
      <c r="AG35" s="56"/>
      <c r="AH35" s="56">
        <v>2420</v>
      </c>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row>
    <row r="36" spans="1:64" s="57" customFormat="1" hidden="1">
      <c r="A36" s="54">
        <v>100388</v>
      </c>
      <c r="B36" s="56" t="s">
        <v>284</v>
      </c>
      <c r="C36" s="56">
        <v>0</v>
      </c>
      <c r="D36" s="56">
        <v>1</v>
      </c>
      <c r="E36" s="56">
        <v>0</v>
      </c>
      <c r="F36" s="56"/>
      <c r="G36" s="56"/>
      <c r="H36" s="56" t="s">
        <v>285</v>
      </c>
      <c r="I36" s="56" t="s">
        <v>226</v>
      </c>
      <c r="J36" s="56">
        <v>49.110999999999997</v>
      </c>
      <c r="K36" s="56">
        <v>-122.794</v>
      </c>
      <c r="L36" s="56" t="s">
        <v>194</v>
      </c>
      <c r="M36" s="56"/>
      <c r="N36" s="56"/>
      <c r="O36" s="56"/>
      <c r="P36" s="56"/>
      <c r="Q36" s="56"/>
      <c r="R36" s="56"/>
      <c r="S36" s="56"/>
      <c r="T36" s="56"/>
      <c r="U36" s="56"/>
      <c r="V36" s="56"/>
      <c r="W36" s="56"/>
      <c r="X36" s="56"/>
      <c r="Y36" s="56"/>
      <c r="Z36" s="56"/>
      <c r="AA36" s="56"/>
      <c r="AB36" s="56" t="s">
        <v>286</v>
      </c>
      <c r="AC36" s="56"/>
      <c r="AD36" s="56"/>
      <c r="AE36" s="56"/>
      <c r="AF36" s="56"/>
      <c r="AG36" s="56"/>
      <c r="AH36" s="56"/>
      <c r="AI36" s="56"/>
      <c r="AJ36" s="56"/>
      <c r="AK36" s="56"/>
      <c r="AL36" s="56"/>
      <c r="AM36" s="56"/>
      <c r="AN36" s="56"/>
      <c r="AO36" s="56"/>
      <c r="AP36" s="56"/>
      <c r="AQ36" s="56"/>
      <c r="AR36" s="56"/>
      <c r="AS36" s="56"/>
      <c r="AT36" s="56" t="s">
        <v>197</v>
      </c>
      <c r="AU36" s="56"/>
      <c r="AV36" s="56"/>
      <c r="AW36" s="56"/>
      <c r="AX36" s="56"/>
      <c r="AY36" s="56"/>
      <c r="AZ36" s="56"/>
      <c r="BA36" s="56"/>
      <c r="BB36" s="56"/>
      <c r="BC36" s="56"/>
      <c r="BD36" s="56"/>
      <c r="BE36" s="56"/>
      <c r="BF36" s="56"/>
      <c r="BG36" s="56"/>
      <c r="BH36" s="56"/>
      <c r="BI36" s="56"/>
      <c r="BJ36" s="56"/>
      <c r="BK36" s="56"/>
      <c r="BL36" s="56"/>
    </row>
    <row r="37" spans="1:64" s="57" customFormat="1" hidden="1">
      <c r="A37" s="54">
        <v>100392</v>
      </c>
      <c r="B37" s="56" t="s">
        <v>287</v>
      </c>
      <c r="C37" s="56">
        <v>0</v>
      </c>
      <c r="D37" s="56">
        <v>1</v>
      </c>
      <c r="E37" s="56">
        <v>0</v>
      </c>
      <c r="F37" s="56" t="s">
        <v>285</v>
      </c>
      <c r="G37" s="56"/>
      <c r="H37" s="56" t="s">
        <v>288</v>
      </c>
      <c r="I37" s="56" t="s">
        <v>226</v>
      </c>
      <c r="J37" s="56">
        <v>49.115000000000002</v>
      </c>
      <c r="K37" s="56">
        <v>-122.79</v>
      </c>
      <c r="L37" s="56" t="s">
        <v>194</v>
      </c>
      <c r="M37" s="56">
        <v>2015</v>
      </c>
      <c r="N37" s="56"/>
      <c r="O37" s="56">
        <v>2015</v>
      </c>
      <c r="P37" s="56"/>
      <c r="Q37" s="56"/>
      <c r="R37" s="56"/>
      <c r="S37" s="56" t="s">
        <v>195</v>
      </c>
      <c r="T37" s="56"/>
      <c r="U37" s="56"/>
      <c r="V37" s="56">
        <v>1</v>
      </c>
      <c r="W37" s="56"/>
      <c r="X37" s="56"/>
      <c r="Y37" s="56"/>
      <c r="Z37" s="56">
        <v>1</v>
      </c>
      <c r="AA37" s="56"/>
      <c r="AB37" s="56" t="s">
        <v>212</v>
      </c>
      <c r="AC37" s="56"/>
      <c r="AD37" s="56"/>
      <c r="AE37" s="56"/>
      <c r="AF37" s="56">
        <v>5.5</v>
      </c>
      <c r="AG37" s="56"/>
      <c r="AH37" s="56">
        <v>1479</v>
      </c>
      <c r="AI37" s="56"/>
      <c r="AJ37" s="56"/>
      <c r="AK37" s="56"/>
      <c r="AL37" s="56"/>
      <c r="AM37" s="56"/>
      <c r="AN37" s="56"/>
      <c r="AO37" s="56"/>
      <c r="AP37" s="56"/>
      <c r="AQ37" s="56"/>
      <c r="AR37" s="56"/>
      <c r="AS37" s="56"/>
      <c r="AT37" s="56" t="s">
        <v>197</v>
      </c>
      <c r="AU37" s="56">
        <v>6390</v>
      </c>
      <c r="AV37" s="56"/>
      <c r="AW37" s="56"/>
      <c r="AX37" s="56"/>
      <c r="AY37" s="56"/>
      <c r="AZ37" s="56"/>
      <c r="BA37" s="56"/>
      <c r="BB37" s="56"/>
      <c r="BC37" s="56"/>
      <c r="BD37" s="56"/>
      <c r="BE37" s="56"/>
      <c r="BF37" s="56"/>
      <c r="BG37" s="56"/>
      <c r="BH37" s="56"/>
      <c r="BI37" s="56"/>
      <c r="BJ37" s="56"/>
      <c r="BK37" s="56"/>
      <c r="BL37" s="56"/>
    </row>
    <row r="38" spans="1:64" s="57" customFormat="1" hidden="1">
      <c r="A38" s="54">
        <v>100397</v>
      </c>
      <c r="B38" s="56" t="s">
        <v>289</v>
      </c>
      <c r="C38" s="56">
        <v>0</v>
      </c>
      <c r="D38" s="56">
        <v>1</v>
      </c>
      <c r="E38" s="56">
        <v>0</v>
      </c>
      <c r="F38" s="56"/>
      <c r="G38" s="56"/>
      <c r="H38" s="56" t="s">
        <v>290</v>
      </c>
      <c r="I38" s="56" t="s">
        <v>226</v>
      </c>
      <c r="J38" s="56">
        <v>54.695999999999998</v>
      </c>
      <c r="K38" s="56">
        <v>-127.047</v>
      </c>
      <c r="L38" s="56" t="s">
        <v>194</v>
      </c>
      <c r="M38" s="56">
        <v>2013</v>
      </c>
      <c r="N38" s="56"/>
      <c r="O38" s="56"/>
      <c r="P38" s="56"/>
      <c r="Q38" s="56"/>
      <c r="R38" s="56"/>
      <c r="S38" s="56"/>
      <c r="T38" s="56"/>
      <c r="U38" s="56"/>
      <c r="V38" s="56"/>
      <c r="W38" s="56"/>
      <c r="X38" s="56"/>
      <c r="Y38" s="56"/>
      <c r="Z38" s="56"/>
      <c r="AA38" s="56"/>
      <c r="AB38" s="56" t="s">
        <v>291</v>
      </c>
      <c r="AC38" s="56"/>
      <c r="AD38" s="56"/>
      <c r="AE38" s="56"/>
      <c r="AF38" s="56">
        <v>0.3</v>
      </c>
      <c r="AG38" s="56"/>
      <c r="AH38" s="56"/>
      <c r="AI38" s="56"/>
      <c r="AJ38" s="56"/>
      <c r="AK38" s="56"/>
      <c r="AL38" s="56"/>
      <c r="AM38" s="56"/>
      <c r="AN38" s="56"/>
      <c r="AO38" s="56"/>
      <c r="AP38" s="56"/>
      <c r="AQ38" s="56"/>
      <c r="AR38" s="56"/>
      <c r="AS38" s="56"/>
      <c r="AT38" s="56" t="s">
        <v>231</v>
      </c>
      <c r="AU38" s="56"/>
      <c r="AV38" s="56" t="s">
        <v>197</v>
      </c>
      <c r="AW38" s="56"/>
      <c r="AX38" s="56"/>
      <c r="AY38" s="56"/>
      <c r="AZ38" s="56"/>
      <c r="BA38" s="56"/>
      <c r="BB38" s="56"/>
      <c r="BC38" s="56"/>
      <c r="BD38" s="56"/>
      <c r="BE38" s="56"/>
      <c r="BF38" s="56"/>
      <c r="BG38" s="56"/>
      <c r="BH38" s="56"/>
      <c r="BI38" s="56"/>
      <c r="BJ38" s="56"/>
      <c r="BK38" s="56"/>
      <c r="BL38" s="56"/>
    </row>
    <row r="39" spans="1:64" s="57" customFormat="1" hidden="1">
      <c r="A39" s="54">
        <v>100402</v>
      </c>
      <c r="B39" s="56" t="s">
        <v>292</v>
      </c>
      <c r="C39" s="56">
        <v>0</v>
      </c>
      <c r="D39" s="56">
        <v>1</v>
      </c>
      <c r="E39" s="56">
        <v>1</v>
      </c>
      <c r="F39" s="56" t="s">
        <v>293</v>
      </c>
      <c r="G39" s="56"/>
      <c r="H39" s="56" t="s">
        <v>294</v>
      </c>
      <c r="I39" s="56" t="s">
        <v>226</v>
      </c>
      <c r="J39" s="56">
        <v>49.155000000000001</v>
      </c>
      <c r="K39" s="56">
        <v>-125.905</v>
      </c>
      <c r="L39" s="56" t="s">
        <v>194</v>
      </c>
      <c r="M39" s="56">
        <v>2011</v>
      </c>
      <c r="N39" s="56"/>
      <c r="O39" s="56">
        <v>2014</v>
      </c>
      <c r="P39" s="56">
        <v>814</v>
      </c>
      <c r="Q39" s="56"/>
      <c r="R39" s="56"/>
      <c r="S39" s="56" t="s">
        <v>251</v>
      </c>
      <c r="T39" s="56"/>
      <c r="U39" s="56"/>
      <c r="V39" s="56"/>
      <c r="W39" s="56"/>
      <c r="X39" s="56"/>
      <c r="Y39" s="56"/>
      <c r="Z39" s="56">
        <v>1</v>
      </c>
      <c r="AA39" s="56"/>
      <c r="AB39" s="56" t="s">
        <v>196</v>
      </c>
      <c r="AC39" s="56"/>
      <c r="AD39" s="56"/>
      <c r="AE39" s="56"/>
      <c r="AF39" s="56"/>
      <c r="AG39" s="56"/>
      <c r="AH39" s="56">
        <v>641</v>
      </c>
      <c r="AI39" s="56"/>
      <c r="AJ39" s="56"/>
      <c r="AK39" s="56"/>
      <c r="AL39" s="56"/>
      <c r="AM39" s="56"/>
      <c r="AN39" s="56"/>
      <c r="AO39" s="56"/>
      <c r="AP39" s="56"/>
      <c r="AQ39" s="56"/>
      <c r="AR39" s="56"/>
      <c r="AS39" s="56"/>
      <c r="AT39" s="56" t="s">
        <v>248</v>
      </c>
      <c r="AU39" s="56"/>
      <c r="AV39" s="56" t="s">
        <v>201</v>
      </c>
      <c r="AW39" s="56"/>
      <c r="AX39" s="56"/>
      <c r="AY39" s="56"/>
      <c r="AZ39" s="56"/>
      <c r="BA39" s="56"/>
      <c r="BB39" s="56"/>
      <c r="BC39" s="56">
        <v>45</v>
      </c>
      <c r="BD39" s="56">
        <v>5270</v>
      </c>
      <c r="BE39" s="56">
        <v>6000</v>
      </c>
      <c r="BF39" s="56">
        <v>0</v>
      </c>
      <c r="BG39" s="56"/>
      <c r="BH39" s="56"/>
      <c r="BI39" s="56"/>
      <c r="BJ39" s="56">
        <v>641</v>
      </c>
      <c r="BK39" s="56"/>
      <c r="BL39" s="56"/>
    </row>
    <row r="40" spans="1:64" s="57" customFormat="1" hidden="1">
      <c r="A40" s="54">
        <v>100418</v>
      </c>
      <c r="B40" s="56" t="s">
        <v>295</v>
      </c>
      <c r="C40" s="56">
        <v>0</v>
      </c>
      <c r="D40" s="56">
        <v>1</v>
      </c>
      <c r="E40" s="56">
        <v>0</v>
      </c>
      <c r="F40" s="56"/>
      <c r="G40" s="56"/>
      <c r="H40" s="56" t="s">
        <v>296</v>
      </c>
      <c r="I40" s="56" t="s">
        <v>226</v>
      </c>
      <c r="J40" s="56">
        <v>49.285000000000004</v>
      </c>
      <c r="K40" s="56">
        <v>-123.119</v>
      </c>
      <c r="L40" s="56" t="s">
        <v>262</v>
      </c>
      <c r="M40" s="56">
        <v>2018</v>
      </c>
      <c r="N40" s="56"/>
      <c r="O40" s="56"/>
      <c r="P40" s="56"/>
      <c r="Q40" s="56"/>
      <c r="R40" s="56"/>
      <c r="S40" s="56"/>
      <c r="T40" s="56"/>
      <c r="U40" s="56"/>
      <c r="V40" s="56"/>
      <c r="W40" s="56"/>
      <c r="X40" s="56"/>
      <c r="Y40" s="56"/>
      <c r="Z40" s="56"/>
      <c r="AA40" s="56"/>
      <c r="AB40" s="56" t="s">
        <v>297</v>
      </c>
      <c r="AC40" s="56"/>
      <c r="AD40" s="56"/>
      <c r="AE40" s="56"/>
      <c r="AF40" s="56">
        <v>14</v>
      </c>
      <c r="AG40" s="56"/>
      <c r="AH40" s="56"/>
      <c r="AI40" s="56"/>
      <c r="AJ40" s="56"/>
      <c r="AK40" s="56"/>
      <c r="AL40" s="56"/>
      <c r="AM40" s="56"/>
      <c r="AN40" s="56"/>
      <c r="AO40" s="56"/>
      <c r="AP40" s="56"/>
      <c r="AQ40" s="56"/>
      <c r="AR40" s="56"/>
      <c r="AS40" s="56"/>
      <c r="AT40" s="56" t="s">
        <v>197</v>
      </c>
      <c r="AU40" s="56"/>
      <c r="AV40" s="56"/>
      <c r="AW40" s="56"/>
      <c r="AX40" s="56"/>
      <c r="AY40" s="56"/>
      <c r="AZ40" s="56"/>
      <c r="BA40" s="56"/>
      <c r="BB40" s="56"/>
      <c r="BC40" s="56"/>
      <c r="BD40" s="56"/>
      <c r="BE40" s="56"/>
      <c r="BF40" s="56"/>
      <c r="BG40" s="56"/>
      <c r="BH40" s="56"/>
      <c r="BI40" s="56"/>
      <c r="BJ40" s="56"/>
      <c r="BK40" s="56"/>
      <c r="BL40" s="56"/>
    </row>
    <row r="41" spans="1:64" s="57" customFormat="1" hidden="1">
      <c r="A41" s="54">
        <v>100420</v>
      </c>
      <c r="B41" s="56" t="s">
        <v>298</v>
      </c>
      <c r="C41" s="56">
        <v>0</v>
      </c>
      <c r="D41" s="56">
        <v>1</v>
      </c>
      <c r="E41" s="56">
        <v>0</v>
      </c>
      <c r="F41" s="56" t="s">
        <v>298</v>
      </c>
      <c r="G41" s="56"/>
      <c r="H41" s="56" t="s">
        <v>296</v>
      </c>
      <c r="I41" s="56" t="s">
        <v>226</v>
      </c>
      <c r="J41" s="56">
        <v>49.286999999999999</v>
      </c>
      <c r="K41" s="56">
        <v>-123.11699999999999</v>
      </c>
      <c r="L41" s="56" t="s">
        <v>194</v>
      </c>
      <c r="M41" s="56">
        <v>1970</v>
      </c>
      <c r="N41" s="56"/>
      <c r="O41" s="56">
        <v>2014</v>
      </c>
      <c r="P41" s="56"/>
      <c r="Q41" s="56"/>
      <c r="R41" s="56"/>
      <c r="S41" s="56" t="s">
        <v>195</v>
      </c>
      <c r="T41" s="56">
        <v>1</v>
      </c>
      <c r="U41" s="56">
        <v>1</v>
      </c>
      <c r="V41" s="56">
        <v>1</v>
      </c>
      <c r="W41" s="56"/>
      <c r="X41" s="56"/>
      <c r="Y41" s="56">
        <v>1</v>
      </c>
      <c r="Z41" s="56">
        <v>1</v>
      </c>
      <c r="AA41" s="56"/>
      <c r="AB41" s="56" t="s">
        <v>196</v>
      </c>
      <c r="AC41" s="56"/>
      <c r="AD41" s="56"/>
      <c r="AE41" s="56"/>
      <c r="AF41" s="56">
        <v>237</v>
      </c>
      <c r="AG41" s="56"/>
      <c r="AH41" s="56">
        <v>350000</v>
      </c>
      <c r="AI41" s="56"/>
      <c r="AJ41" s="56"/>
      <c r="AK41" s="56"/>
      <c r="AL41" s="56"/>
      <c r="AM41" s="56"/>
      <c r="AN41" s="56"/>
      <c r="AO41" s="56"/>
      <c r="AP41" s="56"/>
      <c r="AQ41" s="56"/>
      <c r="AR41" s="56"/>
      <c r="AS41" s="56"/>
      <c r="AT41" s="56" t="s">
        <v>197</v>
      </c>
      <c r="AU41" s="56"/>
      <c r="AV41" s="56"/>
      <c r="AW41" s="56"/>
      <c r="AX41" s="56"/>
      <c r="AY41" s="56"/>
      <c r="AZ41" s="56"/>
      <c r="BA41" s="56"/>
      <c r="BB41" s="56"/>
      <c r="BC41" s="56">
        <v>220</v>
      </c>
      <c r="BD41" s="56">
        <v>3624000</v>
      </c>
      <c r="BE41" s="56">
        <v>13700</v>
      </c>
      <c r="BF41" s="56">
        <v>1</v>
      </c>
      <c r="BG41" s="56">
        <v>237</v>
      </c>
      <c r="BH41" s="56">
        <v>350000</v>
      </c>
      <c r="BI41" s="56"/>
      <c r="BJ41" s="56"/>
      <c r="BK41" s="56"/>
      <c r="BL41" s="56"/>
    </row>
    <row r="42" spans="1:64" s="57" customFormat="1" hidden="1">
      <c r="A42" s="54">
        <v>100431</v>
      </c>
      <c r="B42" s="56" t="s">
        <v>299</v>
      </c>
      <c r="C42" s="56">
        <v>0</v>
      </c>
      <c r="D42" s="56">
        <v>1</v>
      </c>
      <c r="E42" s="56">
        <v>0</v>
      </c>
      <c r="F42" s="56" t="s">
        <v>299</v>
      </c>
      <c r="G42" s="56"/>
      <c r="H42" s="56" t="s">
        <v>296</v>
      </c>
      <c r="I42" s="56" t="s">
        <v>226</v>
      </c>
      <c r="J42" s="56">
        <v>49.297000000000004</v>
      </c>
      <c r="K42" s="56">
        <v>-123.107</v>
      </c>
      <c r="L42" s="56" t="s">
        <v>194</v>
      </c>
      <c r="M42" s="56">
        <v>2002</v>
      </c>
      <c r="N42" s="56"/>
      <c r="O42" s="56">
        <v>2014</v>
      </c>
      <c r="P42" s="56"/>
      <c r="Q42" s="56"/>
      <c r="R42" s="56"/>
      <c r="S42" s="56" t="s">
        <v>195</v>
      </c>
      <c r="T42" s="56"/>
      <c r="U42" s="56"/>
      <c r="V42" s="56"/>
      <c r="W42" s="56"/>
      <c r="X42" s="56"/>
      <c r="Y42" s="56"/>
      <c r="Z42" s="56"/>
      <c r="AA42" s="56"/>
      <c r="AB42" s="56" t="s">
        <v>212</v>
      </c>
      <c r="AC42" s="56"/>
      <c r="AD42" s="56"/>
      <c r="AE42" s="56"/>
      <c r="AF42" s="56"/>
      <c r="AG42" s="56"/>
      <c r="AH42" s="56"/>
      <c r="AI42" s="56"/>
      <c r="AJ42" s="56"/>
      <c r="AK42" s="56"/>
      <c r="AL42" s="56"/>
      <c r="AM42" s="56"/>
      <c r="AN42" s="56"/>
      <c r="AO42" s="56"/>
      <c r="AP42" s="56"/>
      <c r="AQ42" s="56"/>
      <c r="AR42" s="56"/>
      <c r="AS42" s="56"/>
      <c r="AT42" s="56" t="s">
        <v>248</v>
      </c>
      <c r="AU42" s="56"/>
      <c r="AV42" s="56"/>
      <c r="AW42" s="56"/>
      <c r="AX42" s="56"/>
      <c r="AY42" s="56"/>
      <c r="AZ42" s="56"/>
      <c r="BA42" s="56"/>
      <c r="BB42" s="56"/>
      <c r="BC42" s="56">
        <v>0</v>
      </c>
      <c r="BD42" s="56">
        <v>0</v>
      </c>
      <c r="BE42" s="56">
        <v>0</v>
      </c>
      <c r="BF42" s="56"/>
      <c r="BG42" s="56"/>
      <c r="BH42" s="56"/>
      <c r="BI42" s="56">
        <v>0</v>
      </c>
      <c r="BJ42" s="56">
        <v>0</v>
      </c>
      <c r="BK42" s="56">
        <v>0</v>
      </c>
      <c r="BL42" s="56">
        <v>0</v>
      </c>
    </row>
    <row r="43" spans="1:64" s="57" customFormat="1" hidden="1">
      <c r="A43" s="54">
        <v>100433</v>
      </c>
      <c r="B43" s="56" t="s">
        <v>300</v>
      </c>
      <c r="C43" s="56">
        <v>0</v>
      </c>
      <c r="D43" s="56">
        <v>1</v>
      </c>
      <c r="E43" s="56">
        <v>0</v>
      </c>
      <c r="F43" s="56" t="s">
        <v>301</v>
      </c>
      <c r="G43" s="56"/>
      <c r="H43" s="56" t="s">
        <v>296</v>
      </c>
      <c r="I43" s="56" t="s">
        <v>226</v>
      </c>
      <c r="J43" s="56">
        <v>49.298999999999999</v>
      </c>
      <c r="K43" s="56">
        <v>-123.10499999999999</v>
      </c>
      <c r="L43" s="56" t="s">
        <v>194</v>
      </c>
      <c r="M43" s="56">
        <v>2012</v>
      </c>
      <c r="N43" s="56"/>
      <c r="O43" s="56">
        <v>2014</v>
      </c>
      <c r="P43" s="56"/>
      <c r="Q43" s="56"/>
      <c r="R43" s="56"/>
      <c r="S43" s="56" t="s">
        <v>195</v>
      </c>
      <c r="T43" s="56"/>
      <c r="U43" s="56"/>
      <c r="V43" s="56"/>
      <c r="W43" s="56"/>
      <c r="X43" s="56"/>
      <c r="Y43" s="56"/>
      <c r="Z43" s="56">
        <v>1</v>
      </c>
      <c r="AA43" s="56"/>
      <c r="AB43" s="56" t="s">
        <v>196</v>
      </c>
      <c r="AC43" s="56"/>
      <c r="AD43" s="56"/>
      <c r="AE43" s="56"/>
      <c r="AF43" s="56">
        <v>3</v>
      </c>
      <c r="AG43" s="56"/>
      <c r="AH43" s="56"/>
      <c r="AI43" s="56"/>
      <c r="AJ43" s="56"/>
      <c r="AK43" s="56"/>
      <c r="AL43" s="56"/>
      <c r="AM43" s="56"/>
      <c r="AN43" s="56"/>
      <c r="AO43" s="56"/>
      <c r="AP43" s="56"/>
      <c r="AQ43" s="56"/>
      <c r="AR43" s="56"/>
      <c r="AS43" s="56"/>
      <c r="AT43" s="56" t="s">
        <v>197</v>
      </c>
      <c r="AU43" s="56"/>
      <c r="AV43" s="56"/>
      <c r="AW43" s="56"/>
      <c r="AX43" s="56"/>
      <c r="AY43" s="56"/>
      <c r="AZ43" s="56"/>
      <c r="BA43" s="56"/>
      <c r="BB43" s="56"/>
      <c r="BC43" s="56">
        <v>2</v>
      </c>
      <c r="BD43" s="56"/>
      <c r="BE43" s="56">
        <v>500</v>
      </c>
      <c r="BF43" s="56">
        <v>0</v>
      </c>
      <c r="BG43" s="56"/>
      <c r="BH43" s="56"/>
      <c r="BI43" s="56">
        <v>3</v>
      </c>
      <c r="BJ43" s="56"/>
      <c r="BK43" s="56"/>
      <c r="BL43" s="56"/>
    </row>
    <row r="44" spans="1:64" s="57" customFormat="1" hidden="1">
      <c r="A44" s="54">
        <v>100434</v>
      </c>
      <c r="B44" s="56" t="s">
        <v>302</v>
      </c>
      <c r="C44" s="56">
        <v>0</v>
      </c>
      <c r="D44" s="56">
        <v>1</v>
      </c>
      <c r="E44" s="56">
        <v>1</v>
      </c>
      <c r="F44" s="56" t="s">
        <v>296</v>
      </c>
      <c r="G44" s="56"/>
      <c r="H44" s="56" t="s">
        <v>296</v>
      </c>
      <c r="I44" s="56" t="s">
        <v>226</v>
      </c>
      <c r="J44" s="56">
        <v>49.300000000000004</v>
      </c>
      <c r="K44" s="56">
        <v>-123.104</v>
      </c>
      <c r="L44" s="56" t="s">
        <v>194</v>
      </c>
      <c r="M44" s="56">
        <v>2010</v>
      </c>
      <c r="N44" s="56"/>
      <c r="O44" s="56">
        <v>2014</v>
      </c>
      <c r="P44" s="56"/>
      <c r="Q44" s="56"/>
      <c r="R44" s="56"/>
      <c r="S44" s="56" t="s">
        <v>195</v>
      </c>
      <c r="T44" s="56">
        <v>1</v>
      </c>
      <c r="U44" s="56"/>
      <c r="V44" s="56">
        <v>1</v>
      </c>
      <c r="W44" s="56"/>
      <c r="X44" s="56"/>
      <c r="Y44" s="56"/>
      <c r="Z44" s="56">
        <v>1</v>
      </c>
      <c r="AA44" s="56"/>
      <c r="AB44" s="56" t="s">
        <v>212</v>
      </c>
      <c r="AC44" s="56"/>
      <c r="AD44" s="56"/>
      <c r="AE44" s="56"/>
      <c r="AF44" s="56">
        <v>20</v>
      </c>
      <c r="AG44" s="56"/>
      <c r="AH44" s="56">
        <v>26703</v>
      </c>
      <c r="AI44" s="56"/>
      <c r="AJ44" s="56"/>
      <c r="AK44" s="56"/>
      <c r="AL44" s="56"/>
      <c r="AM44" s="56"/>
      <c r="AN44" s="56"/>
      <c r="AO44" s="56"/>
      <c r="AP44" s="56"/>
      <c r="AQ44" s="56"/>
      <c r="AR44" s="56"/>
      <c r="AS44" s="56"/>
      <c r="AT44" s="56" t="s">
        <v>256</v>
      </c>
      <c r="AU44" s="56">
        <v>65703.600000000006</v>
      </c>
      <c r="AV44" s="56" t="s">
        <v>197</v>
      </c>
      <c r="AW44" s="56">
        <v>40845.599999999999</v>
      </c>
      <c r="AX44" s="56"/>
      <c r="AY44" s="56"/>
      <c r="AZ44" s="56"/>
      <c r="BA44" s="56"/>
      <c r="BB44" s="56"/>
      <c r="BC44" s="56">
        <v>24</v>
      </c>
      <c r="BD44" s="56">
        <v>358000</v>
      </c>
      <c r="BE44" s="56">
        <v>2500</v>
      </c>
      <c r="BF44" s="56">
        <v>0</v>
      </c>
      <c r="BG44" s="56"/>
      <c r="BH44" s="56"/>
      <c r="BI44" s="56">
        <v>20</v>
      </c>
      <c r="BJ44" s="56">
        <v>26703</v>
      </c>
      <c r="BK44" s="56"/>
      <c r="BL44" s="56"/>
    </row>
    <row r="45" spans="1:64" s="57" customFormat="1" hidden="1">
      <c r="A45" s="54">
        <v>100437</v>
      </c>
      <c r="B45" s="56" t="s">
        <v>303</v>
      </c>
      <c r="C45" s="56">
        <v>0</v>
      </c>
      <c r="D45" s="56">
        <v>1</v>
      </c>
      <c r="E45" s="56">
        <v>0</v>
      </c>
      <c r="F45" s="56"/>
      <c r="G45" s="56"/>
      <c r="H45" s="56" t="s">
        <v>296</v>
      </c>
      <c r="I45" s="56" t="s">
        <v>226</v>
      </c>
      <c r="J45" s="56">
        <v>49.303000000000004</v>
      </c>
      <c r="K45" s="56">
        <v>-123.101</v>
      </c>
      <c r="L45" s="56" t="s">
        <v>194</v>
      </c>
      <c r="M45" s="56">
        <v>2015</v>
      </c>
      <c r="N45" s="56"/>
      <c r="O45" s="56"/>
      <c r="P45" s="56"/>
      <c r="Q45" s="56"/>
      <c r="R45" s="56"/>
      <c r="S45" s="56"/>
      <c r="T45" s="56"/>
      <c r="U45" s="56"/>
      <c r="V45" s="56"/>
      <c r="W45" s="56"/>
      <c r="X45" s="56"/>
      <c r="Y45" s="56"/>
      <c r="Z45" s="56"/>
      <c r="AA45" s="56"/>
      <c r="AB45" s="56" t="s">
        <v>304</v>
      </c>
      <c r="AC45" s="56" t="s">
        <v>305</v>
      </c>
      <c r="AD45" s="56"/>
      <c r="AE45" s="56"/>
      <c r="AF45" s="56"/>
      <c r="AG45" s="56"/>
      <c r="AH45" s="56"/>
      <c r="AI45" s="56"/>
      <c r="AJ45" s="56"/>
      <c r="AK45" s="56"/>
      <c r="AL45" s="56"/>
      <c r="AM45" s="56"/>
      <c r="AN45" s="56"/>
      <c r="AO45" s="56"/>
      <c r="AP45" s="56"/>
      <c r="AQ45" s="56"/>
      <c r="AR45" s="56"/>
      <c r="AS45" s="56"/>
      <c r="AT45" s="56" t="s">
        <v>306</v>
      </c>
      <c r="AU45" s="56"/>
      <c r="AV45" s="56"/>
      <c r="AW45" s="56"/>
      <c r="AX45" s="56"/>
      <c r="AY45" s="56"/>
      <c r="AZ45" s="56"/>
      <c r="BA45" s="56"/>
      <c r="BB45" s="56"/>
      <c r="BC45" s="56"/>
      <c r="BD45" s="56"/>
      <c r="BE45" s="56"/>
      <c r="BF45" s="56"/>
      <c r="BG45" s="56"/>
      <c r="BH45" s="56"/>
      <c r="BI45" s="56"/>
      <c r="BJ45" s="56"/>
      <c r="BK45" s="56"/>
      <c r="BL45" s="56"/>
    </row>
    <row r="46" spans="1:64" s="57" customFormat="1" hidden="1">
      <c r="A46" s="54">
        <v>100443</v>
      </c>
      <c r="B46" s="56" t="s">
        <v>307</v>
      </c>
      <c r="C46" s="56">
        <v>0</v>
      </c>
      <c r="D46" s="56">
        <v>1</v>
      </c>
      <c r="E46" s="56">
        <v>0</v>
      </c>
      <c r="F46" s="56"/>
      <c r="G46" s="56"/>
      <c r="H46" s="56" t="s">
        <v>296</v>
      </c>
      <c r="I46" s="56" t="s">
        <v>226</v>
      </c>
      <c r="J46" s="56">
        <v>49.309000000000005</v>
      </c>
      <c r="K46" s="56">
        <v>-123.095</v>
      </c>
      <c r="L46" s="56" t="s">
        <v>194</v>
      </c>
      <c r="M46" s="56"/>
      <c r="N46" s="56"/>
      <c r="O46" s="56"/>
      <c r="P46" s="56"/>
      <c r="Q46" s="56"/>
      <c r="R46" s="56"/>
      <c r="S46" s="56"/>
      <c r="T46" s="56"/>
      <c r="U46" s="56"/>
      <c r="V46" s="56"/>
      <c r="W46" s="56"/>
      <c r="X46" s="56"/>
      <c r="Y46" s="56"/>
      <c r="Z46" s="56"/>
      <c r="AA46" s="56"/>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6"/>
      <c r="BA46" s="56"/>
      <c r="BB46" s="56"/>
      <c r="BC46" s="56"/>
      <c r="BD46" s="56"/>
      <c r="BE46" s="56"/>
      <c r="BF46" s="56"/>
      <c r="BG46" s="56"/>
      <c r="BH46" s="56"/>
      <c r="BI46" s="56"/>
      <c r="BJ46" s="56"/>
      <c r="BK46" s="56"/>
      <c r="BL46" s="56"/>
    </row>
    <row r="47" spans="1:64" s="57" customFormat="1" hidden="1">
      <c r="A47" s="54">
        <v>100448</v>
      </c>
      <c r="B47" s="56" t="s">
        <v>308</v>
      </c>
      <c r="C47" s="56">
        <v>0</v>
      </c>
      <c r="D47" s="56">
        <v>1</v>
      </c>
      <c r="E47" s="56">
        <v>1</v>
      </c>
      <c r="F47" s="56" t="s">
        <v>259</v>
      </c>
      <c r="G47" s="56"/>
      <c r="H47" s="56" t="s">
        <v>309</v>
      </c>
      <c r="I47" s="56" t="s">
        <v>226</v>
      </c>
      <c r="J47" s="56">
        <v>49.314</v>
      </c>
      <c r="K47" s="56">
        <v>-123.08999999999999</v>
      </c>
      <c r="L47" s="56" t="s">
        <v>194</v>
      </c>
      <c r="M47" s="56">
        <v>1930</v>
      </c>
      <c r="N47" s="56"/>
      <c r="O47" s="56">
        <v>2014</v>
      </c>
      <c r="P47" s="56"/>
      <c r="Q47" s="56"/>
      <c r="R47" s="56"/>
      <c r="S47" s="56" t="s">
        <v>211</v>
      </c>
      <c r="T47" s="56">
        <v>1</v>
      </c>
      <c r="U47" s="56">
        <v>1</v>
      </c>
      <c r="V47" s="56"/>
      <c r="W47" s="56"/>
      <c r="X47" s="56"/>
      <c r="Y47" s="56">
        <v>1</v>
      </c>
      <c r="Z47" s="56">
        <v>1</v>
      </c>
      <c r="AA47" s="56"/>
      <c r="AB47" s="56" t="s">
        <v>196</v>
      </c>
      <c r="AC47" s="56"/>
      <c r="AD47" s="56"/>
      <c r="AE47" s="56"/>
      <c r="AF47" s="56">
        <v>123</v>
      </c>
      <c r="AG47" s="56"/>
      <c r="AH47" s="56">
        <v>165000</v>
      </c>
      <c r="AI47" s="56"/>
      <c r="AJ47" s="56"/>
      <c r="AK47" s="56"/>
      <c r="AL47" s="56"/>
      <c r="AM47" s="56"/>
      <c r="AN47" s="56"/>
      <c r="AO47" s="56"/>
      <c r="AP47" s="56"/>
      <c r="AQ47" s="56"/>
      <c r="AR47" s="56"/>
      <c r="AS47" s="56"/>
      <c r="AT47" s="56" t="s">
        <v>231</v>
      </c>
      <c r="AU47" s="56"/>
      <c r="AV47" s="56" t="s">
        <v>197</v>
      </c>
      <c r="AW47" s="56"/>
      <c r="AX47" s="56"/>
      <c r="AY47" s="56"/>
      <c r="AZ47" s="56"/>
      <c r="BA47" s="56"/>
      <c r="BB47" s="56"/>
      <c r="BC47" s="56">
        <v>140</v>
      </c>
      <c r="BD47" s="56">
        <v>869000</v>
      </c>
      <c r="BE47" s="56">
        <v>15000</v>
      </c>
      <c r="BF47" s="56">
        <v>1</v>
      </c>
      <c r="BG47" s="56">
        <v>123</v>
      </c>
      <c r="BH47" s="56">
        <v>165000</v>
      </c>
      <c r="BI47" s="56"/>
      <c r="BJ47" s="56"/>
      <c r="BK47" s="56"/>
      <c r="BL47" s="56"/>
    </row>
    <row r="48" spans="1:64" s="57" customFormat="1" hidden="1">
      <c r="A48" s="54">
        <v>100455</v>
      </c>
      <c r="B48" s="56" t="s">
        <v>310</v>
      </c>
      <c r="C48" s="56">
        <v>0</v>
      </c>
      <c r="D48" s="56">
        <v>1</v>
      </c>
      <c r="E48" s="56">
        <v>0</v>
      </c>
      <c r="F48" s="56" t="s">
        <v>311</v>
      </c>
      <c r="G48" s="56"/>
      <c r="H48" s="56" t="s">
        <v>312</v>
      </c>
      <c r="I48" s="56" t="s">
        <v>226</v>
      </c>
      <c r="J48" s="56">
        <v>48.428999999999995</v>
      </c>
      <c r="K48" s="56">
        <v>-123.36499999999999</v>
      </c>
      <c r="L48" s="56" t="s">
        <v>194</v>
      </c>
      <c r="M48" s="56">
        <v>2009</v>
      </c>
      <c r="N48" s="56"/>
      <c r="O48" s="56">
        <v>2014</v>
      </c>
      <c r="P48" s="56"/>
      <c r="Q48" s="56"/>
      <c r="R48" s="56"/>
      <c r="S48" s="56" t="s">
        <v>195</v>
      </c>
      <c r="T48" s="56"/>
      <c r="U48" s="56"/>
      <c r="V48" s="56">
        <v>1</v>
      </c>
      <c r="W48" s="56"/>
      <c r="X48" s="56"/>
      <c r="Y48" s="56"/>
      <c r="Z48" s="56">
        <v>1</v>
      </c>
      <c r="AA48" s="56"/>
      <c r="AB48" s="56" t="s">
        <v>212</v>
      </c>
      <c r="AC48" s="56" t="s">
        <v>313</v>
      </c>
      <c r="AD48" s="56"/>
      <c r="AE48" s="56"/>
      <c r="AF48" s="56">
        <v>62.423909999999992</v>
      </c>
      <c r="AG48" s="56"/>
      <c r="AH48" s="56">
        <v>122318</v>
      </c>
      <c r="AI48" s="56"/>
      <c r="AJ48" s="56"/>
      <c r="AK48" s="56"/>
      <c r="AL48" s="56"/>
      <c r="AM48" s="56"/>
      <c r="AN48" s="56"/>
      <c r="AO48" s="56"/>
      <c r="AP48" s="56"/>
      <c r="AQ48" s="56"/>
      <c r="AR48" s="56"/>
      <c r="AS48" s="56"/>
      <c r="AT48" s="56"/>
      <c r="AU48" s="56"/>
      <c r="AV48" s="56"/>
      <c r="AW48" s="56"/>
      <c r="AX48" s="56"/>
      <c r="AY48" s="56"/>
      <c r="AZ48" s="56"/>
      <c r="BA48" s="56"/>
      <c r="BB48" s="56"/>
      <c r="BC48" s="56"/>
      <c r="BD48" s="56"/>
      <c r="BE48" s="56"/>
      <c r="BF48" s="56"/>
      <c r="BG48" s="56"/>
      <c r="BH48" s="56"/>
      <c r="BI48" s="56"/>
      <c r="BJ48" s="56"/>
      <c r="BK48" s="56"/>
      <c r="BL48" s="56"/>
    </row>
    <row r="49" spans="1:64" s="57" customFormat="1" hidden="1">
      <c r="A49" s="54">
        <v>100459</v>
      </c>
      <c r="B49" s="56" t="s">
        <v>314</v>
      </c>
      <c r="C49" s="56">
        <v>0</v>
      </c>
      <c r="D49" s="56">
        <v>1</v>
      </c>
      <c r="E49" s="56">
        <v>0</v>
      </c>
      <c r="F49" s="56"/>
      <c r="G49" s="56"/>
      <c r="H49" s="56" t="s">
        <v>312</v>
      </c>
      <c r="I49" s="56" t="s">
        <v>226</v>
      </c>
      <c r="J49" s="56">
        <v>48.433</v>
      </c>
      <c r="K49" s="56">
        <v>-123.361</v>
      </c>
      <c r="L49" s="56" t="s">
        <v>194</v>
      </c>
      <c r="M49" s="56"/>
      <c r="N49" s="56"/>
      <c r="O49" s="56"/>
      <c r="P49" s="56"/>
      <c r="Q49" s="56"/>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row>
    <row r="50" spans="1:64" s="57" customFormat="1" hidden="1">
      <c r="A50" s="54">
        <v>100462</v>
      </c>
      <c r="B50" s="56" t="s">
        <v>315</v>
      </c>
      <c r="C50" s="56">
        <v>0</v>
      </c>
      <c r="D50" s="56">
        <v>1</v>
      </c>
      <c r="E50" s="56">
        <v>0</v>
      </c>
      <c r="F50" s="56"/>
      <c r="G50" s="56"/>
      <c r="H50" s="56" t="s">
        <v>312</v>
      </c>
      <c r="I50" s="56" t="s">
        <v>226</v>
      </c>
      <c r="J50" s="56">
        <v>48.436</v>
      </c>
      <c r="K50" s="56">
        <v>-123.358</v>
      </c>
      <c r="L50" s="56" t="s">
        <v>194</v>
      </c>
      <c r="M50" s="56">
        <v>1968</v>
      </c>
      <c r="N50" s="56"/>
      <c r="O50" s="56"/>
      <c r="P50" s="56"/>
      <c r="Q50" s="56"/>
      <c r="R50" s="56"/>
      <c r="S50" s="56"/>
      <c r="T50" s="56"/>
      <c r="U50" s="56"/>
      <c r="V50" s="56"/>
      <c r="W50" s="56"/>
      <c r="X50" s="56"/>
      <c r="Y50" s="56"/>
      <c r="Z50" s="56"/>
      <c r="AA50" s="56"/>
      <c r="AB50" s="56" t="s">
        <v>316</v>
      </c>
      <c r="AC50" s="56"/>
      <c r="AD50" s="56"/>
      <c r="AE50" s="56"/>
      <c r="AF50" s="56"/>
      <c r="AG50" s="56"/>
      <c r="AH50" s="56"/>
      <c r="AI50" s="56"/>
      <c r="AJ50" s="56"/>
      <c r="AK50" s="56"/>
      <c r="AL50" s="56"/>
      <c r="AM50" s="56"/>
      <c r="AN50" s="56"/>
      <c r="AO50" s="56"/>
      <c r="AP50" s="56"/>
      <c r="AQ50" s="56"/>
      <c r="AR50" s="56"/>
      <c r="AS50" s="56"/>
      <c r="AT50" s="56" t="s">
        <v>197</v>
      </c>
      <c r="AU50" s="56"/>
      <c r="AV50" s="56"/>
      <c r="AW50" s="56"/>
      <c r="AX50" s="56"/>
      <c r="AY50" s="56"/>
      <c r="AZ50" s="56"/>
      <c r="BA50" s="56"/>
      <c r="BB50" s="56"/>
      <c r="BC50" s="56"/>
      <c r="BD50" s="56"/>
      <c r="BE50" s="56"/>
      <c r="BF50" s="56"/>
      <c r="BG50" s="56"/>
      <c r="BH50" s="56"/>
      <c r="BI50" s="56"/>
      <c r="BJ50" s="56"/>
      <c r="BK50" s="56"/>
      <c r="BL50" s="56"/>
    </row>
    <row r="51" spans="1:64" s="57" customFormat="1" hidden="1">
      <c r="A51" s="54">
        <v>100463</v>
      </c>
      <c r="B51" s="56" t="s">
        <v>317</v>
      </c>
      <c r="C51" s="56">
        <v>0</v>
      </c>
      <c r="D51" s="56">
        <v>1</v>
      </c>
      <c r="E51" s="56">
        <v>0</v>
      </c>
      <c r="F51" s="56"/>
      <c r="G51" s="56"/>
      <c r="H51" s="56" t="s">
        <v>312</v>
      </c>
      <c r="I51" s="56" t="s">
        <v>226</v>
      </c>
      <c r="J51" s="56">
        <v>48.436999999999998</v>
      </c>
      <c r="K51" s="56">
        <v>-123.357</v>
      </c>
      <c r="L51" s="56" t="s">
        <v>194</v>
      </c>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row>
    <row r="52" spans="1:64" s="57" customFormat="1" hidden="1">
      <c r="A52" s="54">
        <v>100464</v>
      </c>
      <c r="B52" s="56" t="s">
        <v>318</v>
      </c>
      <c r="C52" s="56">
        <v>0</v>
      </c>
      <c r="D52" s="56">
        <v>1</v>
      </c>
      <c r="E52" s="56">
        <v>1</v>
      </c>
      <c r="F52" s="56" t="s">
        <v>319</v>
      </c>
      <c r="G52" s="56"/>
      <c r="H52" s="56" t="s">
        <v>312</v>
      </c>
      <c r="I52" s="56" t="s">
        <v>226</v>
      </c>
      <c r="J52" s="56">
        <v>48.437999999999995</v>
      </c>
      <c r="K52" s="56">
        <v>-123.35599999999999</v>
      </c>
      <c r="L52" s="56" t="s">
        <v>194</v>
      </c>
      <c r="M52" s="56">
        <v>2011</v>
      </c>
      <c r="N52" s="56"/>
      <c r="O52" s="56">
        <v>2014</v>
      </c>
      <c r="P52" s="56">
        <v>814</v>
      </c>
      <c r="Q52" s="56"/>
      <c r="R52" s="56"/>
      <c r="S52" s="56" t="s">
        <v>218</v>
      </c>
      <c r="T52" s="56">
        <v>1</v>
      </c>
      <c r="U52" s="56"/>
      <c r="V52" s="56"/>
      <c r="W52" s="56"/>
      <c r="X52" s="56"/>
      <c r="Y52" s="56"/>
      <c r="Z52" s="56">
        <v>1</v>
      </c>
      <c r="AA52" s="56"/>
      <c r="AB52" s="56" t="s">
        <v>196</v>
      </c>
      <c r="AC52" s="56"/>
      <c r="AD52" s="56"/>
      <c r="AE52" s="56"/>
      <c r="AF52" s="56">
        <v>3.9499999999999997</v>
      </c>
      <c r="AG52" s="56"/>
      <c r="AH52" s="56">
        <v>1734</v>
      </c>
      <c r="AI52" s="56"/>
      <c r="AJ52" s="56"/>
      <c r="AK52" s="56"/>
      <c r="AL52" s="56"/>
      <c r="AM52" s="56"/>
      <c r="AN52" s="56"/>
      <c r="AO52" s="56"/>
      <c r="AP52" s="56"/>
      <c r="AQ52" s="56"/>
      <c r="AR52" s="56"/>
      <c r="AS52" s="56"/>
      <c r="AT52" s="56" t="s">
        <v>248</v>
      </c>
      <c r="AU52" s="56"/>
      <c r="AV52" s="56"/>
      <c r="AW52" s="56"/>
      <c r="AX52" s="56"/>
      <c r="AY52" s="56"/>
      <c r="AZ52" s="56"/>
      <c r="BA52" s="56"/>
      <c r="BB52" s="56"/>
      <c r="BC52" s="56">
        <v>302</v>
      </c>
      <c r="BD52" s="56">
        <v>67404</v>
      </c>
      <c r="BE52" s="56">
        <v>4590</v>
      </c>
      <c r="BF52" s="56">
        <v>1</v>
      </c>
      <c r="BG52" s="56"/>
      <c r="BH52" s="56"/>
      <c r="BI52" s="56">
        <v>2.2599999999999998</v>
      </c>
      <c r="BJ52" s="56">
        <v>1317</v>
      </c>
      <c r="BK52" s="56">
        <v>1.69</v>
      </c>
      <c r="BL52" s="56">
        <v>417</v>
      </c>
    </row>
    <row r="53" spans="1:64" s="57" customFormat="1" hidden="1">
      <c r="A53" s="54">
        <v>100473</v>
      </c>
      <c r="B53" s="56" t="s">
        <v>320</v>
      </c>
      <c r="C53" s="56">
        <v>0</v>
      </c>
      <c r="D53" s="56">
        <v>1</v>
      </c>
      <c r="E53" s="56">
        <v>1</v>
      </c>
      <c r="F53" s="56" t="s">
        <v>321</v>
      </c>
      <c r="G53" s="56"/>
      <c r="H53" s="56" t="s">
        <v>321</v>
      </c>
      <c r="I53" s="56" t="s">
        <v>226</v>
      </c>
      <c r="J53" s="56">
        <v>50.12</v>
      </c>
      <c r="K53" s="56">
        <v>-122.95299999999999</v>
      </c>
      <c r="L53" s="56" t="s">
        <v>194</v>
      </c>
      <c r="M53" s="56">
        <v>2009</v>
      </c>
      <c r="N53" s="56"/>
      <c r="O53" s="56">
        <v>2014</v>
      </c>
      <c r="P53" s="56"/>
      <c r="Q53" s="56"/>
      <c r="R53" s="56"/>
      <c r="S53" s="56" t="s">
        <v>218</v>
      </c>
      <c r="T53" s="56">
        <v>1</v>
      </c>
      <c r="U53" s="56"/>
      <c r="V53" s="56"/>
      <c r="W53" s="56"/>
      <c r="X53" s="56">
        <v>1</v>
      </c>
      <c r="Y53" s="56"/>
      <c r="Z53" s="56">
        <v>1</v>
      </c>
      <c r="AA53" s="56"/>
      <c r="AB53" s="56" t="s">
        <v>196</v>
      </c>
      <c r="AC53" s="56"/>
      <c r="AD53" s="56"/>
      <c r="AE53" s="56"/>
      <c r="AF53" s="56"/>
      <c r="AG53" s="56"/>
      <c r="AH53" s="56"/>
      <c r="AI53" s="56"/>
      <c r="AJ53" s="56"/>
      <c r="AK53" s="56"/>
      <c r="AL53" s="56"/>
      <c r="AM53" s="56"/>
      <c r="AN53" s="56"/>
      <c r="AO53" s="56"/>
      <c r="AP53" s="56"/>
      <c r="AQ53" s="56"/>
      <c r="AR53" s="56"/>
      <c r="AS53" s="56"/>
      <c r="AT53" s="56" t="s">
        <v>248</v>
      </c>
      <c r="AU53" s="56"/>
      <c r="AV53" s="56" t="s">
        <v>197</v>
      </c>
      <c r="AW53" s="56"/>
      <c r="AX53" s="56"/>
      <c r="AY53" s="56"/>
      <c r="AZ53" s="56"/>
      <c r="BA53" s="56"/>
      <c r="BB53" s="56"/>
      <c r="BC53" s="56">
        <v>68</v>
      </c>
      <c r="BD53" s="56">
        <v>42600</v>
      </c>
      <c r="BE53" s="56">
        <v>3000</v>
      </c>
      <c r="BF53" s="56"/>
      <c r="BG53" s="56"/>
      <c r="BH53" s="56"/>
      <c r="BI53" s="56"/>
      <c r="BJ53" s="56"/>
      <c r="BK53" s="56"/>
      <c r="BL53" s="56"/>
    </row>
    <row r="54" spans="1:64" s="57" customFormat="1" hidden="1">
      <c r="A54" s="54">
        <v>100482</v>
      </c>
      <c r="B54" s="56" t="s">
        <v>322</v>
      </c>
      <c r="C54" s="56">
        <v>0</v>
      </c>
      <c r="D54" s="56">
        <v>1</v>
      </c>
      <c r="E54" s="56">
        <v>0</v>
      </c>
      <c r="F54" s="56"/>
      <c r="G54" s="56"/>
      <c r="H54" s="56" t="s">
        <v>323</v>
      </c>
      <c r="I54" s="56" t="s">
        <v>324</v>
      </c>
      <c r="J54" s="56">
        <v>49.606000000000002</v>
      </c>
      <c r="K54" s="56">
        <v>-97.287000000000006</v>
      </c>
      <c r="L54" s="56" t="s">
        <v>194</v>
      </c>
      <c r="M54" s="56">
        <v>2013</v>
      </c>
      <c r="N54" s="56"/>
      <c r="O54" s="56"/>
      <c r="P54" s="56"/>
      <c r="Q54" s="56"/>
      <c r="R54" s="56"/>
      <c r="S54" s="56"/>
      <c r="T54" s="56"/>
      <c r="U54" s="56"/>
      <c r="V54" s="56"/>
      <c r="W54" s="56"/>
      <c r="X54" s="56"/>
      <c r="Y54" s="56"/>
      <c r="Z54" s="56"/>
      <c r="AA54" s="56"/>
      <c r="AB54" s="56" t="s">
        <v>325</v>
      </c>
      <c r="AC54" s="56"/>
      <c r="AD54" s="56"/>
      <c r="AE54" s="56"/>
      <c r="AF54" s="56"/>
      <c r="AG54" s="56"/>
      <c r="AH54" s="56"/>
      <c r="AI54" s="56"/>
      <c r="AJ54" s="56"/>
      <c r="AK54" s="56"/>
      <c r="AL54" s="56"/>
      <c r="AM54" s="56"/>
      <c r="AN54" s="56"/>
      <c r="AO54" s="56"/>
      <c r="AP54" s="56"/>
      <c r="AQ54" s="56"/>
      <c r="AR54" s="56"/>
      <c r="AS54" s="56"/>
      <c r="AT54" s="56" t="s">
        <v>248</v>
      </c>
      <c r="AU54" s="56"/>
      <c r="AV54" s="56"/>
      <c r="AW54" s="56"/>
      <c r="AX54" s="56"/>
      <c r="AY54" s="56"/>
      <c r="AZ54" s="56"/>
      <c r="BA54" s="56"/>
      <c r="BB54" s="56"/>
      <c r="BC54" s="56"/>
      <c r="BD54" s="56"/>
      <c r="BE54" s="56"/>
      <c r="BF54" s="56"/>
      <c r="BG54" s="56"/>
      <c r="BH54" s="56"/>
      <c r="BI54" s="56"/>
      <c r="BJ54" s="56"/>
      <c r="BK54" s="56"/>
      <c r="BL54" s="56"/>
    </row>
    <row r="55" spans="1:64" s="57" customFormat="1" hidden="1">
      <c r="A55" s="54">
        <v>100485</v>
      </c>
      <c r="B55" s="56" t="s">
        <v>326</v>
      </c>
      <c r="C55" s="56">
        <v>0</v>
      </c>
      <c r="D55" s="56">
        <v>1</v>
      </c>
      <c r="E55" s="56">
        <v>0</v>
      </c>
      <c r="F55" s="56" t="s">
        <v>327</v>
      </c>
      <c r="G55" s="56"/>
      <c r="H55" s="56" t="s">
        <v>328</v>
      </c>
      <c r="I55" s="56" t="s">
        <v>324</v>
      </c>
      <c r="J55" s="56">
        <v>49.848999999999997</v>
      </c>
      <c r="K55" s="56">
        <v>-99.948999999999998</v>
      </c>
      <c r="L55" s="56" t="s">
        <v>194</v>
      </c>
      <c r="M55" s="56">
        <v>1985</v>
      </c>
      <c r="N55" s="56"/>
      <c r="O55" s="56">
        <v>2014</v>
      </c>
      <c r="P55" s="56"/>
      <c r="Q55" s="56"/>
      <c r="R55" s="56"/>
      <c r="S55" s="56" t="s">
        <v>211</v>
      </c>
      <c r="T55" s="56">
        <v>1</v>
      </c>
      <c r="U55" s="56"/>
      <c r="V55" s="56">
        <v>1</v>
      </c>
      <c r="W55" s="56"/>
      <c r="X55" s="56"/>
      <c r="Y55" s="56">
        <v>1</v>
      </c>
      <c r="Z55" s="56">
        <v>1</v>
      </c>
      <c r="AA55" s="56"/>
      <c r="AB55" s="56" t="s">
        <v>212</v>
      </c>
      <c r="AC55" s="56"/>
      <c r="AD55" s="56"/>
      <c r="AE55" s="56"/>
      <c r="AF55" s="56">
        <v>3.5634800000000002</v>
      </c>
      <c r="AG55" s="56"/>
      <c r="AH55" s="56">
        <v>4743.9639999999999</v>
      </c>
      <c r="AI55" s="56"/>
      <c r="AJ55" s="56"/>
      <c r="AK55" s="56"/>
      <c r="AL55" s="56"/>
      <c r="AM55" s="56"/>
      <c r="AN55" s="56"/>
      <c r="AO55" s="56"/>
      <c r="AP55" s="56"/>
      <c r="AQ55" s="56"/>
      <c r="AR55" s="56"/>
      <c r="AS55" s="56"/>
      <c r="AT55" s="56" t="s">
        <v>197</v>
      </c>
      <c r="AU55" s="56">
        <v>45938108.600000001</v>
      </c>
      <c r="AV55" s="56" t="s">
        <v>201</v>
      </c>
      <c r="AW55" s="56">
        <v>34011.233999999997</v>
      </c>
      <c r="AX55" s="56" t="s">
        <v>329</v>
      </c>
      <c r="AY55" s="56">
        <v>38.68</v>
      </c>
      <c r="AZ55" s="56"/>
      <c r="BA55" s="56"/>
      <c r="BB55" s="56"/>
      <c r="BC55" s="56">
        <v>14</v>
      </c>
      <c r="BD55" s="56">
        <v>59095.6</v>
      </c>
      <c r="BE55" s="56">
        <v>5000</v>
      </c>
      <c r="BF55" s="56">
        <v>0</v>
      </c>
      <c r="BG55" s="56">
        <v>0.75</v>
      </c>
      <c r="BH55" s="56">
        <v>4238.6099999999997</v>
      </c>
      <c r="BI55" s="56"/>
      <c r="BJ55" s="56"/>
      <c r="BK55" s="56">
        <v>2.8134800000000002</v>
      </c>
      <c r="BL55" s="56">
        <v>505.35399999999998</v>
      </c>
    </row>
    <row r="56" spans="1:64" s="57" customFormat="1" hidden="1">
      <c r="A56" s="54">
        <v>100496</v>
      </c>
      <c r="B56" s="56" t="s">
        <v>330</v>
      </c>
      <c r="C56" s="56">
        <v>0</v>
      </c>
      <c r="D56" s="56">
        <v>1</v>
      </c>
      <c r="E56" s="56">
        <v>1</v>
      </c>
      <c r="F56" s="56" t="s">
        <v>331</v>
      </c>
      <c r="G56" s="56"/>
      <c r="H56" s="56" t="s">
        <v>331</v>
      </c>
      <c r="I56" s="56" t="s">
        <v>324</v>
      </c>
      <c r="J56" s="56">
        <v>49.709000000000003</v>
      </c>
      <c r="K56" s="56">
        <v>-96.988</v>
      </c>
      <c r="L56" s="56" t="s">
        <v>194</v>
      </c>
      <c r="M56" s="56">
        <v>2010</v>
      </c>
      <c r="N56" s="56"/>
      <c r="O56" s="56">
        <v>2014</v>
      </c>
      <c r="P56" s="56"/>
      <c r="Q56" s="56"/>
      <c r="R56" s="56"/>
      <c r="S56" s="56" t="s">
        <v>218</v>
      </c>
      <c r="T56" s="56">
        <v>1</v>
      </c>
      <c r="U56" s="56">
        <v>1</v>
      </c>
      <c r="V56" s="56"/>
      <c r="W56" s="56"/>
      <c r="X56" s="56"/>
      <c r="Y56" s="56"/>
      <c r="Z56" s="56"/>
      <c r="AA56" s="56"/>
      <c r="AB56" s="56" t="s">
        <v>212</v>
      </c>
      <c r="AC56" s="56"/>
      <c r="AD56" s="56"/>
      <c r="AE56" s="56"/>
      <c r="AF56" s="56"/>
      <c r="AG56" s="56"/>
      <c r="AH56" s="56"/>
      <c r="AI56" s="56"/>
      <c r="AJ56" s="56"/>
      <c r="AK56" s="56"/>
      <c r="AL56" s="56"/>
      <c r="AM56" s="56"/>
      <c r="AN56" s="56"/>
      <c r="AO56" s="56"/>
      <c r="AP56" s="56"/>
      <c r="AQ56" s="56"/>
      <c r="AR56" s="56"/>
      <c r="AS56" s="56"/>
      <c r="AT56" s="56" t="s">
        <v>248</v>
      </c>
      <c r="AU56" s="56"/>
      <c r="AV56" s="56" t="s">
        <v>201</v>
      </c>
      <c r="AW56" s="56"/>
      <c r="AX56" s="56"/>
      <c r="AY56" s="56"/>
      <c r="AZ56" s="56"/>
      <c r="BA56" s="56"/>
      <c r="BB56" s="56"/>
      <c r="BC56" s="56">
        <v>3</v>
      </c>
      <c r="BD56" s="56">
        <v>50000</v>
      </c>
      <c r="BE56" s="56">
        <v>1000</v>
      </c>
      <c r="BF56" s="56">
        <v>1</v>
      </c>
      <c r="BG56" s="56"/>
      <c r="BH56" s="56"/>
      <c r="BI56" s="56"/>
      <c r="BJ56" s="56"/>
      <c r="BK56" s="56"/>
      <c r="BL56" s="56"/>
    </row>
    <row r="57" spans="1:64" s="57" customFormat="1" hidden="1">
      <c r="A57" s="54">
        <v>100507</v>
      </c>
      <c r="B57" s="56" t="s">
        <v>332</v>
      </c>
      <c r="C57" s="56">
        <v>0</v>
      </c>
      <c r="D57" s="56">
        <v>1</v>
      </c>
      <c r="E57" s="56">
        <v>1</v>
      </c>
      <c r="F57" s="56" t="s">
        <v>333</v>
      </c>
      <c r="G57" s="56"/>
      <c r="H57" s="56" t="s">
        <v>334</v>
      </c>
      <c r="I57" s="56" t="s">
        <v>324</v>
      </c>
      <c r="J57" s="56">
        <v>49.494</v>
      </c>
      <c r="K57" s="56">
        <v>-97.033000000000001</v>
      </c>
      <c r="L57" s="56" t="s">
        <v>194</v>
      </c>
      <c r="M57" s="56">
        <v>2011</v>
      </c>
      <c r="N57" s="56"/>
      <c r="O57" s="56">
        <v>2014</v>
      </c>
      <c r="P57" s="56"/>
      <c r="Q57" s="56"/>
      <c r="R57" s="56"/>
      <c r="S57" s="56" t="s">
        <v>251</v>
      </c>
      <c r="T57" s="56"/>
      <c r="U57" s="56"/>
      <c r="V57" s="56">
        <v>1</v>
      </c>
      <c r="W57" s="56"/>
      <c r="X57" s="56"/>
      <c r="Y57" s="56">
        <v>1</v>
      </c>
      <c r="Z57" s="56">
        <v>1</v>
      </c>
      <c r="AA57" s="56"/>
      <c r="AB57" s="56" t="s">
        <v>196</v>
      </c>
      <c r="AC57" s="56"/>
      <c r="AD57" s="56"/>
      <c r="AE57" s="56"/>
      <c r="AF57" s="56">
        <v>1.4653700000000001</v>
      </c>
      <c r="AG57" s="56"/>
      <c r="AH57" s="56"/>
      <c r="AI57" s="56"/>
      <c r="AJ57" s="56"/>
      <c r="AK57" s="56"/>
      <c r="AL57" s="56"/>
      <c r="AM57" s="56"/>
      <c r="AN57" s="56"/>
      <c r="AO57" s="56"/>
      <c r="AP57" s="56"/>
      <c r="AQ57" s="56"/>
      <c r="AR57" s="56"/>
      <c r="AS57" s="56"/>
      <c r="AT57" s="56" t="s">
        <v>231</v>
      </c>
      <c r="AU57" s="56"/>
      <c r="AV57" s="56"/>
      <c r="AW57" s="56"/>
      <c r="AX57" s="56"/>
      <c r="AY57" s="56"/>
      <c r="AZ57" s="56"/>
      <c r="BA57" s="56"/>
      <c r="BB57" s="56"/>
      <c r="BC57" s="56">
        <v>3</v>
      </c>
      <c r="BD57" s="56">
        <v>13762.4</v>
      </c>
      <c r="BE57" s="56">
        <v>600</v>
      </c>
      <c r="BF57" s="56">
        <v>0</v>
      </c>
      <c r="BG57" s="56"/>
      <c r="BH57" s="56"/>
      <c r="BI57" s="56">
        <v>1.4653700000000001</v>
      </c>
      <c r="BJ57" s="56"/>
      <c r="BK57" s="56"/>
      <c r="BL57" s="56"/>
    </row>
    <row r="58" spans="1:64" s="57" customFormat="1" hidden="1">
      <c r="A58" s="54">
        <v>100514</v>
      </c>
      <c r="B58" s="56" t="s">
        <v>335</v>
      </c>
      <c r="C58" s="56">
        <v>0</v>
      </c>
      <c r="D58" s="56">
        <v>1</v>
      </c>
      <c r="E58" s="56">
        <v>0</v>
      </c>
      <c r="F58" s="56"/>
      <c r="G58" s="56"/>
      <c r="H58" s="56" t="s">
        <v>336</v>
      </c>
      <c r="I58" s="56" t="s">
        <v>324</v>
      </c>
      <c r="J58" s="56">
        <v>49.805999999999997</v>
      </c>
      <c r="K58" s="56">
        <v>-99.64</v>
      </c>
      <c r="L58" s="56" t="s">
        <v>194</v>
      </c>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row>
    <row r="59" spans="1:64" s="57" customFormat="1" hidden="1">
      <c r="A59" s="54">
        <v>100525</v>
      </c>
      <c r="B59" s="56" t="s">
        <v>337</v>
      </c>
      <c r="C59" s="56">
        <v>0</v>
      </c>
      <c r="D59" s="56">
        <v>1</v>
      </c>
      <c r="E59" s="56">
        <v>1</v>
      </c>
      <c r="F59" s="56"/>
      <c r="G59" s="56"/>
      <c r="H59" s="56" t="s">
        <v>338</v>
      </c>
      <c r="I59" s="56" t="s">
        <v>324</v>
      </c>
      <c r="J59" s="56">
        <v>49.595999999999997</v>
      </c>
      <c r="K59" s="56">
        <v>-99.686999999999998</v>
      </c>
      <c r="L59" s="56" t="s">
        <v>194</v>
      </c>
      <c r="M59" s="56"/>
      <c r="N59" s="56"/>
      <c r="O59" s="56"/>
      <c r="P59" s="56"/>
      <c r="Q59" s="56"/>
      <c r="R59" s="56"/>
      <c r="S59" s="56"/>
      <c r="T59" s="56"/>
      <c r="U59" s="56"/>
      <c r="V59" s="56"/>
      <c r="W59" s="56"/>
      <c r="X59" s="56"/>
      <c r="Y59" s="56"/>
      <c r="Z59" s="56"/>
      <c r="AA59" s="56"/>
      <c r="AB59" s="56" t="s">
        <v>339</v>
      </c>
      <c r="AC59" s="56"/>
      <c r="AD59" s="56"/>
      <c r="AE59" s="56"/>
      <c r="AF59" s="56"/>
      <c r="AG59" s="56"/>
      <c r="AH59" s="56"/>
      <c r="AI59" s="56"/>
      <c r="AJ59" s="56"/>
      <c r="AK59" s="56"/>
      <c r="AL59" s="56"/>
      <c r="AM59" s="56"/>
      <c r="AN59" s="56"/>
      <c r="AO59" s="56"/>
      <c r="AP59" s="56"/>
      <c r="AQ59" s="56"/>
      <c r="AR59" s="56"/>
      <c r="AS59" s="56"/>
      <c r="AT59" s="56" t="s">
        <v>248</v>
      </c>
      <c r="AU59" s="56"/>
      <c r="AV59" s="56"/>
      <c r="AW59" s="56"/>
      <c r="AX59" s="56"/>
      <c r="AY59" s="56"/>
      <c r="AZ59" s="56"/>
      <c r="BA59" s="56"/>
      <c r="BB59" s="56"/>
      <c r="BC59" s="56"/>
      <c r="BD59" s="56"/>
      <c r="BE59" s="56"/>
      <c r="BF59" s="56"/>
      <c r="BG59" s="56"/>
      <c r="BH59" s="56"/>
      <c r="BI59" s="56"/>
      <c r="BJ59" s="56"/>
      <c r="BK59" s="56"/>
      <c r="BL59" s="56"/>
    </row>
    <row r="60" spans="1:64" s="57" customFormat="1" hidden="1">
      <c r="A60" s="54">
        <v>100526</v>
      </c>
      <c r="B60" s="56" t="s">
        <v>340</v>
      </c>
      <c r="C60" s="56">
        <v>0</v>
      </c>
      <c r="D60" s="56">
        <v>1</v>
      </c>
      <c r="E60" s="56">
        <v>1</v>
      </c>
      <c r="F60" s="56"/>
      <c r="G60" s="56"/>
      <c r="H60" s="56" t="s">
        <v>341</v>
      </c>
      <c r="I60" s="56" t="s">
        <v>324</v>
      </c>
      <c r="J60" s="56">
        <v>49.18</v>
      </c>
      <c r="K60" s="56">
        <v>-97.938999999999993</v>
      </c>
      <c r="L60" s="56" t="s">
        <v>194</v>
      </c>
      <c r="M60" s="56">
        <v>2013</v>
      </c>
      <c r="N60" s="56"/>
      <c r="O60" s="56"/>
      <c r="P60" s="56"/>
      <c r="Q60" s="56"/>
      <c r="R60" s="56"/>
      <c r="S60" s="56"/>
      <c r="T60" s="56"/>
      <c r="U60" s="56"/>
      <c r="V60" s="56"/>
      <c r="W60" s="56"/>
      <c r="X60" s="56"/>
      <c r="Y60" s="56"/>
      <c r="Z60" s="56"/>
      <c r="AA60" s="56"/>
      <c r="AB60" s="56" t="s">
        <v>342</v>
      </c>
      <c r="AC60" s="56"/>
      <c r="AD60" s="56"/>
      <c r="AE60" s="56"/>
      <c r="AF60" s="56"/>
      <c r="AG60" s="56"/>
      <c r="AH60" s="56"/>
      <c r="AI60" s="56"/>
      <c r="AJ60" s="56"/>
      <c r="AK60" s="56"/>
      <c r="AL60" s="56"/>
      <c r="AM60" s="56"/>
      <c r="AN60" s="56"/>
      <c r="AO60" s="56"/>
      <c r="AP60" s="56"/>
      <c r="AQ60" s="56"/>
      <c r="AR60" s="56"/>
      <c r="AS60" s="56"/>
      <c r="AT60" s="56" t="s">
        <v>248</v>
      </c>
      <c r="AU60" s="56"/>
      <c r="AV60" s="56"/>
      <c r="AW60" s="56"/>
      <c r="AX60" s="56"/>
      <c r="AY60" s="56"/>
      <c r="AZ60" s="56"/>
      <c r="BA60" s="56"/>
      <c r="BB60" s="56"/>
      <c r="BC60" s="56"/>
      <c r="BD60" s="56"/>
      <c r="BE60" s="56"/>
      <c r="BF60" s="56"/>
      <c r="BG60" s="56"/>
      <c r="BH60" s="56"/>
      <c r="BI60" s="56"/>
      <c r="BJ60" s="56"/>
      <c r="BK60" s="56"/>
      <c r="BL60" s="56"/>
    </row>
    <row r="61" spans="1:64" s="57" customFormat="1" hidden="1">
      <c r="A61" s="54">
        <v>100528</v>
      </c>
      <c r="B61" s="56" t="s">
        <v>343</v>
      </c>
      <c r="C61" s="56">
        <v>0</v>
      </c>
      <c r="D61" s="56">
        <v>1</v>
      </c>
      <c r="E61" s="56">
        <v>1</v>
      </c>
      <c r="F61" s="56"/>
      <c r="G61" s="56"/>
      <c r="H61" s="56" t="s">
        <v>344</v>
      </c>
      <c r="I61" s="56" t="s">
        <v>324</v>
      </c>
      <c r="J61" s="56">
        <v>49.895000000000003</v>
      </c>
      <c r="K61" s="56">
        <v>-97.138000000000005</v>
      </c>
      <c r="L61" s="56" t="s">
        <v>194</v>
      </c>
      <c r="M61" s="56">
        <v>2014</v>
      </c>
      <c r="N61" s="56"/>
      <c r="O61" s="56"/>
      <c r="P61" s="56"/>
      <c r="Q61" s="56"/>
      <c r="R61" s="56"/>
      <c r="S61" s="56"/>
      <c r="T61" s="56"/>
      <c r="U61" s="56"/>
      <c r="V61" s="56"/>
      <c r="W61" s="56"/>
      <c r="X61" s="56"/>
      <c r="Y61" s="56"/>
      <c r="Z61" s="56"/>
      <c r="AA61" s="56"/>
      <c r="AB61" s="56" t="s">
        <v>345</v>
      </c>
      <c r="AC61" s="56"/>
      <c r="AD61" s="56"/>
      <c r="AE61" s="56"/>
      <c r="AF61" s="56"/>
      <c r="AG61" s="56"/>
      <c r="AH61" s="56"/>
      <c r="AI61" s="56"/>
      <c r="AJ61" s="56"/>
      <c r="AK61" s="56"/>
      <c r="AL61" s="56"/>
      <c r="AM61" s="56"/>
      <c r="AN61" s="56"/>
      <c r="AO61" s="56"/>
      <c r="AP61" s="56"/>
      <c r="AQ61" s="56"/>
      <c r="AR61" s="56"/>
      <c r="AS61" s="56"/>
      <c r="AT61" s="56" t="s">
        <v>248</v>
      </c>
      <c r="AU61" s="56"/>
      <c r="AV61" s="56"/>
      <c r="AW61" s="56"/>
      <c r="AX61" s="56"/>
      <c r="AY61" s="56"/>
      <c r="AZ61" s="56"/>
      <c r="BA61" s="56"/>
      <c r="BB61" s="56"/>
      <c r="BC61" s="56"/>
      <c r="BD61" s="56"/>
      <c r="BE61" s="56"/>
      <c r="BF61" s="56"/>
      <c r="BG61" s="56"/>
      <c r="BH61" s="56"/>
      <c r="BI61" s="56"/>
      <c r="BJ61" s="56"/>
      <c r="BK61" s="56"/>
      <c r="BL61" s="56"/>
    </row>
    <row r="62" spans="1:64" s="57" customFormat="1" hidden="1">
      <c r="A62" s="54">
        <v>100534</v>
      </c>
      <c r="B62" s="56" t="s">
        <v>346</v>
      </c>
      <c r="C62" s="56">
        <v>0</v>
      </c>
      <c r="D62" s="56">
        <v>1</v>
      </c>
      <c r="E62" s="56">
        <v>0</v>
      </c>
      <c r="F62" s="56" t="s">
        <v>347</v>
      </c>
      <c r="G62" s="56"/>
      <c r="H62" s="56" t="s">
        <v>344</v>
      </c>
      <c r="I62" s="56" t="s">
        <v>324</v>
      </c>
      <c r="J62" s="56">
        <v>49.901000000000003</v>
      </c>
      <c r="K62" s="56">
        <v>-97.132000000000005</v>
      </c>
      <c r="L62" s="56" t="s">
        <v>194</v>
      </c>
      <c r="M62" s="56">
        <v>1950</v>
      </c>
      <c r="N62" s="56"/>
      <c r="O62" s="56">
        <v>2014</v>
      </c>
      <c r="P62" s="56"/>
      <c r="Q62" s="56"/>
      <c r="R62" s="56"/>
      <c r="S62" s="56" t="s">
        <v>195</v>
      </c>
      <c r="T62" s="56">
        <v>1</v>
      </c>
      <c r="U62" s="56">
        <v>1</v>
      </c>
      <c r="V62" s="56"/>
      <c r="W62" s="56"/>
      <c r="X62" s="56">
        <v>1</v>
      </c>
      <c r="Y62" s="56"/>
      <c r="Z62" s="56">
        <v>1</v>
      </c>
      <c r="AA62" s="56">
        <v>1</v>
      </c>
      <c r="AB62" s="56" t="s">
        <v>212</v>
      </c>
      <c r="AC62" s="56"/>
      <c r="AD62" s="56"/>
      <c r="AE62" s="56"/>
      <c r="AF62" s="56">
        <v>32</v>
      </c>
      <c r="AG62" s="56"/>
      <c r="AH62" s="56">
        <v>52000</v>
      </c>
      <c r="AI62" s="56"/>
      <c r="AJ62" s="56"/>
      <c r="AK62" s="56"/>
      <c r="AL62" s="56"/>
      <c r="AM62" s="56"/>
      <c r="AN62" s="56"/>
      <c r="AO62" s="56"/>
      <c r="AP62" s="56"/>
      <c r="AQ62" s="56"/>
      <c r="AR62" s="56"/>
      <c r="AS62" s="56"/>
      <c r="AT62" s="56" t="s">
        <v>197</v>
      </c>
      <c r="AU62" s="56"/>
      <c r="AV62" s="56"/>
      <c r="AW62" s="56"/>
      <c r="AX62" s="56"/>
      <c r="AY62" s="56"/>
      <c r="AZ62" s="56"/>
      <c r="BA62" s="56"/>
      <c r="BB62" s="56"/>
      <c r="BC62" s="56">
        <v>25</v>
      </c>
      <c r="BD62" s="56"/>
      <c r="BE62" s="56">
        <v>3000</v>
      </c>
      <c r="BF62" s="56">
        <v>0</v>
      </c>
      <c r="BG62" s="56">
        <v>32</v>
      </c>
      <c r="BH62" s="56">
        <v>52000</v>
      </c>
      <c r="BI62" s="56"/>
      <c r="BJ62" s="56"/>
      <c r="BK62" s="56"/>
      <c r="BL62" s="56"/>
    </row>
    <row r="63" spans="1:64" s="57" customFormat="1" hidden="1">
      <c r="A63" s="54">
        <v>100538</v>
      </c>
      <c r="B63" s="56" t="s">
        <v>348</v>
      </c>
      <c r="C63" s="56">
        <v>0</v>
      </c>
      <c r="D63" s="56">
        <v>1</v>
      </c>
      <c r="E63" s="56">
        <v>1</v>
      </c>
      <c r="F63" s="56"/>
      <c r="G63" s="56"/>
      <c r="H63" s="56" t="s">
        <v>344</v>
      </c>
      <c r="I63" s="56" t="s">
        <v>324</v>
      </c>
      <c r="J63" s="56">
        <v>49.904000000000003</v>
      </c>
      <c r="K63" s="56">
        <v>-97.129000000000005</v>
      </c>
      <c r="L63" s="56" t="s">
        <v>194</v>
      </c>
      <c r="M63" s="56">
        <v>2008</v>
      </c>
      <c r="N63" s="56"/>
      <c r="O63" s="56"/>
      <c r="P63" s="56"/>
      <c r="Q63" s="56"/>
      <c r="R63" s="56"/>
      <c r="S63" s="56"/>
      <c r="T63" s="56"/>
      <c r="U63" s="56"/>
      <c r="V63" s="56"/>
      <c r="W63" s="56"/>
      <c r="X63" s="56"/>
      <c r="Y63" s="56"/>
      <c r="Z63" s="56"/>
      <c r="AA63" s="56"/>
      <c r="AB63" s="56" t="s">
        <v>349</v>
      </c>
      <c r="AC63" s="56"/>
      <c r="AD63" s="56"/>
      <c r="AE63" s="56"/>
      <c r="AF63" s="56"/>
      <c r="AG63" s="56"/>
      <c r="AH63" s="56"/>
      <c r="AI63" s="56"/>
      <c r="AJ63" s="56"/>
      <c r="AK63" s="56"/>
      <c r="AL63" s="56"/>
      <c r="AM63" s="56"/>
      <c r="AN63" s="56"/>
      <c r="AO63" s="56"/>
      <c r="AP63" s="56"/>
      <c r="AQ63" s="56"/>
      <c r="AR63" s="56"/>
      <c r="AS63" s="56"/>
      <c r="AT63" s="56" t="s">
        <v>248</v>
      </c>
      <c r="AU63" s="56"/>
      <c r="AV63" s="56"/>
      <c r="AW63" s="56"/>
      <c r="AX63" s="56"/>
      <c r="AY63" s="56"/>
      <c r="AZ63" s="56"/>
      <c r="BA63" s="56"/>
      <c r="BB63" s="56"/>
      <c r="BC63" s="56"/>
      <c r="BD63" s="56"/>
      <c r="BE63" s="56"/>
      <c r="BF63" s="56"/>
      <c r="BG63" s="56"/>
      <c r="BH63" s="56"/>
      <c r="BI63" s="56"/>
      <c r="BJ63" s="56"/>
      <c r="BK63" s="56"/>
      <c r="BL63" s="56"/>
    </row>
    <row r="64" spans="1:64" s="57" customFormat="1" hidden="1">
      <c r="A64" s="54">
        <v>100541</v>
      </c>
      <c r="B64" s="56" t="s">
        <v>350</v>
      </c>
      <c r="C64" s="56">
        <v>0</v>
      </c>
      <c r="D64" s="56">
        <v>1</v>
      </c>
      <c r="E64" s="56">
        <v>1</v>
      </c>
      <c r="F64" s="56"/>
      <c r="G64" s="56"/>
      <c r="H64" s="56" t="s">
        <v>344</v>
      </c>
      <c r="I64" s="56" t="s">
        <v>324</v>
      </c>
      <c r="J64" s="56">
        <v>49.907000000000004</v>
      </c>
      <c r="K64" s="56">
        <v>-97.126000000000005</v>
      </c>
      <c r="L64" s="56" t="s">
        <v>194</v>
      </c>
      <c r="M64" s="56">
        <v>2013</v>
      </c>
      <c r="N64" s="56"/>
      <c r="O64" s="56"/>
      <c r="P64" s="56"/>
      <c r="Q64" s="56"/>
      <c r="R64" s="56"/>
      <c r="S64" s="56"/>
      <c r="T64" s="56"/>
      <c r="U64" s="56"/>
      <c r="V64" s="56"/>
      <c r="W64" s="56"/>
      <c r="X64" s="56"/>
      <c r="Y64" s="56"/>
      <c r="Z64" s="56"/>
      <c r="AA64" s="56"/>
      <c r="AB64" s="56" t="s">
        <v>351</v>
      </c>
      <c r="AC64" s="56"/>
      <c r="AD64" s="56"/>
      <c r="AE64" s="56"/>
      <c r="AF64" s="56"/>
      <c r="AG64" s="56"/>
      <c r="AH64" s="56"/>
      <c r="AI64" s="56"/>
      <c r="AJ64" s="56"/>
      <c r="AK64" s="56"/>
      <c r="AL64" s="56"/>
      <c r="AM64" s="56"/>
      <c r="AN64" s="56"/>
      <c r="AO64" s="56"/>
      <c r="AP64" s="56"/>
      <c r="AQ64" s="56"/>
      <c r="AR64" s="56"/>
      <c r="AS64" s="56"/>
      <c r="AT64" s="56" t="s">
        <v>248</v>
      </c>
      <c r="AU64" s="56"/>
      <c r="AV64" s="56"/>
      <c r="AW64" s="56"/>
      <c r="AX64" s="56"/>
      <c r="AY64" s="56"/>
      <c r="AZ64" s="56"/>
      <c r="BA64" s="56"/>
      <c r="BB64" s="56"/>
      <c r="BC64" s="56"/>
      <c r="BD64" s="56"/>
      <c r="BE64" s="56"/>
      <c r="BF64" s="56"/>
      <c r="BG64" s="56"/>
      <c r="BH64" s="56"/>
      <c r="BI64" s="56"/>
      <c r="BJ64" s="56"/>
      <c r="BK64" s="56"/>
      <c r="BL64" s="56"/>
    </row>
    <row r="65" spans="1:64" s="57" customFormat="1" hidden="1">
      <c r="A65" s="54">
        <v>100544</v>
      </c>
      <c r="B65" s="56" t="s">
        <v>352</v>
      </c>
      <c r="C65" s="56">
        <v>0</v>
      </c>
      <c r="D65" s="56">
        <v>1</v>
      </c>
      <c r="E65" s="56">
        <v>1</v>
      </c>
      <c r="F65" s="56"/>
      <c r="G65" s="56"/>
      <c r="H65" s="56" t="s">
        <v>344</v>
      </c>
      <c r="I65" s="56" t="s">
        <v>324</v>
      </c>
      <c r="J65" s="56">
        <v>49.909000000000006</v>
      </c>
      <c r="K65" s="56">
        <v>-97.124000000000009</v>
      </c>
      <c r="L65" s="56" t="s">
        <v>194</v>
      </c>
      <c r="M65" s="56">
        <v>2010</v>
      </c>
      <c r="N65" s="56"/>
      <c r="O65" s="56"/>
      <c r="P65" s="56"/>
      <c r="Q65" s="56"/>
      <c r="R65" s="56"/>
      <c r="S65" s="56"/>
      <c r="T65" s="56"/>
      <c r="U65" s="56"/>
      <c r="V65" s="56"/>
      <c r="W65" s="56"/>
      <c r="X65" s="56"/>
      <c r="Y65" s="56"/>
      <c r="Z65" s="56"/>
      <c r="AA65" s="56"/>
      <c r="AB65" s="56" t="s">
        <v>353</v>
      </c>
      <c r="AC65" s="56"/>
      <c r="AD65" s="56"/>
      <c r="AE65" s="56"/>
      <c r="AF65" s="56"/>
      <c r="AG65" s="56"/>
      <c r="AH65" s="56"/>
      <c r="AI65" s="56"/>
      <c r="AJ65" s="56"/>
      <c r="AK65" s="56"/>
      <c r="AL65" s="56"/>
      <c r="AM65" s="56"/>
      <c r="AN65" s="56"/>
      <c r="AO65" s="56"/>
      <c r="AP65" s="56"/>
      <c r="AQ65" s="56"/>
      <c r="AR65" s="56"/>
      <c r="AS65" s="56"/>
      <c r="AT65" s="56" t="s">
        <v>248</v>
      </c>
      <c r="AU65" s="56"/>
      <c r="AV65" s="56"/>
      <c r="AW65" s="56"/>
      <c r="AX65" s="56"/>
      <c r="AY65" s="56"/>
      <c r="AZ65" s="56"/>
      <c r="BA65" s="56"/>
      <c r="BB65" s="56"/>
      <c r="BC65" s="56"/>
      <c r="BD65" s="56"/>
      <c r="BE65" s="56"/>
      <c r="BF65" s="56"/>
      <c r="BG65" s="56"/>
      <c r="BH65" s="56"/>
      <c r="BI65" s="56"/>
      <c r="BJ65" s="56"/>
      <c r="BK65" s="56"/>
      <c r="BL65" s="56"/>
    </row>
    <row r="66" spans="1:64" s="57" customFormat="1" hidden="1">
      <c r="A66" s="54">
        <v>100545</v>
      </c>
      <c r="B66" s="56" t="s">
        <v>354</v>
      </c>
      <c r="C66" s="56">
        <v>0</v>
      </c>
      <c r="D66" s="56">
        <v>1</v>
      </c>
      <c r="E66" s="56">
        <v>1</v>
      </c>
      <c r="F66" s="56"/>
      <c r="G66" s="56"/>
      <c r="H66" s="56" t="s">
        <v>344</v>
      </c>
      <c r="I66" s="56" t="s">
        <v>324</v>
      </c>
      <c r="J66" s="56">
        <v>49.910000000000004</v>
      </c>
      <c r="K66" s="56">
        <v>-97.123000000000005</v>
      </c>
      <c r="L66" s="56" t="s">
        <v>262</v>
      </c>
      <c r="M66" s="56">
        <v>2017</v>
      </c>
      <c r="N66" s="56"/>
      <c r="O66" s="56"/>
      <c r="P66" s="56"/>
      <c r="Q66" s="56"/>
      <c r="R66" s="56"/>
      <c r="S66" s="56"/>
      <c r="T66" s="56"/>
      <c r="U66" s="56"/>
      <c r="V66" s="56"/>
      <c r="W66" s="56"/>
      <c r="X66" s="56"/>
      <c r="Y66" s="56"/>
      <c r="Z66" s="56"/>
      <c r="AA66" s="56"/>
      <c r="AB66" s="56" t="s">
        <v>355</v>
      </c>
      <c r="AC66" s="56"/>
      <c r="AD66" s="56"/>
      <c r="AE66" s="56"/>
      <c r="AF66" s="56"/>
      <c r="AG66" s="56"/>
      <c r="AH66" s="56"/>
      <c r="AI66" s="56"/>
      <c r="AJ66" s="56"/>
      <c r="AK66" s="56"/>
      <c r="AL66" s="56"/>
      <c r="AM66" s="56"/>
      <c r="AN66" s="56"/>
      <c r="AO66" s="56"/>
      <c r="AP66" s="56"/>
      <c r="AQ66" s="56"/>
      <c r="AR66" s="56"/>
      <c r="AS66" s="56"/>
      <c r="AT66" s="56" t="s">
        <v>248</v>
      </c>
      <c r="AU66" s="56"/>
      <c r="AV66" s="56"/>
      <c r="AW66" s="56"/>
      <c r="AX66" s="56"/>
      <c r="AY66" s="56"/>
      <c r="AZ66" s="56"/>
      <c r="BA66" s="56"/>
      <c r="BB66" s="56"/>
      <c r="BC66" s="56"/>
      <c r="BD66" s="56"/>
      <c r="BE66" s="56"/>
      <c r="BF66" s="56"/>
      <c r="BG66" s="56"/>
      <c r="BH66" s="56"/>
      <c r="BI66" s="56"/>
      <c r="BJ66" s="56"/>
      <c r="BK66" s="56"/>
      <c r="BL66" s="56"/>
    </row>
    <row r="67" spans="1:64" s="57" customFormat="1" hidden="1">
      <c r="A67" s="54">
        <v>100546</v>
      </c>
      <c r="B67" s="56" t="s">
        <v>356</v>
      </c>
      <c r="C67" s="56">
        <v>0</v>
      </c>
      <c r="D67" s="56">
        <v>1</v>
      </c>
      <c r="E67" s="56">
        <v>0</v>
      </c>
      <c r="F67" s="56" t="s">
        <v>356</v>
      </c>
      <c r="G67" s="56"/>
      <c r="H67" s="56" t="s">
        <v>344</v>
      </c>
      <c r="I67" s="56" t="s">
        <v>324</v>
      </c>
      <c r="J67" s="56">
        <v>49.911000000000001</v>
      </c>
      <c r="K67" s="56">
        <v>-97.122</v>
      </c>
      <c r="L67" s="56" t="s">
        <v>194</v>
      </c>
      <c r="M67" s="56">
        <v>1910</v>
      </c>
      <c r="N67" s="56"/>
      <c r="O67" s="56">
        <v>2014</v>
      </c>
      <c r="P67" s="56"/>
      <c r="Q67" s="56"/>
      <c r="R67" s="56"/>
      <c r="S67" s="56" t="s">
        <v>195</v>
      </c>
      <c r="T67" s="56">
        <v>1</v>
      </c>
      <c r="U67" s="56">
        <v>1</v>
      </c>
      <c r="V67" s="56">
        <v>1</v>
      </c>
      <c r="W67" s="56"/>
      <c r="X67" s="56">
        <v>1</v>
      </c>
      <c r="Y67" s="56">
        <v>1</v>
      </c>
      <c r="Z67" s="56">
        <v>1</v>
      </c>
      <c r="AA67" s="56"/>
      <c r="AB67" s="56" t="s">
        <v>196</v>
      </c>
      <c r="AC67" s="56"/>
      <c r="AD67" s="56"/>
      <c r="AE67" s="56"/>
      <c r="AF67" s="56">
        <v>158.67829</v>
      </c>
      <c r="AG67" s="56"/>
      <c r="AH67" s="56">
        <v>136860</v>
      </c>
      <c r="AI67" s="56"/>
      <c r="AJ67" s="56"/>
      <c r="AK67" s="56"/>
      <c r="AL67" s="56"/>
      <c r="AM67" s="56"/>
      <c r="AN67" s="56"/>
      <c r="AO67" s="56"/>
      <c r="AP67" s="56"/>
      <c r="AQ67" s="56"/>
      <c r="AR67" s="56"/>
      <c r="AS67" s="56"/>
      <c r="AT67" s="56" t="s">
        <v>197</v>
      </c>
      <c r="AU67" s="56"/>
      <c r="AV67" s="56"/>
      <c r="AW67" s="56"/>
      <c r="AX67" s="56"/>
      <c r="AY67" s="56"/>
      <c r="AZ67" s="56"/>
      <c r="BA67" s="56"/>
      <c r="BB67" s="56"/>
      <c r="BC67" s="56">
        <v>70</v>
      </c>
      <c r="BD67" s="56">
        <v>576208</v>
      </c>
      <c r="BE67" s="56">
        <v>5000</v>
      </c>
      <c r="BF67" s="56">
        <v>1</v>
      </c>
      <c r="BG67" s="56">
        <v>118</v>
      </c>
      <c r="BH67" s="56">
        <v>128773</v>
      </c>
      <c r="BI67" s="56">
        <v>5.8614899999999999</v>
      </c>
      <c r="BJ67" s="56">
        <v>8087</v>
      </c>
      <c r="BK67" s="56">
        <v>34.816800000000001</v>
      </c>
      <c r="BL67" s="56"/>
    </row>
    <row r="68" spans="1:64" s="57" customFormat="1" hidden="1">
      <c r="A68" s="54">
        <v>100547</v>
      </c>
      <c r="B68" s="56" t="s">
        <v>357</v>
      </c>
      <c r="C68" s="56">
        <v>0</v>
      </c>
      <c r="D68" s="56">
        <v>1</v>
      </c>
      <c r="E68" s="56">
        <v>1</v>
      </c>
      <c r="F68" s="56" t="s">
        <v>358</v>
      </c>
      <c r="G68" s="56"/>
      <c r="H68" s="56" t="s">
        <v>344</v>
      </c>
      <c r="I68" s="56" t="s">
        <v>324</v>
      </c>
      <c r="J68" s="56">
        <v>49.912000000000006</v>
      </c>
      <c r="K68" s="56">
        <v>-97.121000000000009</v>
      </c>
      <c r="L68" s="56" t="s">
        <v>194</v>
      </c>
      <c r="M68" s="56">
        <v>1955</v>
      </c>
      <c r="N68" s="56"/>
      <c r="O68" s="56">
        <v>2014</v>
      </c>
      <c r="P68" s="56"/>
      <c r="Q68" s="56"/>
      <c r="R68" s="56"/>
      <c r="S68" s="56" t="s">
        <v>195</v>
      </c>
      <c r="T68" s="56">
        <v>1</v>
      </c>
      <c r="U68" s="56"/>
      <c r="V68" s="56"/>
      <c r="W68" s="56"/>
      <c r="X68" s="56"/>
      <c r="Y68" s="56">
        <v>1</v>
      </c>
      <c r="Z68" s="56"/>
      <c r="AA68" s="56"/>
      <c r="AB68" s="56" t="s">
        <v>212</v>
      </c>
      <c r="AC68" s="56"/>
      <c r="AD68" s="56"/>
      <c r="AE68" s="56"/>
      <c r="AF68" s="56"/>
      <c r="AG68" s="56"/>
      <c r="AH68" s="56"/>
      <c r="AI68" s="56"/>
      <c r="AJ68" s="56"/>
      <c r="AK68" s="56"/>
      <c r="AL68" s="56"/>
      <c r="AM68" s="56"/>
      <c r="AN68" s="56"/>
      <c r="AO68" s="56"/>
      <c r="AP68" s="56"/>
      <c r="AQ68" s="56"/>
      <c r="AR68" s="56"/>
      <c r="AS68" s="56"/>
      <c r="AT68" s="56" t="s">
        <v>201</v>
      </c>
      <c r="AU68" s="56"/>
      <c r="AV68" s="56" t="s">
        <v>329</v>
      </c>
      <c r="AW68" s="56"/>
      <c r="AX68" s="56"/>
      <c r="AY68" s="56"/>
      <c r="AZ68" s="56"/>
      <c r="BA68" s="56"/>
      <c r="BB68" s="56"/>
      <c r="BC68" s="56">
        <v>9</v>
      </c>
      <c r="BD68" s="56">
        <v>1067787</v>
      </c>
      <c r="BE68" s="56"/>
      <c r="BF68" s="56">
        <v>0</v>
      </c>
      <c r="BG68" s="56"/>
      <c r="BH68" s="56"/>
      <c r="BI68" s="56">
        <v>0</v>
      </c>
      <c r="BJ68" s="56">
        <v>0</v>
      </c>
      <c r="BK68" s="56">
        <v>0</v>
      </c>
      <c r="BL68" s="56">
        <v>0</v>
      </c>
    </row>
    <row r="69" spans="1:64" s="57" customFormat="1" hidden="1">
      <c r="A69" s="54">
        <v>100570</v>
      </c>
      <c r="B69" s="56" t="s">
        <v>359</v>
      </c>
      <c r="C69" s="56">
        <v>0</v>
      </c>
      <c r="D69" s="56">
        <v>1</v>
      </c>
      <c r="E69" s="56">
        <v>0</v>
      </c>
      <c r="F69" s="56" t="s">
        <v>360</v>
      </c>
      <c r="G69" s="56"/>
      <c r="H69" s="56" t="s">
        <v>361</v>
      </c>
      <c r="I69" s="56" t="s">
        <v>362</v>
      </c>
      <c r="J69" s="56">
        <v>45.964999999999996</v>
      </c>
      <c r="K69" s="56">
        <v>-66.641999999999996</v>
      </c>
      <c r="L69" s="56" t="s">
        <v>194</v>
      </c>
      <c r="M69" s="56">
        <v>1970</v>
      </c>
      <c r="N69" s="56"/>
      <c r="O69" s="56">
        <v>2014</v>
      </c>
      <c r="P69" s="56"/>
      <c r="Q69" s="56"/>
      <c r="R69" s="56"/>
      <c r="S69" s="56" t="s">
        <v>211</v>
      </c>
      <c r="T69" s="56">
        <v>1</v>
      </c>
      <c r="U69" s="56">
        <v>1</v>
      </c>
      <c r="V69" s="56"/>
      <c r="W69" s="56"/>
      <c r="X69" s="56">
        <v>1</v>
      </c>
      <c r="Y69" s="56">
        <v>1</v>
      </c>
      <c r="Z69" s="56">
        <v>1</v>
      </c>
      <c r="AA69" s="56"/>
      <c r="AB69" s="56" t="s">
        <v>212</v>
      </c>
      <c r="AC69" s="56" t="s">
        <v>363</v>
      </c>
      <c r="AD69" s="56"/>
      <c r="AE69" s="56"/>
      <c r="AF69" s="56">
        <v>74</v>
      </c>
      <c r="AG69" s="56"/>
      <c r="AH69" s="56">
        <v>78500</v>
      </c>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56"/>
    </row>
    <row r="70" spans="1:64" s="57" customFormat="1" hidden="1">
      <c r="A70" s="54">
        <v>100571</v>
      </c>
      <c r="B70" s="56" t="s">
        <v>364</v>
      </c>
      <c r="C70" s="56">
        <v>0</v>
      </c>
      <c r="D70" s="56">
        <v>1</v>
      </c>
      <c r="E70" s="56">
        <v>0</v>
      </c>
      <c r="F70" s="56"/>
      <c r="G70" s="56"/>
      <c r="H70" s="56" t="s">
        <v>365</v>
      </c>
      <c r="I70" s="56" t="s">
        <v>362</v>
      </c>
      <c r="J70" s="56">
        <v>45.780999999999999</v>
      </c>
      <c r="K70" s="56">
        <v>-66.153000000000006</v>
      </c>
      <c r="L70" s="56" t="s">
        <v>194</v>
      </c>
      <c r="M70" s="56">
        <v>1970</v>
      </c>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56"/>
    </row>
    <row r="71" spans="1:64" s="57" customFormat="1" hidden="1">
      <c r="A71" s="54">
        <v>100577</v>
      </c>
      <c r="B71" s="56" t="s">
        <v>366</v>
      </c>
      <c r="C71" s="56">
        <v>0</v>
      </c>
      <c r="D71" s="56">
        <v>1</v>
      </c>
      <c r="E71" s="56">
        <v>0</v>
      </c>
      <c r="F71" s="56"/>
      <c r="G71" s="56"/>
      <c r="H71" s="56" t="s">
        <v>367</v>
      </c>
      <c r="I71" s="56" t="s">
        <v>362</v>
      </c>
      <c r="J71" s="56">
        <v>46.09</v>
      </c>
      <c r="K71" s="56">
        <v>-64.77600000000001</v>
      </c>
      <c r="L71" s="56" t="s">
        <v>194</v>
      </c>
      <c r="M71" s="56">
        <v>2010</v>
      </c>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56"/>
    </row>
    <row r="72" spans="1:64" s="57" customFormat="1" hidden="1">
      <c r="A72" s="54">
        <v>100605</v>
      </c>
      <c r="B72" s="56" t="s">
        <v>368</v>
      </c>
      <c r="C72" s="56">
        <v>0</v>
      </c>
      <c r="D72" s="56">
        <v>1</v>
      </c>
      <c r="E72" s="56">
        <v>0</v>
      </c>
      <c r="F72" s="56"/>
      <c r="G72" s="56"/>
      <c r="H72" s="56" t="s">
        <v>369</v>
      </c>
      <c r="I72" s="56" t="s">
        <v>370</v>
      </c>
      <c r="J72" s="56">
        <v>53.302</v>
      </c>
      <c r="K72" s="56">
        <v>-60.326000000000001</v>
      </c>
      <c r="L72" s="56" t="s">
        <v>194</v>
      </c>
      <c r="M72" s="56">
        <v>2009</v>
      </c>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row>
    <row r="73" spans="1:64" s="57" customFormat="1" hidden="1">
      <c r="A73" s="54">
        <v>100651</v>
      </c>
      <c r="B73" s="56" t="s">
        <v>371</v>
      </c>
      <c r="C73" s="56">
        <v>0</v>
      </c>
      <c r="D73" s="56">
        <v>1</v>
      </c>
      <c r="E73" s="56">
        <v>0</v>
      </c>
      <c r="F73" s="56"/>
      <c r="G73" s="56"/>
      <c r="H73" s="56" t="s">
        <v>372</v>
      </c>
      <c r="I73" s="56" t="s">
        <v>373</v>
      </c>
      <c r="J73" s="56">
        <v>45.623999999999995</v>
      </c>
      <c r="K73" s="56">
        <v>-61.992000000000004</v>
      </c>
      <c r="L73" s="56" t="s">
        <v>194</v>
      </c>
      <c r="M73" s="56">
        <v>2012</v>
      </c>
      <c r="N73" s="56"/>
      <c r="O73" s="56"/>
      <c r="P73" s="56"/>
      <c r="Q73" s="56"/>
      <c r="R73" s="56"/>
      <c r="S73" s="56"/>
      <c r="T73" s="56"/>
      <c r="U73" s="56"/>
      <c r="V73" s="56"/>
      <c r="W73" s="56"/>
      <c r="X73" s="56"/>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row>
    <row r="74" spans="1:64" s="57" customFormat="1" hidden="1">
      <c r="A74" s="54">
        <v>100658</v>
      </c>
      <c r="B74" s="56" t="s">
        <v>374</v>
      </c>
      <c r="C74" s="56">
        <v>0</v>
      </c>
      <c r="D74" s="56">
        <v>1</v>
      </c>
      <c r="E74" s="56">
        <v>0</v>
      </c>
      <c r="F74" s="56"/>
      <c r="G74" s="56"/>
      <c r="H74" s="56" t="s">
        <v>375</v>
      </c>
      <c r="I74" s="56" t="s">
        <v>373</v>
      </c>
      <c r="J74" s="56">
        <v>44.725000000000001</v>
      </c>
      <c r="K74" s="56">
        <v>-63.691000000000003</v>
      </c>
      <c r="L74" s="56" t="s">
        <v>194</v>
      </c>
      <c r="M74" s="56">
        <v>1957</v>
      </c>
      <c r="N74" s="56"/>
      <c r="O74" s="56"/>
      <c r="P74" s="56"/>
      <c r="Q74" s="56"/>
      <c r="R74" s="56"/>
      <c r="S74" s="56"/>
      <c r="T74" s="56"/>
      <c r="U74" s="56"/>
      <c r="V74" s="56"/>
      <c r="W74" s="56"/>
      <c r="X74" s="56"/>
      <c r="Y74" s="56"/>
      <c r="Z74" s="56"/>
      <c r="AA74" s="56"/>
      <c r="AB74" s="56"/>
      <c r="AC74" s="56"/>
      <c r="AD74" s="56"/>
      <c r="AE74" s="56"/>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row>
    <row r="75" spans="1:64" s="57" customFormat="1" hidden="1">
      <c r="A75" s="54">
        <v>100669</v>
      </c>
      <c r="B75" s="56" t="s">
        <v>376</v>
      </c>
      <c r="C75" s="56">
        <v>0</v>
      </c>
      <c r="D75" s="56">
        <v>1</v>
      </c>
      <c r="E75" s="56">
        <v>0</v>
      </c>
      <c r="F75" s="56"/>
      <c r="G75" s="56"/>
      <c r="H75" s="56" t="s">
        <v>377</v>
      </c>
      <c r="I75" s="56" t="s">
        <v>373</v>
      </c>
      <c r="J75" s="56">
        <v>44.664999999999999</v>
      </c>
      <c r="K75" s="56">
        <v>-63.567999999999998</v>
      </c>
      <c r="L75" s="56" t="s">
        <v>194</v>
      </c>
      <c r="M75" s="56">
        <v>2013</v>
      </c>
      <c r="N75" s="56"/>
      <c r="O75" s="56"/>
      <c r="P75" s="56"/>
      <c r="Q75" s="56"/>
      <c r="R75" s="56"/>
      <c r="S75" s="56"/>
      <c r="T75" s="56"/>
      <c r="U75" s="56"/>
      <c r="V75" s="56"/>
      <c r="W75" s="56"/>
      <c r="X75" s="56"/>
      <c r="Y75" s="56"/>
      <c r="Z75" s="56"/>
      <c r="AA75" s="56"/>
      <c r="AB75" s="56"/>
      <c r="AC75" s="56"/>
      <c r="AD75" s="56"/>
      <c r="AE75" s="56"/>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row>
    <row r="76" spans="1:64" s="57" customFormat="1" hidden="1">
      <c r="A76" s="54">
        <v>100670</v>
      </c>
      <c r="B76" s="56" t="s">
        <v>378</v>
      </c>
      <c r="C76" s="56">
        <v>0</v>
      </c>
      <c r="D76" s="56">
        <v>1</v>
      </c>
      <c r="E76" s="56">
        <v>0</v>
      </c>
      <c r="F76" s="56"/>
      <c r="G76" s="56"/>
      <c r="H76" s="56" t="s">
        <v>377</v>
      </c>
      <c r="I76" s="56" t="s">
        <v>373</v>
      </c>
      <c r="J76" s="56">
        <v>44.665999999999997</v>
      </c>
      <c r="K76" s="56">
        <v>-63.567</v>
      </c>
      <c r="L76" s="56" t="s">
        <v>194</v>
      </c>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row>
    <row r="77" spans="1:64" s="57" customFormat="1" hidden="1">
      <c r="A77" s="54">
        <v>100686</v>
      </c>
      <c r="B77" s="56" t="s">
        <v>379</v>
      </c>
      <c r="C77" s="56">
        <v>0</v>
      </c>
      <c r="D77" s="56">
        <v>1</v>
      </c>
      <c r="E77" s="56">
        <v>0</v>
      </c>
      <c r="F77" s="56"/>
      <c r="G77" s="56"/>
      <c r="H77" s="56" t="s">
        <v>380</v>
      </c>
      <c r="I77" s="56" t="s">
        <v>373</v>
      </c>
      <c r="J77" s="56">
        <v>44.972000000000001</v>
      </c>
      <c r="K77" s="56">
        <v>-64.933999999999997</v>
      </c>
      <c r="L77" s="56" t="s">
        <v>194</v>
      </c>
      <c r="M77" s="56">
        <v>2015</v>
      </c>
      <c r="N77" s="56"/>
      <c r="O77" s="56"/>
      <c r="P77" s="56"/>
      <c r="Q77" s="56"/>
      <c r="R77" s="56"/>
      <c r="S77" s="56"/>
      <c r="T77" s="56"/>
      <c r="U77" s="56"/>
      <c r="V77" s="56"/>
      <c r="W77" s="56"/>
      <c r="X77" s="56"/>
      <c r="Y77" s="56"/>
      <c r="Z77" s="56"/>
      <c r="AA77" s="56"/>
      <c r="AB77" s="56"/>
      <c r="AC77" s="56"/>
      <c r="AD77" s="56"/>
      <c r="AE77" s="56"/>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row>
    <row r="78" spans="1:64" s="57" customFormat="1" hidden="1">
      <c r="A78" s="54">
        <v>100688</v>
      </c>
      <c r="B78" s="56" t="s">
        <v>381</v>
      </c>
      <c r="C78" s="56">
        <v>0</v>
      </c>
      <c r="D78" s="56">
        <v>1</v>
      </c>
      <c r="E78" s="56">
        <v>1</v>
      </c>
      <c r="F78" s="56" t="s">
        <v>382</v>
      </c>
      <c r="G78" s="56"/>
      <c r="H78" s="56" t="s">
        <v>382</v>
      </c>
      <c r="I78" s="56" t="s">
        <v>373</v>
      </c>
      <c r="J78" s="56">
        <v>44.649000000000001</v>
      </c>
      <c r="K78" s="56">
        <v>-63.575000000000003</v>
      </c>
      <c r="L78" s="56" t="s">
        <v>194</v>
      </c>
      <c r="M78" s="56">
        <v>2010</v>
      </c>
      <c r="N78" s="56"/>
      <c r="O78" s="56">
        <v>2014</v>
      </c>
      <c r="P78" s="56"/>
      <c r="Q78" s="56"/>
      <c r="R78" s="56"/>
      <c r="S78" s="56" t="s">
        <v>195</v>
      </c>
      <c r="T78" s="56"/>
      <c r="U78" s="56">
        <v>1</v>
      </c>
      <c r="V78" s="56">
        <v>1</v>
      </c>
      <c r="W78" s="56"/>
      <c r="X78" s="56">
        <v>1</v>
      </c>
      <c r="Y78" s="56"/>
      <c r="Z78" s="56"/>
      <c r="AA78" s="56"/>
      <c r="AB78" s="56" t="s">
        <v>196</v>
      </c>
      <c r="AC78" s="56"/>
      <c r="AD78" s="56"/>
      <c r="AE78" s="56"/>
      <c r="AF78" s="56">
        <v>7.2096</v>
      </c>
      <c r="AG78" s="56"/>
      <c r="AH78" s="56">
        <v>3472.22</v>
      </c>
      <c r="AI78" s="56"/>
      <c r="AJ78" s="56"/>
      <c r="AK78" s="56"/>
      <c r="AL78" s="56"/>
      <c r="AM78" s="56"/>
      <c r="AN78" s="56"/>
      <c r="AO78" s="56"/>
      <c r="AP78" s="56"/>
      <c r="AQ78" s="56"/>
      <c r="AR78" s="56"/>
      <c r="AS78" s="56"/>
      <c r="AT78" s="56" t="s">
        <v>248</v>
      </c>
      <c r="AU78" s="56"/>
      <c r="AV78" s="56" t="s">
        <v>197</v>
      </c>
      <c r="AW78" s="56"/>
      <c r="AX78" s="56"/>
      <c r="AY78" s="56"/>
      <c r="AZ78" s="56"/>
      <c r="BA78" s="56"/>
      <c r="BB78" s="56"/>
      <c r="BC78" s="56">
        <v>5</v>
      </c>
      <c r="BD78" s="56">
        <v>30669.1</v>
      </c>
      <c r="BE78" s="56">
        <v>150</v>
      </c>
      <c r="BF78" s="56">
        <v>0</v>
      </c>
      <c r="BG78" s="56"/>
      <c r="BH78" s="56"/>
      <c r="BI78" s="56">
        <v>4.3961199999999998</v>
      </c>
      <c r="BJ78" s="56">
        <v>3472.22</v>
      </c>
      <c r="BK78" s="56">
        <v>2.8134800000000002</v>
      </c>
      <c r="BL78" s="56"/>
    </row>
    <row r="79" spans="1:64" s="57" customFormat="1" hidden="1">
      <c r="A79" s="54">
        <v>100689</v>
      </c>
      <c r="B79" s="56" t="s">
        <v>383</v>
      </c>
      <c r="C79" s="56">
        <v>0</v>
      </c>
      <c r="D79" s="56">
        <v>1</v>
      </c>
      <c r="E79" s="56">
        <v>0</v>
      </c>
      <c r="F79" s="56"/>
      <c r="G79" s="56"/>
      <c r="H79" s="56" t="s">
        <v>382</v>
      </c>
      <c r="I79" s="56" t="s">
        <v>373</v>
      </c>
      <c r="J79" s="56">
        <v>44.65</v>
      </c>
      <c r="K79" s="56">
        <v>-63.574000000000005</v>
      </c>
      <c r="L79" s="56" t="s">
        <v>194</v>
      </c>
      <c r="M79" s="56">
        <v>2010</v>
      </c>
      <c r="N79" s="56"/>
      <c r="O79" s="56"/>
      <c r="P79" s="56"/>
      <c r="Q79" s="56"/>
      <c r="R79" s="56"/>
      <c r="S79" s="56"/>
      <c r="T79" s="56"/>
      <c r="U79" s="56"/>
      <c r="V79" s="56"/>
      <c r="W79" s="56"/>
      <c r="X79" s="56"/>
      <c r="Y79" s="56"/>
      <c r="Z79" s="56"/>
      <c r="AA79" s="56"/>
      <c r="AB79" s="56"/>
      <c r="AC79" s="56"/>
      <c r="AD79" s="56"/>
      <c r="AE79" s="56"/>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row>
    <row r="80" spans="1:64" s="57" customFormat="1" hidden="1">
      <c r="A80" s="54">
        <v>100690</v>
      </c>
      <c r="B80" s="56" t="s">
        <v>384</v>
      </c>
      <c r="C80" s="56">
        <v>0</v>
      </c>
      <c r="D80" s="56">
        <v>1</v>
      </c>
      <c r="E80" s="56">
        <v>0</v>
      </c>
      <c r="F80" s="56"/>
      <c r="G80" s="56"/>
      <c r="H80" s="56" t="s">
        <v>382</v>
      </c>
      <c r="I80" s="56" t="s">
        <v>373</v>
      </c>
      <c r="J80" s="56">
        <v>44.651000000000003</v>
      </c>
      <c r="K80" s="56">
        <v>-63.573</v>
      </c>
      <c r="L80" s="56" t="s">
        <v>194</v>
      </c>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row>
    <row r="81" spans="1:64" s="57" customFormat="1" hidden="1">
      <c r="A81" s="54">
        <v>100691</v>
      </c>
      <c r="B81" s="56" t="s">
        <v>385</v>
      </c>
      <c r="C81" s="56">
        <v>0</v>
      </c>
      <c r="D81" s="56">
        <v>1</v>
      </c>
      <c r="E81" s="56">
        <v>0</v>
      </c>
      <c r="F81" s="56"/>
      <c r="G81" s="56"/>
      <c r="H81" s="56" t="s">
        <v>382</v>
      </c>
      <c r="I81" s="56" t="s">
        <v>373</v>
      </c>
      <c r="J81" s="56">
        <v>44.652000000000001</v>
      </c>
      <c r="K81" s="56">
        <v>-63.572000000000003</v>
      </c>
      <c r="L81" s="56" t="s">
        <v>194</v>
      </c>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row>
    <row r="82" spans="1:64" s="57" customFormat="1" hidden="1">
      <c r="A82" s="54">
        <v>100692</v>
      </c>
      <c r="B82" s="56" t="s">
        <v>386</v>
      </c>
      <c r="C82" s="56">
        <v>0</v>
      </c>
      <c r="D82" s="56">
        <v>1</v>
      </c>
      <c r="E82" s="56">
        <v>0</v>
      </c>
      <c r="F82" s="56" t="s">
        <v>387</v>
      </c>
      <c r="G82" s="56"/>
      <c r="H82" s="56" t="s">
        <v>382</v>
      </c>
      <c r="I82" s="56" t="s">
        <v>373</v>
      </c>
      <c r="J82" s="56">
        <v>44.652999999999999</v>
      </c>
      <c r="K82" s="56">
        <v>-63.571000000000005</v>
      </c>
      <c r="L82" s="56" t="s">
        <v>194</v>
      </c>
      <c r="M82" s="56">
        <v>1970</v>
      </c>
      <c r="N82" s="56"/>
      <c r="O82" s="56">
        <v>2014</v>
      </c>
      <c r="P82" s="56"/>
      <c r="Q82" s="56"/>
      <c r="R82" s="56"/>
      <c r="S82" s="56" t="s">
        <v>195</v>
      </c>
      <c r="T82" s="56"/>
      <c r="U82" s="56">
        <v>1</v>
      </c>
      <c r="V82" s="56"/>
      <c r="W82" s="56"/>
      <c r="X82" s="56"/>
      <c r="Y82" s="56">
        <v>1</v>
      </c>
      <c r="Z82" s="56">
        <v>1</v>
      </c>
      <c r="AA82" s="56"/>
      <c r="AB82" s="56" t="s">
        <v>212</v>
      </c>
      <c r="AC82" s="56"/>
      <c r="AD82" s="56"/>
      <c r="AE82" s="56"/>
      <c r="AF82" s="56">
        <v>57</v>
      </c>
      <c r="AG82" s="56"/>
      <c r="AH82" s="56">
        <v>152000</v>
      </c>
      <c r="AI82" s="56"/>
      <c r="AJ82" s="56"/>
      <c r="AK82" s="56"/>
      <c r="AL82" s="56"/>
      <c r="AM82" s="56"/>
      <c r="AN82" s="56"/>
      <c r="AO82" s="56"/>
      <c r="AP82" s="56"/>
      <c r="AQ82" s="56"/>
      <c r="AR82" s="56"/>
      <c r="AS82" s="56"/>
      <c r="AT82" s="56" t="s">
        <v>197</v>
      </c>
      <c r="AU82" s="56">
        <v>575916</v>
      </c>
      <c r="AV82" s="56" t="s">
        <v>270</v>
      </c>
      <c r="AW82" s="56">
        <v>20187.5</v>
      </c>
      <c r="AX82" s="56"/>
      <c r="AY82" s="56"/>
      <c r="AZ82" s="56"/>
      <c r="BA82" s="56"/>
      <c r="BB82" s="56"/>
      <c r="BC82" s="56">
        <v>80</v>
      </c>
      <c r="BD82" s="56">
        <v>429000</v>
      </c>
      <c r="BE82" s="56">
        <v>3000</v>
      </c>
      <c r="BF82" s="56">
        <v>1</v>
      </c>
      <c r="BG82" s="56">
        <v>47</v>
      </c>
      <c r="BH82" s="56">
        <v>152000</v>
      </c>
      <c r="BI82" s="56"/>
      <c r="BJ82" s="56"/>
      <c r="BK82" s="56">
        <v>10</v>
      </c>
      <c r="BL82" s="56"/>
    </row>
    <row r="83" spans="1:64" s="57" customFormat="1" hidden="1">
      <c r="A83" s="54">
        <v>100693</v>
      </c>
      <c r="B83" s="56" t="s">
        <v>388</v>
      </c>
      <c r="C83" s="56">
        <v>0</v>
      </c>
      <c r="D83" s="56">
        <v>1</v>
      </c>
      <c r="E83" s="56">
        <v>0</v>
      </c>
      <c r="F83" s="56"/>
      <c r="G83" s="56"/>
      <c r="H83" s="56" t="s">
        <v>382</v>
      </c>
      <c r="I83" s="56" t="s">
        <v>373</v>
      </c>
      <c r="J83" s="56">
        <v>44.654000000000003</v>
      </c>
      <c r="K83" s="56">
        <v>-63.57</v>
      </c>
      <c r="L83" s="56" t="s">
        <v>194</v>
      </c>
      <c r="M83" s="56">
        <v>1970</v>
      </c>
      <c r="N83" s="56"/>
      <c r="O83" s="56"/>
      <c r="P83" s="56"/>
      <c r="Q83" s="56"/>
      <c r="R83" s="56"/>
      <c r="S83" s="56"/>
      <c r="T83" s="56"/>
      <c r="U83" s="56"/>
      <c r="V83" s="56"/>
      <c r="W83" s="56"/>
      <c r="X83" s="56"/>
      <c r="Y83" s="56"/>
      <c r="Z83" s="56"/>
      <c r="AA83" s="56"/>
      <c r="AB83" s="56" t="s">
        <v>389</v>
      </c>
      <c r="AC83" s="56"/>
      <c r="AD83" s="56"/>
      <c r="AE83" s="56"/>
      <c r="AF83" s="56"/>
      <c r="AG83" s="56"/>
      <c r="AH83" s="56"/>
      <c r="AI83" s="56"/>
      <c r="AJ83" s="56"/>
      <c r="AK83" s="56"/>
      <c r="AL83" s="56"/>
      <c r="AM83" s="56"/>
      <c r="AN83" s="56"/>
      <c r="AO83" s="56"/>
      <c r="AP83" s="56"/>
      <c r="AQ83" s="56"/>
      <c r="AR83" s="56"/>
      <c r="AS83" s="56"/>
      <c r="AT83" s="56" t="s">
        <v>270</v>
      </c>
      <c r="AU83" s="56"/>
      <c r="AV83" s="56"/>
      <c r="AW83" s="56"/>
      <c r="AX83" s="56"/>
      <c r="AY83" s="56"/>
      <c r="AZ83" s="56"/>
      <c r="BA83" s="56"/>
      <c r="BB83" s="56"/>
      <c r="BC83" s="56"/>
      <c r="BD83" s="56"/>
      <c r="BE83" s="56"/>
      <c r="BF83" s="56"/>
      <c r="BG83" s="56"/>
      <c r="BH83" s="56"/>
      <c r="BI83" s="56"/>
      <c r="BJ83" s="56"/>
      <c r="BK83" s="56"/>
      <c r="BL83" s="56"/>
    </row>
    <row r="84" spans="1:64" s="57" customFormat="1" hidden="1">
      <c r="A84" s="54">
        <v>100694</v>
      </c>
      <c r="B84" s="56" t="s">
        <v>390</v>
      </c>
      <c r="C84" s="56">
        <v>0</v>
      </c>
      <c r="D84" s="56">
        <v>1</v>
      </c>
      <c r="E84" s="56">
        <v>0</v>
      </c>
      <c r="F84" s="56"/>
      <c r="G84" s="56"/>
      <c r="H84" s="56" t="s">
        <v>382</v>
      </c>
      <c r="I84" s="56" t="s">
        <v>373</v>
      </c>
      <c r="J84" s="56">
        <v>44.655000000000001</v>
      </c>
      <c r="K84" s="56">
        <v>-63.569000000000003</v>
      </c>
      <c r="L84" s="56" t="s">
        <v>194</v>
      </c>
      <c r="M84" s="56"/>
      <c r="N84" s="56"/>
      <c r="O84" s="56"/>
      <c r="P84" s="56"/>
      <c r="Q84" s="56"/>
      <c r="R84" s="56"/>
      <c r="S84" s="56"/>
      <c r="T84" s="56"/>
      <c r="U84" s="56"/>
      <c r="V84" s="56"/>
      <c r="W84" s="56"/>
      <c r="X84" s="56"/>
      <c r="Y84" s="56"/>
      <c r="Z84" s="56"/>
      <c r="AA84" s="56"/>
      <c r="AB84" s="56"/>
      <c r="AC84" s="56"/>
      <c r="AD84" s="56"/>
      <c r="AE84" s="56"/>
      <c r="AF84" s="56"/>
      <c r="AG84" s="56"/>
      <c r="AH84" s="56"/>
      <c r="AI84" s="56"/>
      <c r="AJ84" s="56"/>
      <c r="AK84" s="56"/>
      <c r="AL84" s="56"/>
      <c r="AM84" s="56"/>
      <c r="AN84" s="56"/>
      <c r="AO84" s="56"/>
      <c r="AP84" s="56"/>
      <c r="AQ84" s="56"/>
      <c r="AR84" s="56"/>
      <c r="AS84" s="56"/>
      <c r="AT84" s="56"/>
      <c r="AU84" s="56"/>
      <c r="AV84" s="56"/>
      <c r="AW84" s="56"/>
      <c r="AX84" s="56"/>
      <c r="AY84" s="56"/>
      <c r="AZ84" s="56"/>
      <c r="BA84" s="56"/>
      <c r="BB84" s="56"/>
      <c r="BC84" s="56"/>
      <c r="BD84" s="56"/>
      <c r="BE84" s="56"/>
      <c r="BF84" s="56"/>
      <c r="BG84" s="56"/>
      <c r="BH84" s="56"/>
      <c r="BI84" s="56"/>
      <c r="BJ84" s="56"/>
      <c r="BK84" s="56"/>
      <c r="BL84" s="56"/>
    </row>
    <row r="85" spans="1:64" s="57" customFormat="1" hidden="1">
      <c r="A85" s="54">
        <v>100695</v>
      </c>
      <c r="B85" s="56" t="s">
        <v>391</v>
      </c>
      <c r="C85" s="56">
        <v>0</v>
      </c>
      <c r="D85" s="56">
        <v>1</v>
      </c>
      <c r="E85" s="56">
        <v>0</v>
      </c>
      <c r="F85" s="56" t="s">
        <v>391</v>
      </c>
      <c r="G85" s="56"/>
      <c r="H85" s="56" t="s">
        <v>382</v>
      </c>
      <c r="I85" s="56" t="s">
        <v>373</v>
      </c>
      <c r="J85" s="56">
        <v>44.655999999999999</v>
      </c>
      <c r="K85" s="56">
        <v>-63.568000000000005</v>
      </c>
      <c r="L85" s="56" t="s">
        <v>194</v>
      </c>
      <c r="M85" s="56">
        <v>1970</v>
      </c>
      <c r="N85" s="56"/>
      <c r="O85" s="56">
        <v>2014</v>
      </c>
      <c r="P85" s="56"/>
      <c r="Q85" s="56"/>
      <c r="R85" s="56"/>
      <c r="S85" s="56" t="s">
        <v>195</v>
      </c>
      <c r="T85" s="56"/>
      <c r="U85" s="56"/>
      <c r="V85" s="56"/>
      <c r="W85" s="56"/>
      <c r="X85" s="56"/>
      <c r="Y85" s="56">
        <v>1</v>
      </c>
      <c r="Z85" s="56"/>
      <c r="AA85" s="56"/>
      <c r="AB85" s="56" t="s">
        <v>196</v>
      </c>
      <c r="AC85" s="56"/>
      <c r="AD85" s="56"/>
      <c r="AE85" s="56"/>
      <c r="AF85" s="56">
        <v>16.204270000000001</v>
      </c>
      <c r="AG85" s="56"/>
      <c r="AH85" s="56">
        <v>16846.246999999999</v>
      </c>
      <c r="AI85" s="56"/>
      <c r="AJ85" s="56"/>
      <c r="AK85" s="56"/>
      <c r="AL85" s="56"/>
      <c r="AM85" s="56"/>
      <c r="AN85" s="56"/>
      <c r="AO85" s="56"/>
      <c r="AP85" s="56"/>
      <c r="AQ85" s="56"/>
      <c r="AR85" s="56"/>
      <c r="AS85" s="56"/>
      <c r="AT85" s="56" t="s">
        <v>197</v>
      </c>
      <c r="AU85" s="56"/>
      <c r="AV85" s="56"/>
      <c r="AW85" s="56"/>
      <c r="AX85" s="56"/>
      <c r="AY85" s="56"/>
      <c r="AZ85" s="56"/>
      <c r="BA85" s="56"/>
      <c r="BB85" s="56"/>
      <c r="BC85" s="56">
        <v>12</v>
      </c>
      <c r="BD85" s="56">
        <v>100137</v>
      </c>
      <c r="BE85" s="56">
        <v>610</v>
      </c>
      <c r="BF85" s="56">
        <v>0</v>
      </c>
      <c r="BG85" s="56">
        <v>9.3699999999999992</v>
      </c>
      <c r="BH85" s="56">
        <v>11970</v>
      </c>
      <c r="BI85" s="56">
        <v>4.9000000000000004</v>
      </c>
      <c r="BJ85" s="56">
        <v>3990</v>
      </c>
      <c r="BK85" s="56">
        <v>1.9342699999999999</v>
      </c>
      <c r="BL85" s="56">
        <v>886.24699999999996</v>
      </c>
    </row>
    <row r="86" spans="1:64" s="57" customFormat="1" hidden="1">
      <c r="A86" s="54">
        <v>100738</v>
      </c>
      <c r="B86" s="56" t="s">
        <v>392</v>
      </c>
      <c r="C86" s="56">
        <v>0</v>
      </c>
      <c r="D86" s="56">
        <v>1</v>
      </c>
      <c r="E86" s="56">
        <v>1</v>
      </c>
      <c r="F86" s="56" t="s">
        <v>392</v>
      </c>
      <c r="G86" s="56"/>
      <c r="H86" s="56" t="s">
        <v>393</v>
      </c>
      <c r="I86" s="56" t="s">
        <v>373</v>
      </c>
      <c r="J86" s="56">
        <v>44.338999999999999</v>
      </c>
      <c r="K86" s="56">
        <v>-66.114000000000004</v>
      </c>
      <c r="L86" s="56" t="s">
        <v>194</v>
      </c>
      <c r="M86" s="56">
        <v>2010</v>
      </c>
      <c r="N86" s="56"/>
      <c r="O86" s="56">
        <v>2014</v>
      </c>
      <c r="P86" s="56"/>
      <c r="Q86" s="56"/>
      <c r="R86" s="56"/>
      <c r="S86" s="56" t="s">
        <v>218</v>
      </c>
      <c r="T86" s="56">
        <v>1</v>
      </c>
      <c r="U86" s="56"/>
      <c r="V86" s="56">
        <v>1</v>
      </c>
      <c r="W86" s="56"/>
      <c r="X86" s="56"/>
      <c r="Y86" s="56">
        <v>1</v>
      </c>
      <c r="Z86" s="56"/>
      <c r="AA86" s="56"/>
      <c r="AB86" s="56" t="s">
        <v>196</v>
      </c>
      <c r="AC86" s="56"/>
      <c r="AD86" s="56"/>
      <c r="AE86" s="56"/>
      <c r="AF86" s="56">
        <v>1.758</v>
      </c>
      <c r="AG86" s="56"/>
      <c r="AH86" s="56">
        <v>5625.83</v>
      </c>
      <c r="AI86" s="56"/>
      <c r="AJ86" s="56"/>
      <c r="AK86" s="56"/>
      <c r="AL86" s="56"/>
      <c r="AM86" s="56"/>
      <c r="AN86" s="56"/>
      <c r="AO86" s="56"/>
      <c r="AP86" s="56"/>
      <c r="AQ86" s="56"/>
      <c r="AR86" s="56"/>
      <c r="AS86" s="56"/>
      <c r="AT86" s="56" t="s">
        <v>231</v>
      </c>
      <c r="AU86" s="56"/>
      <c r="AV86" s="56" t="s">
        <v>220</v>
      </c>
      <c r="AW86" s="56"/>
      <c r="AX86" s="56" t="s">
        <v>394</v>
      </c>
      <c r="AY86" s="56"/>
      <c r="AZ86" s="56"/>
      <c r="BA86" s="56"/>
      <c r="BB86" s="56"/>
      <c r="BC86" s="56">
        <v>17</v>
      </c>
      <c r="BD86" s="56">
        <v>35767</v>
      </c>
      <c r="BE86" s="56">
        <v>350</v>
      </c>
      <c r="BF86" s="56">
        <v>0</v>
      </c>
      <c r="BG86" s="56"/>
      <c r="BH86" s="56"/>
      <c r="BI86" s="56">
        <v>1.758</v>
      </c>
      <c r="BJ86" s="56">
        <v>5625.83</v>
      </c>
      <c r="BK86" s="56"/>
      <c r="BL86" s="56"/>
    </row>
    <row r="87" spans="1:64" s="57" customFormat="1" hidden="1">
      <c r="A87" s="54">
        <v>100752</v>
      </c>
      <c r="B87" s="56" t="s">
        <v>395</v>
      </c>
      <c r="C87" s="56">
        <v>0</v>
      </c>
      <c r="D87" s="56">
        <v>1</v>
      </c>
      <c r="E87" s="56">
        <v>1</v>
      </c>
      <c r="F87" s="56" t="s">
        <v>395</v>
      </c>
      <c r="G87" s="56"/>
      <c r="H87" s="56" t="s">
        <v>396</v>
      </c>
      <c r="I87" s="56" t="s">
        <v>373</v>
      </c>
      <c r="J87" s="56">
        <v>46.137</v>
      </c>
      <c r="K87" s="56">
        <v>-60.194000000000003</v>
      </c>
      <c r="L87" s="56" t="s">
        <v>194</v>
      </c>
      <c r="M87" s="56">
        <v>1970</v>
      </c>
      <c r="N87" s="56"/>
      <c r="O87" s="56">
        <v>2014</v>
      </c>
      <c r="P87" s="56"/>
      <c r="Q87" s="56"/>
      <c r="R87" s="56"/>
      <c r="S87" s="56" t="s">
        <v>195</v>
      </c>
      <c r="T87" s="56"/>
      <c r="U87" s="56"/>
      <c r="V87" s="56"/>
      <c r="W87" s="56"/>
      <c r="X87" s="56"/>
      <c r="Y87" s="56">
        <v>1</v>
      </c>
      <c r="Z87" s="56"/>
      <c r="AA87" s="56"/>
      <c r="AB87" s="56" t="s">
        <v>196</v>
      </c>
      <c r="AC87" s="56"/>
      <c r="AD87" s="56"/>
      <c r="AE87" s="56"/>
      <c r="AF87" s="56">
        <v>8.2060899999999997</v>
      </c>
      <c r="AG87" s="56"/>
      <c r="AH87" s="56">
        <v>8792.24</v>
      </c>
      <c r="AI87" s="56"/>
      <c r="AJ87" s="56"/>
      <c r="AK87" s="56"/>
      <c r="AL87" s="56"/>
      <c r="AM87" s="56"/>
      <c r="AN87" s="56"/>
      <c r="AO87" s="56"/>
      <c r="AP87" s="56"/>
      <c r="AQ87" s="56"/>
      <c r="AR87" s="56"/>
      <c r="AS87" s="56"/>
      <c r="AT87" s="56" t="s">
        <v>231</v>
      </c>
      <c r="AU87" s="56"/>
      <c r="AV87" s="56"/>
      <c r="AW87" s="56"/>
      <c r="AX87" s="56"/>
      <c r="AY87" s="56"/>
      <c r="AZ87" s="56"/>
      <c r="BA87" s="56"/>
      <c r="BB87" s="56"/>
      <c r="BC87" s="56">
        <v>8</v>
      </c>
      <c r="BD87" s="56">
        <v>53438.7</v>
      </c>
      <c r="BE87" s="56">
        <v>1000</v>
      </c>
      <c r="BF87" s="56">
        <v>0</v>
      </c>
      <c r="BG87" s="56"/>
      <c r="BH87" s="56"/>
      <c r="BI87" s="56">
        <v>8.2060899999999997</v>
      </c>
      <c r="BJ87" s="56">
        <v>8792.24</v>
      </c>
      <c r="BK87" s="56"/>
      <c r="BL87" s="56"/>
    </row>
    <row r="88" spans="1:64" s="57" customFormat="1" hidden="1">
      <c r="A88" s="54">
        <v>100755</v>
      </c>
      <c r="B88" s="56" t="s">
        <v>397</v>
      </c>
      <c r="C88" s="56">
        <v>1</v>
      </c>
      <c r="D88" s="56">
        <v>1</v>
      </c>
      <c r="E88" s="56">
        <v>0</v>
      </c>
      <c r="F88" s="56"/>
      <c r="G88" s="56"/>
      <c r="H88" s="56" t="s">
        <v>398</v>
      </c>
      <c r="I88" s="56" t="s">
        <v>373</v>
      </c>
      <c r="J88" s="56">
        <v>45.366</v>
      </c>
      <c r="K88" s="56">
        <v>-63.286999999999999</v>
      </c>
      <c r="L88" s="56" t="s">
        <v>194</v>
      </c>
      <c r="M88" s="56">
        <v>2012</v>
      </c>
      <c r="N88" s="56"/>
      <c r="O88" s="56"/>
      <c r="P88" s="56"/>
      <c r="Q88" s="56"/>
      <c r="R88" s="56"/>
      <c r="S88" s="56"/>
      <c r="T88" s="56"/>
      <c r="U88" s="56"/>
      <c r="V88" s="56"/>
      <c r="W88" s="56"/>
      <c r="X88" s="56"/>
      <c r="Y88" s="56"/>
      <c r="Z88" s="56"/>
      <c r="AA88" s="56"/>
      <c r="AB88" s="56"/>
      <c r="AC88" s="56"/>
      <c r="AD88" s="56">
        <v>1</v>
      </c>
      <c r="AE88" s="56">
        <v>1</v>
      </c>
      <c r="AF88" s="56"/>
      <c r="AG88" s="56"/>
      <c r="AH88" s="56"/>
      <c r="AI88" s="56"/>
      <c r="AJ88" s="56"/>
      <c r="AK88" s="56"/>
      <c r="AL88" s="56"/>
      <c r="AM88" s="56"/>
      <c r="AN88" s="56"/>
      <c r="AO88" s="56"/>
      <c r="AP88" s="56"/>
      <c r="AQ88" s="56"/>
      <c r="AR88" s="56"/>
      <c r="AS88" s="56"/>
      <c r="AT88" s="56" t="s">
        <v>231</v>
      </c>
      <c r="AU88" s="56"/>
      <c r="AV88" s="56"/>
      <c r="AW88" s="56"/>
      <c r="AX88" s="56"/>
      <c r="AY88" s="56"/>
      <c r="AZ88" s="56"/>
      <c r="BA88" s="56"/>
      <c r="BB88" s="56"/>
      <c r="BC88" s="56"/>
      <c r="BD88" s="56"/>
      <c r="BE88" s="56"/>
      <c r="BF88" s="56"/>
      <c r="BG88" s="56"/>
      <c r="BH88" s="56"/>
      <c r="BI88" s="56"/>
      <c r="BJ88" s="56"/>
      <c r="BK88" s="56"/>
      <c r="BL88" s="56"/>
    </row>
    <row r="89" spans="1:64" s="57" customFormat="1" hidden="1">
      <c r="A89" s="54">
        <v>100765</v>
      </c>
      <c r="B89" s="56" t="s">
        <v>399</v>
      </c>
      <c r="C89" s="56">
        <v>0</v>
      </c>
      <c r="D89" s="56">
        <v>1</v>
      </c>
      <c r="E89" s="56">
        <v>0</v>
      </c>
      <c r="F89" s="56"/>
      <c r="G89" s="56"/>
      <c r="H89" s="56" t="s">
        <v>400</v>
      </c>
      <c r="I89" s="56" t="s">
        <v>373</v>
      </c>
      <c r="J89" s="56">
        <v>45.091999999999999</v>
      </c>
      <c r="K89" s="56">
        <v>-64.36</v>
      </c>
      <c r="L89" s="56" t="s">
        <v>194</v>
      </c>
      <c r="M89" s="56">
        <v>2014</v>
      </c>
      <c r="N89" s="56"/>
      <c r="O89" s="56"/>
      <c r="P89" s="56"/>
      <c r="Q89" s="56"/>
      <c r="R89" s="56"/>
      <c r="S89" s="56"/>
      <c r="T89" s="56"/>
      <c r="U89" s="56"/>
      <c r="V89" s="56"/>
      <c r="W89" s="56"/>
      <c r="X89" s="56"/>
      <c r="Y89" s="56"/>
      <c r="Z89" s="56"/>
      <c r="AA89" s="56"/>
      <c r="AB89" s="56" t="s">
        <v>401</v>
      </c>
      <c r="AC89" s="56"/>
      <c r="AD89" s="56"/>
      <c r="AE89" s="56"/>
      <c r="AF89" s="56"/>
      <c r="AG89" s="56"/>
      <c r="AH89" s="56"/>
      <c r="AI89" s="56"/>
      <c r="AJ89" s="56"/>
      <c r="AK89" s="56"/>
      <c r="AL89" s="56"/>
      <c r="AM89" s="56"/>
      <c r="AN89" s="56"/>
      <c r="AO89" s="56"/>
      <c r="AP89" s="56"/>
      <c r="AQ89" s="56"/>
      <c r="AR89" s="56"/>
      <c r="AS89" s="56"/>
      <c r="AT89" s="56" t="s">
        <v>197</v>
      </c>
      <c r="AU89" s="56"/>
      <c r="AV89" s="56"/>
      <c r="AW89" s="56"/>
      <c r="AX89" s="56"/>
      <c r="AY89" s="56"/>
      <c r="AZ89" s="56"/>
      <c r="BA89" s="56"/>
      <c r="BB89" s="56"/>
      <c r="BC89" s="56"/>
      <c r="BD89" s="56"/>
      <c r="BE89" s="56"/>
      <c r="BF89" s="56"/>
      <c r="BG89" s="56"/>
      <c r="BH89" s="56"/>
      <c r="BI89" s="56"/>
      <c r="BJ89" s="56"/>
      <c r="BK89" s="56"/>
      <c r="BL89" s="56"/>
    </row>
    <row r="90" spans="1:64" s="57" customFormat="1" hidden="1">
      <c r="A90" s="54">
        <v>100771</v>
      </c>
      <c r="B90" s="56" t="s">
        <v>402</v>
      </c>
      <c r="C90" s="56">
        <v>0</v>
      </c>
      <c r="D90" s="56">
        <v>1</v>
      </c>
      <c r="E90" s="56">
        <v>1</v>
      </c>
      <c r="F90" s="56" t="s">
        <v>403</v>
      </c>
      <c r="G90" s="56"/>
      <c r="H90" s="56" t="s">
        <v>404</v>
      </c>
      <c r="I90" s="56" t="s">
        <v>405</v>
      </c>
      <c r="J90" s="56">
        <v>62.823</v>
      </c>
      <c r="K90" s="56">
        <v>-115.988</v>
      </c>
      <c r="L90" s="56" t="s">
        <v>194</v>
      </c>
      <c r="M90" s="56">
        <v>2014</v>
      </c>
      <c r="N90" s="56"/>
      <c r="O90" s="56">
        <v>2014</v>
      </c>
      <c r="P90" s="56"/>
      <c r="Q90" s="56"/>
      <c r="R90" s="56"/>
      <c r="S90" s="56" t="s">
        <v>218</v>
      </c>
      <c r="T90" s="56">
        <v>1</v>
      </c>
      <c r="U90" s="56"/>
      <c r="V90" s="56"/>
      <c r="W90" s="56"/>
      <c r="X90" s="56"/>
      <c r="Y90" s="56">
        <v>1</v>
      </c>
      <c r="Z90" s="56">
        <v>1</v>
      </c>
      <c r="AA90" s="56"/>
      <c r="AB90" s="56" t="s">
        <v>212</v>
      </c>
      <c r="AC90" s="56"/>
      <c r="AD90" s="56"/>
      <c r="AE90" s="56"/>
      <c r="AF90" s="56">
        <v>0.54</v>
      </c>
      <c r="AG90" s="56"/>
      <c r="AH90" s="56">
        <v>497.8</v>
      </c>
      <c r="AI90" s="56"/>
      <c r="AJ90" s="56"/>
      <c r="AK90" s="56"/>
      <c r="AL90" s="56"/>
      <c r="AM90" s="56"/>
      <c r="AN90" s="56"/>
      <c r="AO90" s="56"/>
      <c r="AP90" s="56"/>
      <c r="AQ90" s="56"/>
      <c r="AR90" s="56"/>
      <c r="AS90" s="56"/>
      <c r="AT90" s="56" t="s">
        <v>231</v>
      </c>
      <c r="AU90" s="56">
        <v>1792</v>
      </c>
      <c r="AV90" s="56" t="s">
        <v>329</v>
      </c>
      <c r="AW90" s="56">
        <v>706.84</v>
      </c>
      <c r="AX90" s="56"/>
      <c r="AY90" s="56"/>
      <c r="AZ90" s="56"/>
      <c r="BA90" s="56"/>
      <c r="BB90" s="56"/>
      <c r="BC90" s="56">
        <v>3</v>
      </c>
      <c r="BD90" s="56">
        <v>3600</v>
      </c>
      <c r="BE90" s="56">
        <v>800</v>
      </c>
      <c r="BF90" s="56">
        <v>1</v>
      </c>
      <c r="BG90" s="56"/>
      <c r="BH90" s="56"/>
      <c r="BI90" s="56">
        <v>0.54</v>
      </c>
      <c r="BJ90" s="56">
        <v>497.8</v>
      </c>
      <c r="BK90" s="56"/>
      <c r="BL90" s="56"/>
    </row>
    <row r="91" spans="1:64" s="57" customFormat="1" hidden="1">
      <c r="A91" s="54">
        <v>100773</v>
      </c>
      <c r="B91" s="56" t="s">
        <v>406</v>
      </c>
      <c r="C91" s="56">
        <v>0</v>
      </c>
      <c r="D91" s="56">
        <v>1</v>
      </c>
      <c r="E91" s="56">
        <v>0</v>
      </c>
      <c r="F91" s="56"/>
      <c r="G91" s="56"/>
      <c r="H91" s="56" t="s">
        <v>406</v>
      </c>
      <c r="I91" s="56" t="s">
        <v>405</v>
      </c>
      <c r="J91" s="56">
        <v>60.24</v>
      </c>
      <c r="K91" s="56">
        <v>-123.473</v>
      </c>
      <c r="L91" s="56" t="s">
        <v>194</v>
      </c>
      <c r="M91" s="56">
        <v>2012</v>
      </c>
      <c r="N91" s="56"/>
      <c r="O91" s="56"/>
      <c r="P91" s="56"/>
      <c r="Q91" s="56"/>
      <c r="R91" s="56"/>
      <c r="S91" s="56"/>
      <c r="T91" s="56"/>
      <c r="U91" s="56"/>
      <c r="V91" s="56"/>
      <c r="W91" s="56"/>
      <c r="X91" s="56"/>
      <c r="Y91" s="56"/>
      <c r="Z91" s="56"/>
      <c r="AA91" s="56"/>
      <c r="AB91" s="56" t="s">
        <v>407</v>
      </c>
      <c r="AC91" s="56" t="s">
        <v>408</v>
      </c>
      <c r="AD91" s="56"/>
      <c r="AE91" s="56">
        <v>1</v>
      </c>
      <c r="AF91" s="56">
        <v>1</v>
      </c>
      <c r="AG91" s="56"/>
      <c r="AH91" s="56"/>
      <c r="AI91" s="56"/>
      <c r="AJ91" s="56"/>
      <c r="AK91" s="56"/>
      <c r="AL91" s="56"/>
      <c r="AM91" s="56"/>
      <c r="AN91" s="56"/>
      <c r="AO91" s="56"/>
      <c r="AP91" s="56"/>
      <c r="AQ91" s="56"/>
      <c r="AR91" s="56"/>
      <c r="AS91" s="56"/>
      <c r="AT91" s="56" t="s">
        <v>248</v>
      </c>
      <c r="AU91" s="56"/>
      <c r="AV91" s="56"/>
      <c r="AW91" s="56"/>
      <c r="AX91" s="56"/>
      <c r="AY91" s="56"/>
      <c r="AZ91" s="56"/>
      <c r="BA91" s="56"/>
      <c r="BB91" s="56"/>
      <c r="BC91" s="56"/>
      <c r="BD91" s="56"/>
      <c r="BE91" s="56"/>
      <c r="BF91" s="56"/>
      <c r="BG91" s="56"/>
      <c r="BH91" s="56"/>
      <c r="BI91" s="56"/>
      <c r="BJ91" s="56"/>
      <c r="BK91" s="56"/>
      <c r="BL91" s="56"/>
    </row>
    <row r="92" spans="1:64" s="57" customFormat="1" hidden="1">
      <c r="A92" s="54">
        <v>100774</v>
      </c>
      <c r="B92" s="56" t="s">
        <v>409</v>
      </c>
      <c r="C92" s="56">
        <v>0</v>
      </c>
      <c r="D92" s="56">
        <v>1</v>
      </c>
      <c r="E92" s="56">
        <v>0</v>
      </c>
      <c r="F92" s="56"/>
      <c r="G92" s="56"/>
      <c r="H92" s="56" t="s">
        <v>410</v>
      </c>
      <c r="I92" s="56" t="s">
        <v>405</v>
      </c>
      <c r="J92" s="56">
        <v>67.436000000000007</v>
      </c>
      <c r="K92" s="56">
        <v>-134.881</v>
      </c>
      <c r="L92" s="56" t="s">
        <v>194</v>
      </c>
      <c r="M92" s="56">
        <v>1997</v>
      </c>
      <c r="N92" s="56"/>
      <c r="O92" s="56"/>
      <c r="P92" s="56"/>
      <c r="Q92" s="56"/>
      <c r="R92" s="56"/>
      <c r="S92" s="56"/>
      <c r="T92" s="56"/>
      <c r="U92" s="56"/>
      <c r="V92" s="56"/>
      <c r="W92" s="56"/>
      <c r="X92" s="56"/>
      <c r="Y92" s="56"/>
      <c r="Z92" s="56"/>
      <c r="AA92" s="56"/>
      <c r="AB92" s="56" t="s">
        <v>411</v>
      </c>
      <c r="AC92" s="56" t="s">
        <v>412</v>
      </c>
      <c r="AD92" s="56"/>
      <c r="AE92" s="56"/>
      <c r="AF92" s="56">
        <v>8.5000000000000006E-2</v>
      </c>
      <c r="AG92" s="56"/>
      <c r="AH92" s="56"/>
      <c r="AI92" s="56"/>
      <c r="AJ92" s="56"/>
      <c r="AK92" s="56"/>
      <c r="AL92" s="56"/>
      <c r="AM92" s="56"/>
      <c r="AN92" s="56"/>
      <c r="AO92" s="56"/>
      <c r="AP92" s="56"/>
      <c r="AQ92" s="56"/>
      <c r="AR92" s="56"/>
      <c r="AS92" s="56"/>
      <c r="AT92" s="56" t="s">
        <v>231</v>
      </c>
      <c r="AU92" s="56"/>
      <c r="AV92" s="56" t="s">
        <v>329</v>
      </c>
      <c r="AW92" s="56"/>
      <c r="AX92" s="56"/>
      <c r="AY92" s="56"/>
      <c r="AZ92" s="56"/>
      <c r="BA92" s="56"/>
      <c r="BB92" s="56"/>
      <c r="BC92" s="56"/>
      <c r="BD92" s="56"/>
      <c r="BE92" s="56"/>
      <c r="BF92" s="56"/>
      <c r="BG92" s="56"/>
      <c r="BH92" s="56"/>
      <c r="BI92" s="56"/>
      <c r="BJ92" s="56"/>
      <c r="BK92" s="56"/>
      <c r="BL92" s="56"/>
    </row>
    <row r="93" spans="1:64" s="57" customFormat="1" hidden="1">
      <c r="A93" s="54">
        <v>100775</v>
      </c>
      <c r="B93" s="56" t="s">
        <v>413</v>
      </c>
      <c r="C93" s="56">
        <v>0</v>
      </c>
      <c r="D93" s="56">
        <v>1</v>
      </c>
      <c r="E93" s="56">
        <v>0</v>
      </c>
      <c r="F93" s="56"/>
      <c r="G93" s="56"/>
      <c r="H93" s="56" t="s">
        <v>413</v>
      </c>
      <c r="I93" s="56" t="s">
        <v>405</v>
      </c>
      <c r="J93" s="56">
        <v>61.863</v>
      </c>
      <c r="K93" s="56">
        <v>-121.35299999999999</v>
      </c>
      <c r="L93" s="56" t="s">
        <v>194</v>
      </c>
      <c r="M93" s="56"/>
      <c r="N93" s="56"/>
      <c r="O93" s="56"/>
      <c r="P93" s="56"/>
      <c r="Q93" s="56"/>
      <c r="R93" s="56"/>
      <c r="S93" s="56"/>
      <c r="T93" s="56"/>
      <c r="U93" s="56"/>
      <c r="V93" s="56"/>
      <c r="W93" s="56"/>
      <c r="X93" s="56"/>
      <c r="Y93" s="56"/>
      <c r="Z93" s="56"/>
      <c r="AA93" s="56"/>
      <c r="AB93" s="56"/>
      <c r="AC93" s="56"/>
      <c r="AD93" s="56"/>
      <c r="AE93" s="56"/>
      <c r="AF93" s="56"/>
      <c r="AG93" s="56"/>
      <c r="AH93" s="56"/>
      <c r="AI93" s="56"/>
      <c r="AJ93" s="56"/>
      <c r="AK93" s="56"/>
      <c r="AL93" s="56"/>
      <c r="AM93" s="56"/>
      <c r="AN93" s="56"/>
      <c r="AO93" s="56"/>
      <c r="AP93" s="56"/>
      <c r="AQ93" s="56"/>
      <c r="AR93" s="56"/>
      <c r="AS93" s="56"/>
      <c r="AT93" s="56"/>
      <c r="AU93" s="56"/>
      <c r="AV93" s="56"/>
      <c r="AW93" s="56"/>
      <c r="AX93" s="56"/>
      <c r="AY93" s="56"/>
      <c r="AZ93" s="56"/>
      <c r="BA93" s="56"/>
      <c r="BB93" s="56"/>
      <c r="BC93" s="56"/>
      <c r="BD93" s="56"/>
      <c r="BE93" s="56"/>
      <c r="BF93" s="56"/>
      <c r="BG93" s="56"/>
      <c r="BH93" s="56"/>
      <c r="BI93" s="56"/>
      <c r="BJ93" s="56"/>
      <c r="BK93" s="56"/>
      <c r="BL93" s="56"/>
    </row>
    <row r="94" spans="1:64" s="57" customFormat="1" hidden="1">
      <c r="A94" s="54">
        <v>100777</v>
      </c>
      <c r="B94" s="56" t="s">
        <v>414</v>
      </c>
      <c r="C94" s="56">
        <v>0</v>
      </c>
      <c r="D94" s="56">
        <v>1</v>
      </c>
      <c r="E94" s="56">
        <v>1</v>
      </c>
      <c r="F94" s="56" t="s">
        <v>403</v>
      </c>
      <c r="G94" s="56"/>
      <c r="H94" s="56" t="s">
        <v>415</v>
      </c>
      <c r="I94" s="56" t="s">
        <v>405</v>
      </c>
      <c r="J94" s="56">
        <v>60.006</v>
      </c>
      <c r="K94" s="56">
        <v>-111.88500000000001</v>
      </c>
      <c r="L94" s="56" t="s">
        <v>194</v>
      </c>
      <c r="M94" s="56">
        <v>2010</v>
      </c>
      <c r="N94" s="56"/>
      <c r="O94" s="56">
        <v>2014</v>
      </c>
      <c r="P94" s="56"/>
      <c r="Q94" s="56"/>
      <c r="R94" s="56"/>
      <c r="S94" s="56" t="s">
        <v>218</v>
      </c>
      <c r="T94" s="56">
        <v>1</v>
      </c>
      <c r="U94" s="56"/>
      <c r="V94" s="56"/>
      <c r="W94" s="56"/>
      <c r="X94" s="56"/>
      <c r="Y94" s="56">
        <v>1</v>
      </c>
      <c r="Z94" s="56"/>
      <c r="AA94" s="56"/>
      <c r="AB94" s="56" t="s">
        <v>212</v>
      </c>
      <c r="AC94" s="56"/>
      <c r="AD94" s="56"/>
      <c r="AE94" s="56"/>
      <c r="AF94" s="56">
        <v>0.75</v>
      </c>
      <c r="AG94" s="56"/>
      <c r="AH94" s="56">
        <v>4000</v>
      </c>
      <c r="AI94" s="56"/>
      <c r="AJ94" s="56"/>
      <c r="AK94" s="56"/>
      <c r="AL94" s="56"/>
      <c r="AM94" s="56"/>
      <c r="AN94" s="56"/>
      <c r="AO94" s="56"/>
      <c r="AP94" s="56"/>
      <c r="AQ94" s="56"/>
      <c r="AR94" s="56"/>
      <c r="AS94" s="56"/>
      <c r="AT94" s="56" t="s">
        <v>231</v>
      </c>
      <c r="AU94" s="56">
        <v>4874.5200000000004</v>
      </c>
      <c r="AV94" s="56" t="s">
        <v>329</v>
      </c>
      <c r="AW94" s="56">
        <v>9529.2000000000007</v>
      </c>
      <c r="AX94" s="56"/>
      <c r="AY94" s="56"/>
      <c r="AZ94" s="56"/>
      <c r="BA94" s="56"/>
      <c r="BB94" s="56"/>
      <c r="BC94" s="56">
        <v>3</v>
      </c>
      <c r="BD94" s="56">
        <v>8000</v>
      </c>
      <c r="BE94" s="56">
        <v>200</v>
      </c>
      <c r="BF94" s="56">
        <v>1</v>
      </c>
      <c r="BG94" s="56"/>
      <c r="BH94" s="56"/>
      <c r="BI94" s="56">
        <v>0.75</v>
      </c>
      <c r="BJ94" s="56">
        <v>4000</v>
      </c>
      <c r="BK94" s="56"/>
      <c r="BL94" s="56"/>
    </row>
    <row r="95" spans="1:64" s="57" customFormat="1" hidden="1">
      <c r="A95" s="54">
        <v>100778</v>
      </c>
      <c r="B95" s="56" t="s">
        <v>416</v>
      </c>
      <c r="C95" s="56">
        <v>0</v>
      </c>
      <c r="D95" s="56">
        <v>1</v>
      </c>
      <c r="E95" s="56">
        <v>1</v>
      </c>
      <c r="F95" s="56" t="s">
        <v>403</v>
      </c>
      <c r="G95" s="56"/>
      <c r="H95" s="56" t="s">
        <v>417</v>
      </c>
      <c r="I95" s="56" t="s">
        <v>405</v>
      </c>
      <c r="J95" s="56">
        <v>60.816000000000003</v>
      </c>
      <c r="K95" s="56">
        <v>-115.785</v>
      </c>
      <c r="L95" s="56" t="s">
        <v>194</v>
      </c>
      <c r="M95" s="56">
        <v>2010</v>
      </c>
      <c r="N95" s="56"/>
      <c r="O95" s="56">
        <v>2014</v>
      </c>
      <c r="P95" s="56"/>
      <c r="Q95" s="56"/>
      <c r="R95" s="56"/>
      <c r="S95" s="56" t="s">
        <v>218</v>
      </c>
      <c r="T95" s="56"/>
      <c r="U95" s="56"/>
      <c r="V95" s="56"/>
      <c r="W95" s="56"/>
      <c r="X95" s="56"/>
      <c r="Y95" s="56">
        <v>1</v>
      </c>
      <c r="Z95" s="56"/>
      <c r="AA95" s="56"/>
      <c r="AB95" s="56" t="s">
        <v>212</v>
      </c>
      <c r="AC95" s="56"/>
      <c r="AD95" s="56"/>
      <c r="AE95" s="56"/>
      <c r="AF95" s="56">
        <v>0.9</v>
      </c>
      <c r="AG95" s="56"/>
      <c r="AH95" s="56">
        <v>2770.2777779994003</v>
      </c>
      <c r="AI95" s="56"/>
      <c r="AJ95" s="56"/>
      <c r="AK95" s="56"/>
      <c r="AL95" s="56"/>
      <c r="AM95" s="56"/>
      <c r="AN95" s="56"/>
      <c r="AO95" s="56"/>
      <c r="AP95" s="56"/>
      <c r="AQ95" s="56"/>
      <c r="AR95" s="56"/>
      <c r="AS95" s="56"/>
      <c r="AT95" s="56" t="s">
        <v>231</v>
      </c>
      <c r="AU95" s="56">
        <v>5194</v>
      </c>
      <c r="AV95" s="56" t="s">
        <v>329</v>
      </c>
      <c r="AW95" s="56">
        <v>4778.88</v>
      </c>
      <c r="AX95" s="56"/>
      <c r="AY95" s="56"/>
      <c r="AZ95" s="56"/>
      <c r="BA95" s="56"/>
      <c r="BB95" s="56"/>
      <c r="BC95" s="56">
        <v>4</v>
      </c>
      <c r="BD95" s="56">
        <v>14130</v>
      </c>
      <c r="BE95" s="56">
        <v>1000</v>
      </c>
      <c r="BF95" s="56">
        <v>0</v>
      </c>
      <c r="BG95" s="56"/>
      <c r="BH95" s="56"/>
      <c r="BI95" s="56">
        <v>0.9</v>
      </c>
      <c r="BJ95" s="56">
        <v>2770.2777779994003</v>
      </c>
      <c r="BK95" s="56"/>
      <c r="BL95" s="56"/>
    </row>
    <row r="96" spans="1:64" s="57" customFormat="1" hidden="1">
      <c r="A96" s="54">
        <v>100779</v>
      </c>
      <c r="B96" s="56" t="s">
        <v>418</v>
      </c>
      <c r="C96" s="56">
        <v>0</v>
      </c>
      <c r="D96" s="56">
        <v>1</v>
      </c>
      <c r="E96" s="56">
        <v>0</v>
      </c>
      <c r="F96" s="56"/>
      <c r="G96" s="56"/>
      <c r="H96" s="56" t="s">
        <v>418</v>
      </c>
      <c r="I96" s="56" t="s">
        <v>405</v>
      </c>
      <c r="J96" s="56">
        <v>68.361000000000004</v>
      </c>
      <c r="K96" s="56">
        <v>-133.72300000000001</v>
      </c>
      <c r="L96" s="56" t="s">
        <v>194</v>
      </c>
      <c r="M96" s="56">
        <v>2010</v>
      </c>
      <c r="N96" s="56"/>
      <c r="O96" s="56"/>
      <c r="P96" s="56"/>
      <c r="Q96" s="56"/>
      <c r="R96" s="56"/>
      <c r="S96" s="56"/>
      <c r="T96" s="56"/>
      <c r="U96" s="56"/>
      <c r="V96" s="56"/>
      <c r="W96" s="56"/>
      <c r="X96" s="56"/>
      <c r="Y96" s="56"/>
      <c r="Z96" s="56"/>
      <c r="AA96" s="56"/>
      <c r="AB96" s="56"/>
      <c r="AC96" s="56"/>
      <c r="AD96" s="56"/>
      <c r="AE96" s="56"/>
      <c r="AF96" s="56"/>
      <c r="AG96" s="56"/>
      <c r="AH96" s="56"/>
      <c r="AI96" s="56"/>
      <c r="AJ96" s="56"/>
      <c r="AK96" s="56"/>
      <c r="AL96" s="56"/>
      <c r="AM96" s="56"/>
      <c r="AN96" s="56"/>
      <c r="AO96" s="56"/>
      <c r="AP96" s="56"/>
      <c r="AQ96" s="56"/>
      <c r="AR96" s="56"/>
      <c r="AS96" s="56"/>
      <c r="AT96" s="56"/>
      <c r="AU96" s="56"/>
      <c r="AV96" s="56"/>
      <c r="AW96" s="56"/>
      <c r="AX96" s="56"/>
      <c r="AY96" s="56"/>
      <c r="AZ96" s="56"/>
      <c r="BA96" s="56"/>
      <c r="BB96" s="56"/>
      <c r="BC96" s="56"/>
      <c r="BD96" s="56"/>
      <c r="BE96" s="56"/>
      <c r="BF96" s="56"/>
      <c r="BG96" s="56"/>
      <c r="BH96" s="56"/>
      <c r="BI96" s="56"/>
      <c r="BJ96" s="56"/>
      <c r="BK96" s="56"/>
      <c r="BL96" s="56"/>
    </row>
    <row r="97" spans="1:64" s="57" customFormat="1" hidden="1">
      <c r="A97" s="54">
        <v>100785</v>
      </c>
      <c r="B97" s="56" t="s">
        <v>419</v>
      </c>
      <c r="C97" s="56">
        <v>0</v>
      </c>
      <c r="D97" s="56">
        <v>1</v>
      </c>
      <c r="E97" s="56">
        <v>0</v>
      </c>
      <c r="F97" s="56"/>
      <c r="G97" s="56"/>
      <c r="H97" s="56" t="s">
        <v>420</v>
      </c>
      <c r="I97" s="56" t="s">
        <v>405</v>
      </c>
      <c r="J97" s="56">
        <v>62.454000000000001</v>
      </c>
      <c r="K97" s="56">
        <v>-114.372</v>
      </c>
      <c r="L97" s="56" t="s">
        <v>194</v>
      </c>
      <c r="M97" s="56">
        <v>1965</v>
      </c>
      <c r="N97" s="56"/>
      <c r="O97" s="56"/>
      <c r="P97" s="56"/>
      <c r="Q97" s="56"/>
      <c r="R97" s="56"/>
      <c r="S97" s="56"/>
      <c r="T97" s="56"/>
      <c r="U97" s="56"/>
      <c r="V97" s="56"/>
      <c r="W97" s="56"/>
      <c r="X97" s="56"/>
      <c r="Y97" s="56"/>
      <c r="Z97" s="56"/>
      <c r="AA97" s="56"/>
      <c r="AB97" s="56" t="s">
        <v>421</v>
      </c>
      <c r="AC97" s="56"/>
      <c r="AD97" s="56"/>
      <c r="AE97" s="56"/>
      <c r="AF97" s="56"/>
      <c r="AG97" s="56"/>
      <c r="AH97" s="56"/>
      <c r="AI97" s="56"/>
      <c r="AJ97" s="56"/>
      <c r="AK97" s="56"/>
      <c r="AL97" s="56"/>
      <c r="AM97" s="56"/>
      <c r="AN97" s="56"/>
      <c r="AO97" s="56"/>
      <c r="AP97" s="56"/>
      <c r="AQ97" s="56"/>
      <c r="AR97" s="56"/>
      <c r="AS97" s="56"/>
      <c r="AT97" s="56" t="s">
        <v>231</v>
      </c>
      <c r="AU97" s="56"/>
      <c r="AV97" s="56" t="s">
        <v>329</v>
      </c>
      <c r="AW97" s="56"/>
      <c r="AX97" s="56"/>
      <c r="AY97" s="56"/>
      <c r="AZ97" s="56"/>
      <c r="BA97" s="56"/>
      <c r="BB97" s="56"/>
      <c r="BC97" s="56"/>
      <c r="BD97" s="56"/>
      <c r="BE97" s="56"/>
      <c r="BF97" s="56"/>
      <c r="BG97" s="56"/>
      <c r="BH97" s="56"/>
      <c r="BI97" s="56"/>
      <c r="BJ97" s="56"/>
      <c r="BK97" s="56"/>
      <c r="BL97" s="56"/>
    </row>
    <row r="98" spans="1:64" s="57" customFormat="1" hidden="1">
      <c r="A98" s="54">
        <v>100787</v>
      </c>
      <c r="B98" s="56" t="s">
        <v>422</v>
      </c>
      <c r="C98" s="56">
        <v>0</v>
      </c>
      <c r="D98" s="56">
        <v>1</v>
      </c>
      <c r="E98" s="56">
        <v>1</v>
      </c>
      <c r="F98" s="56" t="s">
        <v>403</v>
      </c>
      <c r="G98" s="56"/>
      <c r="H98" s="56" t="s">
        <v>420</v>
      </c>
      <c r="I98" s="56" t="s">
        <v>405</v>
      </c>
      <c r="J98" s="56">
        <v>62.454999999999998</v>
      </c>
      <c r="K98" s="56">
        <v>-114.371</v>
      </c>
      <c r="L98" s="56" t="s">
        <v>194</v>
      </c>
      <c r="M98" s="56">
        <v>2014</v>
      </c>
      <c r="N98" s="56"/>
      <c r="O98" s="56">
        <v>2014</v>
      </c>
      <c r="P98" s="56"/>
      <c r="Q98" s="56"/>
      <c r="R98" s="56"/>
      <c r="S98" s="56" t="s">
        <v>218</v>
      </c>
      <c r="T98" s="56"/>
      <c r="U98" s="56"/>
      <c r="V98" s="56">
        <v>1</v>
      </c>
      <c r="W98" s="56"/>
      <c r="X98" s="56"/>
      <c r="Y98" s="56"/>
      <c r="Z98" s="56"/>
      <c r="AA98" s="56"/>
      <c r="AB98" s="56" t="s">
        <v>212</v>
      </c>
      <c r="AC98" s="56"/>
      <c r="AD98" s="56"/>
      <c r="AE98" s="56"/>
      <c r="AF98" s="56"/>
      <c r="AG98" s="56"/>
      <c r="AH98" s="56">
        <v>2581.3888890953999</v>
      </c>
      <c r="AI98" s="56"/>
      <c r="AJ98" s="56"/>
      <c r="AK98" s="56"/>
      <c r="AL98" s="56"/>
      <c r="AM98" s="56"/>
      <c r="AN98" s="56"/>
      <c r="AO98" s="56"/>
      <c r="AP98" s="56"/>
      <c r="AQ98" s="56"/>
      <c r="AR98" s="56"/>
      <c r="AS98" s="56"/>
      <c r="AT98" s="56" t="s">
        <v>231</v>
      </c>
      <c r="AU98" s="56">
        <v>2954</v>
      </c>
      <c r="AV98" s="56" t="s">
        <v>329</v>
      </c>
      <c r="AW98" s="56">
        <v>6339.04</v>
      </c>
      <c r="AX98" s="56"/>
      <c r="AY98" s="56"/>
      <c r="AZ98" s="56"/>
      <c r="BA98" s="56"/>
      <c r="BB98" s="56"/>
      <c r="BC98" s="56">
        <v>3</v>
      </c>
      <c r="BD98" s="56">
        <v>15000</v>
      </c>
      <c r="BE98" s="56">
        <v>50</v>
      </c>
      <c r="BF98" s="56">
        <v>0</v>
      </c>
      <c r="BG98" s="56"/>
      <c r="BH98" s="56"/>
      <c r="BI98" s="56">
        <v>0</v>
      </c>
      <c r="BJ98" s="56">
        <v>2581.3888890953999</v>
      </c>
      <c r="BK98" s="56">
        <v>0</v>
      </c>
      <c r="BL98" s="56">
        <v>0</v>
      </c>
    </row>
    <row r="99" spans="1:64" s="57" customFormat="1" hidden="1">
      <c r="A99" s="54">
        <v>100790</v>
      </c>
      <c r="B99" s="56" t="s">
        <v>423</v>
      </c>
      <c r="C99" s="56">
        <v>1</v>
      </c>
      <c r="D99" s="56">
        <v>1</v>
      </c>
      <c r="E99" s="56">
        <v>0</v>
      </c>
      <c r="F99" s="56" t="s">
        <v>424</v>
      </c>
      <c r="G99" s="56"/>
      <c r="H99" s="56" t="s">
        <v>425</v>
      </c>
      <c r="I99" s="56" t="s">
        <v>426</v>
      </c>
      <c r="J99" s="56">
        <v>61.107999999999997</v>
      </c>
      <c r="K99" s="56">
        <v>-94.061999999999998</v>
      </c>
      <c r="L99" s="56" t="s">
        <v>194</v>
      </c>
      <c r="M99" s="56">
        <v>2001</v>
      </c>
      <c r="N99" s="56"/>
      <c r="O99" s="56">
        <v>2014</v>
      </c>
      <c r="P99" s="56">
        <v>2211</v>
      </c>
      <c r="Q99" s="56"/>
      <c r="R99" s="56"/>
      <c r="S99" s="56" t="s">
        <v>218</v>
      </c>
      <c r="T99" s="56"/>
      <c r="U99" s="56"/>
      <c r="V99" s="56"/>
      <c r="W99" s="56"/>
      <c r="X99" s="56"/>
      <c r="Y99" s="56">
        <v>1</v>
      </c>
      <c r="Z99" s="56"/>
      <c r="AA99" s="56"/>
      <c r="AB99" s="56" t="s">
        <v>212</v>
      </c>
      <c r="AC99" s="56"/>
      <c r="AD99" s="56">
        <v>4</v>
      </c>
      <c r="AE99" s="56">
        <v>3.11</v>
      </c>
      <c r="AF99" s="56"/>
      <c r="AG99" s="56">
        <v>5932</v>
      </c>
      <c r="AH99" s="56">
        <v>2500</v>
      </c>
      <c r="AI99" s="56"/>
      <c r="AJ99" s="56"/>
      <c r="AK99" s="56"/>
      <c r="AL99" s="56"/>
      <c r="AM99" s="56"/>
      <c r="AN99" s="56"/>
      <c r="AO99" s="56"/>
      <c r="AP99" s="56"/>
      <c r="AQ99" s="56"/>
      <c r="AR99" s="56"/>
      <c r="AS99" s="56"/>
      <c r="AT99" s="56" t="s">
        <v>329</v>
      </c>
      <c r="AU99" s="56"/>
      <c r="AV99" s="56"/>
      <c r="AW99" s="56"/>
      <c r="AX99" s="56"/>
      <c r="AY99" s="56"/>
      <c r="AZ99" s="56"/>
      <c r="BA99" s="56"/>
      <c r="BB99" s="56"/>
      <c r="BC99" s="56">
        <v>4</v>
      </c>
      <c r="BD99" s="56"/>
      <c r="BE99" s="56">
        <v>2000</v>
      </c>
      <c r="BF99" s="56">
        <v>1</v>
      </c>
      <c r="BG99" s="56"/>
      <c r="BH99" s="56"/>
      <c r="BI99" s="56"/>
      <c r="BJ99" s="56">
        <v>2500</v>
      </c>
      <c r="BK99" s="56"/>
      <c r="BL99" s="56"/>
    </row>
    <row r="100" spans="1:64" s="57" customFormat="1" hidden="1">
      <c r="A100" s="54">
        <v>100792</v>
      </c>
      <c r="B100" s="56" t="s">
        <v>427</v>
      </c>
      <c r="C100" s="56">
        <v>1</v>
      </c>
      <c r="D100" s="56">
        <v>1</v>
      </c>
      <c r="E100" s="56">
        <v>0</v>
      </c>
      <c r="F100" s="56" t="s">
        <v>424</v>
      </c>
      <c r="G100" s="56"/>
      <c r="H100" s="56" t="s">
        <v>428</v>
      </c>
      <c r="I100" s="56" t="s">
        <v>426</v>
      </c>
      <c r="J100" s="56">
        <v>63.747999999999998</v>
      </c>
      <c r="K100" s="56">
        <v>-68.515999999999991</v>
      </c>
      <c r="L100" s="56" t="s">
        <v>194</v>
      </c>
      <c r="M100" s="56">
        <v>2006</v>
      </c>
      <c r="N100" s="56"/>
      <c r="O100" s="56">
        <v>2014</v>
      </c>
      <c r="P100" s="56">
        <v>221</v>
      </c>
      <c r="Q100" s="56"/>
      <c r="R100" s="56"/>
      <c r="S100" s="56" t="s">
        <v>218</v>
      </c>
      <c r="T100" s="56"/>
      <c r="U100" s="56">
        <v>1</v>
      </c>
      <c r="V100" s="56"/>
      <c r="W100" s="56"/>
      <c r="X100" s="56">
        <v>1</v>
      </c>
      <c r="Y100" s="56">
        <v>1</v>
      </c>
      <c r="Z100" s="56"/>
      <c r="AA100" s="56"/>
      <c r="AB100" s="56" t="s">
        <v>212</v>
      </c>
      <c r="AC100" s="56"/>
      <c r="AD100" s="56">
        <v>6</v>
      </c>
      <c r="AE100" s="56">
        <v>21.1</v>
      </c>
      <c r="AF100" s="56"/>
      <c r="AG100" s="56"/>
      <c r="AH100" s="56">
        <v>4800</v>
      </c>
      <c r="AI100" s="56"/>
      <c r="AJ100" s="56"/>
      <c r="AK100" s="56"/>
      <c r="AL100" s="56"/>
      <c r="AM100" s="56"/>
      <c r="AN100" s="56"/>
      <c r="AO100" s="56"/>
      <c r="AP100" s="56"/>
      <c r="AQ100" s="56"/>
      <c r="AR100" s="56"/>
      <c r="AS100" s="56"/>
      <c r="AT100" s="56" t="s">
        <v>329</v>
      </c>
      <c r="AU100" s="56">
        <v>386800</v>
      </c>
      <c r="AV100" s="56"/>
      <c r="AW100" s="56"/>
      <c r="AX100" s="56"/>
      <c r="AY100" s="56"/>
      <c r="AZ100" s="56"/>
      <c r="BA100" s="56"/>
      <c r="BB100" s="56"/>
      <c r="BC100" s="56">
        <v>3</v>
      </c>
      <c r="BD100" s="56"/>
      <c r="BE100" s="56">
        <v>1000</v>
      </c>
      <c r="BF100" s="56">
        <v>1</v>
      </c>
      <c r="BG100" s="56"/>
      <c r="BH100" s="56"/>
      <c r="BI100" s="56"/>
      <c r="BJ100" s="56">
        <v>4800</v>
      </c>
      <c r="BK100" s="56"/>
      <c r="BL100" s="56"/>
    </row>
    <row r="101" spans="1:64" s="57" customFormat="1" hidden="1">
      <c r="A101" s="54">
        <v>100793</v>
      </c>
      <c r="B101" s="56" t="s">
        <v>429</v>
      </c>
      <c r="C101" s="56">
        <v>1</v>
      </c>
      <c r="D101" s="56">
        <v>1</v>
      </c>
      <c r="E101" s="56">
        <v>0</v>
      </c>
      <c r="F101" s="56" t="s">
        <v>424</v>
      </c>
      <c r="G101" s="56"/>
      <c r="H101" s="56" t="s">
        <v>430</v>
      </c>
      <c r="I101" s="56" t="s">
        <v>426</v>
      </c>
      <c r="J101" s="56">
        <v>62.808</v>
      </c>
      <c r="K101" s="56">
        <v>-92.084999999999994</v>
      </c>
      <c r="L101" s="56" t="s">
        <v>194</v>
      </c>
      <c r="M101" s="56">
        <v>2006</v>
      </c>
      <c r="N101" s="56"/>
      <c r="O101" s="56">
        <v>2014</v>
      </c>
      <c r="P101" s="56">
        <v>221</v>
      </c>
      <c r="Q101" s="56"/>
      <c r="R101" s="56"/>
      <c r="S101" s="56" t="s">
        <v>218</v>
      </c>
      <c r="T101" s="56">
        <v>1</v>
      </c>
      <c r="U101" s="56">
        <v>1</v>
      </c>
      <c r="V101" s="56">
        <v>1</v>
      </c>
      <c r="W101" s="56"/>
      <c r="X101" s="56">
        <v>1</v>
      </c>
      <c r="Y101" s="56">
        <v>1</v>
      </c>
      <c r="Z101" s="56">
        <v>1</v>
      </c>
      <c r="AA101" s="56"/>
      <c r="AB101" s="56" t="s">
        <v>212</v>
      </c>
      <c r="AC101" s="56"/>
      <c r="AD101" s="56">
        <v>4</v>
      </c>
      <c r="AE101" s="56">
        <v>6.2</v>
      </c>
      <c r="AF101" s="56"/>
      <c r="AG101" s="56"/>
      <c r="AH101" s="56">
        <v>8450</v>
      </c>
      <c r="AI101" s="56"/>
      <c r="AJ101" s="56"/>
      <c r="AK101" s="56"/>
      <c r="AL101" s="56"/>
      <c r="AM101" s="56"/>
      <c r="AN101" s="56"/>
      <c r="AO101" s="56"/>
      <c r="AP101" s="56"/>
      <c r="AQ101" s="56"/>
      <c r="AR101" s="56"/>
      <c r="AS101" s="56"/>
      <c r="AT101" s="56" t="s">
        <v>329</v>
      </c>
      <c r="AU101" s="56"/>
      <c r="AV101" s="56"/>
      <c r="AW101" s="56"/>
      <c r="AX101" s="56"/>
      <c r="AY101" s="56"/>
      <c r="AZ101" s="56"/>
      <c r="BA101" s="56"/>
      <c r="BB101" s="56"/>
      <c r="BC101" s="56">
        <v>12</v>
      </c>
      <c r="BD101" s="56"/>
      <c r="BE101" s="56">
        <v>3000</v>
      </c>
      <c r="BF101" s="56">
        <v>1</v>
      </c>
      <c r="BG101" s="56"/>
      <c r="BH101" s="56"/>
      <c r="BI101" s="56"/>
      <c r="BJ101" s="56">
        <v>8450</v>
      </c>
      <c r="BK101" s="56"/>
      <c r="BL101" s="56"/>
    </row>
    <row r="102" spans="1:64" s="57" customFormat="1" hidden="1">
      <c r="A102" s="54">
        <v>100810</v>
      </c>
      <c r="B102" s="56" t="s">
        <v>431</v>
      </c>
      <c r="C102" s="56">
        <v>0</v>
      </c>
      <c r="D102" s="56">
        <v>1</v>
      </c>
      <c r="E102" s="56">
        <v>0</v>
      </c>
      <c r="F102" s="56"/>
      <c r="G102" s="56"/>
      <c r="H102" s="56" t="s">
        <v>431</v>
      </c>
      <c r="I102" s="56" t="s">
        <v>432</v>
      </c>
      <c r="J102" s="56">
        <v>43.854999999999997</v>
      </c>
      <c r="K102" s="56">
        <v>-79.015999999999991</v>
      </c>
      <c r="L102" s="56" t="s">
        <v>194</v>
      </c>
      <c r="M102" s="56">
        <v>2015</v>
      </c>
      <c r="N102" s="56"/>
      <c r="O102" s="56"/>
      <c r="P102" s="56"/>
      <c r="Q102" s="56"/>
      <c r="R102" s="56"/>
      <c r="S102" s="56"/>
      <c r="T102" s="56"/>
      <c r="U102" s="56"/>
      <c r="V102" s="56"/>
      <c r="W102" s="56"/>
      <c r="X102" s="56"/>
      <c r="Y102" s="56"/>
      <c r="Z102" s="56"/>
      <c r="AA102" s="56"/>
      <c r="AB102" s="56" t="s">
        <v>433</v>
      </c>
      <c r="AC102" s="56"/>
      <c r="AD102" s="56"/>
      <c r="AE102" s="56">
        <v>25</v>
      </c>
      <c r="AF102" s="56"/>
      <c r="AG102" s="56"/>
      <c r="AH102" s="56"/>
      <c r="AI102" s="56"/>
      <c r="AJ102" s="56"/>
      <c r="AK102" s="56"/>
      <c r="AL102" s="56"/>
      <c r="AM102" s="56"/>
      <c r="AN102" s="56"/>
      <c r="AO102" s="56"/>
      <c r="AP102" s="56"/>
      <c r="AQ102" s="56"/>
      <c r="AR102" s="56"/>
      <c r="AS102" s="56"/>
      <c r="AT102" s="56" t="s">
        <v>231</v>
      </c>
      <c r="AU102" s="56"/>
      <c r="AV102" s="56"/>
      <c r="AW102" s="56"/>
      <c r="AX102" s="56"/>
      <c r="AY102" s="56"/>
      <c r="AZ102" s="56"/>
      <c r="BA102" s="56"/>
      <c r="BB102" s="56"/>
      <c r="BC102" s="56"/>
      <c r="BD102" s="56"/>
      <c r="BE102" s="56"/>
      <c r="BF102" s="56"/>
      <c r="BG102" s="56"/>
      <c r="BH102" s="56"/>
      <c r="BI102" s="56"/>
      <c r="BJ102" s="56"/>
      <c r="BK102" s="56"/>
      <c r="BL102" s="56"/>
    </row>
    <row r="103" spans="1:64" s="57" customFormat="1" hidden="1">
      <c r="A103" s="54">
        <v>100853</v>
      </c>
      <c r="B103" s="56" t="s">
        <v>434</v>
      </c>
      <c r="C103" s="56">
        <v>0</v>
      </c>
      <c r="D103" s="56">
        <v>1</v>
      </c>
      <c r="E103" s="56">
        <v>0</v>
      </c>
      <c r="F103" s="56"/>
      <c r="G103" s="56"/>
      <c r="H103" s="56" t="s">
        <v>435</v>
      </c>
      <c r="I103" s="56" t="s">
        <v>432</v>
      </c>
      <c r="J103" s="56">
        <v>44.014000000000003</v>
      </c>
      <c r="K103" s="56">
        <v>-79.442000000000007</v>
      </c>
      <c r="L103" s="56" t="s">
        <v>194</v>
      </c>
      <c r="M103" s="56">
        <v>1925</v>
      </c>
      <c r="N103" s="56"/>
      <c r="O103" s="56"/>
      <c r="P103" s="56"/>
      <c r="Q103" s="56"/>
      <c r="R103" s="56"/>
      <c r="S103" s="56"/>
      <c r="T103" s="56"/>
      <c r="U103" s="56"/>
      <c r="V103" s="56"/>
      <c r="W103" s="56"/>
      <c r="X103" s="56"/>
      <c r="Y103" s="56"/>
      <c r="Z103" s="56"/>
      <c r="AA103" s="56"/>
      <c r="AB103" s="56" t="s">
        <v>436</v>
      </c>
      <c r="AC103" s="56"/>
      <c r="AD103" s="56"/>
      <c r="AE103" s="56"/>
      <c r="AF103" s="56"/>
      <c r="AG103" s="56"/>
      <c r="AH103" s="56"/>
      <c r="AI103" s="56"/>
      <c r="AJ103" s="56"/>
      <c r="AK103" s="56"/>
      <c r="AL103" s="56"/>
      <c r="AM103" s="56"/>
      <c r="AN103" s="56"/>
      <c r="AO103" s="56"/>
      <c r="AP103" s="56"/>
      <c r="AQ103" s="56"/>
      <c r="AR103" s="56"/>
      <c r="AS103" s="56"/>
      <c r="AT103" s="56" t="s">
        <v>197</v>
      </c>
      <c r="AU103" s="56"/>
      <c r="AV103" s="56"/>
      <c r="AW103" s="56"/>
      <c r="AX103" s="56"/>
      <c r="AY103" s="56"/>
      <c r="AZ103" s="56"/>
      <c r="BA103" s="56"/>
      <c r="BB103" s="56"/>
      <c r="BC103" s="56"/>
      <c r="BD103" s="56"/>
      <c r="BE103" s="56"/>
      <c r="BF103" s="56"/>
      <c r="BG103" s="56"/>
      <c r="BH103" s="56"/>
      <c r="BI103" s="56"/>
      <c r="BJ103" s="56"/>
      <c r="BK103" s="56"/>
      <c r="BL103" s="56"/>
    </row>
    <row r="104" spans="1:64" s="57" customFormat="1" hidden="1">
      <c r="A104" s="54">
        <v>100983</v>
      </c>
      <c r="B104" s="56" t="s">
        <v>437</v>
      </c>
      <c r="C104" s="56">
        <v>0</v>
      </c>
      <c r="D104" s="56">
        <v>1</v>
      </c>
      <c r="E104" s="56">
        <v>0</v>
      </c>
      <c r="F104" s="56"/>
      <c r="G104" s="56"/>
      <c r="H104" s="56" t="s">
        <v>438</v>
      </c>
      <c r="I104" s="56" t="s">
        <v>432</v>
      </c>
      <c r="J104" s="56">
        <v>44.283000000000001</v>
      </c>
      <c r="K104" s="56">
        <v>-79.894000000000005</v>
      </c>
      <c r="L104" s="56" t="s">
        <v>194</v>
      </c>
      <c r="M104" s="56">
        <v>1900</v>
      </c>
      <c r="N104" s="56"/>
      <c r="O104" s="56"/>
      <c r="P104" s="56"/>
      <c r="Q104" s="56"/>
      <c r="R104" s="56"/>
      <c r="S104" s="56"/>
      <c r="T104" s="56"/>
      <c r="U104" s="56"/>
      <c r="V104" s="56"/>
      <c r="W104" s="56"/>
      <c r="X104" s="56"/>
      <c r="Y104" s="56"/>
      <c r="Z104" s="56"/>
      <c r="AA104" s="56"/>
      <c r="AB104" s="56"/>
      <c r="AC104" s="56"/>
      <c r="AD104" s="56"/>
      <c r="AE104" s="56"/>
      <c r="AF104" s="56"/>
      <c r="AG104" s="56"/>
      <c r="AH104" s="56"/>
      <c r="AI104" s="56"/>
      <c r="AJ104" s="56"/>
      <c r="AK104" s="56"/>
      <c r="AL104" s="56"/>
      <c r="AM104" s="56"/>
      <c r="AN104" s="56"/>
      <c r="AO104" s="56"/>
      <c r="AP104" s="56"/>
      <c r="AQ104" s="56"/>
      <c r="AR104" s="56"/>
      <c r="AS104" s="56"/>
      <c r="AT104" s="56"/>
      <c r="AU104" s="56"/>
      <c r="AV104" s="56"/>
      <c r="AW104" s="56"/>
      <c r="AX104" s="56"/>
      <c r="AY104" s="56"/>
      <c r="AZ104" s="56"/>
      <c r="BA104" s="56"/>
      <c r="BB104" s="56"/>
      <c r="BC104" s="56"/>
      <c r="BD104" s="56"/>
      <c r="BE104" s="56"/>
      <c r="BF104" s="56"/>
      <c r="BG104" s="56"/>
      <c r="BH104" s="56"/>
      <c r="BI104" s="56"/>
      <c r="BJ104" s="56"/>
      <c r="BK104" s="56"/>
      <c r="BL104" s="56"/>
    </row>
    <row r="105" spans="1:64" s="57" customFormat="1" hidden="1">
      <c r="A105" s="54">
        <v>101350</v>
      </c>
      <c r="B105" s="56" t="s">
        <v>439</v>
      </c>
      <c r="C105" s="56">
        <v>1</v>
      </c>
      <c r="D105" s="56">
        <v>1</v>
      </c>
      <c r="E105" s="56">
        <v>0</v>
      </c>
      <c r="F105" s="56"/>
      <c r="G105" s="56"/>
      <c r="H105" s="56" t="s">
        <v>440</v>
      </c>
      <c r="I105" s="56" t="s">
        <v>432</v>
      </c>
      <c r="J105" s="56">
        <v>45.021000000000001</v>
      </c>
      <c r="K105" s="56">
        <v>-74.73</v>
      </c>
      <c r="L105" s="56" t="s">
        <v>194</v>
      </c>
      <c r="M105" s="56">
        <v>1995</v>
      </c>
      <c r="N105" s="56"/>
      <c r="O105" s="56"/>
      <c r="P105" s="56">
        <v>2211</v>
      </c>
      <c r="Q105" s="56"/>
      <c r="R105" s="56"/>
      <c r="S105" s="56"/>
      <c r="T105" s="56"/>
      <c r="U105" s="56"/>
      <c r="V105" s="56"/>
      <c r="W105" s="56"/>
      <c r="X105" s="56"/>
      <c r="Y105" s="56"/>
      <c r="Z105" s="56"/>
      <c r="AA105" s="56"/>
      <c r="AB105" s="56" t="s">
        <v>441</v>
      </c>
      <c r="AC105" s="56"/>
      <c r="AD105" s="56">
        <v>3</v>
      </c>
      <c r="AE105" s="56">
        <v>5</v>
      </c>
      <c r="AF105" s="56">
        <v>11.15</v>
      </c>
      <c r="AG105" s="56">
        <v>14500</v>
      </c>
      <c r="AH105" s="56">
        <v>18455</v>
      </c>
      <c r="AI105" s="56"/>
      <c r="AJ105" s="56"/>
      <c r="AK105" s="56"/>
      <c r="AL105" s="56"/>
      <c r="AM105" s="56"/>
      <c r="AN105" s="56"/>
      <c r="AO105" s="56"/>
      <c r="AP105" s="56"/>
      <c r="AQ105" s="56"/>
      <c r="AR105" s="56"/>
      <c r="AS105" s="56"/>
      <c r="AT105" s="56" t="s">
        <v>197</v>
      </c>
      <c r="AU105" s="56"/>
      <c r="AV105" s="56"/>
      <c r="AW105" s="56"/>
      <c r="AX105" s="56"/>
      <c r="AY105" s="56"/>
      <c r="AZ105" s="56"/>
      <c r="BA105" s="56"/>
      <c r="BB105" s="56"/>
      <c r="BC105" s="56"/>
      <c r="BD105" s="56"/>
      <c r="BE105" s="56"/>
      <c r="BF105" s="56"/>
      <c r="BG105" s="56"/>
      <c r="BH105" s="56"/>
      <c r="BI105" s="56"/>
      <c r="BJ105" s="56"/>
      <c r="BK105" s="56"/>
      <c r="BL105" s="56"/>
    </row>
    <row r="106" spans="1:64" s="57" customFormat="1" hidden="1">
      <c r="A106" s="54">
        <v>101500</v>
      </c>
      <c r="B106" s="56" t="s">
        <v>442</v>
      </c>
      <c r="C106" s="56">
        <v>0</v>
      </c>
      <c r="D106" s="56">
        <v>1</v>
      </c>
      <c r="E106" s="56">
        <v>0</v>
      </c>
      <c r="F106" s="56"/>
      <c r="G106" s="56"/>
      <c r="H106" s="56" t="s">
        <v>443</v>
      </c>
      <c r="I106" s="56" t="s">
        <v>432</v>
      </c>
      <c r="J106" s="56">
        <v>50.151000000000003</v>
      </c>
      <c r="K106" s="56">
        <v>-94.013000000000005</v>
      </c>
      <c r="L106" s="56" t="s">
        <v>194</v>
      </c>
      <c r="M106" s="56">
        <v>1997</v>
      </c>
      <c r="N106" s="56"/>
      <c r="O106" s="56"/>
      <c r="P106" s="56"/>
      <c r="Q106" s="56"/>
      <c r="R106" s="56"/>
      <c r="S106" s="56"/>
      <c r="T106" s="56"/>
      <c r="U106" s="56"/>
      <c r="V106" s="56"/>
      <c r="W106" s="56"/>
      <c r="X106" s="56"/>
      <c r="Y106" s="56"/>
      <c r="Z106" s="56"/>
      <c r="AA106" s="56"/>
      <c r="AB106" s="56" t="s">
        <v>444</v>
      </c>
      <c r="AC106" s="56"/>
      <c r="AD106" s="56"/>
      <c r="AE106" s="56"/>
      <c r="AF106" s="56"/>
      <c r="AG106" s="56"/>
      <c r="AH106" s="56"/>
      <c r="AI106" s="56"/>
      <c r="AJ106" s="56"/>
      <c r="AK106" s="56"/>
      <c r="AL106" s="56"/>
      <c r="AM106" s="56"/>
      <c r="AN106" s="56"/>
      <c r="AO106" s="56"/>
      <c r="AP106" s="56"/>
      <c r="AQ106" s="56"/>
      <c r="AR106" s="56"/>
      <c r="AS106" s="56"/>
      <c r="AT106" s="56" t="s">
        <v>231</v>
      </c>
      <c r="AU106" s="56"/>
      <c r="AV106" s="56"/>
      <c r="AW106" s="56"/>
      <c r="AX106" s="56"/>
      <c r="AY106" s="56"/>
      <c r="AZ106" s="56"/>
      <c r="BA106" s="56"/>
      <c r="BB106" s="56"/>
      <c r="BC106" s="56"/>
      <c r="BD106" s="56"/>
      <c r="BE106" s="56"/>
      <c r="BF106" s="56"/>
      <c r="BG106" s="56"/>
      <c r="BH106" s="56"/>
      <c r="BI106" s="56"/>
      <c r="BJ106" s="56"/>
      <c r="BK106" s="56"/>
      <c r="BL106" s="56"/>
    </row>
    <row r="107" spans="1:64" s="57" customFormat="1" hidden="1">
      <c r="A107" s="54">
        <v>101504</v>
      </c>
      <c r="B107" s="56" t="s">
        <v>445</v>
      </c>
      <c r="C107" s="56">
        <v>0</v>
      </c>
      <c r="D107" s="56">
        <v>1</v>
      </c>
      <c r="E107" s="56">
        <v>0</v>
      </c>
      <c r="F107" s="56"/>
      <c r="G107" s="56"/>
      <c r="H107" s="56" t="s">
        <v>446</v>
      </c>
      <c r="I107" s="56" t="s">
        <v>432</v>
      </c>
      <c r="J107" s="56">
        <v>49.767000000000003</v>
      </c>
      <c r="K107" s="56">
        <v>-87.283000000000001</v>
      </c>
      <c r="L107" s="56" t="s">
        <v>194</v>
      </c>
      <c r="M107" s="56">
        <v>1997</v>
      </c>
      <c r="N107" s="56"/>
      <c r="O107" s="56"/>
      <c r="P107" s="56"/>
      <c r="Q107" s="56"/>
      <c r="R107" s="56"/>
      <c r="S107" s="56"/>
      <c r="T107" s="56"/>
      <c r="U107" s="56"/>
      <c r="V107" s="56"/>
      <c r="W107" s="56"/>
      <c r="X107" s="56"/>
      <c r="Y107" s="56"/>
      <c r="Z107" s="56"/>
      <c r="AA107" s="56"/>
      <c r="AB107" s="56" t="s">
        <v>447</v>
      </c>
      <c r="AC107" s="56"/>
      <c r="AD107" s="56"/>
      <c r="AE107" s="56"/>
      <c r="AF107" s="56">
        <v>3.2</v>
      </c>
      <c r="AG107" s="56"/>
      <c r="AH107" s="56"/>
      <c r="AI107" s="56"/>
      <c r="AJ107" s="56"/>
      <c r="AK107" s="56"/>
      <c r="AL107" s="56"/>
      <c r="AM107" s="56"/>
      <c r="AN107" s="56"/>
      <c r="AO107" s="56"/>
      <c r="AP107" s="56"/>
      <c r="AQ107" s="56"/>
      <c r="AR107" s="56"/>
      <c r="AS107" s="56"/>
      <c r="AT107" s="56" t="s">
        <v>231</v>
      </c>
      <c r="AU107" s="56"/>
      <c r="AV107" s="56" t="s">
        <v>197</v>
      </c>
      <c r="AW107" s="56"/>
      <c r="AX107" s="56"/>
      <c r="AY107" s="56"/>
      <c r="AZ107" s="56"/>
      <c r="BA107" s="56"/>
      <c r="BB107" s="56"/>
      <c r="BC107" s="56"/>
      <c r="BD107" s="56"/>
      <c r="BE107" s="56"/>
      <c r="BF107" s="56"/>
      <c r="BG107" s="56"/>
      <c r="BH107" s="56"/>
      <c r="BI107" s="56"/>
      <c r="BJ107" s="56"/>
      <c r="BK107" s="56"/>
      <c r="BL107" s="56"/>
    </row>
    <row r="108" spans="1:64" s="57" customFormat="1" hidden="1">
      <c r="A108" s="54">
        <v>101531</v>
      </c>
      <c r="B108" s="56" t="s">
        <v>448</v>
      </c>
      <c r="C108" s="56">
        <v>0</v>
      </c>
      <c r="D108" s="56">
        <v>1</v>
      </c>
      <c r="E108" s="56">
        <v>0</v>
      </c>
      <c r="F108" s="56"/>
      <c r="G108" s="56"/>
      <c r="H108" s="56" t="s">
        <v>449</v>
      </c>
      <c r="I108" s="56" t="s">
        <v>432</v>
      </c>
      <c r="J108" s="56">
        <v>43.567</v>
      </c>
      <c r="K108" s="56">
        <v>-80.225999999999999</v>
      </c>
      <c r="L108" s="56" t="s">
        <v>194</v>
      </c>
      <c r="M108" s="56">
        <v>2013</v>
      </c>
      <c r="N108" s="56"/>
      <c r="O108" s="56"/>
      <c r="P108" s="56"/>
      <c r="Q108" s="56"/>
      <c r="R108" s="56"/>
      <c r="S108" s="56"/>
      <c r="T108" s="56"/>
      <c r="U108" s="56"/>
      <c r="V108" s="56"/>
      <c r="W108" s="56"/>
      <c r="X108" s="56"/>
      <c r="Y108" s="56"/>
      <c r="Z108" s="56"/>
      <c r="AA108" s="56"/>
      <c r="AB108" s="56" t="s">
        <v>450</v>
      </c>
      <c r="AC108" s="56" t="s">
        <v>451</v>
      </c>
      <c r="AD108" s="56"/>
      <c r="AE108" s="56"/>
      <c r="AF108" s="56">
        <v>5.04</v>
      </c>
      <c r="AG108" s="56"/>
      <c r="AH108" s="56"/>
      <c r="AI108" s="56"/>
      <c r="AJ108" s="56"/>
      <c r="AK108" s="56"/>
      <c r="AL108" s="56"/>
      <c r="AM108" s="56"/>
      <c r="AN108" s="56"/>
      <c r="AO108" s="56"/>
      <c r="AP108" s="56"/>
      <c r="AQ108" s="56"/>
      <c r="AR108" s="56"/>
      <c r="AS108" s="56"/>
      <c r="AT108" s="56" t="s">
        <v>197</v>
      </c>
      <c r="AU108" s="56"/>
      <c r="AV108" s="56" t="s">
        <v>201</v>
      </c>
      <c r="AW108" s="56"/>
      <c r="AX108" s="56"/>
      <c r="AY108" s="56"/>
      <c r="AZ108" s="56"/>
      <c r="BA108" s="56"/>
      <c r="BB108" s="56"/>
      <c r="BC108" s="56"/>
      <c r="BD108" s="56"/>
      <c r="BE108" s="56"/>
      <c r="BF108" s="56"/>
      <c r="BG108" s="56"/>
      <c r="BH108" s="56"/>
      <c r="BI108" s="56"/>
      <c r="BJ108" s="56">
        <v>3.81</v>
      </c>
      <c r="BK108" s="56"/>
      <c r="BL108" s="56">
        <v>1.23</v>
      </c>
    </row>
    <row r="109" spans="1:64" s="57" customFormat="1" hidden="1">
      <c r="A109" s="54">
        <v>101535</v>
      </c>
      <c r="B109" s="56" t="s">
        <v>452</v>
      </c>
      <c r="C109" s="56">
        <v>0</v>
      </c>
      <c r="D109" s="56">
        <v>1</v>
      </c>
      <c r="E109" s="56">
        <v>0</v>
      </c>
      <c r="F109" s="56"/>
      <c r="G109" s="56"/>
      <c r="H109" s="56" t="s">
        <v>449</v>
      </c>
      <c r="I109" s="56" t="s">
        <v>432</v>
      </c>
      <c r="J109" s="56">
        <v>43.571000000000005</v>
      </c>
      <c r="K109" s="56">
        <v>-80.222000000000008</v>
      </c>
      <c r="L109" s="56" t="s">
        <v>194</v>
      </c>
      <c r="M109" s="56">
        <v>2014</v>
      </c>
      <c r="N109" s="56"/>
      <c r="O109" s="56"/>
      <c r="P109" s="56"/>
      <c r="Q109" s="56"/>
      <c r="R109" s="56"/>
      <c r="S109" s="56"/>
      <c r="T109" s="56"/>
      <c r="U109" s="56"/>
      <c r="V109" s="56"/>
      <c r="W109" s="56"/>
      <c r="X109" s="56"/>
      <c r="Y109" s="56"/>
      <c r="Z109" s="56"/>
      <c r="AA109" s="56"/>
      <c r="AB109" s="56" t="s">
        <v>453</v>
      </c>
      <c r="AC109" s="56" t="s">
        <v>454</v>
      </c>
      <c r="AD109" s="56"/>
      <c r="AE109" s="56"/>
      <c r="AF109" s="56"/>
      <c r="AG109" s="56"/>
      <c r="AH109" s="56"/>
      <c r="AI109" s="56"/>
      <c r="AJ109" s="56"/>
      <c r="AK109" s="56"/>
      <c r="AL109" s="56"/>
      <c r="AM109" s="56"/>
      <c r="AN109" s="56"/>
      <c r="AO109" s="56"/>
      <c r="AP109" s="56"/>
      <c r="AQ109" s="56"/>
      <c r="AR109" s="56"/>
      <c r="AS109" s="56"/>
      <c r="AT109" s="56"/>
      <c r="AU109" s="56"/>
      <c r="AV109" s="56"/>
      <c r="AW109" s="56"/>
      <c r="AX109" s="56"/>
      <c r="AY109" s="56"/>
      <c r="AZ109" s="56"/>
      <c r="BA109" s="56"/>
      <c r="BB109" s="56"/>
      <c r="BC109" s="56"/>
      <c r="BD109" s="56"/>
      <c r="BE109" s="56"/>
      <c r="BF109" s="56"/>
      <c r="BG109" s="56"/>
      <c r="BH109" s="56"/>
      <c r="BI109" s="56"/>
      <c r="BJ109" s="56"/>
      <c r="BK109" s="56"/>
      <c r="BL109" s="56"/>
    </row>
    <row r="110" spans="1:64" s="57" customFormat="1" hidden="1">
      <c r="A110" s="54">
        <v>101607</v>
      </c>
      <c r="B110" s="56" t="s">
        <v>455</v>
      </c>
      <c r="C110" s="56">
        <v>1</v>
      </c>
      <c r="D110" s="56">
        <v>1</v>
      </c>
      <c r="E110" s="56">
        <v>0</v>
      </c>
      <c r="F110" s="56" t="s">
        <v>456</v>
      </c>
      <c r="G110" s="56"/>
      <c r="H110" s="56" t="s">
        <v>456</v>
      </c>
      <c r="I110" s="56" t="s">
        <v>432</v>
      </c>
      <c r="J110" s="56">
        <v>43.274999999999999</v>
      </c>
      <c r="K110" s="56">
        <v>-79.85199999999999</v>
      </c>
      <c r="L110" s="56" t="s">
        <v>194</v>
      </c>
      <c r="M110" s="56">
        <v>2002</v>
      </c>
      <c r="N110" s="56"/>
      <c r="O110" s="56">
        <v>2014</v>
      </c>
      <c r="P110" s="56">
        <v>2211</v>
      </c>
      <c r="Q110" s="56"/>
      <c r="R110" s="56"/>
      <c r="S110" s="56" t="s">
        <v>195</v>
      </c>
      <c r="T110" s="56">
        <v>1</v>
      </c>
      <c r="U110" s="56">
        <v>1</v>
      </c>
      <c r="V110" s="56">
        <v>1</v>
      </c>
      <c r="W110" s="56"/>
      <c r="X110" s="56">
        <v>1</v>
      </c>
      <c r="Y110" s="56">
        <v>1</v>
      </c>
      <c r="Z110" s="56">
        <v>1</v>
      </c>
      <c r="AA110" s="56"/>
      <c r="AB110" s="56" t="s">
        <v>457</v>
      </c>
      <c r="AC110" s="56" t="s">
        <v>458</v>
      </c>
      <c r="AD110" s="56"/>
      <c r="AE110" s="56"/>
      <c r="AF110" s="56"/>
      <c r="AG110" s="56"/>
      <c r="AH110" s="56"/>
      <c r="AI110" s="56"/>
      <c r="AJ110" s="56"/>
      <c r="AK110" s="56"/>
      <c r="AL110" s="56"/>
      <c r="AM110" s="56"/>
      <c r="AN110" s="56"/>
      <c r="AO110" s="56"/>
      <c r="AP110" s="56"/>
      <c r="AQ110" s="56"/>
      <c r="AR110" s="56"/>
      <c r="AS110" s="56"/>
      <c r="AT110" s="56" t="s">
        <v>197</v>
      </c>
      <c r="AU110" s="56">
        <v>1709194</v>
      </c>
      <c r="AV110" s="56" t="s">
        <v>306</v>
      </c>
      <c r="AW110" s="56"/>
      <c r="AX110" s="56"/>
      <c r="AY110" s="56"/>
      <c r="AZ110" s="56"/>
      <c r="BA110" s="56"/>
      <c r="BB110" s="56"/>
      <c r="BC110" s="56">
        <v>11</v>
      </c>
      <c r="BD110" s="56">
        <v>185874</v>
      </c>
      <c r="BE110" s="56">
        <v>5000</v>
      </c>
      <c r="BF110" s="56">
        <v>1</v>
      </c>
      <c r="BG110" s="56"/>
      <c r="BH110" s="56"/>
      <c r="BI110" s="56">
        <v>12</v>
      </c>
      <c r="BJ110" s="56">
        <v>22605</v>
      </c>
      <c r="BK110" s="56">
        <v>0.70337099999999997</v>
      </c>
      <c r="BL110" s="56"/>
    </row>
    <row r="111" spans="1:64" s="57" customFormat="1" hidden="1">
      <c r="A111" s="54">
        <v>101610</v>
      </c>
      <c r="B111" s="56" t="s">
        <v>459</v>
      </c>
      <c r="C111" s="56">
        <v>0</v>
      </c>
      <c r="D111" s="56">
        <v>1</v>
      </c>
      <c r="E111" s="56">
        <v>0</v>
      </c>
      <c r="F111" s="56"/>
      <c r="G111" s="56"/>
      <c r="H111" s="56" t="s">
        <v>456</v>
      </c>
      <c r="I111" s="56" t="s">
        <v>432</v>
      </c>
      <c r="J111" s="56">
        <v>43.277000000000001</v>
      </c>
      <c r="K111" s="56">
        <v>-79.849999999999994</v>
      </c>
      <c r="L111" s="56" t="s">
        <v>194</v>
      </c>
      <c r="M111" s="56">
        <v>2003</v>
      </c>
      <c r="N111" s="56"/>
      <c r="O111" s="56"/>
      <c r="P111" s="56"/>
      <c r="Q111" s="56"/>
      <c r="R111" s="56"/>
      <c r="S111" s="56"/>
      <c r="T111" s="56"/>
      <c r="U111" s="56"/>
      <c r="V111" s="56"/>
      <c r="W111" s="56"/>
      <c r="X111" s="56"/>
      <c r="Y111" s="56"/>
      <c r="Z111" s="56"/>
      <c r="AA111" s="56"/>
      <c r="AB111" s="56" t="s">
        <v>460</v>
      </c>
      <c r="AC111" s="56"/>
      <c r="AD111" s="56"/>
      <c r="AE111" s="56"/>
      <c r="AF111" s="56"/>
      <c r="AG111" s="56"/>
      <c r="AH111" s="56"/>
      <c r="AI111" s="56"/>
      <c r="AJ111" s="56"/>
      <c r="AK111" s="56"/>
      <c r="AL111" s="56"/>
      <c r="AM111" s="56"/>
      <c r="AN111" s="56"/>
      <c r="AO111" s="56"/>
      <c r="AP111" s="56"/>
      <c r="AQ111" s="56"/>
      <c r="AR111" s="56"/>
      <c r="AS111" s="56"/>
      <c r="AT111" s="56" t="s">
        <v>197</v>
      </c>
      <c r="AU111" s="56"/>
      <c r="AV111" s="56"/>
      <c r="AW111" s="56"/>
      <c r="AX111" s="56"/>
      <c r="AY111" s="56"/>
      <c r="AZ111" s="56"/>
      <c r="BA111" s="56"/>
      <c r="BB111" s="56"/>
      <c r="BC111" s="56"/>
      <c r="BD111" s="56"/>
      <c r="BE111" s="56"/>
      <c r="BF111" s="56"/>
      <c r="BG111" s="56"/>
      <c r="BH111" s="56"/>
      <c r="BI111" s="56"/>
      <c r="BJ111" s="56"/>
      <c r="BK111" s="56"/>
      <c r="BL111" s="56"/>
    </row>
    <row r="112" spans="1:64" s="57" customFormat="1" hidden="1">
      <c r="A112" s="54">
        <v>101613</v>
      </c>
      <c r="B112" s="56" t="s">
        <v>461</v>
      </c>
      <c r="C112" s="56">
        <v>0</v>
      </c>
      <c r="D112" s="56">
        <v>1</v>
      </c>
      <c r="E112" s="56">
        <v>0</v>
      </c>
      <c r="F112" s="56"/>
      <c r="G112" s="56"/>
      <c r="H112" s="56" t="s">
        <v>456</v>
      </c>
      <c r="I112" s="56" t="s">
        <v>432</v>
      </c>
      <c r="J112" s="56">
        <v>43.28</v>
      </c>
      <c r="K112" s="56">
        <v>-79.846999999999994</v>
      </c>
      <c r="L112" s="56" t="s">
        <v>194</v>
      </c>
      <c r="M112" s="56">
        <v>2010</v>
      </c>
      <c r="N112" s="56"/>
      <c r="O112" s="56"/>
      <c r="P112" s="56"/>
      <c r="Q112" s="56"/>
      <c r="R112" s="56"/>
      <c r="S112" s="56"/>
      <c r="T112" s="56"/>
      <c r="U112" s="56"/>
      <c r="V112" s="56"/>
      <c r="W112" s="56"/>
      <c r="X112" s="56"/>
      <c r="Y112" s="56"/>
      <c r="Z112" s="56"/>
      <c r="AA112" s="56"/>
      <c r="AB112" s="56" t="s">
        <v>462</v>
      </c>
      <c r="AC112" s="56"/>
      <c r="AD112" s="56"/>
      <c r="AE112" s="56"/>
      <c r="AF112" s="56"/>
      <c r="AG112" s="56"/>
      <c r="AH112" s="56"/>
      <c r="AI112" s="56"/>
      <c r="AJ112" s="56"/>
      <c r="AK112" s="56"/>
      <c r="AL112" s="56"/>
      <c r="AM112" s="56"/>
      <c r="AN112" s="56"/>
      <c r="AO112" s="56"/>
      <c r="AP112" s="56"/>
      <c r="AQ112" s="56"/>
      <c r="AR112" s="56"/>
      <c r="AS112" s="56"/>
      <c r="AT112" s="56" t="s">
        <v>220</v>
      </c>
      <c r="AU112" s="56"/>
      <c r="AV112" s="56" t="s">
        <v>248</v>
      </c>
      <c r="AW112" s="56"/>
      <c r="AX112" s="56" t="s">
        <v>197</v>
      </c>
      <c r="AY112" s="56"/>
      <c r="AZ112" s="56"/>
      <c r="BA112" s="56"/>
      <c r="BB112" s="56"/>
      <c r="BC112" s="56"/>
      <c r="BD112" s="56"/>
      <c r="BE112" s="56"/>
      <c r="BF112" s="56"/>
      <c r="BG112" s="56"/>
      <c r="BH112" s="56"/>
      <c r="BI112" s="56"/>
      <c r="BJ112" s="56"/>
      <c r="BK112" s="56"/>
      <c r="BL112" s="56"/>
    </row>
    <row r="113" spans="1:64" s="57" customFormat="1" hidden="1">
      <c r="A113" s="54">
        <v>101731</v>
      </c>
      <c r="B113" s="56" t="s">
        <v>463</v>
      </c>
      <c r="C113" s="56">
        <v>0</v>
      </c>
      <c r="D113" s="56">
        <v>1</v>
      </c>
      <c r="E113" s="56">
        <v>0</v>
      </c>
      <c r="F113" s="56"/>
      <c r="G113" s="56"/>
      <c r="H113" s="56" t="s">
        <v>464</v>
      </c>
      <c r="I113" s="56" t="s">
        <v>432</v>
      </c>
      <c r="J113" s="56">
        <v>44.234999999999999</v>
      </c>
      <c r="K113" s="56">
        <v>-76.481999999999999</v>
      </c>
      <c r="L113" s="56" t="s">
        <v>194</v>
      </c>
      <c r="M113" s="56">
        <v>1954</v>
      </c>
      <c r="N113" s="56"/>
      <c r="O113" s="56"/>
      <c r="P113" s="56"/>
      <c r="Q113" s="56"/>
      <c r="R113" s="56"/>
      <c r="S113" s="56"/>
      <c r="T113" s="56"/>
      <c r="U113" s="56"/>
      <c r="V113" s="56"/>
      <c r="W113" s="56"/>
      <c r="X113" s="56"/>
      <c r="Y113" s="56"/>
      <c r="Z113" s="56"/>
      <c r="AA113" s="56"/>
      <c r="AB113" s="56" t="s">
        <v>465</v>
      </c>
      <c r="AC113" s="56" t="s">
        <v>466</v>
      </c>
      <c r="AD113" s="56"/>
      <c r="AE113" s="56"/>
      <c r="AF113" s="56"/>
      <c r="AG113" s="56"/>
      <c r="AH113" s="56"/>
      <c r="AI113" s="56"/>
      <c r="AJ113" s="56"/>
      <c r="AK113" s="56"/>
      <c r="AL113" s="56"/>
      <c r="AM113" s="56"/>
      <c r="AN113" s="56"/>
      <c r="AO113" s="56"/>
      <c r="AP113" s="56"/>
      <c r="AQ113" s="56"/>
      <c r="AR113" s="56"/>
      <c r="AS113" s="56"/>
      <c r="AT113" s="56" t="s">
        <v>197</v>
      </c>
      <c r="AU113" s="56"/>
      <c r="AV113" s="56" t="s">
        <v>329</v>
      </c>
      <c r="AW113" s="56"/>
      <c r="AX113" s="56"/>
      <c r="AY113" s="56"/>
      <c r="AZ113" s="56"/>
      <c r="BA113" s="56"/>
      <c r="BB113" s="56"/>
      <c r="BC113" s="56"/>
      <c r="BD113" s="56"/>
      <c r="BE113" s="56"/>
      <c r="BF113" s="56"/>
      <c r="BG113" s="56"/>
      <c r="BH113" s="56"/>
      <c r="BI113" s="56"/>
      <c r="BJ113" s="56"/>
      <c r="BK113" s="56"/>
      <c r="BL113" s="56"/>
    </row>
    <row r="114" spans="1:64" s="57" customFormat="1" hidden="1">
      <c r="A114" s="54">
        <v>101743</v>
      </c>
      <c r="B114" s="56" t="s">
        <v>467</v>
      </c>
      <c r="C114" s="56">
        <v>1</v>
      </c>
      <c r="D114" s="56">
        <v>1</v>
      </c>
      <c r="E114" s="56">
        <v>0</v>
      </c>
      <c r="F114" s="56" t="s">
        <v>467</v>
      </c>
      <c r="G114" s="56"/>
      <c r="H114" s="56" t="s">
        <v>468</v>
      </c>
      <c r="I114" s="56" t="s">
        <v>432</v>
      </c>
      <c r="J114" s="56">
        <v>44.247</v>
      </c>
      <c r="K114" s="56">
        <v>-76.47</v>
      </c>
      <c r="L114" s="56" t="s">
        <v>194</v>
      </c>
      <c r="M114" s="56">
        <v>1930</v>
      </c>
      <c r="N114" s="56"/>
      <c r="O114" s="56">
        <v>2014</v>
      </c>
      <c r="P114" s="56"/>
      <c r="Q114" s="56"/>
      <c r="R114" s="56"/>
      <c r="S114" s="56" t="s">
        <v>211</v>
      </c>
      <c r="T114" s="56">
        <v>1</v>
      </c>
      <c r="U114" s="56">
        <v>1</v>
      </c>
      <c r="V114" s="56"/>
      <c r="W114" s="56"/>
      <c r="X114" s="56"/>
      <c r="Y114" s="56">
        <v>1</v>
      </c>
      <c r="Z114" s="56"/>
      <c r="AA114" s="56"/>
      <c r="AB114" s="56" t="s">
        <v>196</v>
      </c>
      <c r="AC114" s="56"/>
      <c r="AD114" s="56">
        <v>2</v>
      </c>
      <c r="AE114" s="56">
        <v>15</v>
      </c>
      <c r="AF114" s="56">
        <v>202</v>
      </c>
      <c r="AG114" s="56">
        <v>400</v>
      </c>
      <c r="AH114" s="56">
        <v>70500</v>
      </c>
      <c r="AI114" s="56"/>
      <c r="AJ114" s="56"/>
      <c r="AK114" s="56"/>
      <c r="AL114" s="56"/>
      <c r="AM114" s="56"/>
      <c r="AN114" s="56"/>
      <c r="AO114" s="56"/>
      <c r="AP114" s="56"/>
      <c r="AQ114" s="56"/>
      <c r="AR114" s="56"/>
      <c r="AS114" s="56"/>
      <c r="AT114" s="56" t="s">
        <v>197</v>
      </c>
      <c r="AU114" s="56"/>
      <c r="AV114" s="56"/>
      <c r="AW114" s="56"/>
      <c r="AX114" s="56"/>
      <c r="AY114" s="56"/>
      <c r="AZ114" s="56"/>
      <c r="BA114" s="56"/>
      <c r="BB114" s="56"/>
      <c r="BC114" s="56">
        <v>100</v>
      </c>
      <c r="BD114" s="56">
        <v>7000</v>
      </c>
      <c r="BE114" s="56">
        <v>10000</v>
      </c>
      <c r="BF114" s="56">
        <v>1</v>
      </c>
      <c r="BG114" s="56">
        <v>202</v>
      </c>
      <c r="BH114" s="56">
        <v>70500</v>
      </c>
      <c r="BI114" s="56"/>
      <c r="BJ114" s="56"/>
      <c r="BK114" s="56"/>
      <c r="BL114" s="56"/>
    </row>
    <row r="115" spans="1:64" s="57" customFormat="1" hidden="1">
      <c r="A115" s="54">
        <v>101857</v>
      </c>
      <c r="B115" s="56" t="s">
        <v>469</v>
      </c>
      <c r="C115" s="56">
        <v>1</v>
      </c>
      <c r="D115" s="56">
        <v>1</v>
      </c>
      <c r="E115" s="56">
        <v>0</v>
      </c>
      <c r="F115" s="56" t="s">
        <v>470</v>
      </c>
      <c r="G115" s="56"/>
      <c r="H115" s="56" t="s">
        <v>471</v>
      </c>
      <c r="I115" s="56" t="s">
        <v>432</v>
      </c>
      <c r="J115" s="56">
        <v>43.008000000000003</v>
      </c>
      <c r="K115" s="56">
        <v>-81.222000000000008</v>
      </c>
      <c r="L115" s="56" t="s">
        <v>194</v>
      </c>
      <c r="M115" s="56">
        <v>1880</v>
      </c>
      <c r="N115" s="56"/>
      <c r="O115" s="56">
        <v>2014</v>
      </c>
      <c r="P115" s="56">
        <v>221</v>
      </c>
      <c r="Q115" s="56"/>
      <c r="R115" s="56"/>
      <c r="S115" s="56" t="s">
        <v>195</v>
      </c>
      <c r="T115" s="56">
        <v>1</v>
      </c>
      <c r="U115" s="56">
        <v>1</v>
      </c>
      <c r="V115" s="56">
        <v>1</v>
      </c>
      <c r="W115" s="56"/>
      <c r="X115" s="56">
        <v>1</v>
      </c>
      <c r="Y115" s="56"/>
      <c r="Z115" s="56"/>
      <c r="AA115" s="56"/>
      <c r="AB115" s="56" t="s">
        <v>472</v>
      </c>
      <c r="AC115" s="56" t="s">
        <v>473</v>
      </c>
      <c r="AD115" s="56"/>
      <c r="AE115" s="56"/>
      <c r="AF115" s="56"/>
      <c r="AG115" s="56"/>
      <c r="AH115" s="56"/>
      <c r="AI115" s="56"/>
      <c r="AJ115" s="56"/>
      <c r="AK115" s="56"/>
      <c r="AL115" s="56"/>
      <c r="AM115" s="56"/>
      <c r="AN115" s="56"/>
      <c r="AO115" s="56"/>
      <c r="AP115" s="56"/>
      <c r="AQ115" s="56"/>
      <c r="AR115" s="56"/>
      <c r="AS115" s="56"/>
      <c r="AT115" s="56" t="s">
        <v>197</v>
      </c>
      <c r="AU115" s="56"/>
      <c r="AV115" s="56"/>
      <c r="AW115" s="56"/>
      <c r="AX115" s="56"/>
      <c r="AY115" s="56"/>
      <c r="AZ115" s="56"/>
      <c r="BA115" s="56"/>
      <c r="BB115" s="56"/>
      <c r="BC115" s="56">
        <v>50</v>
      </c>
      <c r="BD115" s="56"/>
      <c r="BE115" s="56">
        <v>13000</v>
      </c>
      <c r="BF115" s="56">
        <v>1</v>
      </c>
      <c r="BG115" s="56">
        <v>76</v>
      </c>
      <c r="BH115" s="56">
        <v>138676</v>
      </c>
      <c r="BI115" s="56"/>
      <c r="BJ115" s="56"/>
      <c r="BK115" s="56">
        <v>9</v>
      </c>
      <c r="BL115" s="56">
        <v>19561</v>
      </c>
    </row>
    <row r="116" spans="1:64" s="57" customFormat="1" hidden="1">
      <c r="A116" s="54">
        <v>101933</v>
      </c>
      <c r="B116" s="56" t="s">
        <v>474</v>
      </c>
      <c r="C116" s="56">
        <v>1</v>
      </c>
      <c r="D116" s="56">
        <v>1</v>
      </c>
      <c r="E116" s="56">
        <v>0</v>
      </c>
      <c r="F116" s="56" t="s">
        <v>475</v>
      </c>
      <c r="G116" s="56"/>
      <c r="H116" s="56" t="s">
        <v>476</v>
      </c>
      <c r="I116" s="56" t="s">
        <v>432</v>
      </c>
      <c r="J116" s="56">
        <v>43.884</v>
      </c>
      <c r="K116" s="56">
        <v>-79.308999999999997</v>
      </c>
      <c r="L116" s="56" t="s">
        <v>194</v>
      </c>
      <c r="M116" s="56">
        <v>2012</v>
      </c>
      <c r="N116" s="56"/>
      <c r="O116" s="56">
        <v>2014</v>
      </c>
      <c r="P116" s="56">
        <v>221</v>
      </c>
      <c r="Q116" s="56"/>
      <c r="R116" s="56"/>
      <c r="S116" s="56" t="s">
        <v>195</v>
      </c>
      <c r="T116" s="56">
        <v>1</v>
      </c>
      <c r="U116" s="56">
        <v>1</v>
      </c>
      <c r="V116" s="56">
        <v>1</v>
      </c>
      <c r="W116" s="56"/>
      <c r="X116" s="56"/>
      <c r="Y116" s="56"/>
      <c r="Z116" s="56"/>
      <c r="AA116" s="56"/>
      <c r="AB116" s="56" t="s">
        <v>196</v>
      </c>
      <c r="AC116" s="56"/>
      <c r="AD116" s="56">
        <v>2</v>
      </c>
      <c r="AE116" s="56">
        <v>4</v>
      </c>
      <c r="AF116" s="56">
        <v>30</v>
      </c>
      <c r="AG116" s="56"/>
      <c r="AH116" s="56">
        <v>28000</v>
      </c>
      <c r="AI116" s="56"/>
      <c r="AJ116" s="56"/>
      <c r="AK116" s="56"/>
      <c r="AL116" s="56"/>
      <c r="AM116" s="56"/>
      <c r="AN116" s="56"/>
      <c r="AO116" s="56"/>
      <c r="AP116" s="56"/>
      <c r="AQ116" s="56"/>
      <c r="AR116" s="56"/>
      <c r="AS116" s="56"/>
      <c r="AT116" s="56" t="s">
        <v>197</v>
      </c>
      <c r="AU116" s="56"/>
      <c r="AV116" s="56" t="s">
        <v>201</v>
      </c>
      <c r="AW116" s="56"/>
      <c r="AX116" s="56"/>
      <c r="AY116" s="56"/>
      <c r="AZ116" s="56"/>
      <c r="BA116" s="56"/>
      <c r="BB116" s="56"/>
      <c r="BC116" s="56">
        <v>6</v>
      </c>
      <c r="BD116" s="56">
        <v>93687</v>
      </c>
      <c r="BE116" s="56">
        <v>3000</v>
      </c>
      <c r="BF116" s="56">
        <v>1</v>
      </c>
      <c r="BG116" s="56">
        <v>1</v>
      </c>
      <c r="BH116" s="56">
        <v>4000</v>
      </c>
      <c r="BI116" s="56">
        <v>15</v>
      </c>
      <c r="BJ116" s="56">
        <v>20000</v>
      </c>
      <c r="BK116" s="56">
        <v>14</v>
      </c>
      <c r="BL116" s="56">
        <v>4000</v>
      </c>
    </row>
    <row r="117" spans="1:64" s="57" customFormat="1" hidden="1">
      <c r="A117" s="54">
        <v>101934</v>
      </c>
      <c r="B117" s="56" t="s">
        <v>477</v>
      </c>
      <c r="C117" s="56">
        <v>1</v>
      </c>
      <c r="D117" s="56">
        <v>1</v>
      </c>
      <c r="E117" s="56">
        <v>0</v>
      </c>
      <c r="F117" s="56" t="s">
        <v>475</v>
      </c>
      <c r="G117" s="56"/>
      <c r="H117" s="56" t="s">
        <v>476</v>
      </c>
      <c r="I117" s="56" t="s">
        <v>432</v>
      </c>
      <c r="J117" s="56">
        <v>43.885000000000005</v>
      </c>
      <c r="K117" s="56">
        <v>-79.308000000000007</v>
      </c>
      <c r="L117" s="56" t="s">
        <v>194</v>
      </c>
      <c r="M117" s="56">
        <v>2000</v>
      </c>
      <c r="N117" s="56"/>
      <c r="O117" s="56">
        <v>2014</v>
      </c>
      <c r="P117" s="56">
        <v>2213</v>
      </c>
      <c r="Q117" s="56"/>
      <c r="R117" s="56"/>
      <c r="S117" s="56" t="s">
        <v>195</v>
      </c>
      <c r="T117" s="56">
        <v>1</v>
      </c>
      <c r="U117" s="56">
        <v>1</v>
      </c>
      <c r="V117" s="56">
        <v>1</v>
      </c>
      <c r="W117" s="56"/>
      <c r="X117" s="56">
        <v>1</v>
      </c>
      <c r="Y117" s="56">
        <v>1</v>
      </c>
      <c r="Z117" s="56">
        <v>1</v>
      </c>
      <c r="AA117" s="56"/>
      <c r="AB117" s="56" t="s">
        <v>196</v>
      </c>
      <c r="AC117" s="56"/>
      <c r="AD117" s="56">
        <v>3</v>
      </c>
      <c r="AE117" s="56">
        <v>8.5</v>
      </c>
      <c r="AF117" s="56">
        <v>67.575299999999999</v>
      </c>
      <c r="AG117" s="56">
        <v>10500</v>
      </c>
      <c r="AH117" s="56">
        <v>94600</v>
      </c>
      <c r="AI117" s="56"/>
      <c r="AJ117" s="56"/>
      <c r="AK117" s="56">
        <v>50</v>
      </c>
      <c r="AL117" s="56">
        <v>50</v>
      </c>
      <c r="AM117" s="56">
        <v>1</v>
      </c>
      <c r="AN117" s="56"/>
      <c r="AO117" s="56"/>
      <c r="AP117" s="56"/>
      <c r="AQ117" s="56"/>
      <c r="AR117" s="56"/>
      <c r="AS117" s="56"/>
      <c r="AT117" s="56" t="s">
        <v>197</v>
      </c>
      <c r="AU117" s="56"/>
      <c r="AV117" s="56" t="s">
        <v>201</v>
      </c>
      <c r="AW117" s="56"/>
      <c r="AX117" s="56"/>
      <c r="AY117" s="56"/>
      <c r="AZ117" s="56"/>
      <c r="BA117" s="56"/>
      <c r="BB117" s="56"/>
      <c r="BC117" s="56">
        <v>32</v>
      </c>
      <c r="BD117" s="56">
        <v>634480</v>
      </c>
      <c r="BE117" s="56">
        <v>22000</v>
      </c>
      <c r="BF117" s="56">
        <v>1</v>
      </c>
      <c r="BG117" s="56"/>
      <c r="BH117" s="56"/>
      <c r="BI117" s="56">
        <v>31</v>
      </c>
      <c r="BJ117" s="56">
        <v>42500</v>
      </c>
      <c r="BK117" s="56">
        <v>36.575299999999999</v>
      </c>
      <c r="BL117" s="56">
        <v>52100</v>
      </c>
    </row>
    <row r="118" spans="1:64" s="57" customFormat="1" hidden="1">
      <c r="A118" s="54">
        <v>102014</v>
      </c>
      <c r="B118" s="56" t="s">
        <v>478</v>
      </c>
      <c r="C118" s="56">
        <v>1</v>
      </c>
      <c r="D118" s="56">
        <v>1</v>
      </c>
      <c r="E118" s="56">
        <v>0</v>
      </c>
      <c r="F118" s="56"/>
      <c r="G118" s="56"/>
      <c r="H118" s="56" t="s">
        <v>479</v>
      </c>
      <c r="I118" s="56" t="s">
        <v>432</v>
      </c>
      <c r="J118" s="56">
        <v>43.616</v>
      </c>
      <c r="K118" s="56">
        <v>-79.617000000000004</v>
      </c>
      <c r="L118" s="56" t="s">
        <v>194</v>
      </c>
      <c r="M118" s="56">
        <v>2006</v>
      </c>
      <c r="N118" s="56"/>
      <c r="O118" s="56"/>
      <c r="P118" s="56">
        <v>488</v>
      </c>
      <c r="Q118" s="56"/>
      <c r="R118" s="56"/>
      <c r="S118" s="56"/>
      <c r="T118" s="56"/>
      <c r="U118" s="56"/>
      <c r="V118" s="56"/>
      <c r="W118" s="56"/>
      <c r="X118" s="56"/>
      <c r="Y118" s="56"/>
      <c r="Z118" s="56"/>
      <c r="AA118" s="56"/>
      <c r="AB118" s="56" t="s">
        <v>480</v>
      </c>
      <c r="AC118" s="56" t="s">
        <v>481</v>
      </c>
      <c r="AD118" s="56"/>
      <c r="AE118" s="56"/>
      <c r="AF118" s="56"/>
      <c r="AG118" s="56"/>
      <c r="AH118" s="56"/>
      <c r="AI118" s="56"/>
      <c r="AJ118" s="56"/>
      <c r="AK118" s="56"/>
      <c r="AL118" s="56"/>
      <c r="AM118" s="56"/>
      <c r="AN118" s="56"/>
      <c r="AO118" s="56"/>
      <c r="AP118" s="56"/>
      <c r="AQ118" s="56"/>
      <c r="AR118" s="56"/>
      <c r="AS118" s="56"/>
      <c r="AT118" s="56"/>
      <c r="AU118" s="56"/>
      <c r="AV118" s="56"/>
      <c r="AW118" s="56"/>
      <c r="AX118" s="56"/>
      <c r="AY118" s="56"/>
      <c r="AZ118" s="56"/>
      <c r="BA118" s="56"/>
      <c r="BB118" s="56"/>
      <c r="BC118" s="56"/>
      <c r="BD118" s="56"/>
      <c r="BE118" s="56"/>
      <c r="BF118" s="56"/>
      <c r="BG118" s="56"/>
      <c r="BH118" s="56"/>
      <c r="BI118" s="56"/>
      <c r="BJ118" s="56"/>
      <c r="BK118" s="56"/>
      <c r="BL118" s="56"/>
    </row>
    <row r="119" spans="1:64" s="57" customFormat="1" hidden="1">
      <c r="A119" s="54">
        <v>102144</v>
      </c>
      <c r="B119" s="56" t="s">
        <v>482</v>
      </c>
      <c r="C119" s="56">
        <v>0</v>
      </c>
      <c r="D119" s="56">
        <v>1</v>
      </c>
      <c r="E119" s="56">
        <v>0</v>
      </c>
      <c r="F119" s="56" t="s">
        <v>483</v>
      </c>
      <c r="G119" s="56"/>
      <c r="H119" s="56" t="s">
        <v>484</v>
      </c>
      <c r="I119" s="56" t="s">
        <v>432</v>
      </c>
      <c r="J119" s="56">
        <v>45.335000000000001</v>
      </c>
      <c r="K119" s="56">
        <v>-75.724000000000004</v>
      </c>
      <c r="L119" s="56" t="s">
        <v>194</v>
      </c>
      <c r="M119" s="56">
        <v>1970</v>
      </c>
      <c r="N119" s="56"/>
      <c r="O119" s="56">
        <v>2014</v>
      </c>
      <c r="P119" s="56"/>
      <c r="Q119" s="56"/>
      <c r="R119" s="56"/>
      <c r="S119" s="56" t="s">
        <v>195</v>
      </c>
      <c r="T119" s="56"/>
      <c r="U119" s="56"/>
      <c r="V119" s="56"/>
      <c r="W119" s="56"/>
      <c r="X119" s="56"/>
      <c r="Y119" s="56">
        <v>1</v>
      </c>
      <c r="Z119" s="56"/>
      <c r="AA119" s="56"/>
      <c r="AB119" s="56" t="s">
        <v>196</v>
      </c>
      <c r="AC119" s="56"/>
      <c r="AD119" s="56"/>
      <c r="AE119" s="56"/>
      <c r="AF119" s="56">
        <v>11.254019999999999</v>
      </c>
      <c r="AG119" s="56"/>
      <c r="AH119" s="56">
        <v>12551.94</v>
      </c>
      <c r="AI119" s="56"/>
      <c r="AJ119" s="56"/>
      <c r="AK119" s="56"/>
      <c r="AL119" s="56"/>
      <c r="AM119" s="56"/>
      <c r="AN119" s="56"/>
      <c r="AO119" s="56"/>
      <c r="AP119" s="56"/>
      <c r="AQ119" s="56"/>
      <c r="AR119" s="56"/>
      <c r="AS119" s="56"/>
      <c r="AT119" s="56" t="s">
        <v>197</v>
      </c>
      <c r="AU119" s="56"/>
      <c r="AV119" s="56" t="s">
        <v>201</v>
      </c>
      <c r="AW119" s="56"/>
      <c r="AX119" s="56"/>
      <c r="AY119" s="56"/>
      <c r="AZ119" s="56"/>
      <c r="BA119" s="56"/>
      <c r="BB119" s="56"/>
      <c r="BC119" s="56">
        <v>6</v>
      </c>
      <c r="BD119" s="56">
        <v>67460.800000000003</v>
      </c>
      <c r="BE119" s="56">
        <v>182.87100000000001</v>
      </c>
      <c r="BF119" s="56">
        <v>0</v>
      </c>
      <c r="BG119" s="56">
        <v>0.35169</v>
      </c>
      <c r="BH119" s="56">
        <v>1346.11</v>
      </c>
      <c r="BI119" s="56">
        <v>7.0337899999999998</v>
      </c>
      <c r="BJ119" s="56">
        <v>9733.61</v>
      </c>
      <c r="BK119" s="56">
        <v>3.8685399999999999</v>
      </c>
      <c r="BL119" s="56">
        <v>1472.22</v>
      </c>
    </row>
    <row r="120" spans="1:64" s="57" customFormat="1" hidden="1">
      <c r="A120" s="54">
        <v>102249</v>
      </c>
      <c r="B120" s="56" t="s">
        <v>485</v>
      </c>
      <c r="C120" s="56">
        <v>1</v>
      </c>
      <c r="D120" s="56">
        <v>1</v>
      </c>
      <c r="E120" s="56">
        <v>0</v>
      </c>
      <c r="F120" s="56"/>
      <c r="G120" s="56"/>
      <c r="H120" s="56" t="s">
        <v>486</v>
      </c>
      <c r="I120" s="56" t="s">
        <v>432</v>
      </c>
      <c r="J120" s="56">
        <v>43.897999999999996</v>
      </c>
      <c r="K120" s="56">
        <v>-78.864999999999995</v>
      </c>
      <c r="L120" s="56" t="s">
        <v>194</v>
      </c>
      <c r="M120" s="56">
        <v>2008</v>
      </c>
      <c r="N120" s="56"/>
      <c r="O120" s="56"/>
      <c r="P120" s="56">
        <v>611</v>
      </c>
      <c r="Q120" s="56"/>
      <c r="R120" s="56"/>
      <c r="S120" s="56"/>
      <c r="T120" s="56"/>
      <c r="U120" s="56"/>
      <c r="V120" s="56"/>
      <c r="W120" s="56"/>
      <c r="X120" s="56"/>
      <c r="Y120" s="56"/>
      <c r="Z120" s="56"/>
      <c r="AA120" s="56"/>
      <c r="AB120" s="56" t="s">
        <v>487</v>
      </c>
      <c r="AC120" s="56" t="s">
        <v>488</v>
      </c>
      <c r="AD120" s="56">
        <v>1</v>
      </c>
      <c r="AE120" s="56">
        <v>2.2999999999999998</v>
      </c>
      <c r="AF120" s="56"/>
      <c r="AG120" s="56"/>
      <c r="AH120" s="56"/>
      <c r="AI120" s="56"/>
      <c r="AJ120" s="56"/>
      <c r="AK120" s="56"/>
      <c r="AL120" s="56"/>
      <c r="AM120" s="56"/>
      <c r="AN120" s="56"/>
      <c r="AO120" s="56"/>
      <c r="AP120" s="56"/>
      <c r="AQ120" s="56"/>
      <c r="AR120" s="56"/>
      <c r="AS120" s="56"/>
      <c r="AT120" s="56" t="s">
        <v>197</v>
      </c>
      <c r="AU120" s="56"/>
      <c r="AV120" s="56"/>
      <c r="AW120" s="56"/>
      <c r="AX120" s="56"/>
      <c r="AY120" s="56"/>
      <c r="AZ120" s="56"/>
      <c r="BA120" s="56"/>
      <c r="BB120" s="56"/>
      <c r="BC120" s="56"/>
      <c r="BD120" s="56"/>
      <c r="BE120" s="56"/>
      <c r="BF120" s="56"/>
      <c r="BG120" s="56"/>
      <c r="BH120" s="56"/>
      <c r="BI120" s="56"/>
      <c r="BJ120" s="56"/>
      <c r="BK120" s="56"/>
      <c r="BL120" s="56"/>
    </row>
    <row r="121" spans="1:64" s="57" customFormat="1" hidden="1">
      <c r="A121" s="54">
        <v>102271</v>
      </c>
      <c r="B121" s="56" t="s">
        <v>489</v>
      </c>
      <c r="C121" s="56">
        <v>0</v>
      </c>
      <c r="D121" s="56">
        <v>1</v>
      </c>
      <c r="E121" s="56">
        <v>0</v>
      </c>
      <c r="F121" s="56"/>
      <c r="G121" s="56"/>
      <c r="H121" s="56" t="s">
        <v>490</v>
      </c>
      <c r="I121" s="56" t="s">
        <v>432</v>
      </c>
      <c r="J121" s="56">
        <v>45.436999999999998</v>
      </c>
      <c r="K121" s="56">
        <v>-75.682000000000002</v>
      </c>
      <c r="L121" s="56" t="s">
        <v>194</v>
      </c>
      <c r="M121" s="56"/>
      <c r="N121" s="56"/>
      <c r="O121" s="56"/>
      <c r="P121" s="56"/>
      <c r="Q121" s="56"/>
      <c r="R121" s="56"/>
      <c r="S121" s="56"/>
      <c r="T121" s="56"/>
      <c r="U121" s="56"/>
      <c r="V121" s="56"/>
      <c r="W121" s="56"/>
      <c r="X121" s="56"/>
      <c r="Y121" s="56"/>
      <c r="Z121" s="56"/>
      <c r="AA121" s="56"/>
      <c r="AB121" s="56"/>
      <c r="AC121" s="56"/>
      <c r="AD121" s="56"/>
      <c r="AE121" s="56"/>
      <c r="AF121" s="56"/>
      <c r="AG121" s="56"/>
      <c r="AH121" s="56"/>
      <c r="AI121" s="56"/>
      <c r="AJ121" s="56"/>
      <c r="AK121" s="56"/>
      <c r="AL121" s="56"/>
      <c r="AM121" s="56"/>
      <c r="AN121" s="56"/>
      <c r="AO121" s="56"/>
      <c r="AP121" s="56"/>
      <c r="AQ121" s="56"/>
      <c r="AR121" s="56"/>
      <c r="AS121" s="56"/>
      <c r="AT121" s="56"/>
      <c r="AU121" s="56"/>
      <c r="AV121" s="56"/>
      <c r="AW121" s="56"/>
      <c r="AX121" s="56"/>
      <c r="AY121" s="56"/>
      <c r="AZ121" s="56"/>
      <c r="BA121" s="56"/>
      <c r="BB121" s="56"/>
      <c r="BC121" s="56"/>
      <c r="BD121" s="56"/>
      <c r="BE121" s="56"/>
      <c r="BF121" s="56"/>
      <c r="BG121" s="56"/>
      <c r="BH121" s="56"/>
      <c r="BI121" s="56"/>
      <c r="BJ121" s="56"/>
      <c r="BK121" s="56"/>
      <c r="BL121" s="56"/>
    </row>
    <row r="122" spans="1:64" s="57" customFormat="1" hidden="1">
      <c r="A122" s="54">
        <v>102277</v>
      </c>
      <c r="B122" s="56" t="s">
        <v>491</v>
      </c>
      <c r="C122" s="56">
        <v>0</v>
      </c>
      <c r="D122" s="56">
        <v>1</v>
      </c>
      <c r="E122" s="56">
        <v>0</v>
      </c>
      <c r="F122" s="56" t="s">
        <v>492</v>
      </c>
      <c r="G122" s="56"/>
      <c r="H122" s="56" t="s">
        <v>490</v>
      </c>
      <c r="I122" s="56" t="s">
        <v>432</v>
      </c>
      <c r="J122" s="56">
        <v>45.442999999999998</v>
      </c>
      <c r="K122" s="56">
        <v>-75.676000000000002</v>
      </c>
      <c r="L122" s="56" t="s">
        <v>194</v>
      </c>
      <c r="M122" s="56">
        <v>1910</v>
      </c>
      <c r="N122" s="56"/>
      <c r="O122" s="56">
        <v>2014</v>
      </c>
      <c r="P122" s="56"/>
      <c r="Q122" s="56"/>
      <c r="R122" s="56"/>
      <c r="S122" s="56" t="s">
        <v>195</v>
      </c>
      <c r="T122" s="56"/>
      <c r="U122" s="56">
        <v>1</v>
      </c>
      <c r="V122" s="56">
        <v>1</v>
      </c>
      <c r="W122" s="56"/>
      <c r="X122" s="56">
        <v>1</v>
      </c>
      <c r="Y122" s="56"/>
      <c r="Z122" s="56"/>
      <c r="AA122" s="56">
        <v>1</v>
      </c>
      <c r="AB122" s="56" t="s">
        <v>212</v>
      </c>
      <c r="AC122" s="56"/>
      <c r="AD122" s="56"/>
      <c r="AE122" s="56"/>
      <c r="AF122" s="56">
        <v>297</v>
      </c>
      <c r="AG122" s="56"/>
      <c r="AH122" s="56">
        <v>196994</v>
      </c>
      <c r="AI122" s="56"/>
      <c r="AJ122" s="56"/>
      <c r="AK122" s="56"/>
      <c r="AL122" s="56"/>
      <c r="AM122" s="56"/>
      <c r="AN122" s="56"/>
      <c r="AO122" s="56"/>
      <c r="AP122" s="56"/>
      <c r="AQ122" s="56"/>
      <c r="AR122" s="56"/>
      <c r="AS122" s="56"/>
      <c r="AT122" s="56" t="s">
        <v>197</v>
      </c>
      <c r="AU122" s="56">
        <v>809804.48</v>
      </c>
      <c r="AV122" s="56" t="s">
        <v>201</v>
      </c>
      <c r="AW122" s="56">
        <v>84669.354000000007</v>
      </c>
      <c r="AX122" s="56"/>
      <c r="AY122" s="56"/>
      <c r="AZ122" s="56"/>
      <c r="BA122" s="56"/>
      <c r="BB122" s="56"/>
      <c r="BC122" s="56"/>
      <c r="BD122" s="56"/>
      <c r="BE122" s="56"/>
      <c r="BF122" s="56"/>
      <c r="BG122" s="56"/>
      <c r="BH122" s="56"/>
      <c r="BI122" s="56"/>
      <c r="BJ122" s="56"/>
      <c r="BK122" s="56"/>
      <c r="BL122" s="56"/>
    </row>
    <row r="123" spans="1:64" s="57" customFormat="1" hidden="1">
      <c r="A123" s="54">
        <v>102278</v>
      </c>
      <c r="B123" s="56" t="s">
        <v>493</v>
      </c>
      <c r="C123" s="56">
        <v>0</v>
      </c>
      <c r="D123" s="56">
        <v>1</v>
      </c>
      <c r="E123" s="56">
        <v>0</v>
      </c>
      <c r="F123" s="56" t="s">
        <v>492</v>
      </c>
      <c r="G123" s="56"/>
      <c r="H123" s="56" t="s">
        <v>490</v>
      </c>
      <c r="I123" s="56" t="s">
        <v>432</v>
      </c>
      <c r="J123" s="56">
        <v>45.443999999999996</v>
      </c>
      <c r="K123" s="56">
        <v>-75.674999999999997</v>
      </c>
      <c r="L123" s="56" t="s">
        <v>194</v>
      </c>
      <c r="M123" s="56">
        <v>1950</v>
      </c>
      <c r="N123" s="56"/>
      <c r="O123" s="56">
        <v>2014</v>
      </c>
      <c r="P123" s="56"/>
      <c r="Q123" s="56"/>
      <c r="R123" s="56"/>
      <c r="S123" s="56" t="s">
        <v>195</v>
      </c>
      <c r="T123" s="56">
        <v>1</v>
      </c>
      <c r="U123" s="56"/>
      <c r="V123" s="56">
        <v>1</v>
      </c>
      <c r="W123" s="56"/>
      <c r="X123" s="56">
        <v>1</v>
      </c>
      <c r="Y123" s="56"/>
      <c r="Z123" s="56"/>
      <c r="AA123" s="56"/>
      <c r="AB123" s="56" t="s">
        <v>212</v>
      </c>
      <c r="AC123" s="56"/>
      <c r="AD123" s="56"/>
      <c r="AE123" s="56"/>
      <c r="AF123" s="56">
        <v>64.400000000000006</v>
      </c>
      <c r="AG123" s="56"/>
      <c r="AH123" s="56">
        <v>45085</v>
      </c>
      <c r="AI123" s="56"/>
      <c r="AJ123" s="56"/>
      <c r="AK123" s="56"/>
      <c r="AL123" s="56"/>
      <c r="AM123" s="56"/>
      <c r="AN123" s="56"/>
      <c r="AO123" s="56"/>
      <c r="AP123" s="56"/>
      <c r="AQ123" s="56"/>
      <c r="AR123" s="56"/>
      <c r="AS123" s="56"/>
      <c r="AT123" s="56" t="s">
        <v>197</v>
      </c>
      <c r="AU123" s="56">
        <v>136076.24</v>
      </c>
      <c r="AV123" s="56" t="s">
        <v>201</v>
      </c>
      <c r="AW123" s="56">
        <v>20534.400000000001</v>
      </c>
      <c r="AX123" s="56"/>
      <c r="AY123" s="56"/>
      <c r="AZ123" s="56"/>
      <c r="BA123" s="56"/>
      <c r="BB123" s="56"/>
      <c r="BC123" s="56">
        <v>11</v>
      </c>
      <c r="BD123" s="56">
        <v>221834</v>
      </c>
      <c r="BE123" s="56">
        <v>2400</v>
      </c>
      <c r="BF123" s="56">
        <v>1</v>
      </c>
      <c r="BG123" s="56"/>
      <c r="BH123" s="56"/>
      <c r="BI123" s="56">
        <v>46.9</v>
      </c>
      <c r="BJ123" s="56">
        <v>19877</v>
      </c>
      <c r="BK123" s="56">
        <v>17.5</v>
      </c>
      <c r="BL123" s="56">
        <v>25208</v>
      </c>
    </row>
    <row r="124" spans="1:64" s="57" customFormat="1" hidden="1">
      <c r="A124" s="54">
        <v>102296</v>
      </c>
      <c r="B124" s="56" t="s">
        <v>494</v>
      </c>
      <c r="C124" s="56">
        <v>0</v>
      </c>
      <c r="D124" s="56">
        <v>1</v>
      </c>
      <c r="E124" s="56">
        <v>0</v>
      </c>
      <c r="F124" s="56"/>
      <c r="G124" s="56"/>
      <c r="H124" s="56" t="s">
        <v>490</v>
      </c>
      <c r="I124" s="56" t="s">
        <v>432</v>
      </c>
      <c r="J124" s="56">
        <v>45.461999999999996</v>
      </c>
      <c r="K124" s="56">
        <v>-75.656999999999996</v>
      </c>
      <c r="L124" s="56" t="s">
        <v>194</v>
      </c>
      <c r="M124" s="56"/>
      <c r="N124" s="56"/>
      <c r="O124" s="56"/>
      <c r="P124" s="56"/>
      <c r="Q124" s="56"/>
      <c r="R124" s="56"/>
      <c r="S124" s="56"/>
      <c r="T124" s="56"/>
      <c r="U124" s="56"/>
      <c r="V124" s="56"/>
      <c r="W124" s="56"/>
      <c r="X124" s="56"/>
      <c r="Y124" s="56"/>
      <c r="Z124" s="56"/>
      <c r="AA124" s="56"/>
      <c r="AB124" s="56"/>
      <c r="AC124" s="56"/>
      <c r="AD124" s="56"/>
      <c r="AE124" s="56"/>
      <c r="AF124" s="56"/>
      <c r="AG124" s="56"/>
      <c r="AH124" s="56"/>
      <c r="AI124" s="56"/>
      <c r="AJ124" s="56"/>
      <c r="AK124" s="56"/>
      <c r="AL124" s="56"/>
      <c r="AM124" s="56"/>
      <c r="AN124" s="56"/>
      <c r="AO124" s="56"/>
      <c r="AP124" s="56"/>
      <c r="AQ124" s="56"/>
      <c r="AR124" s="56"/>
      <c r="AS124" s="56"/>
      <c r="AT124" s="56"/>
      <c r="AU124" s="56"/>
      <c r="AV124" s="56"/>
      <c r="AW124" s="56"/>
      <c r="AX124" s="56"/>
      <c r="AY124" s="56"/>
      <c r="AZ124" s="56"/>
      <c r="BA124" s="56"/>
      <c r="BB124" s="56"/>
      <c r="BC124" s="56"/>
      <c r="BD124" s="56"/>
      <c r="BE124" s="56"/>
      <c r="BF124" s="56"/>
      <c r="BG124" s="56"/>
      <c r="BH124" s="56"/>
      <c r="BI124" s="56"/>
      <c r="BJ124" s="56"/>
      <c r="BK124" s="56"/>
      <c r="BL124" s="56"/>
    </row>
    <row r="125" spans="1:64" s="57" customFormat="1" hidden="1">
      <c r="A125" s="54">
        <v>102306</v>
      </c>
      <c r="B125" s="56" t="s">
        <v>495</v>
      </c>
      <c r="C125" s="56">
        <v>0</v>
      </c>
      <c r="D125" s="56">
        <v>1</v>
      </c>
      <c r="E125" s="56">
        <v>0</v>
      </c>
      <c r="F125" s="56" t="s">
        <v>235</v>
      </c>
      <c r="G125" s="56"/>
      <c r="H125" s="56" t="s">
        <v>490</v>
      </c>
      <c r="I125" s="56" t="s">
        <v>432</v>
      </c>
      <c r="J125" s="56">
        <v>45.471999999999994</v>
      </c>
      <c r="K125" s="56">
        <v>-75.647000000000006</v>
      </c>
      <c r="L125" s="56" t="s">
        <v>194</v>
      </c>
      <c r="M125" s="56">
        <v>1910</v>
      </c>
      <c r="N125" s="56"/>
      <c r="O125" s="56">
        <v>2014</v>
      </c>
      <c r="P125" s="56"/>
      <c r="Q125" s="56"/>
      <c r="R125" s="56"/>
      <c r="S125" s="56" t="s">
        <v>195</v>
      </c>
      <c r="T125" s="56"/>
      <c r="U125" s="56">
        <v>1</v>
      </c>
      <c r="V125" s="56">
        <v>1</v>
      </c>
      <c r="W125" s="56"/>
      <c r="X125" s="56"/>
      <c r="Y125" s="56"/>
      <c r="Z125" s="56"/>
      <c r="AA125" s="56"/>
      <c r="AB125" s="56" t="s">
        <v>196</v>
      </c>
      <c r="AC125" s="56"/>
      <c r="AD125" s="56"/>
      <c r="AE125" s="56"/>
      <c r="AF125" s="56">
        <v>467</v>
      </c>
      <c r="AG125" s="56"/>
      <c r="AH125" s="56">
        <v>535927</v>
      </c>
      <c r="AI125" s="56"/>
      <c r="AJ125" s="56"/>
      <c r="AK125" s="56"/>
      <c r="AL125" s="56"/>
      <c r="AM125" s="56"/>
      <c r="AN125" s="56"/>
      <c r="AO125" s="56"/>
      <c r="AP125" s="56"/>
      <c r="AQ125" s="56"/>
      <c r="AR125" s="56"/>
      <c r="AS125" s="56"/>
      <c r="AT125" s="56" t="s">
        <v>197</v>
      </c>
      <c r="AU125" s="56"/>
      <c r="AV125" s="56"/>
      <c r="AW125" s="56"/>
      <c r="AX125" s="56"/>
      <c r="AY125" s="56"/>
      <c r="AZ125" s="56"/>
      <c r="BA125" s="56"/>
      <c r="BB125" s="56"/>
      <c r="BC125" s="56">
        <v>85</v>
      </c>
      <c r="BD125" s="56">
        <v>2100000</v>
      </c>
      <c r="BE125" s="56">
        <v>15000</v>
      </c>
      <c r="BF125" s="56">
        <v>1</v>
      </c>
      <c r="BG125" s="56">
        <v>295</v>
      </c>
      <c r="BH125" s="56">
        <v>362694</v>
      </c>
      <c r="BI125" s="56"/>
      <c r="BJ125" s="56"/>
      <c r="BK125" s="56">
        <v>172</v>
      </c>
      <c r="BL125" s="56">
        <v>173233</v>
      </c>
    </row>
    <row r="126" spans="1:64" s="57" customFormat="1" hidden="1">
      <c r="A126" s="54">
        <v>102309</v>
      </c>
      <c r="B126" s="56" t="s">
        <v>496</v>
      </c>
      <c r="C126" s="56">
        <v>0</v>
      </c>
      <c r="D126" s="56">
        <v>1</v>
      </c>
      <c r="E126" s="56">
        <v>0</v>
      </c>
      <c r="F126" s="56" t="s">
        <v>235</v>
      </c>
      <c r="G126" s="56"/>
      <c r="H126" s="56" t="s">
        <v>490</v>
      </c>
      <c r="I126" s="56" t="s">
        <v>432</v>
      </c>
      <c r="J126" s="56">
        <v>45.474999999999994</v>
      </c>
      <c r="K126" s="56">
        <v>-75.644000000000005</v>
      </c>
      <c r="L126" s="56" t="s">
        <v>194</v>
      </c>
      <c r="M126" s="56">
        <v>1970</v>
      </c>
      <c r="N126" s="56"/>
      <c r="O126" s="56">
        <v>2014</v>
      </c>
      <c r="P126" s="56"/>
      <c r="Q126" s="56"/>
      <c r="R126" s="56"/>
      <c r="S126" s="56" t="s">
        <v>195</v>
      </c>
      <c r="T126" s="56"/>
      <c r="U126" s="56"/>
      <c r="V126" s="56"/>
      <c r="W126" s="56"/>
      <c r="X126" s="56">
        <v>1</v>
      </c>
      <c r="Y126" s="56"/>
      <c r="Z126" s="56"/>
      <c r="AA126" s="56"/>
      <c r="AB126" s="56" t="s">
        <v>196</v>
      </c>
      <c r="AC126" s="56"/>
      <c r="AD126" s="56"/>
      <c r="AE126" s="56"/>
      <c r="AF126" s="56">
        <v>21.6</v>
      </c>
      <c r="AG126" s="56"/>
      <c r="AH126" s="56">
        <v>17970</v>
      </c>
      <c r="AI126" s="56"/>
      <c r="AJ126" s="56"/>
      <c r="AK126" s="56"/>
      <c r="AL126" s="56"/>
      <c r="AM126" s="56"/>
      <c r="AN126" s="56"/>
      <c r="AO126" s="56"/>
      <c r="AP126" s="56"/>
      <c r="AQ126" s="56"/>
      <c r="AR126" s="56"/>
      <c r="AS126" s="56"/>
      <c r="AT126" s="56" t="s">
        <v>197</v>
      </c>
      <c r="AU126" s="56"/>
      <c r="AV126" s="56"/>
      <c r="AW126" s="56"/>
      <c r="AX126" s="56"/>
      <c r="AY126" s="56"/>
      <c r="AZ126" s="56"/>
      <c r="BA126" s="56"/>
      <c r="BB126" s="56"/>
      <c r="BC126" s="56">
        <v>4</v>
      </c>
      <c r="BD126" s="56">
        <v>75900</v>
      </c>
      <c r="BE126" s="56">
        <v>620</v>
      </c>
      <c r="BF126" s="56">
        <v>1</v>
      </c>
      <c r="BG126" s="56">
        <v>15.6</v>
      </c>
      <c r="BH126" s="56">
        <v>12160</v>
      </c>
      <c r="BI126" s="56"/>
      <c r="BJ126" s="56"/>
      <c r="BK126" s="56">
        <v>6</v>
      </c>
      <c r="BL126" s="56">
        <v>5810</v>
      </c>
    </row>
    <row r="127" spans="1:64" s="57" customFormat="1" hidden="1">
      <c r="A127" s="54">
        <v>102310</v>
      </c>
      <c r="B127" s="56" t="s">
        <v>497</v>
      </c>
      <c r="C127" s="56">
        <v>0</v>
      </c>
      <c r="D127" s="56">
        <v>1</v>
      </c>
      <c r="E127" s="56">
        <v>0</v>
      </c>
      <c r="F127" s="56" t="s">
        <v>498</v>
      </c>
      <c r="G127" s="56"/>
      <c r="H127" s="56" t="s">
        <v>490</v>
      </c>
      <c r="I127" s="56" t="s">
        <v>432</v>
      </c>
      <c r="J127" s="56">
        <v>45.475999999999999</v>
      </c>
      <c r="K127" s="56">
        <v>-75.643000000000001</v>
      </c>
      <c r="L127" s="56" t="s">
        <v>194</v>
      </c>
      <c r="M127" s="56">
        <v>1972</v>
      </c>
      <c r="N127" s="56"/>
      <c r="O127" s="56">
        <v>2014</v>
      </c>
      <c r="P127" s="56"/>
      <c r="Q127" s="56"/>
      <c r="R127" s="56"/>
      <c r="S127" s="56" t="s">
        <v>195</v>
      </c>
      <c r="T127" s="56"/>
      <c r="U127" s="56">
        <v>1</v>
      </c>
      <c r="V127" s="56"/>
      <c r="W127" s="56">
        <v>1</v>
      </c>
      <c r="X127" s="56">
        <v>1</v>
      </c>
      <c r="Y127" s="56"/>
      <c r="Z127" s="56"/>
      <c r="AA127" s="56"/>
      <c r="AB127" s="56" t="s">
        <v>212</v>
      </c>
      <c r="AC127" s="56"/>
      <c r="AD127" s="56"/>
      <c r="AE127" s="56"/>
      <c r="AF127" s="56"/>
      <c r="AG127" s="56"/>
      <c r="AH127" s="56"/>
      <c r="AI127" s="56"/>
      <c r="AJ127" s="56"/>
      <c r="AK127" s="56"/>
      <c r="AL127" s="56"/>
      <c r="AM127" s="56"/>
      <c r="AN127" s="56"/>
      <c r="AO127" s="56"/>
      <c r="AP127" s="56"/>
      <c r="AQ127" s="56"/>
      <c r="AR127" s="56"/>
      <c r="AS127" s="56"/>
      <c r="AT127" s="56"/>
      <c r="AU127" s="56"/>
      <c r="AV127" s="56"/>
      <c r="AW127" s="56"/>
      <c r="AX127" s="56"/>
      <c r="AY127" s="56"/>
      <c r="AZ127" s="56"/>
      <c r="BA127" s="56"/>
      <c r="BB127" s="56"/>
      <c r="BC127" s="56"/>
      <c r="BD127" s="56"/>
      <c r="BE127" s="56"/>
      <c r="BF127" s="56"/>
      <c r="BG127" s="56"/>
      <c r="BH127" s="56"/>
      <c r="BI127" s="56"/>
      <c r="BJ127" s="56"/>
      <c r="BK127" s="56"/>
      <c r="BL127" s="56"/>
    </row>
    <row r="128" spans="1:64" s="57" customFormat="1" hidden="1">
      <c r="A128" s="54">
        <v>102324</v>
      </c>
      <c r="B128" s="56" t="s">
        <v>499</v>
      </c>
      <c r="C128" s="56">
        <v>1</v>
      </c>
      <c r="D128" s="56">
        <v>1</v>
      </c>
      <c r="E128" s="56">
        <v>0</v>
      </c>
      <c r="F128" s="56"/>
      <c r="G128" s="56"/>
      <c r="H128" s="56" t="s">
        <v>490</v>
      </c>
      <c r="I128" s="56" t="s">
        <v>432</v>
      </c>
      <c r="J128" s="56">
        <v>45.489999999999995</v>
      </c>
      <c r="K128" s="56">
        <v>-75.629000000000005</v>
      </c>
      <c r="L128" s="56" t="s">
        <v>194</v>
      </c>
      <c r="M128" s="56">
        <v>1992</v>
      </c>
      <c r="N128" s="56"/>
      <c r="O128" s="56"/>
      <c r="P128" s="56">
        <v>2211</v>
      </c>
      <c r="Q128" s="56"/>
      <c r="R128" s="56"/>
      <c r="S128" s="56"/>
      <c r="T128" s="56"/>
      <c r="U128" s="56"/>
      <c r="V128" s="56"/>
      <c r="W128" s="56"/>
      <c r="X128" s="56"/>
      <c r="Y128" s="56"/>
      <c r="Z128" s="56"/>
      <c r="AA128" s="56"/>
      <c r="AB128" s="56" t="s">
        <v>500</v>
      </c>
      <c r="AC128" s="56" t="s">
        <v>501</v>
      </c>
      <c r="AD128" s="56"/>
      <c r="AE128" s="56"/>
      <c r="AF128" s="56"/>
      <c r="AG128" s="56"/>
      <c r="AH128" s="56"/>
      <c r="AI128" s="56"/>
      <c r="AJ128" s="56"/>
      <c r="AK128" s="56"/>
      <c r="AL128" s="56"/>
      <c r="AM128" s="56"/>
      <c r="AN128" s="56"/>
      <c r="AO128" s="56"/>
      <c r="AP128" s="56"/>
      <c r="AQ128" s="56"/>
      <c r="AR128" s="56"/>
      <c r="AS128" s="56"/>
      <c r="AT128" s="56" t="s">
        <v>197</v>
      </c>
      <c r="AU128" s="56"/>
      <c r="AV128" s="56"/>
      <c r="AW128" s="56"/>
      <c r="AX128" s="56"/>
      <c r="AY128" s="56"/>
      <c r="AZ128" s="56"/>
      <c r="BA128" s="56"/>
      <c r="BB128" s="56"/>
      <c r="BC128" s="56"/>
      <c r="BD128" s="56"/>
      <c r="BE128" s="56"/>
      <c r="BF128" s="56"/>
      <c r="BG128" s="56"/>
      <c r="BH128" s="56"/>
      <c r="BI128" s="56"/>
      <c r="BJ128" s="56"/>
      <c r="BK128" s="56"/>
      <c r="BL128" s="56"/>
    </row>
    <row r="129" spans="1:64" s="57" customFormat="1" hidden="1">
      <c r="A129" s="54">
        <v>102325</v>
      </c>
      <c r="B129" s="56" t="s">
        <v>502</v>
      </c>
      <c r="C129" s="56">
        <v>0</v>
      </c>
      <c r="D129" s="56">
        <v>1</v>
      </c>
      <c r="E129" s="56">
        <v>0</v>
      </c>
      <c r="F129" s="56" t="s">
        <v>492</v>
      </c>
      <c r="G129" s="56"/>
      <c r="H129" s="56" t="s">
        <v>490</v>
      </c>
      <c r="I129" s="56" t="s">
        <v>432</v>
      </c>
      <c r="J129" s="56">
        <v>45.491</v>
      </c>
      <c r="K129" s="56">
        <v>-75.628</v>
      </c>
      <c r="L129" s="56" t="s">
        <v>194</v>
      </c>
      <c r="M129" s="56">
        <v>1950</v>
      </c>
      <c r="N129" s="56"/>
      <c r="O129" s="56">
        <v>2014</v>
      </c>
      <c r="P129" s="56"/>
      <c r="Q129" s="56"/>
      <c r="R129" s="56"/>
      <c r="S129" s="56" t="s">
        <v>195</v>
      </c>
      <c r="T129" s="56"/>
      <c r="U129" s="56"/>
      <c r="V129" s="56">
        <v>1</v>
      </c>
      <c r="W129" s="56"/>
      <c r="X129" s="56">
        <v>1</v>
      </c>
      <c r="Y129" s="56"/>
      <c r="Z129" s="56"/>
      <c r="AA129" s="56"/>
      <c r="AB129" s="56" t="s">
        <v>212</v>
      </c>
      <c r="AC129" s="56"/>
      <c r="AD129" s="56"/>
      <c r="AE129" s="56"/>
      <c r="AF129" s="56">
        <v>134.5</v>
      </c>
      <c r="AG129" s="56"/>
      <c r="AH129" s="56">
        <v>85681</v>
      </c>
      <c r="AI129" s="56"/>
      <c r="AJ129" s="56"/>
      <c r="AK129" s="56"/>
      <c r="AL129" s="56"/>
      <c r="AM129" s="56"/>
      <c r="AN129" s="56"/>
      <c r="AO129" s="56"/>
      <c r="AP129" s="56"/>
      <c r="AQ129" s="56"/>
      <c r="AR129" s="56"/>
      <c r="AS129" s="56"/>
      <c r="AT129" s="56" t="s">
        <v>197</v>
      </c>
      <c r="AU129" s="56">
        <v>336929.87600000005</v>
      </c>
      <c r="AV129" s="56" t="s">
        <v>201</v>
      </c>
      <c r="AW129" s="56">
        <v>25882.92</v>
      </c>
      <c r="AX129" s="56"/>
      <c r="AY129" s="56"/>
      <c r="AZ129" s="56"/>
      <c r="BA129" s="56"/>
      <c r="BB129" s="56"/>
      <c r="BC129" s="56">
        <v>18</v>
      </c>
      <c r="BD129" s="56">
        <v>363146</v>
      </c>
      <c r="BE129" s="56">
        <v>2000</v>
      </c>
      <c r="BF129" s="56">
        <v>1</v>
      </c>
      <c r="BG129" s="56">
        <v>93.8</v>
      </c>
      <c r="BH129" s="56">
        <v>62338</v>
      </c>
      <c r="BI129" s="56"/>
      <c r="BJ129" s="56"/>
      <c r="BK129" s="56">
        <v>40.700000000000003</v>
      </c>
      <c r="BL129" s="56">
        <v>23343</v>
      </c>
    </row>
    <row r="130" spans="1:64" s="57" customFormat="1" hidden="1">
      <c r="A130" s="54">
        <v>102326</v>
      </c>
      <c r="B130" s="56" t="s">
        <v>503</v>
      </c>
      <c r="C130" s="56">
        <v>1</v>
      </c>
      <c r="D130" s="56">
        <v>1</v>
      </c>
      <c r="E130" s="56">
        <v>0</v>
      </c>
      <c r="F130" s="56" t="s">
        <v>504</v>
      </c>
      <c r="G130" s="56"/>
      <c r="H130" s="56" t="s">
        <v>490</v>
      </c>
      <c r="I130" s="56" t="s">
        <v>432</v>
      </c>
      <c r="J130" s="56">
        <v>45.491999999999997</v>
      </c>
      <c r="K130" s="56">
        <v>-75.62700000000001</v>
      </c>
      <c r="L130" s="56" t="s">
        <v>194</v>
      </c>
      <c r="M130" s="56">
        <v>1970</v>
      </c>
      <c r="N130" s="56"/>
      <c r="O130" s="56">
        <v>2014</v>
      </c>
      <c r="P130" s="56">
        <v>6113</v>
      </c>
      <c r="Q130" s="56"/>
      <c r="R130" s="56"/>
      <c r="S130" s="56" t="s">
        <v>195</v>
      </c>
      <c r="T130" s="56">
        <v>1</v>
      </c>
      <c r="U130" s="56"/>
      <c r="V130" s="56"/>
      <c r="W130" s="56"/>
      <c r="X130" s="56"/>
      <c r="Y130" s="56">
        <v>1</v>
      </c>
      <c r="Z130" s="56">
        <v>1</v>
      </c>
      <c r="AA130" s="56"/>
      <c r="AB130" s="56" t="s">
        <v>212</v>
      </c>
      <c r="AC130" s="56"/>
      <c r="AD130" s="56">
        <v>1</v>
      </c>
      <c r="AE130" s="56">
        <v>1.2</v>
      </c>
      <c r="AF130" s="56">
        <v>96.468699999999998</v>
      </c>
      <c r="AG130" s="56">
        <v>189.9</v>
      </c>
      <c r="AH130" s="56">
        <v>82397</v>
      </c>
      <c r="AI130" s="56"/>
      <c r="AJ130" s="56"/>
      <c r="AK130" s="56">
        <v>13.2</v>
      </c>
      <c r="AL130" s="56">
        <v>0</v>
      </c>
      <c r="AM130" s="56">
        <v>0</v>
      </c>
      <c r="AN130" s="56"/>
      <c r="AO130" s="56"/>
      <c r="AP130" s="56"/>
      <c r="AQ130" s="56"/>
      <c r="AR130" s="56"/>
      <c r="AS130" s="56"/>
      <c r="AT130" s="56" t="s">
        <v>197</v>
      </c>
      <c r="AU130" s="56">
        <v>250519374.88</v>
      </c>
      <c r="AV130" s="56" t="s">
        <v>329</v>
      </c>
      <c r="AW130" s="56">
        <v>45736.86</v>
      </c>
      <c r="AX130" s="56"/>
      <c r="AY130" s="56"/>
      <c r="AZ130" s="56"/>
      <c r="BA130" s="56"/>
      <c r="BB130" s="56"/>
      <c r="BC130" s="56">
        <v>33</v>
      </c>
      <c r="BD130" s="56">
        <v>360711</v>
      </c>
      <c r="BE130" s="56">
        <v>2300</v>
      </c>
      <c r="BF130" s="56">
        <v>1</v>
      </c>
      <c r="BG130" s="56">
        <v>73.268699999999995</v>
      </c>
      <c r="BH130" s="56">
        <v>59631</v>
      </c>
      <c r="BI130" s="56"/>
      <c r="BJ130" s="56"/>
      <c r="BK130" s="56">
        <v>23.2</v>
      </c>
      <c r="BL130" s="56">
        <v>22766</v>
      </c>
    </row>
    <row r="131" spans="1:64" s="57" customFormat="1" hidden="1">
      <c r="A131" s="54">
        <v>102329</v>
      </c>
      <c r="B131" s="56" t="s">
        <v>505</v>
      </c>
      <c r="C131" s="56">
        <v>0</v>
      </c>
      <c r="D131" s="56">
        <v>1</v>
      </c>
      <c r="E131" s="56">
        <v>1</v>
      </c>
      <c r="F131" s="56" t="s">
        <v>230</v>
      </c>
      <c r="G131" s="56"/>
      <c r="H131" s="56" t="s">
        <v>506</v>
      </c>
      <c r="I131" s="56" t="s">
        <v>432</v>
      </c>
      <c r="J131" s="56">
        <v>45.494999999999997</v>
      </c>
      <c r="K131" s="56">
        <v>-75.624000000000009</v>
      </c>
      <c r="L131" s="56" t="s">
        <v>194</v>
      </c>
      <c r="M131" s="56">
        <v>2010</v>
      </c>
      <c r="N131" s="56"/>
      <c r="O131" s="56">
        <v>2014</v>
      </c>
      <c r="P131" s="56">
        <v>814</v>
      </c>
      <c r="Q131" s="56"/>
      <c r="R131" s="56"/>
      <c r="S131" s="56" t="s">
        <v>195</v>
      </c>
      <c r="T131" s="56"/>
      <c r="U131" s="56"/>
      <c r="V131" s="56"/>
      <c r="W131" s="56"/>
      <c r="X131" s="56"/>
      <c r="Y131" s="56"/>
      <c r="Z131" s="56">
        <v>1</v>
      </c>
      <c r="AA131" s="56"/>
      <c r="AB131" s="56" t="s">
        <v>196</v>
      </c>
      <c r="AC131" s="56"/>
      <c r="AD131" s="56"/>
      <c r="AE131" s="56"/>
      <c r="AF131" s="56">
        <v>3.7033709999999997</v>
      </c>
      <c r="AG131" s="56"/>
      <c r="AH131" s="56"/>
      <c r="AI131" s="56"/>
      <c r="AJ131" s="56"/>
      <c r="AK131" s="56"/>
      <c r="AL131" s="56"/>
      <c r="AM131" s="56"/>
      <c r="AN131" s="56"/>
      <c r="AO131" s="56"/>
      <c r="AP131" s="56"/>
      <c r="AQ131" s="56"/>
      <c r="AR131" s="56"/>
      <c r="AS131" s="56"/>
      <c r="AT131" s="56" t="s">
        <v>248</v>
      </c>
      <c r="AU131" s="56"/>
      <c r="AV131" s="56" t="s">
        <v>197</v>
      </c>
      <c r="AW131" s="56"/>
      <c r="AX131" s="56"/>
      <c r="AY131" s="56"/>
      <c r="AZ131" s="56"/>
      <c r="BA131" s="56"/>
      <c r="BB131" s="56"/>
      <c r="BC131" s="56">
        <v>5</v>
      </c>
      <c r="BD131" s="56">
        <v>23234.2</v>
      </c>
      <c r="BE131" s="56">
        <v>152.393</v>
      </c>
      <c r="BF131" s="56">
        <v>0</v>
      </c>
      <c r="BG131" s="56"/>
      <c r="BH131" s="56"/>
      <c r="BI131" s="56">
        <v>3</v>
      </c>
      <c r="BJ131" s="56"/>
      <c r="BK131" s="56">
        <v>0.70337099999999997</v>
      </c>
      <c r="BL131" s="56"/>
    </row>
    <row r="132" spans="1:64" s="57" customFormat="1" hidden="1">
      <c r="A132" s="54">
        <v>102365</v>
      </c>
      <c r="B132" s="56" t="s">
        <v>507</v>
      </c>
      <c r="C132" s="56">
        <v>1</v>
      </c>
      <c r="D132" s="56">
        <v>1</v>
      </c>
      <c r="E132" s="56">
        <v>0</v>
      </c>
      <c r="F132" s="56"/>
      <c r="G132" s="56"/>
      <c r="H132" s="56" t="s">
        <v>508</v>
      </c>
      <c r="I132" s="56" t="s">
        <v>432</v>
      </c>
      <c r="J132" s="56">
        <v>45.898000000000003</v>
      </c>
      <c r="K132" s="56">
        <v>-77.283000000000001</v>
      </c>
      <c r="L132" s="56" t="s">
        <v>194</v>
      </c>
      <c r="M132" s="56">
        <v>2000</v>
      </c>
      <c r="N132" s="56"/>
      <c r="O132" s="56"/>
      <c r="P132" s="56">
        <v>911</v>
      </c>
      <c r="Q132" s="56"/>
      <c r="R132" s="56"/>
      <c r="S132" s="56"/>
      <c r="T132" s="56"/>
      <c r="U132" s="56"/>
      <c r="V132" s="56"/>
      <c r="W132" s="56"/>
      <c r="X132" s="56"/>
      <c r="Y132" s="56"/>
      <c r="Z132" s="56"/>
      <c r="AA132" s="56"/>
      <c r="AB132" s="56" t="s">
        <v>509</v>
      </c>
      <c r="AC132" s="56"/>
      <c r="AD132" s="56">
        <v>1</v>
      </c>
      <c r="AE132" s="56">
        <v>3.5</v>
      </c>
      <c r="AF132" s="56">
        <v>11.010999999999999</v>
      </c>
      <c r="AG132" s="56">
        <v>23542</v>
      </c>
      <c r="AH132" s="56">
        <v>74061</v>
      </c>
      <c r="AI132" s="56"/>
      <c r="AJ132" s="56"/>
      <c r="AK132" s="56">
        <v>67.5</v>
      </c>
      <c r="AL132" s="56">
        <v>0</v>
      </c>
      <c r="AM132" s="56">
        <v>1</v>
      </c>
      <c r="AN132" s="56"/>
      <c r="AO132" s="56"/>
      <c r="AP132" s="56"/>
      <c r="AQ132" s="56"/>
      <c r="AR132" s="56"/>
      <c r="AS132" s="56"/>
      <c r="AT132" s="56" t="s">
        <v>197</v>
      </c>
      <c r="AU132" s="56">
        <v>10672058</v>
      </c>
      <c r="AV132" s="56" t="s">
        <v>329</v>
      </c>
      <c r="AW132" s="56">
        <v>773403</v>
      </c>
      <c r="AX132" s="56"/>
      <c r="AY132" s="56"/>
      <c r="AZ132" s="56"/>
      <c r="BA132" s="56"/>
      <c r="BB132" s="56"/>
      <c r="BC132" s="56"/>
      <c r="BD132" s="56"/>
      <c r="BE132" s="56"/>
      <c r="BF132" s="56"/>
      <c r="BG132" s="56"/>
      <c r="BH132" s="56"/>
      <c r="BI132" s="56"/>
      <c r="BJ132" s="56"/>
      <c r="BK132" s="56"/>
      <c r="BL132" s="56"/>
    </row>
    <row r="133" spans="1:64" s="57" customFormat="1" hidden="1">
      <c r="A133" s="54">
        <v>102568</v>
      </c>
      <c r="B133" s="56" t="s">
        <v>510</v>
      </c>
      <c r="C133" s="56">
        <v>1</v>
      </c>
      <c r="D133" s="56">
        <v>1</v>
      </c>
      <c r="E133" s="56">
        <v>0</v>
      </c>
      <c r="F133" s="56"/>
      <c r="G133" s="56"/>
      <c r="H133" s="56" t="s">
        <v>511</v>
      </c>
      <c r="I133" s="56" t="s">
        <v>432</v>
      </c>
      <c r="J133" s="56">
        <v>43.161999999999999</v>
      </c>
      <c r="K133" s="56">
        <v>-79.244</v>
      </c>
      <c r="L133" s="56" t="s">
        <v>194</v>
      </c>
      <c r="M133" s="56">
        <v>1994</v>
      </c>
      <c r="N133" s="56"/>
      <c r="O133" s="56"/>
      <c r="P133" s="56">
        <v>611</v>
      </c>
      <c r="Q133" s="56"/>
      <c r="R133" s="56"/>
      <c r="S133" s="56"/>
      <c r="T133" s="56"/>
      <c r="U133" s="56"/>
      <c r="V133" s="56"/>
      <c r="W133" s="56"/>
      <c r="X133" s="56"/>
      <c r="Y133" s="56"/>
      <c r="Z133" s="56"/>
      <c r="AA133" s="56"/>
      <c r="AB133" s="56" t="s">
        <v>501</v>
      </c>
      <c r="AC133" s="56" t="s">
        <v>512</v>
      </c>
      <c r="AD133" s="56"/>
      <c r="AE133" s="56"/>
      <c r="AF133" s="56"/>
      <c r="AG133" s="56"/>
      <c r="AH133" s="56"/>
      <c r="AI133" s="56"/>
      <c r="AJ133" s="56"/>
      <c r="AK133" s="56"/>
      <c r="AL133" s="56"/>
      <c r="AM133" s="56"/>
      <c r="AN133" s="56"/>
      <c r="AO133" s="56"/>
      <c r="AP133" s="56"/>
      <c r="AQ133" s="56"/>
      <c r="AR133" s="56"/>
      <c r="AS133" s="56"/>
      <c r="AT133" s="56"/>
      <c r="AU133" s="56"/>
      <c r="AV133" s="56"/>
      <c r="AW133" s="56"/>
      <c r="AX133" s="56"/>
      <c r="AY133" s="56"/>
      <c r="AZ133" s="56"/>
      <c r="BA133" s="56"/>
      <c r="BB133" s="56"/>
      <c r="BC133" s="56"/>
      <c r="BD133" s="56"/>
      <c r="BE133" s="56"/>
      <c r="BF133" s="56"/>
      <c r="BG133" s="56"/>
      <c r="BH133" s="56"/>
      <c r="BI133" s="56"/>
      <c r="BJ133" s="56"/>
      <c r="BK133" s="56"/>
      <c r="BL133" s="56"/>
    </row>
    <row r="134" spans="1:64" s="57" customFormat="1" hidden="1">
      <c r="A134" s="54">
        <v>102641</v>
      </c>
      <c r="B134" s="56" t="s">
        <v>513</v>
      </c>
      <c r="C134" s="56">
        <v>1</v>
      </c>
      <c r="D134" s="56">
        <v>1</v>
      </c>
      <c r="E134" s="56">
        <v>0</v>
      </c>
      <c r="F134" s="56"/>
      <c r="G134" s="56"/>
      <c r="H134" s="56" t="s">
        <v>514</v>
      </c>
      <c r="I134" s="56" t="s">
        <v>432</v>
      </c>
      <c r="J134" s="56">
        <v>46.524999999999999</v>
      </c>
      <c r="K134" s="56">
        <v>-80.95</v>
      </c>
      <c r="L134" s="56" t="s">
        <v>194</v>
      </c>
      <c r="M134" s="56">
        <v>2001</v>
      </c>
      <c r="N134" s="56"/>
      <c r="O134" s="56"/>
      <c r="P134" s="56">
        <v>622</v>
      </c>
      <c r="Q134" s="56"/>
      <c r="R134" s="56"/>
      <c r="S134" s="56"/>
      <c r="T134" s="56"/>
      <c r="U134" s="56"/>
      <c r="V134" s="56"/>
      <c r="W134" s="56"/>
      <c r="X134" s="56"/>
      <c r="Y134" s="56"/>
      <c r="Z134" s="56"/>
      <c r="AA134" s="56"/>
      <c r="AB134" s="56" t="s">
        <v>515</v>
      </c>
      <c r="AC134" s="56"/>
      <c r="AD134" s="56">
        <v>2</v>
      </c>
      <c r="AE134" s="56">
        <v>6.9</v>
      </c>
      <c r="AF134" s="56">
        <v>7.8860000000000001</v>
      </c>
      <c r="AG134" s="56">
        <v>10500</v>
      </c>
      <c r="AH134" s="56">
        <v>12000</v>
      </c>
      <c r="AI134" s="56"/>
      <c r="AJ134" s="56"/>
      <c r="AK134" s="56">
        <v>17</v>
      </c>
      <c r="AL134" s="56">
        <v>43</v>
      </c>
      <c r="AM134" s="56">
        <v>1</v>
      </c>
      <c r="AN134" s="56"/>
      <c r="AO134" s="56"/>
      <c r="AP134" s="56"/>
      <c r="AQ134" s="56"/>
      <c r="AR134" s="56"/>
      <c r="AS134" s="56"/>
      <c r="AT134" s="56" t="s">
        <v>197</v>
      </c>
      <c r="AU134" s="56">
        <v>97500</v>
      </c>
      <c r="AV134" s="56"/>
      <c r="AW134" s="56"/>
      <c r="AX134" s="56"/>
      <c r="AY134" s="56"/>
      <c r="AZ134" s="56"/>
      <c r="BA134" s="56"/>
      <c r="BB134" s="56"/>
      <c r="BC134" s="56"/>
      <c r="BD134" s="56"/>
      <c r="BE134" s="56"/>
      <c r="BF134" s="56"/>
      <c r="BG134" s="56"/>
      <c r="BH134" s="56"/>
      <c r="BI134" s="56"/>
      <c r="BJ134" s="56"/>
      <c r="BK134" s="56"/>
      <c r="BL134" s="56"/>
    </row>
    <row r="135" spans="1:64" s="57" customFormat="1" hidden="1">
      <c r="A135" s="54">
        <v>102644</v>
      </c>
      <c r="B135" s="56" t="s">
        <v>516</v>
      </c>
      <c r="C135" s="56">
        <v>1</v>
      </c>
      <c r="D135" s="56">
        <v>1</v>
      </c>
      <c r="E135" s="56">
        <v>0</v>
      </c>
      <c r="F135" s="56" t="s">
        <v>517</v>
      </c>
      <c r="G135" s="56"/>
      <c r="H135" s="56" t="s">
        <v>514</v>
      </c>
      <c r="I135" s="56" t="s">
        <v>432</v>
      </c>
      <c r="J135" s="56">
        <v>46.527999999999999</v>
      </c>
      <c r="K135" s="56">
        <v>-80.947000000000003</v>
      </c>
      <c r="L135" s="56" t="s">
        <v>194</v>
      </c>
      <c r="M135" s="56">
        <v>2000</v>
      </c>
      <c r="N135" s="56"/>
      <c r="O135" s="56">
        <v>2014</v>
      </c>
      <c r="P135" s="56">
        <v>221</v>
      </c>
      <c r="Q135" s="56"/>
      <c r="R135" s="56"/>
      <c r="S135" s="56" t="s">
        <v>195</v>
      </c>
      <c r="T135" s="56">
        <v>1</v>
      </c>
      <c r="U135" s="56">
        <v>1</v>
      </c>
      <c r="V135" s="56">
        <v>1</v>
      </c>
      <c r="W135" s="56"/>
      <c r="X135" s="56">
        <v>1</v>
      </c>
      <c r="Y135" s="56"/>
      <c r="Z135" s="56">
        <v>1</v>
      </c>
      <c r="AA135" s="56"/>
      <c r="AB135" s="56" t="s">
        <v>518</v>
      </c>
      <c r="AC135" s="56" t="s">
        <v>518</v>
      </c>
      <c r="AD135" s="56"/>
      <c r="AE135" s="56"/>
      <c r="AF135" s="56"/>
      <c r="AG135" s="56"/>
      <c r="AH135" s="56"/>
      <c r="AI135" s="56"/>
      <c r="AJ135" s="56"/>
      <c r="AK135" s="56"/>
      <c r="AL135" s="56"/>
      <c r="AM135" s="56"/>
      <c r="AN135" s="56"/>
      <c r="AO135" s="56"/>
      <c r="AP135" s="56"/>
      <c r="AQ135" s="56"/>
      <c r="AR135" s="56"/>
      <c r="AS135" s="56"/>
      <c r="AT135" s="56"/>
      <c r="AU135" s="56"/>
      <c r="AV135" s="56"/>
      <c r="AW135" s="56"/>
      <c r="AX135" s="56"/>
      <c r="AY135" s="56"/>
      <c r="AZ135" s="56"/>
      <c r="BA135" s="56"/>
      <c r="BB135" s="56"/>
      <c r="BC135" s="56">
        <v>7</v>
      </c>
      <c r="BD135" s="56"/>
      <c r="BE135" s="56">
        <v>4000</v>
      </c>
      <c r="BF135" s="56">
        <v>1</v>
      </c>
      <c r="BG135" s="56"/>
      <c r="BH135" s="56"/>
      <c r="BI135" s="56">
        <v>4.55</v>
      </c>
      <c r="BJ135" s="56">
        <v>12400</v>
      </c>
      <c r="BK135" s="56">
        <v>1.54742</v>
      </c>
      <c r="BL135" s="56"/>
    </row>
    <row r="136" spans="1:64" s="57" customFormat="1" hidden="1">
      <c r="A136" s="54">
        <v>102749</v>
      </c>
      <c r="B136" s="56" t="s">
        <v>519</v>
      </c>
      <c r="C136" s="56">
        <v>0</v>
      </c>
      <c r="D136" s="56">
        <v>1</v>
      </c>
      <c r="E136" s="56">
        <v>0</v>
      </c>
      <c r="F136" s="56"/>
      <c r="G136" s="56"/>
      <c r="H136" s="56" t="s">
        <v>520</v>
      </c>
      <c r="I136" s="56" t="s">
        <v>432</v>
      </c>
      <c r="J136" s="56">
        <v>43.713000000000001</v>
      </c>
      <c r="K136" s="56">
        <v>-79.322999999999993</v>
      </c>
      <c r="L136" s="56" t="s">
        <v>194</v>
      </c>
      <c r="M136" s="56">
        <v>1990</v>
      </c>
      <c r="N136" s="56"/>
      <c r="O136" s="56"/>
      <c r="P136" s="56"/>
      <c r="Q136" s="56"/>
      <c r="R136" s="56"/>
      <c r="S136" s="56"/>
      <c r="T136" s="56"/>
      <c r="U136" s="56"/>
      <c r="V136" s="56"/>
      <c r="W136" s="56"/>
      <c r="X136" s="56"/>
      <c r="Y136" s="56"/>
      <c r="Z136" s="56"/>
      <c r="AA136" s="56"/>
      <c r="AB136" s="56" t="s">
        <v>460</v>
      </c>
      <c r="AC136" s="56"/>
      <c r="AD136" s="56"/>
      <c r="AE136" s="56"/>
      <c r="AF136" s="56"/>
      <c r="AG136" s="56"/>
      <c r="AH136" s="56"/>
      <c r="AI136" s="56"/>
      <c r="AJ136" s="56"/>
      <c r="AK136" s="56"/>
      <c r="AL136" s="56"/>
      <c r="AM136" s="56"/>
      <c r="AN136" s="56"/>
      <c r="AO136" s="56"/>
      <c r="AP136" s="56"/>
      <c r="AQ136" s="56"/>
      <c r="AR136" s="56"/>
      <c r="AS136" s="56"/>
      <c r="AT136" s="56"/>
      <c r="AU136" s="56"/>
      <c r="AV136" s="56"/>
      <c r="AW136" s="56"/>
      <c r="AX136" s="56"/>
      <c r="AY136" s="56"/>
      <c r="AZ136" s="56"/>
      <c r="BA136" s="56"/>
      <c r="BB136" s="56"/>
      <c r="BC136" s="56"/>
      <c r="BD136" s="56"/>
      <c r="BE136" s="56"/>
      <c r="BF136" s="56"/>
      <c r="BG136" s="56"/>
      <c r="BH136" s="56"/>
      <c r="BI136" s="56"/>
      <c r="BJ136" s="56"/>
      <c r="BK136" s="56"/>
      <c r="BL136" s="56"/>
    </row>
    <row r="137" spans="1:64" s="57" customFormat="1" hidden="1">
      <c r="A137" s="54">
        <v>102786</v>
      </c>
      <c r="B137" s="56" t="s">
        <v>521</v>
      </c>
      <c r="C137" s="56">
        <v>0</v>
      </c>
      <c r="D137" s="56">
        <v>1</v>
      </c>
      <c r="E137" s="56">
        <v>0</v>
      </c>
      <c r="F137" s="56" t="s">
        <v>521</v>
      </c>
      <c r="G137" s="56"/>
      <c r="H137" s="56" t="s">
        <v>520</v>
      </c>
      <c r="I137" s="56" t="s">
        <v>432</v>
      </c>
      <c r="J137" s="56">
        <v>43.75</v>
      </c>
      <c r="K137" s="56">
        <v>-79.286000000000001</v>
      </c>
      <c r="L137" s="56" t="s">
        <v>194</v>
      </c>
      <c r="M137" s="56">
        <v>1970</v>
      </c>
      <c r="N137" s="56"/>
      <c r="O137" s="56">
        <v>2014</v>
      </c>
      <c r="P137" s="56"/>
      <c r="Q137" s="56"/>
      <c r="R137" s="56"/>
      <c r="S137" s="56" t="s">
        <v>195</v>
      </c>
      <c r="T137" s="56">
        <v>1</v>
      </c>
      <c r="U137" s="56">
        <v>1</v>
      </c>
      <c r="V137" s="56">
        <v>1</v>
      </c>
      <c r="W137" s="56"/>
      <c r="X137" s="56">
        <v>1</v>
      </c>
      <c r="Y137" s="56">
        <v>1</v>
      </c>
      <c r="Z137" s="56">
        <v>1</v>
      </c>
      <c r="AA137" s="56"/>
      <c r="AB137" s="56" t="s">
        <v>212</v>
      </c>
      <c r="AC137" s="56" t="s">
        <v>522</v>
      </c>
      <c r="AD137" s="56"/>
      <c r="AE137" s="56"/>
      <c r="AF137" s="56">
        <v>828.59500000000003</v>
      </c>
      <c r="AG137" s="56"/>
      <c r="AH137" s="56">
        <v>1293000</v>
      </c>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row>
    <row r="138" spans="1:64" s="57" customFormat="1" hidden="1">
      <c r="A138" s="54">
        <v>102898</v>
      </c>
      <c r="B138" s="56" t="s">
        <v>523</v>
      </c>
      <c r="C138" s="56">
        <v>0</v>
      </c>
      <c r="D138" s="56">
        <v>1</v>
      </c>
      <c r="E138" s="56">
        <v>0</v>
      </c>
      <c r="F138" s="56"/>
      <c r="G138" s="56"/>
      <c r="H138" s="56" t="s">
        <v>520</v>
      </c>
      <c r="I138" s="56" t="s">
        <v>432</v>
      </c>
      <c r="J138" s="56">
        <v>43.862000000000002</v>
      </c>
      <c r="K138" s="56">
        <v>-79.173999999999992</v>
      </c>
      <c r="L138" s="56" t="s">
        <v>194</v>
      </c>
      <c r="M138" s="56">
        <v>2009</v>
      </c>
      <c r="N138" s="56"/>
      <c r="O138" s="56"/>
      <c r="P138" s="56"/>
      <c r="Q138" s="56"/>
      <c r="R138" s="56"/>
      <c r="S138" s="56"/>
      <c r="T138" s="56"/>
      <c r="U138" s="56"/>
      <c r="V138" s="56"/>
      <c r="W138" s="56"/>
      <c r="X138" s="56"/>
      <c r="Y138" s="56"/>
      <c r="Z138" s="56"/>
      <c r="AA138" s="56"/>
      <c r="AB138" s="56" t="s">
        <v>524</v>
      </c>
      <c r="AC138" s="56" t="s">
        <v>525</v>
      </c>
      <c r="AD138" s="56"/>
      <c r="AE138" s="56"/>
      <c r="AF138" s="56">
        <v>19.260000000000002</v>
      </c>
      <c r="AG138" s="56"/>
      <c r="AH138" s="56"/>
      <c r="AI138" s="56"/>
      <c r="AJ138" s="56"/>
      <c r="AK138" s="56"/>
      <c r="AL138" s="56"/>
      <c r="AM138" s="56"/>
      <c r="AN138" s="56"/>
      <c r="AO138" s="56"/>
      <c r="AP138" s="56"/>
      <c r="AQ138" s="56"/>
      <c r="AR138" s="56"/>
      <c r="AS138" s="56"/>
      <c r="AT138" s="56" t="s">
        <v>197</v>
      </c>
      <c r="AU138" s="56"/>
      <c r="AV138" s="56"/>
      <c r="AW138" s="56"/>
      <c r="AX138" s="56"/>
      <c r="AY138" s="56"/>
      <c r="AZ138" s="56"/>
      <c r="BA138" s="56"/>
      <c r="BB138" s="56"/>
      <c r="BC138" s="56"/>
      <c r="BD138" s="56"/>
      <c r="BE138" s="56"/>
      <c r="BF138" s="56"/>
      <c r="BG138" s="56">
        <v>11</v>
      </c>
      <c r="BH138" s="56"/>
      <c r="BI138" s="56"/>
      <c r="BJ138" s="56"/>
      <c r="BK138" s="56">
        <v>8.26</v>
      </c>
      <c r="BL138" s="56"/>
    </row>
    <row r="139" spans="1:64" s="57" customFormat="1" hidden="1">
      <c r="A139" s="54">
        <v>102962</v>
      </c>
      <c r="B139" s="56" t="s">
        <v>526</v>
      </c>
      <c r="C139" s="56">
        <v>1</v>
      </c>
      <c r="D139" s="56">
        <v>1</v>
      </c>
      <c r="E139" s="56">
        <v>0</v>
      </c>
      <c r="F139" s="56" t="s">
        <v>527</v>
      </c>
      <c r="G139" s="56"/>
      <c r="H139" s="56" t="s">
        <v>520</v>
      </c>
      <c r="I139" s="56" t="s">
        <v>432</v>
      </c>
      <c r="J139" s="56">
        <v>43.926000000000002</v>
      </c>
      <c r="K139" s="56">
        <v>-79.11</v>
      </c>
      <c r="L139" s="56" t="s">
        <v>194</v>
      </c>
      <c r="M139" s="56">
        <v>1912</v>
      </c>
      <c r="N139" s="56"/>
      <c r="O139" s="56">
        <v>2014</v>
      </c>
      <c r="P139" s="56">
        <v>6113</v>
      </c>
      <c r="Q139" s="56"/>
      <c r="R139" s="56"/>
      <c r="S139" s="56" t="s">
        <v>195</v>
      </c>
      <c r="T139" s="56">
        <v>1</v>
      </c>
      <c r="U139" s="56">
        <v>1</v>
      </c>
      <c r="V139" s="56">
        <v>1</v>
      </c>
      <c r="W139" s="56"/>
      <c r="X139" s="56"/>
      <c r="Y139" s="56">
        <v>1</v>
      </c>
      <c r="Z139" s="56"/>
      <c r="AA139" s="56"/>
      <c r="AB139" s="56" t="s">
        <v>528</v>
      </c>
      <c r="AC139" s="56" t="s">
        <v>528</v>
      </c>
      <c r="AD139" s="56"/>
      <c r="AE139" s="56"/>
      <c r="AF139" s="56"/>
      <c r="AG139" s="56"/>
      <c r="AH139" s="56"/>
      <c r="AI139" s="56"/>
      <c r="AJ139" s="56"/>
      <c r="AK139" s="56"/>
      <c r="AL139" s="56"/>
      <c r="AM139" s="56"/>
      <c r="AN139" s="56"/>
      <c r="AO139" s="56"/>
      <c r="AP139" s="56"/>
      <c r="AQ139" s="56"/>
      <c r="AR139" s="56"/>
      <c r="AS139" s="56"/>
      <c r="AT139" s="56"/>
      <c r="AU139" s="56"/>
      <c r="AV139" s="56"/>
      <c r="AW139" s="56"/>
      <c r="AX139" s="56"/>
      <c r="AY139" s="56"/>
      <c r="AZ139" s="56"/>
      <c r="BA139" s="56"/>
      <c r="BB139" s="56"/>
      <c r="BC139" s="56"/>
      <c r="BD139" s="56"/>
      <c r="BE139" s="56"/>
      <c r="BF139" s="56"/>
      <c r="BG139" s="56"/>
      <c r="BH139" s="56"/>
      <c r="BI139" s="56"/>
      <c r="BJ139" s="56"/>
      <c r="BK139" s="56"/>
      <c r="BL139" s="56"/>
    </row>
    <row r="140" spans="1:64" s="57" customFormat="1" hidden="1">
      <c r="A140" s="54">
        <v>102963</v>
      </c>
      <c r="B140" s="56" t="s">
        <v>529</v>
      </c>
      <c r="C140" s="56">
        <v>0</v>
      </c>
      <c r="D140" s="56">
        <v>1</v>
      </c>
      <c r="E140" s="56">
        <v>0</v>
      </c>
      <c r="F140" s="56"/>
      <c r="G140" s="56"/>
      <c r="H140" s="56" t="s">
        <v>520</v>
      </c>
      <c r="I140" s="56" t="s">
        <v>432</v>
      </c>
      <c r="J140" s="56">
        <v>43.927</v>
      </c>
      <c r="K140" s="56">
        <v>-79.108999999999995</v>
      </c>
      <c r="L140" s="56" t="s">
        <v>194</v>
      </c>
      <c r="M140" s="56"/>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t="s">
        <v>197</v>
      </c>
      <c r="AU140" s="56"/>
      <c r="AV140" s="56"/>
      <c r="AW140" s="56"/>
      <c r="AX140" s="56"/>
      <c r="AY140" s="56"/>
      <c r="AZ140" s="56"/>
      <c r="BA140" s="56"/>
      <c r="BB140" s="56"/>
      <c r="BC140" s="56"/>
      <c r="BD140" s="56"/>
      <c r="BE140" s="56"/>
      <c r="BF140" s="56"/>
      <c r="BG140" s="56"/>
      <c r="BH140" s="56"/>
      <c r="BI140" s="56"/>
      <c r="BJ140" s="56"/>
      <c r="BK140" s="56"/>
      <c r="BL140" s="56"/>
    </row>
    <row r="141" spans="1:64" s="57" customFormat="1" hidden="1">
      <c r="A141" s="54">
        <v>102975</v>
      </c>
      <c r="B141" s="56" t="s">
        <v>530</v>
      </c>
      <c r="C141" s="56">
        <v>1</v>
      </c>
      <c r="D141" s="56">
        <v>1</v>
      </c>
      <c r="E141" s="56">
        <v>0</v>
      </c>
      <c r="F141" s="56"/>
      <c r="G141" s="56"/>
      <c r="H141" s="56" t="s">
        <v>520</v>
      </c>
      <c r="I141" s="56" t="s">
        <v>432</v>
      </c>
      <c r="J141" s="56">
        <v>43.939</v>
      </c>
      <c r="K141" s="56">
        <v>-79.096999999999994</v>
      </c>
      <c r="L141" s="56" t="s">
        <v>194</v>
      </c>
      <c r="M141" s="56">
        <v>1965</v>
      </c>
      <c r="N141" s="56"/>
      <c r="O141" s="56"/>
      <c r="P141" s="56">
        <v>6113</v>
      </c>
      <c r="Q141" s="56"/>
      <c r="R141" s="56"/>
      <c r="S141" s="56"/>
      <c r="T141" s="56"/>
      <c r="U141" s="56"/>
      <c r="V141" s="56"/>
      <c r="W141" s="56"/>
      <c r="X141" s="56"/>
      <c r="Y141" s="56"/>
      <c r="Z141" s="56"/>
      <c r="AA141" s="56"/>
      <c r="AB141" s="56" t="s">
        <v>531</v>
      </c>
      <c r="AC141" s="56"/>
      <c r="AD141" s="56">
        <v>1</v>
      </c>
      <c r="AE141" s="56">
        <v>10</v>
      </c>
      <c r="AF141" s="56">
        <v>7.03</v>
      </c>
      <c r="AG141" s="56"/>
      <c r="AH141" s="56">
        <v>58600</v>
      </c>
      <c r="AI141" s="56"/>
      <c r="AJ141" s="56"/>
      <c r="AK141" s="56"/>
      <c r="AL141" s="56">
        <v>0</v>
      </c>
      <c r="AM141" s="56">
        <v>0</v>
      </c>
      <c r="AN141" s="56"/>
      <c r="AO141" s="56"/>
      <c r="AP141" s="56"/>
      <c r="AQ141" s="56"/>
      <c r="AR141" s="56"/>
      <c r="AS141" s="56"/>
      <c r="AT141" s="56" t="s">
        <v>197</v>
      </c>
      <c r="AU141" s="56"/>
      <c r="AV141" s="56"/>
      <c r="AW141" s="56"/>
      <c r="AX141" s="56"/>
      <c r="AY141" s="56"/>
      <c r="AZ141" s="56"/>
      <c r="BA141" s="56"/>
      <c r="BB141" s="56"/>
      <c r="BC141" s="56"/>
      <c r="BD141" s="56"/>
      <c r="BE141" s="56"/>
      <c r="BF141" s="56"/>
      <c r="BG141" s="56"/>
      <c r="BH141" s="56"/>
      <c r="BI141" s="56"/>
      <c r="BJ141" s="56"/>
      <c r="BK141" s="56"/>
      <c r="BL141" s="56"/>
    </row>
    <row r="142" spans="1:64" s="57" customFormat="1" hidden="1">
      <c r="A142" s="54">
        <v>102998</v>
      </c>
      <c r="B142" s="56" t="s">
        <v>532</v>
      </c>
      <c r="C142" s="56">
        <v>0</v>
      </c>
      <c r="D142" s="56">
        <v>1</v>
      </c>
      <c r="E142" s="56">
        <v>0</v>
      </c>
      <c r="F142" s="56"/>
      <c r="G142" s="56"/>
      <c r="H142" s="56" t="s">
        <v>533</v>
      </c>
      <c r="I142" s="56" t="s">
        <v>432</v>
      </c>
      <c r="J142" s="56">
        <v>44.101999999999997</v>
      </c>
      <c r="K142" s="56">
        <v>-77.574999999999989</v>
      </c>
      <c r="L142" s="56" t="s">
        <v>194</v>
      </c>
      <c r="M142" s="56"/>
      <c r="N142" s="56"/>
      <c r="O142" s="56"/>
      <c r="P142" s="56"/>
      <c r="Q142" s="56"/>
      <c r="R142" s="56"/>
      <c r="S142" s="56"/>
      <c r="T142" s="56"/>
      <c r="U142" s="56"/>
      <c r="V142" s="56"/>
      <c r="W142" s="56"/>
      <c r="X142" s="56"/>
      <c r="Y142" s="56"/>
      <c r="Z142" s="56"/>
      <c r="AA142" s="56"/>
      <c r="AB142" s="56"/>
      <c r="AC142" s="56"/>
      <c r="AD142" s="56"/>
      <c r="AE142" s="56"/>
      <c r="AF142" s="56"/>
      <c r="AG142" s="56"/>
      <c r="AH142" s="56"/>
      <c r="AI142" s="56"/>
      <c r="AJ142" s="56"/>
      <c r="AK142" s="56"/>
      <c r="AL142" s="56"/>
      <c r="AM142" s="56"/>
      <c r="AN142" s="56"/>
      <c r="AO142" s="56"/>
      <c r="AP142" s="56"/>
      <c r="AQ142" s="56"/>
      <c r="AR142" s="56"/>
      <c r="AS142" s="56"/>
      <c r="AT142" s="56"/>
      <c r="AU142" s="56"/>
      <c r="AV142" s="56"/>
      <c r="AW142" s="56"/>
      <c r="AX142" s="56"/>
      <c r="AY142" s="56"/>
      <c r="AZ142" s="56"/>
      <c r="BA142" s="56"/>
      <c r="BB142" s="56"/>
      <c r="BC142" s="56"/>
      <c r="BD142" s="56"/>
      <c r="BE142" s="56"/>
      <c r="BF142" s="56"/>
      <c r="BG142" s="56"/>
      <c r="BH142" s="56"/>
      <c r="BI142" s="56"/>
      <c r="BJ142" s="56"/>
      <c r="BK142" s="56"/>
      <c r="BL142" s="56"/>
    </row>
    <row r="143" spans="1:64" s="57" customFormat="1" hidden="1">
      <c r="A143" s="54">
        <v>103131</v>
      </c>
      <c r="B143" s="56" t="s">
        <v>534</v>
      </c>
      <c r="C143" s="56">
        <v>0</v>
      </c>
      <c r="D143" s="56">
        <v>1</v>
      </c>
      <c r="E143" s="56">
        <v>0</v>
      </c>
      <c r="F143" s="56" t="s">
        <v>535</v>
      </c>
      <c r="G143" s="56"/>
      <c r="H143" s="56" t="s">
        <v>535</v>
      </c>
      <c r="I143" s="56" t="s">
        <v>432</v>
      </c>
      <c r="J143" s="56">
        <v>42.342999999999996</v>
      </c>
      <c r="K143" s="56">
        <v>-83.007999999999996</v>
      </c>
      <c r="L143" s="56" t="s">
        <v>194</v>
      </c>
      <c r="M143" s="56">
        <v>1996</v>
      </c>
      <c r="N143" s="56"/>
      <c r="O143" s="56">
        <v>2014</v>
      </c>
      <c r="P143" s="56"/>
      <c r="Q143" s="56"/>
      <c r="R143" s="56"/>
      <c r="S143" s="56" t="s">
        <v>195</v>
      </c>
      <c r="T143" s="56">
        <v>1</v>
      </c>
      <c r="U143" s="56">
        <v>1</v>
      </c>
      <c r="V143" s="56">
        <v>1</v>
      </c>
      <c r="W143" s="56"/>
      <c r="X143" s="56">
        <v>1</v>
      </c>
      <c r="Y143" s="56"/>
      <c r="Z143" s="56"/>
      <c r="AA143" s="56"/>
      <c r="AB143" s="56" t="s">
        <v>212</v>
      </c>
      <c r="AC143" s="56" t="s">
        <v>500</v>
      </c>
      <c r="AD143" s="56"/>
      <c r="AE143" s="56">
        <v>34</v>
      </c>
      <c r="AF143" s="56">
        <v>50</v>
      </c>
      <c r="AG143" s="56"/>
      <c r="AH143" s="56">
        <v>79100</v>
      </c>
      <c r="AI143" s="56"/>
      <c r="AJ143" s="56"/>
      <c r="AK143" s="56"/>
      <c r="AL143" s="56"/>
      <c r="AM143" s="56"/>
      <c r="AN143" s="56"/>
      <c r="AO143" s="56"/>
      <c r="AP143" s="56"/>
      <c r="AQ143" s="56"/>
      <c r="AR143" s="56"/>
      <c r="AS143" s="56"/>
      <c r="AT143" s="56" t="s">
        <v>197</v>
      </c>
      <c r="AU143" s="56"/>
      <c r="AV143" s="56" t="s">
        <v>201</v>
      </c>
      <c r="AW143" s="56"/>
      <c r="AX143" s="56"/>
      <c r="AY143" s="56"/>
      <c r="AZ143" s="56"/>
      <c r="BA143" s="56"/>
      <c r="BB143" s="56"/>
      <c r="BC143" s="56">
        <v>10</v>
      </c>
      <c r="BD143" s="56">
        <v>1700000</v>
      </c>
      <c r="BE143" s="56">
        <v>1900</v>
      </c>
      <c r="BF143" s="56">
        <v>1</v>
      </c>
      <c r="BG143" s="56">
        <v>19.2</v>
      </c>
      <c r="BH143" s="56">
        <v>11900</v>
      </c>
      <c r="BI143" s="56">
        <v>19.600000000000001</v>
      </c>
      <c r="BJ143" s="56">
        <v>31500</v>
      </c>
      <c r="BK143" s="56">
        <v>20.74</v>
      </c>
      <c r="BL143" s="56">
        <v>35700</v>
      </c>
    </row>
    <row r="144" spans="1:64" s="57" customFormat="1" hidden="1">
      <c r="A144" s="54">
        <v>103191</v>
      </c>
      <c r="B144" s="56" t="s">
        <v>536</v>
      </c>
      <c r="C144" s="56">
        <v>1</v>
      </c>
      <c r="D144" s="56">
        <v>1</v>
      </c>
      <c r="E144" s="56">
        <v>0</v>
      </c>
      <c r="F144" s="56"/>
      <c r="G144" s="56"/>
      <c r="H144" s="56" t="s">
        <v>535</v>
      </c>
      <c r="I144" s="56" t="s">
        <v>432</v>
      </c>
      <c r="J144" s="56">
        <v>42.4</v>
      </c>
      <c r="K144" s="56">
        <v>-82.951000000000008</v>
      </c>
      <c r="L144" s="56" t="s">
        <v>194</v>
      </c>
      <c r="M144" s="56">
        <v>1993</v>
      </c>
      <c r="N144" s="56"/>
      <c r="O144" s="56"/>
      <c r="P144" s="56">
        <v>6113</v>
      </c>
      <c r="Q144" s="56"/>
      <c r="R144" s="56"/>
      <c r="S144" s="56"/>
      <c r="T144" s="56"/>
      <c r="U144" s="56"/>
      <c r="V144" s="56"/>
      <c r="W144" s="56"/>
      <c r="X144" s="56"/>
      <c r="Y144" s="56"/>
      <c r="Z144" s="56"/>
      <c r="AA144" s="56"/>
      <c r="AB144" s="56" t="s">
        <v>537</v>
      </c>
      <c r="AC144" s="56" t="s">
        <v>538</v>
      </c>
      <c r="AD144" s="56"/>
      <c r="AE144" s="56"/>
      <c r="AF144" s="56"/>
      <c r="AG144" s="56"/>
      <c r="AH144" s="56"/>
      <c r="AI144" s="56"/>
      <c r="AJ144" s="56"/>
      <c r="AK144" s="56"/>
      <c r="AL144" s="56"/>
      <c r="AM144" s="56"/>
      <c r="AN144" s="56"/>
      <c r="AO144" s="56"/>
      <c r="AP144" s="56"/>
      <c r="AQ144" s="56"/>
      <c r="AR144" s="56"/>
      <c r="AS144" s="56"/>
      <c r="AT144" s="56"/>
      <c r="AU144" s="56"/>
      <c r="AV144" s="56"/>
      <c r="AW144" s="56"/>
      <c r="AX144" s="56"/>
      <c r="AY144" s="56"/>
      <c r="AZ144" s="56"/>
      <c r="BA144" s="56"/>
      <c r="BB144" s="56"/>
      <c r="BC144" s="56"/>
      <c r="BD144" s="56"/>
      <c r="BE144" s="56"/>
      <c r="BF144" s="56"/>
      <c r="BG144" s="56">
        <v>4.322897971014493</v>
      </c>
      <c r="BH144" s="56"/>
      <c r="BI144" s="56"/>
      <c r="BJ144" s="56"/>
      <c r="BK144" s="56">
        <v>16.880880000000001</v>
      </c>
      <c r="BL144" s="56"/>
    </row>
    <row r="145" spans="1:64" s="57" customFormat="1" hidden="1">
      <c r="A145" s="54">
        <v>103230</v>
      </c>
      <c r="B145" s="56" t="s">
        <v>539</v>
      </c>
      <c r="C145" s="56">
        <v>1</v>
      </c>
      <c r="D145" s="56">
        <v>1</v>
      </c>
      <c r="E145" s="56">
        <v>1</v>
      </c>
      <c r="F145" s="56" t="s">
        <v>470</v>
      </c>
      <c r="G145" s="56"/>
      <c r="H145" s="56" t="s">
        <v>540</v>
      </c>
      <c r="I145" s="56" t="s">
        <v>541</v>
      </c>
      <c r="J145" s="56">
        <v>46.238999999999997</v>
      </c>
      <c r="K145" s="56">
        <v>-63.13</v>
      </c>
      <c r="L145" s="56" t="s">
        <v>194</v>
      </c>
      <c r="M145" s="56">
        <v>1985</v>
      </c>
      <c r="N145" s="56"/>
      <c r="O145" s="56">
        <v>2014</v>
      </c>
      <c r="P145" s="56">
        <v>221</v>
      </c>
      <c r="Q145" s="56"/>
      <c r="R145" s="56"/>
      <c r="S145" s="56" t="s">
        <v>211</v>
      </c>
      <c r="T145" s="56">
        <v>1</v>
      </c>
      <c r="U145" s="56">
        <v>1</v>
      </c>
      <c r="V145" s="56">
        <v>1</v>
      </c>
      <c r="W145" s="56"/>
      <c r="X145" s="56">
        <v>1</v>
      </c>
      <c r="Y145" s="56">
        <v>1</v>
      </c>
      <c r="Z145" s="56"/>
      <c r="AA145" s="56"/>
      <c r="AB145" s="56" t="s">
        <v>542</v>
      </c>
      <c r="AC145" s="56" t="s">
        <v>542</v>
      </c>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v>150</v>
      </c>
      <c r="BD145" s="56"/>
      <c r="BE145" s="56">
        <v>19000</v>
      </c>
      <c r="BF145" s="56">
        <v>1</v>
      </c>
      <c r="BG145" s="56">
        <v>74</v>
      </c>
      <c r="BH145" s="56">
        <v>50000</v>
      </c>
      <c r="BI145" s="56">
        <v>74</v>
      </c>
      <c r="BJ145" s="56">
        <v>98000</v>
      </c>
      <c r="BK145" s="56"/>
      <c r="BL145" s="56"/>
    </row>
    <row r="146" spans="1:64" s="57" customFormat="1" hidden="1">
      <c r="A146" s="54">
        <v>103245</v>
      </c>
      <c r="B146" s="56" t="s">
        <v>543</v>
      </c>
      <c r="C146" s="56">
        <v>0</v>
      </c>
      <c r="D146" s="56">
        <v>1</v>
      </c>
      <c r="E146" s="56">
        <v>0</v>
      </c>
      <c r="F146" s="56"/>
      <c r="G146" s="56"/>
      <c r="H146" s="56" t="s">
        <v>544</v>
      </c>
      <c r="I146" s="56" t="s">
        <v>545</v>
      </c>
      <c r="J146" s="56">
        <v>48.337000000000003</v>
      </c>
      <c r="K146" s="56">
        <v>-71</v>
      </c>
      <c r="L146" s="56" t="s">
        <v>194</v>
      </c>
      <c r="M146" s="56"/>
      <c r="N146" s="56"/>
      <c r="O146" s="56"/>
      <c r="P146" s="56"/>
      <c r="Q146" s="56"/>
      <c r="R146" s="56"/>
      <c r="S146" s="56"/>
      <c r="T146" s="56"/>
      <c r="U146" s="56"/>
      <c r="V146" s="56"/>
      <c r="W146" s="56"/>
      <c r="X146" s="56"/>
      <c r="Y146" s="56"/>
      <c r="Z146" s="56"/>
      <c r="AA146" s="56"/>
      <c r="AB146" s="56"/>
      <c r="AC146" s="56"/>
      <c r="AD146" s="56"/>
      <c r="AE146" s="56"/>
      <c r="AF146" s="56"/>
      <c r="AG146" s="56"/>
      <c r="AH146" s="56"/>
      <c r="AI146" s="56"/>
      <c r="AJ146" s="56"/>
      <c r="AK146" s="56"/>
      <c r="AL146" s="56"/>
      <c r="AM146" s="56"/>
      <c r="AN146" s="56"/>
      <c r="AO146" s="56"/>
      <c r="AP146" s="56"/>
      <c r="AQ146" s="56"/>
      <c r="AR146" s="56"/>
      <c r="AS146" s="56"/>
      <c r="AT146" s="56"/>
      <c r="AU146" s="56"/>
      <c r="AV146" s="56"/>
      <c r="AW146" s="56"/>
      <c r="AX146" s="56"/>
      <c r="AY146" s="56"/>
      <c r="AZ146" s="56"/>
      <c r="BA146" s="56"/>
      <c r="BB146" s="56"/>
      <c r="BC146" s="56"/>
      <c r="BD146" s="56"/>
      <c r="BE146" s="56"/>
      <c r="BF146" s="56"/>
      <c r="BG146" s="56"/>
      <c r="BH146" s="56"/>
      <c r="BI146" s="56"/>
      <c r="BJ146" s="56"/>
      <c r="BK146" s="56"/>
      <c r="BL146" s="56"/>
    </row>
    <row r="147" spans="1:64" s="57" customFormat="1" hidden="1">
      <c r="A147" s="54">
        <v>103305</v>
      </c>
      <c r="B147" s="56" t="s">
        <v>546</v>
      </c>
      <c r="C147" s="56">
        <v>0</v>
      </c>
      <c r="D147" s="56">
        <v>1</v>
      </c>
      <c r="E147" s="56">
        <v>0</v>
      </c>
      <c r="F147" s="56" t="s">
        <v>546</v>
      </c>
      <c r="G147" s="56"/>
      <c r="H147" s="56" t="s">
        <v>547</v>
      </c>
      <c r="I147" s="56" t="s">
        <v>545</v>
      </c>
      <c r="J147" s="56">
        <v>45.503</v>
      </c>
      <c r="K147" s="56">
        <v>-73.565999999999988</v>
      </c>
      <c r="L147" s="56" t="s">
        <v>194</v>
      </c>
      <c r="M147" s="56">
        <v>1950</v>
      </c>
      <c r="N147" s="56"/>
      <c r="O147" s="56">
        <v>2014</v>
      </c>
      <c r="P147" s="56"/>
      <c r="Q147" s="56"/>
      <c r="R147" s="56"/>
      <c r="S147" s="56" t="s">
        <v>195</v>
      </c>
      <c r="T147" s="56"/>
      <c r="U147" s="56"/>
      <c r="V147" s="56">
        <v>1</v>
      </c>
      <c r="W147" s="56"/>
      <c r="X147" s="56"/>
      <c r="Y147" s="56">
        <v>1</v>
      </c>
      <c r="Z147" s="56">
        <v>1</v>
      </c>
      <c r="AA147" s="56"/>
      <c r="AB147" s="56" t="s">
        <v>196</v>
      </c>
      <c r="AC147" s="56"/>
      <c r="AD147" s="56"/>
      <c r="AE147" s="56"/>
      <c r="AF147" s="56">
        <v>168.5</v>
      </c>
      <c r="AG147" s="56"/>
      <c r="AH147" s="56">
        <v>202300</v>
      </c>
      <c r="AI147" s="56"/>
      <c r="AJ147" s="56"/>
      <c r="AK147" s="56"/>
      <c r="AL147" s="56"/>
      <c r="AM147" s="56"/>
      <c r="AN147" s="56"/>
      <c r="AO147" s="56"/>
      <c r="AP147" s="56"/>
      <c r="AQ147" s="56"/>
      <c r="AR147" s="56"/>
      <c r="AS147" s="56"/>
      <c r="AT147" s="56" t="s">
        <v>197</v>
      </c>
      <c r="AU147" s="56"/>
      <c r="AV147" s="56"/>
      <c r="AW147" s="56"/>
      <c r="AX147" s="56"/>
      <c r="AY147" s="56"/>
      <c r="AZ147" s="56"/>
      <c r="BA147" s="56"/>
      <c r="BB147" s="56"/>
      <c r="BC147" s="56">
        <v>20</v>
      </c>
      <c r="BD147" s="56">
        <v>1800000</v>
      </c>
      <c r="BE147" s="56">
        <v>4000</v>
      </c>
      <c r="BF147" s="56">
        <v>1</v>
      </c>
      <c r="BG147" s="56">
        <v>145</v>
      </c>
      <c r="BH147" s="56">
        <v>180000</v>
      </c>
      <c r="BI147" s="56">
        <v>14</v>
      </c>
      <c r="BJ147" s="56">
        <v>9000</v>
      </c>
      <c r="BK147" s="56">
        <v>9.5</v>
      </c>
      <c r="BL147" s="56">
        <v>13300</v>
      </c>
    </row>
    <row r="148" spans="1:64" s="57" customFormat="1" hidden="1">
      <c r="A148" s="54">
        <v>103306</v>
      </c>
      <c r="B148" s="56" t="s">
        <v>548</v>
      </c>
      <c r="C148" s="56">
        <v>0</v>
      </c>
      <c r="D148" s="56">
        <v>1</v>
      </c>
      <c r="E148" s="56">
        <v>0</v>
      </c>
      <c r="F148" s="56"/>
      <c r="G148" s="56"/>
      <c r="H148" s="56" t="s">
        <v>547</v>
      </c>
      <c r="I148" s="56" t="s">
        <v>545</v>
      </c>
      <c r="J148" s="56">
        <v>45.504000000000005</v>
      </c>
      <c r="K148" s="56">
        <v>-73.564999999999998</v>
      </c>
      <c r="L148" s="56" t="s">
        <v>194</v>
      </c>
      <c r="M148" s="56"/>
      <c r="N148" s="56"/>
      <c r="O148" s="56"/>
      <c r="P148" s="56"/>
      <c r="Q148" s="56"/>
      <c r="R148" s="56"/>
      <c r="S148" s="56"/>
      <c r="T148" s="56"/>
      <c r="U148" s="56"/>
      <c r="V148" s="56"/>
      <c r="W148" s="56"/>
      <c r="X148" s="56"/>
      <c r="Y148" s="56"/>
      <c r="Z148" s="56"/>
      <c r="AA148" s="56"/>
      <c r="AB148" s="56"/>
      <c r="AC148" s="56"/>
      <c r="AD148" s="56"/>
      <c r="AE148" s="56"/>
      <c r="AF148" s="56"/>
      <c r="AG148" s="56"/>
      <c r="AH148" s="56"/>
      <c r="AI148" s="56"/>
      <c r="AJ148" s="56"/>
      <c r="AK148" s="56"/>
      <c r="AL148" s="56"/>
      <c r="AM148" s="56"/>
      <c r="AN148" s="56"/>
      <c r="AO148" s="56"/>
      <c r="AP148" s="56"/>
      <c r="AQ148" s="56"/>
      <c r="AR148" s="56"/>
      <c r="AS148" s="56"/>
      <c r="AT148" s="56"/>
      <c r="AU148" s="56"/>
      <c r="AV148" s="56"/>
      <c r="AW148" s="56"/>
      <c r="AX148" s="56"/>
      <c r="AY148" s="56"/>
      <c r="AZ148" s="56"/>
      <c r="BA148" s="56"/>
      <c r="BB148" s="56"/>
      <c r="BC148" s="56"/>
      <c r="BD148" s="56"/>
      <c r="BE148" s="56"/>
      <c r="BF148" s="56"/>
      <c r="BG148" s="56"/>
      <c r="BH148" s="56"/>
      <c r="BI148" s="56"/>
      <c r="BJ148" s="56"/>
      <c r="BK148" s="56"/>
      <c r="BL148" s="56"/>
    </row>
    <row r="149" spans="1:64" s="57" customFormat="1" hidden="1">
      <c r="A149" s="54">
        <v>103317</v>
      </c>
      <c r="B149" s="56" t="s">
        <v>549</v>
      </c>
      <c r="C149" s="56">
        <v>0</v>
      </c>
      <c r="D149" s="56">
        <v>1</v>
      </c>
      <c r="E149" s="56">
        <v>0</v>
      </c>
      <c r="F149" s="56"/>
      <c r="G149" s="56"/>
      <c r="H149" s="56" t="s">
        <v>550</v>
      </c>
      <c r="I149" s="56" t="s">
        <v>545</v>
      </c>
      <c r="J149" s="56">
        <v>49.926000000000002</v>
      </c>
      <c r="K149" s="56">
        <v>-74.817999999999998</v>
      </c>
      <c r="L149" s="56" t="s">
        <v>194</v>
      </c>
      <c r="M149" s="56">
        <v>1993</v>
      </c>
      <c r="N149" s="56"/>
      <c r="O149" s="56"/>
      <c r="P149" s="56"/>
      <c r="Q149" s="56"/>
      <c r="R149" s="56"/>
      <c r="S149" s="56"/>
      <c r="T149" s="56"/>
      <c r="U149" s="56"/>
      <c r="V149" s="56"/>
      <c r="W149" s="56"/>
      <c r="X149" s="56"/>
      <c r="Y149" s="56"/>
      <c r="Z149" s="56"/>
      <c r="AA149" s="56"/>
      <c r="AB149" s="56" t="s">
        <v>551</v>
      </c>
      <c r="AC149" s="56"/>
      <c r="AD149" s="56"/>
      <c r="AE149" s="56"/>
      <c r="AF149" s="56">
        <v>3.81</v>
      </c>
      <c r="AG149" s="56"/>
      <c r="AH149" s="56"/>
      <c r="AI149" s="56"/>
      <c r="AJ149" s="56"/>
      <c r="AK149" s="56"/>
      <c r="AL149" s="56"/>
      <c r="AM149" s="56"/>
      <c r="AN149" s="56"/>
      <c r="AO149" s="56"/>
      <c r="AP149" s="56"/>
      <c r="AQ149" s="56"/>
      <c r="AR149" s="56"/>
      <c r="AS149" s="56"/>
      <c r="AT149" s="56" t="s">
        <v>231</v>
      </c>
      <c r="AU149" s="56"/>
      <c r="AV149" s="56" t="s">
        <v>329</v>
      </c>
      <c r="AW149" s="56"/>
      <c r="AX149" s="56"/>
      <c r="AY149" s="56"/>
      <c r="AZ149" s="56"/>
      <c r="BA149" s="56"/>
      <c r="BB149" s="56"/>
      <c r="BC149" s="56"/>
      <c r="BD149" s="56"/>
      <c r="BE149" s="56"/>
      <c r="BF149" s="56"/>
      <c r="BG149" s="56"/>
      <c r="BH149" s="56"/>
      <c r="BI149" s="56"/>
      <c r="BJ149" s="56"/>
      <c r="BK149" s="56"/>
      <c r="BL149" s="56"/>
    </row>
    <row r="150" spans="1:64" s="57" customFormat="1" hidden="1">
      <c r="A150" s="54">
        <v>103320</v>
      </c>
      <c r="B150" s="56" t="s">
        <v>552</v>
      </c>
      <c r="C150" s="56">
        <v>0</v>
      </c>
      <c r="D150" s="56">
        <v>1</v>
      </c>
      <c r="E150" s="56">
        <v>1</v>
      </c>
      <c r="F150" s="56" t="s">
        <v>552</v>
      </c>
      <c r="G150" s="56"/>
      <c r="H150" s="56" t="s">
        <v>553</v>
      </c>
      <c r="I150" s="56" t="s">
        <v>545</v>
      </c>
      <c r="J150" s="56">
        <v>46.814</v>
      </c>
      <c r="K150" s="56">
        <v>-71.207999999999998</v>
      </c>
      <c r="L150" s="56" t="s">
        <v>194</v>
      </c>
      <c r="M150" s="56">
        <v>2011</v>
      </c>
      <c r="N150" s="56"/>
      <c r="O150" s="56">
        <v>2014</v>
      </c>
      <c r="P150" s="56"/>
      <c r="Q150" s="56"/>
      <c r="R150" s="56"/>
      <c r="S150" s="56" t="s">
        <v>195</v>
      </c>
      <c r="T150" s="56">
        <v>1</v>
      </c>
      <c r="U150" s="56"/>
      <c r="V150" s="56">
        <v>1</v>
      </c>
      <c r="W150" s="56"/>
      <c r="X150" s="56">
        <v>1</v>
      </c>
      <c r="Y150" s="56"/>
      <c r="Z150" s="56">
        <v>1</v>
      </c>
      <c r="AA150" s="56"/>
      <c r="AB150" s="56" t="s">
        <v>212</v>
      </c>
      <c r="AC150" s="56"/>
      <c r="AD150" s="56"/>
      <c r="AE150" s="56"/>
      <c r="AF150" s="56">
        <v>5</v>
      </c>
      <c r="AG150" s="56"/>
      <c r="AH150" s="56">
        <v>1410.28</v>
      </c>
      <c r="AI150" s="56"/>
      <c r="AJ150" s="56"/>
      <c r="AK150" s="56"/>
      <c r="AL150" s="56"/>
      <c r="AM150" s="56"/>
      <c r="AN150" s="56"/>
      <c r="AO150" s="56"/>
      <c r="AP150" s="56"/>
      <c r="AQ150" s="56"/>
      <c r="AR150" s="56"/>
      <c r="AS150" s="56"/>
      <c r="AT150" s="56" t="s">
        <v>231</v>
      </c>
      <c r="AU150" s="56"/>
      <c r="AV150" s="56"/>
      <c r="AW150" s="56"/>
      <c r="AX150" s="56"/>
      <c r="AY150" s="56"/>
      <c r="AZ150" s="56"/>
      <c r="BA150" s="56"/>
      <c r="BB150" s="56"/>
      <c r="BC150" s="56">
        <v>45</v>
      </c>
      <c r="BD150" s="56">
        <v>93000</v>
      </c>
      <c r="BE150" s="56">
        <v>1100</v>
      </c>
      <c r="BF150" s="56">
        <v>1</v>
      </c>
      <c r="BG150" s="56"/>
      <c r="BH150" s="56"/>
      <c r="BI150" s="56">
        <v>5</v>
      </c>
      <c r="BJ150" s="56">
        <v>1410.28</v>
      </c>
      <c r="BK150" s="56"/>
      <c r="BL150" s="56"/>
    </row>
    <row r="151" spans="1:64" s="57" customFormat="1" hidden="1">
      <c r="A151" s="54">
        <v>103460</v>
      </c>
      <c r="B151" s="56" t="s">
        <v>554</v>
      </c>
      <c r="C151" s="56">
        <v>0</v>
      </c>
      <c r="D151" s="56">
        <v>1</v>
      </c>
      <c r="E151" s="56">
        <v>0</v>
      </c>
      <c r="F151" s="56"/>
      <c r="G151" s="56"/>
      <c r="H151" s="56" t="s">
        <v>555</v>
      </c>
      <c r="I151" s="56" t="s">
        <v>545</v>
      </c>
      <c r="J151" s="56">
        <v>48.390999999999998</v>
      </c>
      <c r="K151" s="56">
        <v>-77.241</v>
      </c>
      <c r="L151" s="56" t="s">
        <v>194</v>
      </c>
      <c r="M151" s="56"/>
      <c r="N151" s="56"/>
      <c r="O151" s="56"/>
      <c r="P151" s="56"/>
      <c r="Q151" s="56"/>
      <c r="R151" s="56"/>
      <c r="S151" s="56"/>
      <c r="T151" s="56"/>
      <c r="U151" s="56"/>
      <c r="V151" s="56"/>
      <c r="W151" s="56"/>
      <c r="X151" s="56"/>
      <c r="Y151" s="56"/>
      <c r="Z151" s="56"/>
      <c r="AA151" s="56"/>
      <c r="AB151" s="56" t="s">
        <v>556</v>
      </c>
      <c r="AC151" s="56"/>
      <c r="AD151" s="56"/>
      <c r="AE151" s="56">
        <v>13.6</v>
      </c>
      <c r="AF151" s="56">
        <v>21</v>
      </c>
      <c r="AG151" s="56"/>
      <c r="AH151" s="56"/>
      <c r="AI151" s="56"/>
      <c r="AJ151" s="56"/>
      <c r="AK151" s="56"/>
      <c r="AL151" s="56"/>
      <c r="AM151" s="56"/>
      <c r="AN151" s="56"/>
      <c r="AO151" s="56"/>
      <c r="AP151" s="56"/>
      <c r="AQ151" s="56"/>
      <c r="AR151" s="56"/>
      <c r="AS151" s="56"/>
      <c r="AT151" s="56" t="s">
        <v>231</v>
      </c>
      <c r="AU151" s="56"/>
      <c r="AV151" s="56"/>
      <c r="AW151" s="56"/>
      <c r="AX151" s="56"/>
      <c r="AY151" s="56"/>
      <c r="AZ151" s="56"/>
      <c r="BA151" s="56"/>
      <c r="BB151" s="56"/>
      <c r="BC151" s="56"/>
      <c r="BD151" s="56"/>
      <c r="BE151" s="56"/>
      <c r="BF151" s="56"/>
      <c r="BG151" s="56"/>
      <c r="BH151" s="56"/>
      <c r="BI151" s="56"/>
      <c r="BJ151" s="56"/>
      <c r="BK151" s="56"/>
      <c r="BL151" s="56"/>
    </row>
    <row r="152" spans="1:64" s="57" customFormat="1" hidden="1">
      <c r="A152" s="54">
        <v>103473</v>
      </c>
      <c r="B152" s="56" t="s">
        <v>557</v>
      </c>
      <c r="C152" s="56">
        <v>0</v>
      </c>
      <c r="D152" s="56">
        <v>1</v>
      </c>
      <c r="E152" s="56">
        <v>0</v>
      </c>
      <c r="F152" s="56"/>
      <c r="G152" s="56"/>
      <c r="H152" s="56" t="s">
        <v>558</v>
      </c>
      <c r="I152" s="56" t="s">
        <v>545</v>
      </c>
      <c r="J152" s="56">
        <v>46.938000000000002</v>
      </c>
      <c r="K152" s="56">
        <v>-71.47</v>
      </c>
      <c r="L152" s="56" t="s">
        <v>194</v>
      </c>
      <c r="M152" s="56">
        <v>1999</v>
      </c>
      <c r="N152" s="56"/>
      <c r="O152" s="56"/>
      <c r="P152" s="56"/>
      <c r="Q152" s="56"/>
      <c r="R152" s="56"/>
      <c r="S152" s="56"/>
      <c r="T152" s="56"/>
      <c r="U152" s="56"/>
      <c r="V152" s="56"/>
      <c r="W152" s="56"/>
      <c r="X152" s="56"/>
      <c r="Y152" s="56"/>
      <c r="Z152" s="56"/>
      <c r="AA152" s="56"/>
      <c r="AB152" s="56" t="s">
        <v>559</v>
      </c>
      <c r="AC152" s="56" t="s">
        <v>560</v>
      </c>
      <c r="AD152" s="56"/>
      <c r="AE152" s="56">
        <v>3.4</v>
      </c>
      <c r="AF152" s="56"/>
      <c r="AG152" s="56"/>
      <c r="AH152" s="56"/>
      <c r="AI152" s="56"/>
      <c r="AJ152" s="56"/>
      <c r="AK152" s="56"/>
      <c r="AL152" s="56"/>
      <c r="AM152" s="56"/>
      <c r="AN152" s="56"/>
      <c r="AO152" s="56"/>
      <c r="AP152" s="56"/>
      <c r="AQ152" s="56"/>
      <c r="AR152" s="56"/>
      <c r="AS152" s="56"/>
      <c r="AT152" s="56" t="s">
        <v>197</v>
      </c>
      <c r="AU152" s="56"/>
      <c r="AV152" s="56"/>
      <c r="AW152" s="56"/>
      <c r="AX152" s="56"/>
      <c r="AY152" s="56"/>
      <c r="AZ152" s="56"/>
      <c r="BA152" s="56"/>
      <c r="BB152" s="56"/>
      <c r="BC152" s="56"/>
      <c r="BD152" s="56"/>
      <c r="BE152" s="56"/>
      <c r="BF152" s="56"/>
      <c r="BG152" s="56"/>
      <c r="BH152" s="56"/>
      <c r="BI152" s="56"/>
      <c r="BJ152" s="56"/>
      <c r="BK152" s="56"/>
      <c r="BL152" s="56"/>
    </row>
    <row r="153" spans="1:64" s="57" customFormat="1" hidden="1">
      <c r="A153" s="54">
        <v>103498</v>
      </c>
      <c r="B153" s="56" t="s">
        <v>561</v>
      </c>
      <c r="C153" s="56">
        <v>0</v>
      </c>
      <c r="D153" s="56">
        <v>1</v>
      </c>
      <c r="E153" s="56">
        <v>0</v>
      </c>
      <c r="F153" s="56" t="s">
        <v>561</v>
      </c>
      <c r="G153" s="56"/>
      <c r="H153" s="56" t="s">
        <v>562</v>
      </c>
      <c r="I153" s="56" t="s">
        <v>563</v>
      </c>
      <c r="J153" s="56">
        <v>50.447000000000003</v>
      </c>
      <c r="K153" s="56">
        <v>-104.617</v>
      </c>
      <c r="L153" s="56" t="s">
        <v>194</v>
      </c>
      <c r="M153" s="56">
        <v>1970</v>
      </c>
      <c r="N153" s="56"/>
      <c r="O153" s="56">
        <v>2014</v>
      </c>
      <c r="P153" s="56"/>
      <c r="Q153" s="56"/>
      <c r="R153" s="56"/>
      <c r="S153" s="56" t="s">
        <v>218</v>
      </c>
      <c r="T153" s="56"/>
      <c r="U153" s="56"/>
      <c r="V153" s="56"/>
      <c r="W153" s="56"/>
      <c r="X153" s="56"/>
      <c r="Y153" s="56">
        <v>1</v>
      </c>
      <c r="Z153" s="56"/>
      <c r="AA153" s="56"/>
      <c r="AB153" s="56" t="s">
        <v>212</v>
      </c>
      <c r="AC153" s="56"/>
      <c r="AD153" s="56"/>
      <c r="AE153" s="56"/>
      <c r="AF153" s="56">
        <v>70</v>
      </c>
      <c r="AG153" s="56"/>
      <c r="AH153" s="56">
        <v>64478.3</v>
      </c>
      <c r="AI153" s="56"/>
      <c r="AJ153" s="56"/>
      <c r="AK153" s="56"/>
      <c r="AL153" s="56"/>
      <c r="AM153" s="56"/>
      <c r="AN153" s="56"/>
      <c r="AO153" s="56"/>
      <c r="AP153" s="56"/>
      <c r="AQ153" s="56"/>
      <c r="AR153" s="56"/>
      <c r="AS153" s="56"/>
      <c r="AT153" s="56" t="s">
        <v>197</v>
      </c>
      <c r="AU153" s="56">
        <v>237423</v>
      </c>
      <c r="AV153" s="56"/>
      <c r="AW153" s="56"/>
      <c r="AX153" s="56"/>
      <c r="AY153" s="56"/>
      <c r="AZ153" s="56"/>
      <c r="BA153" s="56"/>
      <c r="BB153" s="56"/>
      <c r="BC153" s="56">
        <v>18</v>
      </c>
      <c r="BD153" s="56">
        <v>232342</v>
      </c>
      <c r="BE153" s="56">
        <v>5000</v>
      </c>
      <c r="BF153" s="56">
        <v>1</v>
      </c>
      <c r="BG153" s="56">
        <v>53</v>
      </c>
      <c r="BH153" s="56">
        <v>51506.5</v>
      </c>
      <c r="BI153" s="56"/>
      <c r="BJ153" s="56"/>
      <c r="BK153" s="56">
        <v>17</v>
      </c>
      <c r="BL153" s="56">
        <v>12971.8</v>
      </c>
    </row>
    <row r="154" spans="1:64" s="57" customFormat="1" hidden="1">
      <c r="A154" s="54">
        <v>103502</v>
      </c>
      <c r="B154" s="56" t="s">
        <v>564</v>
      </c>
      <c r="C154" s="56">
        <v>0</v>
      </c>
      <c r="D154" s="56">
        <v>1</v>
      </c>
      <c r="E154" s="56">
        <v>0</v>
      </c>
      <c r="F154" s="56" t="s">
        <v>565</v>
      </c>
      <c r="G154" s="56"/>
      <c r="H154" s="56" t="s">
        <v>566</v>
      </c>
      <c r="I154" s="56" t="s">
        <v>563</v>
      </c>
      <c r="J154" s="56">
        <v>52.135000000000005</v>
      </c>
      <c r="K154" s="56">
        <v>-106.66800000000001</v>
      </c>
      <c r="L154" s="56" t="s">
        <v>194</v>
      </c>
      <c r="M154" s="56">
        <v>1950</v>
      </c>
      <c r="N154" s="56"/>
      <c r="O154" s="56">
        <v>2014</v>
      </c>
      <c r="P154" s="56"/>
      <c r="Q154" s="56"/>
      <c r="R154" s="56"/>
      <c r="S154" s="56" t="s">
        <v>195</v>
      </c>
      <c r="T154" s="56">
        <v>1</v>
      </c>
      <c r="U154" s="56">
        <v>1</v>
      </c>
      <c r="V154" s="56">
        <v>1</v>
      </c>
      <c r="W154" s="56">
        <v>1</v>
      </c>
      <c r="X154" s="56"/>
      <c r="Y154" s="56">
        <v>1</v>
      </c>
      <c r="Z154" s="56">
        <v>1</v>
      </c>
      <c r="AA154" s="56"/>
      <c r="AB154" s="56" t="s">
        <v>212</v>
      </c>
      <c r="AC154" s="56"/>
      <c r="AD154" s="56"/>
      <c r="AE154" s="56"/>
      <c r="AF154" s="56">
        <v>190.86</v>
      </c>
      <c r="AG154" s="56"/>
      <c r="AH154" s="56">
        <v>302326.7</v>
      </c>
      <c r="AI154" s="56"/>
      <c r="AJ154" s="56"/>
      <c r="AK154" s="56"/>
      <c r="AL154" s="56"/>
      <c r="AM154" s="56"/>
      <c r="AN154" s="56"/>
      <c r="AO154" s="56"/>
      <c r="AP154" s="56"/>
      <c r="AQ154" s="56"/>
      <c r="AR154" s="56"/>
      <c r="AS154" s="56"/>
      <c r="AT154" s="56" t="s">
        <v>197</v>
      </c>
      <c r="AU154" s="56">
        <v>1025099354.09334</v>
      </c>
      <c r="AV154" s="56" t="s">
        <v>270</v>
      </c>
      <c r="AW154" s="56">
        <v>10223.43</v>
      </c>
      <c r="AX154" s="56"/>
      <c r="AY154" s="56"/>
      <c r="AZ154" s="56"/>
      <c r="BA154" s="56"/>
      <c r="BB154" s="56"/>
      <c r="BC154" s="56">
        <v>59</v>
      </c>
      <c r="BD154" s="56">
        <v>681227</v>
      </c>
      <c r="BE154" s="56">
        <v>9600</v>
      </c>
      <c r="BF154" s="56">
        <v>1</v>
      </c>
      <c r="BG154" s="56">
        <v>168</v>
      </c>
      <c r="BH154" s="56">
        <v>266821</v>
      </c>
      <c r="BI154" s="56"/>
      <c r="BJ154" s="56"/>
      <c r="BK154" s="56">
        <v>22.86</v>
      </c>
      <c r="BL154" s="56">
        <v>35505.699999999997</v>
      </c>
    </row>
    <row r="155" spans="1:64" s="57" customFormat="1" hidden="1">
      <c r="A155" s="54">
        <v>103509</v>
      </c>
      <c r="B155" s="56" t="s">
        <v>567</v>
      </c>
      <c r="C155" s="56">
        <v>0</v>
      </c>
      <c r="D155" s="56">
        <v>1</v>
      </c>
      <c r="E155" s="56">
        <v>0</v>
      </c>
      <c r="F155" s="56"/>
      <c r="G155" s="56"/>
      <c r="H155" s="56" t="s">
        <v>568</v>
      </c>
      <c r="I155" s="56" t="s">
        <v>569</v>
      </c>
      <c r="J155" s="56">
        <v>61.353999999999999</v>
      </c>
      <c r="K155" s="56">
        <v>-138.994</v>
      </c>
      <c r="L155" s="56" t="s">
        <v>194</v>
      </c>
      <c r="M155" s="56">
        <v>1998</v>
      </c>
      <c r="N155" s="56"/>
      <c r="O155" s="56"/>
      <c r="P155" s="56"/>
      <c r="Q155" s="56"/>
      <c r="R155" s="56"/>
      <c r="S155" s="56"/>
      <c r="T155" s="56"/>
      <c r="U155" s="56"/>
      <c r="V155" s="56"/>
      <c r="W155" s="56"/>
      <c r="X155" s="56"/>
      <c r="Y155" s="56"/>
      <c r="Z155" s="56"/>
      <c r="AA155" s="56"/>
      <c r="AB155" s="56" t="s">
        <v>570</v>
      </c>
      <c r="AC155" s="56" t="s">
        <v>571</v>
      </c>
      <c r="AD155" s="56"/>
      <c r="AE155" s="56"/>
      <c r="AF155" s="56">
        <v>0.28999999999999998</v>
      </c>
      <c r="AG155" s="56"/>
      <c r="AH155" s="56"/>
      <c r="AI155" s="56"/>
      <c r="AJ155" s="56"/>
      <c r="AK155" s="56"/>
      <c r="AL155" s="56"/>
      <c r="AM155" s="56"/>
      <c r="AN155" s="56"/>
      <c r="AO155" s="56"/>
      <c r="AP155" s="56"/>
      <c r="AQ155" s="56"/>
      <c r="AR155" s="56"/>
      <c r="AS155" s="56"/>
      <c r="AT155" s="56" t="s">
        <v>231</v>
      </c>
      <c r="AU155" s="56"/>
      <c r="AV155" s="56"/>
      <c r="AW155" s="56"/>
      <c r="AX155" s="56"/>
      <c r="AY155" s="56"/>
      <c r="AZ155" s="56"/>
      <c r="BA155" s="56"/>
      <c r="BB155" s="56"/>
      <c r="BC155" s="56"/>
      <c r="BD155" s="56"/>
      <c r="BE155" s="56"/>
      <c r="BF155" s="56"/>
      <c r="BG155" s="56"/>
      <c r="BH155" s="56"/>
      <c r="BI155" s="56"/>
      <c r="BJ155" s="56"/>
      <c r="BK155" s="56"/>
      <c r="BL155" s="56"/>
    </row>
    <row r="156" spans="1:64" s="57" customFormat="1" hidden="1">
      <c r="A156" s="54">
        <v>103510</v>
      </c>
      <c r="B156" s="56" t="s">
        <v>572</v>
      </c>
      <c r="C156" s="56">
        <v>0</v>
      </c>
      <c r="D156" s="56">
        <v>1</v>
      </c>
      <c r="E156" s="56">
        <v>1</v>
      </c>
      <c r="F156" s="56" t="s">
        <v>573</v>
      </c>
      <c r="G156" s="56"/>
      <c r="H156" s="56" t="s">
        <v>574</v>
      </c>
      <c r="I156" s="56" t="s">
        <v>569</v>
      </c>
      <c r="J156" s="56">
        <v>64.06</v>
      </c>
      <c r="K156" s="56">
        <v>-139.43199999999999</v>
      </c>
      <c r="L156" s="56" t="s">
        <v>194</v>
      </c>
      <c r="M156" s="56">
        <v>2012</v>
      </c>
      <c r="N156" s="56"/>
      <c r="O156" s="56">
        <v>2014</v>
      </c>
      <c r="P156" s="56"/>
      <c r="Q156" s="56"/>
      <c r="R156" s="56"/>
      <c r="S156" s="56" t="s">
        <v>218</v>
      </c>
      <c r="T156" s="56"/>
      <c r="U156" s="56"/>
      <c r="V156" s="56"/>
      <c r="W156" s="56">
        <v>1</v>
      </c>
      <c r="X156" s="56"/>
      <c r="Y156" s="56"/>
      <c r="Z156" s="56"/>
      <c r="AA156" s="56"/>
      <c r="AB156" s="56" t="s">
        <v>196</v>
      </c>
      <c r="AC156" s="56"/>
      <c r="AD156" s="56"/>
      <c r="AE156" s="56"/>
      <c r="AF156" s="56">
        <v>0.75</v>
      </c>
      <c r="AG156" s="56"/>
      <c r="AH156" s="56"/>
      <c r="AI156" s="56"/>
      <c r="AJ156" s="56"/>
      <c r="AK156" s="56"/>
      <c r="AL156" s="56"/>
      <c r="AM156" s="56"/>
      <c r="AN156" s="56"/>
      <c r="AO156" s="56"/>
      <c r="AP156" s="56"/>
      <c r="AQ156" s="56"/>
      <c r="AR156" s="56"/>
      <c r="AS156" s="56"/>
      <c r="AT156" s="56" t="s">
        <v>231</v>
      </c>
      <c r="AU156" s="56"/>
      <c r="AV156" s="56"/>
      <c r="AW156" s="56"/>
      <c r="AX156" s="56"/>
      <c r="AY156" s="56"/>
      <c r="AZ156" s="56"/>
      <c r="BA156" s="56"/>
      <c r="BB156" s="56"/>
      <c r="BC156" s="56">
        <v>2</v>
      </c>
      <c r="BD156" s="56"/>
      <c r="BE156" s="56">
        <v>500</v>
      </c>
      <c r="BF156" s="56">
        <v>0</v>
      </c>
      <c r="BG156" s="56"/>
      <c r="BH156" s="56"/>
      <c r="BI156" s="56">
        <v>0.75</v>
      </c>
      <c r="BJ156" s="56"/>
      <c r="BK156" s="56"/>
      <c r="BL156" s="56"/>
    </row>
    <row r="157" spans="1:64" s="57" customFormat="1" hidden="1">
      <c r="A157" s="54">
        <v>103511</v>
      </c>
      <c r="B157" s="56" t="s">
        <v>575</v>
      </c>
      <c r="C157" s="56">
        <v>0</v>
      </c>
      <c r="D157" s="56">
        <v>1</v>
      </c>
      <c r="E157" s="56">
        <v>0</v>
      </c>
      <c r="F157" s="56"/>
      <c r="G157" s="56"/>
      <c r="H157" s="56" t="s">
        <v>575</v>
      </c>
      <c r="I157" s="56" t="s">
        <v>569</v>
      </c>
      <c r="J157" s="56">
        <v>63.594000000000001</v>
      </c>
      <c r="K157" s="56">
        <v>-135.89599999999999</v>
      </c>
      <c r="L157" s="56" t="s">
        <v>194</v>
      </c>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56"/>
      <c r="AJ157" s="56"/>
      <c r="AK157" s="56"/>
      <c r="AL157" s="56"/>
      <c r="AM157" s="56"/>
      <c r="AN157" s="56"/>
      <c r="AO157" s="56"/>
      <c r="AP157" s="56"/>
      <c r="AQ157" s="56"/>
      <c r="AR157" s="56"/>
      <c r="AS157" s="56"/>
      <c r="AT157" s="56"/>
      <c r="AU157" s="56"/>
      <c r="AV157" s="56"/>
      <c r="AW157" s="56"/>
      <c r="AX157" s="56"/>
      <c r="AY157" s="56"/>
      <c r="AZ157" s="56"/>
      <c r="BA157" s="56"/>
      <c r="BB157" s="56"/>
      <c r="BC157" s="56"/>
      <c r="BD157" s="56"/>
      <c r="BE157" s="56"/>
      <c r="BF157" s="56"/>
      <c r="BG157" s="56"/>
      <c r="BH157" s="56"/>
      <c r="BI157" s="56"/>
      <c r="BJ157" s="56"/>
      <c r="BK157" s="56"/>
      <c r="BL157" s="56"/>
    </row>
    <row r="158" spans="1:64" s="57" customFormat="1" hidden="1">
      <c r="A158" s="54">
        <v>103513</v>
      </c>
      <c r="B158" s="56" t="s">
        <v>576</v>
      </c>
      <c r="C158" s="56">
        <v>1</v>
      </c>
      <c r="D158" s="56">
        <v>1</v>
      </c>
      <c r="E158" s="56">
        <v>0</v>
      </c>
      <c r="F158" s="56" t="s">
        <v>577</v>
      </c>
      <c r="G158" s="56"/>
      <c r="H158" s="56" t="s">
        <v>578</v>
      </c>
      <c r="I158" s="56" t="s">
        <v>569</v>
      </c>
      <c r="J158" s="56">
        <v>60.063000000000002</v>
      </c>
      <c r="K158" s="56">
        <v>-128.71100000000001</v>
      </c>
      <c r="L158" s="56" t="s">
        <v>194</v>
      </c>
      <c r="M158" s="56">
        <v>1999</v>
      </c>
      <c r="N158" s="56"/>
      <c r="O158" s="56">
        <v>2014</v>
      </c>
      <c r="P158" s="56"/>
      <c r="Q158" s="56"/>
      <c r="R158" s="56"/>
      <c r="S158" s="56" t="s">
        <v>218</v>
      </c>
      <c r="T158" s="56">
        <v>1</v>
      </c>
      <c r="U158" s="56"/>
      <c r="V158" s="56"/>
      <c r="W158" s="56"/>
      <c r="X158" s="56"/>
      <c r="Y158" s="56">
        <v>1</v>
      </c>
      <c r="Z158" s="56"/>
      <c r="AA158" s="56"/>
      <c r="AB158" s="56" t="s">
        <v>212</v>
      </c>
      <c r="AC158" s="56"/>
      <c r="AD158" s="56">
        <v>6</v>
      </c>
      <c r="AE158" s="56">
        <v>5.85</v>
      </c>
      <c r="AF158" s="56"/>
      <c r="AG158" s="56">
        <v>15000</v>
      </c>
      <c r="AH158" s="56"/>
      <c r="AI158" s="56"/>
      <c r="AJ158" s="56"/>
      <c r="AK158" s="56"/>
      <c r="AL158" s="56"/>
      <c r="AM158" s="56"/>
      <c r="AN158" s="56"/>
      <c r="AO158" s="56"/>
      <c r="AP158" s="56"/>
      <c r="AQ158" s="56"/>
      <c r="AR158" s="56"/>
      <c r="AS158" s="56"/>
      <c r="AT158" s="56" t="s">
        <v>329</v>
      </c>
      <c r="AU158" s="56">
        <v>135380</v>
      </c>
      <c r="AV158" s="56"/>
      <c r="AW158" s="56"/>
      <c r="AX158" s="56"/>
      <c r="AY158" s="56"/>
      <c r="AZ158" s="56"/>
      <c r="BA158" s="56"/>
      <c r="BB158" s="56"/>
      <c r="BC158" s="56">
        <v>4</v>
      </c>
      <c r="BD158" s="56"/>
      <c r="BE158" s="56">
        <v>1000</v>
      </c>
      <c r="BF158" s="56"/>
      <c r="BG158" s="56"/>
      <c r="BH158" s="56"/>
      <c r="BI158" s="56"/>
      <c r="BJ158" s="56"/>
      <c r="BK158" s="56"/>
      <c r="BL158" s="56"/>
    </row>
    <row r="159" spans="1:64" hidden="1">
      <c r="A159" s="54">
        <v>103561</v>
      </c>
      <c r="B159" s="56" t="s">
        <v>579</v>
      </c>
      <c r="C159" s="56">
        <v>0</v>
      </c>
      <c r="D159" s="56">
        <v>1</v>
      </c>
      <c r="E159" s="56">
        <v>0</v>
      </c>
      <c r="F159" s="56"/>
      <c r="G159" s="56"/>
      <c r="H159" s="56" t="s">
        <v>382</v>
      </c>
      <c r="I159" s="56" t="s">
        <v>373</v>
      </c>
      <c r="J159" s="56">
        <v>44.657000000000004</v>
      </c>
      <c r="K159" s="56">
        <v>-63.567</v>
      </c>
      <c r="L159" s="56" t="s">
        <v>194</v>
      </c>
      <c r="M159" s="56">
        <v>1985</v>
      </c>
      <c r="N159" s="56"/>
      <c r="O159" s="56"/>
      <c r="P159" s="56"/>
      <c r="Q159" s="56"/>
      <c r="R159" s="56"/>
      <c r="S159" s="56"/>
      <c r="T159" s="56"/>
      <c r="U159" s="56"/>
      <c r="V159" s="56"/>
      <c r="W159" s="56"/>
      <c r="X159" s="56"/>
      <c r="Y159" s="56"/>
      <c r="Z159" s="56"/>
      <c r="AA159" s="56"/>
      <c r="AB159" s="56" t="s">
        <v>580</v>
      </c>
      <c r="AC159" s="56" t="s">
        <v>581</v>
      </c>
      <c r="AD159" s="56"/>
      <c r="AE159" s="56"/>
      <c r="AF159" s="56"/>
      <c r="AG159" s="56"/>
      <c r="AH159" s="56"/>
      <c r="AI159" s="56"/>
      <c r="AJ159" s="56"/>
      <c r="AK159" s="56"/>
      <c r="AL159" s="56"/>
      <c r="AM159" s="56"/>
      <c r="AN159" s="56"/>
      <c r="AO159" s="56"/>
      <c r="AP159" s="56"/>
      <c r="AQ159" s="56"/>
      <c r="AR159" s="56"/>
      <c r="AS159" s="56"/>
      <c r="AT159" s="56" t="s">
        <v>306</v>
      </c>
      <c r="AU159" s="56"/>
      <c r="AV159" s="56"/>
      <c r="AW159" s="56"/>
      <c r="AX159" s="56"/>
      <c r="AY159" s="56"/>
      <c r="AZ159" s="56"/>
      <c r="BA159" s="56"/>
      <c r="BB159" s="56"/>
      <c r="BC159" s="56">
        <v>3</v>
      </c>
      <c r="BD159" s="56">
        <v>65000</v>
      </c>
      <c r="BE159" s="56">
        <v>140</v>
      </c>
      <c r="BF159" s="56"/>
      <c r="BG159" s="56"/>
      <c r="BH159" s="56"/>
      <c r="BI159" s="56"/>
      <c r="BJ159" s="56"/>
      <c r="BK159" s="56"/>
      <c r="BL159" s="56"/>
    </row>
  </sheetData>
  <autoFilter ref="A2:BL159" xr:uid="{00000000-0009-0000-0000-000006000000}">
    <filterColumn colId="8">
      <filters>
        <filter val="AB"/>
      </filters>
    </filterColumn>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AQ111"/>
  <sheetViews>
    <sheetView topLeftCell="A88" workbookViewId="0">
      <selection activeCell="A106" sqref="A106"/>
    </sheetView>
  </sheetViews>
  <sheetFormatPr baseColWidth="10" defaultColWidth="8.83203125" defaultRowHeight="15"/>
  <cols>
    <col min="1" max="1" width="32.1640625" customWidth="1"/>
    <col min="2" max="6" width="14.5" customWidth="1"/>
    <col min="7" max="7" width="12.1640625" bestFit="1" customWidth="1"/>
    <col min="11" max="11" width="11.83203125" bestFit="1" customWidth="1"/>
    <col min="28" max="28" width="11.83203125" bestFit="1" customWidth="1"/>
    <col min="34" max="34" width="11.83203125" bestFit="1" customWidth="1"/>
  </cols>
  <sheetData>
    <row r="1" spans="1:3">
      <c r="A1" s="1" t="s">
        <v>737</v>
      </c>
    </row>
    <row r="2" spans="1:3">
      <c r="A2" t="s">
        <v>72</v>
      </c>
      <c r="B2" s="149">
        <f>'NEUD Commercial'!AB14</f>
        <v>425.23799433022799</v>
      </c>
    </row>
    <row r="3" spans="1:3">
      <c r="A3" t="s">
        <v>73</v>
      </c>
      <c r="B3" s="149">
        <f>SUM('NEUD Commercial'!AB15,'NEUD Commercial'!AB19)</f>
        <v>548.47698898843259</v>
      </c>
      <c r="C3" t="s">
        <v>813</v>
      </c>
    </row>
    <row r="4" spans="1:3">
      <c r="A4" t="s">
        <v>74</v>
      </c>
      <c r="B4" s="149">
        <f>SUM('NEUD Commercial'!AB16:AB17)</f>
        <v>35.158999630262436</v>
      </c>
    </row>
    <row r="5" spans="1:3">
      <c r="A5" s="3" t="s">
        <v>656</v>
      </c>
      <c r="B5" s="149">
        <f>0</f>
        <v>0</v>
      </c>
    </row>
    <row r="6" spans="1:3">
      <c r="A6" s="3" t="s">
        <v>76</v>
      </c>
      <c r="B6" s="80">
        <f>'NEUD Commercial'!AB18</f>
        <v>0.47899999999540199</v>
      </c>
    </row>
    <row r="7" spans="1:3" s="6" customFormat="1">
      <c r="A7" s="3"/>
      <c r="B7" s="3"/>
    </row>
    <row r="8" spans="1:3">
      <c r="A8" s="151" t="s">
        <v>114</v>
      </c>
      <c r="B8" s="3"/>
    </row>
    <row r="9" spans="1:3">
      <c r="A9" s="3" t="s">
        <v>72</v>
      </c>
      <c r="B9" s="152">
        <f>'NEUD Commercial'!AB401/100</f>
        <v>1.3193789836221098E-2</v>
      </c>
    </row>
    <row r="10" spans="1:3">
      <c r="A10" s="3" t="s">
        <v>73</v>
      </c>
      <c r="B10" s="152">
        <f>SUM('NEUD Commercial'!AB402,'NEUD Commercial'!AB398)/100</f>
        <v>0.980906791398094</v>
      </c>
      <c r="C10" s="6" t="s">
        <v>813</v>
      </c>
    </row>
    <row r="11" spans="1:3">
      <c r="A11" s="3" t="s">
        <v>74</v>
      </c>
      <c r="B11" s="152">
        <f>SUM('NEUD Commercial'!AB403:AB404)/100</f>
        <v>6.1011669796398804E-3</v>
      </c>
    </row>
    <row r="12" spans="1:3">
      <c r="A12" s="3" t="s">
        <v>656</v>
      </c>
      <c r="B12" s="152">
        <v>0</v>
      </c>
    </row>
    <row r="13" spans="1:3">
      <c r="A13" s="3" t="s">
        <v>76</v>
      </c>
      <c r="B13" s="152">
        <f>'NEUD Commercial'!AB405/100</f>
        <v>0</v>
      </c>
    </row>
    <row r="14" spans="1:3" s="6" customFormat="1">
      <c r="A14" s="3"/>
      <c r="B14" s="3"/>
    </row>
    <row r="15" spans="1:3" s="6" customFormat="1">
      <c r="A15" s="151" t="s">
        <v>115</v>
      </c>
      <c r="B15" s="3"/>
      <c r="C15" s="1"/>
    </row>
    <row r="16" spans="1:3" s="6" customFormat="1">
      <c r="A16" s="3" t="s">
        <v>72</v>
      </c>
      <c r="B16" s="152">
        <f>'NEUD Commercial'!AB333/100</f>
        <v>0.81476184752484004</v>
      </c>
      <c r="C16" s="50"/>
    </row>
    <row r="17" spans="1:3">
      <c r="A17" s="3" t="s">
        <v>73</v>
      </c>
      <c r="B17" s="152">
        <f>'NEUD Commercial'!AB334/100</f>
        <v>0.18523815247515898</v>
      </c>
      <c r="C17" s="50"/>
    </row>
    <row r="18" spans="1:3">
      <c r="A18" s="3" t="s">
        <v>74</v>
      </c>
      <c r="B18" s="3">
        <v>0</v>
      </c>
    </row>
    <row r="19" spans="1:3">
      <c r="A19" s="3" t="s">
        <v>656</v>
      </c>
      <c r="B19" s="152">
        <v>0</v>
      </c>
    </row>
    <row r="20" spans="1:3" s="6" customFormat="1">
      <c r="A20" s="3" t="s">
        <v>76</v>
      </c>
      <c r="B20" s="152">
        <v>0</v>
      </c>
    </row>
    <row r="21" spans="1:3" s="6" customFormat="1">
      <c r="A21" s="3"/>
      <c r="B21" s="152"/>
    </row>
    <row r="22" spans="1:3" s="6" customFormat="1">
      <c r="A22" s="151" t="s">
        <v>759</v>
      </c>
      <c r="B22" s="3"/>
    </row>
    <row r="23" spans="1:3" s="6" customFormat="1">
      <c r="A23" s="3" t="s">
        <v>72</v>
      </c>
      <c r="B23" s="152">
        <f>('NEUD Commercial'!AB190+'NEUD Commercial'!AB80)/SUM('NEUD Commercial'!AB190,'NEUD Commercial'!AB78)</f>
        <v>0.47237936591456864</v>
      </c>
    </row>
    <row r="24" spans="1:3" s="6" customFormat="1">
      <c r="A24" s="3" t="s">
        <v>73</v>
      </c>
      <c r="B24" s="152">
        <f>SUM('NEUD Commercial'!AB81,'NEUD Commercial'!AB85)/SUM('NEUD Commercial'!AB190,'NEUD Commercial'!AB78)</f>
        <v>0.52754820877953612</v>
      </c>
    </row>
    <row r="25" spans="1:3" s="6" customFormat="1">
      <c r="A25" s="3" t="s">
        <v>74</v>
      </c>
      <c r="B25" s="153">
        <f>SUM('NEUD Commercial'!AB82:AB83)/SUM('NEUD Commercial'!AB78,'NEUD Commercial'!AB190)</f>
        <v>7.2425305895044509E-5</v>
      </c>
    </row>
    <row r="26" spans="1:3" s="6" customFormat="1">
      <c r="A26" s="3" t="s">
        <v>656</v>
      </c>
      <c r="B26" s="152">
        <v>0</v>
      </c>
    </row>
    <row r="27" spans="1:3" s="6" customFormat="1">
      <c r="A27" s="6" t="s">
        <v>76</v>
      </c>
      <c r="B27" s="152">
        <v>0</v>
      </c>
    </row>
    <row r="28" spans="1:3" s="6" customFormat="1">
      <c r="B28" s="152"/>
    </row>
    <row r="29" spans="1:3" s="6" customFormat="1">
      <c r="A29" s="1" t="s">
        <v>760</v>
      </c>
      <c r="B29" s="152"/>
    </row>
    <row r="30" spans="1:3" s="6" customFormat="1">
      <c r="B30" s="154" t="s">
        <v>116</v>
      </c>
    </row>
    <row r="31" spans="1:3" s="6" customFormat="1">
      <c r="A31" s="6" t="s">
        <v>34</v>
      </c>
      <c r="B31" s="149">
        <f>'NEUD Commercial'!AB457</f>
        <v>100.217379233617</v>
      </c>
    </row>
    <row r="32" spans="1:3" s="6" customFormat="1">
      <c r="A32" s="6" t="s">
        <v>39</v>
      </c>
      <c r="B32" s="149">
        <f>'NEUD Commercial'!AB462</f>
        <v>3.1573318941506301</v>
      </c>
    </row>
    <row r="33" spans="1:6" s="6" customFormat="1">
      <c r="A33" s="6" t="s">
        <v>38</v>
      </c>
      <c r="B33" s="149">
        <f>SUM('NEUD Commercial'!AB461,'NEUD Commercial'!AB463)</f>
        <v>20.127999845505901</v>
      </c>
    </row>
    <row r="34" spans="1:6" s="6" customFormat="1">
      <c r="A34" s="6" t="s">
        <v>36</v>
      </c>
      <c r="B34" s="149">
        <f>SUM('NEUD Commercial'!AB459)</f>
        <v>21.590596408137099</v>
      </c>
    </row>
    <row r="35" spans="1:6" s="6" customFormat="1">
      <c r="A35" s="6" t="s">
        <v>757</v>
      </c>
      <c r="B35" s="149">
        <f>SUM('NEUD Commercial'!AB460,'NEUD Commercial'!AB458)</f>
        <v>21.497676630255441</v>
      </c>
    </row>
    <row r="36" spans="1:6" s="6" customFormat="1"/>
    <row r="37" spans="1:6">
      <c r="A37" s="104" t="s">
        <v>582</v>
      </c>
      <c r="B37" s="105"/>
    </row>
    <row r="38" spans="1:6">
      <c r="A38" s="155">
        <f>SUM('CIEEDAC District Heating'!AH3:AH12)</f>
        <v>1167275.8999999999</v>
      </c>
      <c r="B38" s="105" t="s">
        <v>119</v>
      </c>
    </row>
    <row r="39" spans="1:6">
      <c r="A39" s="156">
        <v>277778</v>
      </c>
      <c r="B39" s="105" t="s">
        <v>583</v>
      </c>
    </row>
    <row r="40" spans="1:6">
      <c r="A40" s="155">
        <f>A38/A39</f>
        <v>4.2021898782480971</v>
      </c>
      <c r="B40" s="105" t="s">
        <v>584</v>
      </c>
    </row>
    <row r="42" spans="1:6" s="6" customFormat="1">
      <c r="A42" s="6" t="s">
        <v>585</v>
      </c>
    </row>
    <row r="43" spans="1:6" s="6" customFormat="1">
      <c r="A43" s="6" t="s">
        <v>586</v>
      </c>
    </row>
    <row r="44" spans="1:6" s="6" customFormat="1">
      <c r="A44" s="6" t="s">
        <v>587</v>
      </c>
    </row>
    <row r="45" spans="1:6" s="6" customFormat="1">
      <c r="A45" s="6" t="s">
        <v>593</v>
      </c>
    </row>
    <row r="46" spans="1:6" s="6" customFormat="1">
      <c r="A46" s="6" t="s">
        <v>594</v>
      </c>
    </row>
    <row r="47" spans="1:6" s="6" customFormat="1"/>
    <row r="48" spans="1:6">
      <c r="A48" s="1" t="s">
        <v>758</v>
      </c>
      <c r="B48" s="6"/>
      <c r="C48" s="6"/>
      <c r="D48" s="6"/>
      <c r="E48" s="6"/>
      <c r="F48" s="6"/>
    </row>
    <row r="49" spans="1:15">
      <c r="A49" s="6"/>
      <c r="B49" s="49" t="s">
        <v>72</v>
      </c>
      <c r="C49" s="49" t="s">
        <v>73</v>
      </c>
      <c r="D49" s="49" t="s">
        <v>74</v>
      </c>
      <c r="E49" s="49" t="s">
        <v>656</v>
      </c>
      <c r="F49" s="49" t="s">
        <v>76</v>
      </c>
      <c r="G49" s="49" t="s">
        <v>761</v>
      </c>
    </row>
    <row r="50" spans="1:15">
      <c r="A50" s="6" t="s">
        <v>67</v>
      </c>
      <c r="B50" s="37">
        <f>$B31*INDEX($B$9:$B$13,MATCH(B$49,$A$9:$A$13,0),1)</f>
        <v>1.3222470395452113</v>
      </c>
      <c r="C50" s="37">
        <f t="shared" ref="C50:F50" si="0">$B31*INDEX($B$9:$B$13,MATCH(C$49,$A$9:$A$13,0),1)</f>
        <v>98.303907906373226</v>
      </c>
      <c r="D50" s="37">
        <f t="shared" si="0"/>
        <v>0.61144296496619144</v>
      </c>
      <c r="E50" s="37">
        <f>$B31*INDEX($B$9:$B$13,MATCH(E$49,$A$9:$A$13,0),1)</f>
        <v>0</v>
      </c>
      <c r="F50" s="37">
        <f t="shared" si="0"/>
        <v>0</v>
      </c>
      <c r="G50" s="37">
        <v>0</v>
      </c>
      <c r="I50">
        <f>SUM('NEUD Commercial'!V80,'NEUD Commercial'!V137,'NEUD Commercial'!V190,'NEUD Commercial'!V259,'NEUD Commercial'!V329,'NEUD Commercial'!V369)</f>
        <v>52.676014750606818</v>
      </c>
      <c r="J50" s="6">
        <f>SUM('NEUD Commercial'!W80,'NEUD Commercial'!W137,'NEUD Commercial'!W190,'NEUD Commercial'!W259,'NEUD Commercial'!W329,'NEUD Commercial'!W369)</f>
        <v>51.679682685985938</v>
      </c>
      <c r="K50" s="6">
        <f>SUM('NEUD Commercial'!X80,'NEUD Commercial'!X137,'NEUD Commercial'!X190,'NEUD Commercial'!X259,'NEUD Commercial'!X329,'NEUD Commercial'!X369)</f>
        <v>54.980372105721152</v>
      </c>
      <c r="L50" s="6">
        <f>SUM('NEUD Commercial'!Y80,'NEUD Commercial'!Y137,'NEUD Commercial'!Y190,'NEUD Commercial'!Y259,'NEUD Commercial'!Y329,'NEUD Commercial'!Y369)</f>
        <v>56.427661485004222</v>
      </c>
      <c r="M50" s="6">
        <f>SUM('NEUD Commercial'!Z80,'NEUD Commercial'!Z137,'NEUD Commercial'!Z190,'NEUD Commercial'!Z259,'NEUD Commercial'!Z329,'NEUD Commercial'!Z369)</f>
        <v>53.027181321982816</v>
      </c>
      <c r="N50" s="6">
        <f>SUM('NEUD Commercial'!AA80,'NEUD Commercial'!AA137,'NEUD Commercial'!AA190,'NEUD Commercial'!AA259,'NEUD Commercial'!AA329,'NEUD Commercial'!AA369)</f>
        <v>54.469932306868053</v>
      </c>
      <c r="O50" s="6">
        <f>SUM('NEUD Commercial'!AB80,'NEUD Commercial'!AB137,'NEUD Commercial'!AB190,'NEUD Commercial'!AB259,'NEUD Commercial'!AB329,'NEUD Commercial'!AB369)</f>
        <v>52.678747850520878</v>
      </c>
    </row>
    <row r="51" spans="1:15">
      <c r="A51" s="6" t="s">
        <v>68</v>
      </c>
      <c r="B51" s="37">
        <f>$B32*INDEX($B$16:$B$20,MATCH(B$49,$A$16:$A$20,0),1)</f>
        <v>2.5724735673272701</v>
      </c>
      <c r="C51" s="37">
        <f t="shared" ref="C51:F51" si="1">$B32*INDEX($B$16:$B$20,MATCH(C$49,$A$16:$A$20,0),1)</f>
        <v>0.58485832682335692</v>
      </c>
      <c r="D51" s="37">
        <f t="shared" si="1"/>
        <v>0</v>
      </c>
      <c r="E51" s="37">
        <f t="shared" si="1"/>
        <v>0</v>
      </c>
      <c r="F51" s="37">
        <f t="shared" si="1"/>
        <v>0</v>
      </c>
      <c r="G51">
        <v>0</v>
      </c>
      <c r="I51" s="96" t="s">
        <v>736</v>
      </c>
    </row>
    <row r="52" spans="1:15">
      <c r="A52" s="6" t="s">
        <v>69</v>
      </c>
      <c r="B52" s="37">
        <f>$B33*1</f>
        <v>20.127999845505901</v>
      </c>
      <c r="C52" s="6">
        <v>0</v>
      </c>
      <c r="D52" s="6">
        <v>0</v>
      </c>
      <c r="E52" s="6">
        <v>0</v>
      </c>
      <c r="F52" s="6">
        <v>0</v>
      </c>
      <c r="G52">
        <v>0</v>
      </c>
    </row>
    <row r="53" spans="1:15">
      <c r="A53" s="6" t="s">
        <v>70</v>
      </c>
      <c r="B53" s="37">
        <f>$B34*1</f>
        <v>21.590596408137099</v>
      </c>
      <c r="C53" s="39">
        <v>0</v>
      </c>
      <c r="D53" s="39">
        <v>0</v>
      </c>
      <c r="E53" s="39">
        <v>0</v>
      </c>
      <c r="F53" s="6">
        <v>0</v>
      </c>
      <c r="G53" s="39">
        <v>0</v>
      </c>
    </row>
    <row r="54" spans="1:15">
      <c r="A54" s="6" t="s">
        <v>71</v>
      </c>
      <c r="B54" s="37">
        <f>$B35*INDEX($B$23:$B$27,MATCH(B$49,$A$23:$A$27,0),1)</f>
        <v>10.155058855236506</v>
      </c>
      <c r="C54" s="37">
        <f t="shared" ref="C54:F54" si="2">$B35*INDEX($B$23:$B$27,MATCH(C$49,$A$23:$A$27,0),1)</f>
        <v>11.341060799212952</v>
      </c>
      <c r="D54" s="37">
        <f t="shared" si="2"/>
        <v>1.5569758059790001E-3</v>
      </c>
      <c r="E54" s="37">
        <f t="shared" si="2"/>
        <v>0</v>
      </c>
      <c r="F54" s="37">
        <f t="shared" si="2"/>
        <v>0</v>
      </c>
      <c r="G54">
        <v>0</v>
      </c>
    </row>
    <row r="56" spans="1:15">
      <c r="A56" s="6" t="s">
        <v>590</v>
      </c>
    </row>
    <row r="58" spans="1:15">
      <c r="A58" s="1" t="s">
        <v>592</v>
      </c>
      <c r="B58" s="6"/>
      <c r="C58" s="6"/>
      <c r="D58" s="6"/>
      <c r="E58" s="6"/>
      <c r="F58" s="6"/>
    </row>
    <row r="59" spans="1:15">
      <c r="A59" s="6"/>
      <c r="B59" s="49" t="s">
        <v>72</v>
      </c>
      <c r="C59" s="49" t="s">
        <v>73</v>
      </c>
      <c r="D59" s="49" t="s">
        <v>74</v>
      </c>
      <c r="E59" s="49" t="s">
        <v>656</v>
      </c>
      <c r="F59" s="49" t="s">
        <v>76</v>
      </c>
      <c r="G59" s="49" t="s">
        <v>75</v>
      </c>
      <c r="K59">
        <f>SUM(B70,B79,B88,B97,B106)/BTU_per_PJ</f>
        <v>55.768375715751986</v>
      </c>
    </row>
    <row r="60" spans="1:15">
      <c r="A60" s="6" t="s">
        <v>67</v>
      </c>
      <c r="B60" s="58">
        <f t="shared" ref="B60" si="3">B50*BTU_per_PJ</f>
        <v>1253248380950.2683</v>
      </c>
      <c r="C60" s="58">
        <f t="shared" ref="C60:G60" si="4">C50*BTU_per_PJ</f>
        <v>93174126876563.906</v>
      </c>
      <c r="D60" s="58">
        <f t="shared" si="4"/>
        <v>579536110098.51648</v>
      </c>
      <c r="E60" s="58">
        <f>E50*BTU_per_PJ</f>
        <v>0</v>
      </c>
      <c r="F60" s="58">
        <f t="shared" si="4"/>
        <v>0</v>
      </c>
      <c r="G60" s="58">
        <f t="shared" si="4"/>
        <v>0</v>
      </c>
    </row>
    <row r="61" spans="1:15">
      <c r="A61" s="6" t="s">
        <v>68</v>
      </c>
      <c r="B61" s="58">
        <f t="shared" ref="B61:G61" si="5">B51*BTU_per_PJ</f>
        <v>2438234487860.2593</v>
      </c>
      <c r="C61" s="58">
        <f t="shared" si="5"/>
        <v>554338734937.73291</v>
      </c>
      <c r="D61" s="58">
        <f t="shared" si="5"/>
        <v>0</v>
      </c>
      <c r="E61" s="58">
        <f t="shared" si="5"/>
        <v>0</v>
      </c>
      <c r="F61" s="58">
        <f t="shared" si="5"/>
        <v>0</v>
      </c>
      <c r="G61" s="58">
        <f t="shared" si="5"/>
        <v>0</v>
      </c>
    </row>
    <row r="62" spans="1:15">
      <c r="A62" s="6" t="s">
        <v>69</v>
      </c>
      <c r="B62" s="58">
        <f t="shared" ref="B62:G62" si="6">B52*BTU_per_PJ</f>
        <v>19077662844927.848</v>
      </c>
      <c r="C62" s="58">
        <f t="shared" si="6"/>
        <v>0</v>
      </c>
      <c r="D62" s="58">
        <f t="shared" si="6"/>
        <v>0</v>
      </c>
      <c r="E62" s="58">
        <f t="shared" si="6"/>
        <v>0</v>
      </c>
      <c r="F62" s="58">
        <f t="shared" si="6"/>
        <v>0</v>
      </c>
      <c r="G62" s="58">
        <f t="shared" si="6"/>
        <v>0</v>
      </c>
    </row>
    <row r="63" spans="1:15">
      <c r="A63" s="6" t="s">
        <v>70</v>
      </c>
      <c r="B63" s="58">
        <f t="shared" ref="B63:G63" si="7">B53*BTU_per_PJ</f>
        <v>20463936906642.852</v>
      </c>
      <c r="C63" s="58">
        <f t="shared" si="7"/>
        <v>0</v>
      </c>
      <c r="D63" s="58">
        <f t="shared" si="7"/>
        <v>0</v>
      </c>
      <c r="E63" s="58">
        <f t="shared" si="7"/>
        <v>0</v>
      </c>
      <c r="F63" s="58">
        <f t="shared" si="7"/>
        <v>0</v>
      </c>
      <c r="G63" s="58">
        <f t="shared" si="7"/>
        <v>0</v>
      </c>
    </row>
    <row r="64" spans="1:15">
      <c r="A64" s="6" t="s">
        <v>71</v>
      </c>
      <c r="B64" s="58">
        <f t="shared" ref="B64:G64" si="8">B54*BTU_per_PJ</f>
        <v>9625138637600.7617</v>
      </c>
      <c r="C64" s="58">
        <f t="shared" si="8"/>
        <v>10749251584454.918</v>
      </c>
      <c r="D64" s="58">
        <f t="shared" si="8"/>
        <v>1475728324.3326945</v>
      </c>
      <c r="E64" s="58">
        <f t="shared" si="8"/>
        <v>0</v>
      </c>
      <c r="F64" s="58">
        <f t="shared" si="8"/>
        <v>0</v>
      </c>
      <c r="G64" s="58">
        <f t="shared" si="8"/>
        <v>0</v>
      </c>
    </row>
    <row r="66" spans="1:43">
      <c r="A66" s="4" t="s">
        <v>659</v>
      </c>
    </row>
    <row r="67" spans="1:43" s="6" customFormat="1">
      <c r="A67" s="4"/>
    </row>
    <row r="68" spans="1:43" s="6" customFormat="1">
      <c r="A68" s="1" t="s">
        <v>660</v>
      </c>
    </row>
    <row r="69" spans="1:43" s="6" customFormat="1">
      <c r="A69" s="4"/>
      <c r="B69" s="6">
        <v>2015</v>
      </c>
      <c r="C69" s="6">
        <v>2016</v>
      </c>
      <c r="D69" s="6">
        <v>2017</v>
      </c>
      <c r="E69" s="6">
        <v>2018</v>
      </c>
      <c r="F69" s="6">
        <v>2019</v>
      </c>
      <c r="G69" s="6">
        <v>2020</v>
      </c>
      <c r="H69" s="6">
        <v>2021</v>
      </c>
      <c r="I69" s="6">
        <v>2022</v>
      </c>
      <c r="J69" s="6">
        <v>2023</v>
      </c>
      <c r="K69" s="6">
        <v>2024</v>
      </c>
      <c r="L69" s="6">
        <v>2025</v>
      </c>
      <c r="M69" s="6">
        <v>2026</v>
      </c>
      <c r="N69" s="6">
        <v>2027</v>
      </c>
      <c r="O69" s="6">
        <v>2028</v>
      </c>
      <c r="P69" s="6">
        <v>2029</v>
      </c>
      <c r="Q69" s="6">
        <v>2030</v>
      </c>
      <c r="R69" s="6">
        <v>2031</v>
      </c>
      <c r="S69" s="6">
        <v>2032</v>
      </c>
      <c r="T69" s="6">
        <v>2033</v>
      </c>
      <c r="U69" s="6">
        <v>2034</v>
      </c>
      <c r="V69" s="6">
        <v>2035</v>
      </c>
      <c r="W69" s="6">
        <v>2036</v>
      </c>
      <c r="X69" s="6">
        <v>2037</v>
      </c>
      <c r="Y69" s="6">
        <v>2038</v>
      </c>
      <c r="Z69" s="6">
        <v>2039</v>
      </c>
      <c r="AA69" s="6">
        <v>2040</v>
      </c>
      <c r="AB69" s="6">
        <v>2041</v>
      </c>
      <c r="AC69" s="6">
        <v>2042</v>
      </c>
      <c r="AD69" s="6">
        <v>2043</v>
      </c>
      <c r="AE69" s="6">
        <v>2044</v>
      </c>
      <c r="AF69" s="6">
        <v>2045</v>
      </c>
      <c r="AG69" s="6">
        <v>2046</v>
      </c>
      <c r="AH69" s="6">
        <v>2047</v>
      </c>
      <c r="AI69" s="6">
        <v>2048</v>
      </c>
      <c r="AJ69" s="6">
        <v>2049</v>
      </c>
      <c r="AK69" s="6">
        <v>2050</v>
      </c>
    </row>
    <row r="70" spans="1:43">
      <c r="A70" s="4" t="s">
        <v>72</v>
      </c>
      <c r="B70">
        <f>B60</f>
        <v>1253248380950.2683</v>
      </c>
      <c r="C70">
        <f>$B70*('NEB CEF End-Use Demand'!M$29/'NEB CEF End-Use Demand'!$L$29)</f>
        <v>1303795132477.7983</v>
      </c>
      <c r="D70" s="6">
        <f>$B70*('NEB CEF End-Use Demand'!N$29/'NEB CEF End-Use Demand'!$L$29)</f>
        <v>1357452453330.0994</v>
      </c>
      <c r="E70" s="6">
        <f>$B70*('NEB CEF End-Use Demand'!O$29/'NEB CEF End-Use Demand'!$L$29)</f>
        <v>1397112212220.9307</v>
      </c>
      <c r="F70" s="6">
        <f>$B70*('NEB CEF End-Use Demand'!P$29/'NEB CEF End-Use Demand'!$L$29)</f>
        <v>1413753758108.4561</v>
      </c>
      <c r="G70" s="6">
        <f>$B70*('NEB CEF End-Use Demand'!Q$29/'NEB CEF End-Use Demand'!$L$29)</f>
        <v>1435994328780.5693</v>
      </c>
      <c r="H70" s="6">
        <f>$B70*('NEB CEF End-Use Demand'!R$29/'NEB CEF End-Use Demand'!$L$29)</f>
        <v>1457612785587.7283</v>
      </c>
      <c r="I70" s="6">
        <f>$B70*('NEB CEF End-Use Demand'!S$29/'NEB CEF End-Use Demand'!$L$29)</f>
        <v>1485141324111.9521</v>
      </c>
      <c r="J70" s="6">
        <f>$B70*('NEB CEF End-Use Demand'!T$29/'NEB CEF End-Use Demand'!$L$29)</f>
        <v>1520290757481.8655</v>
      </c>
      <c r="K70" s="6">
        <f>$B70*('NEB CEF End-Use Demand'!U$29/'NEB CEF End-Use Demand'!$L$29)</f>
        <v>1554818076986.8245</v>
      </c>
      <c r="L70" s="6">
        <f>$B70*('NEB CEF End-Use Demand'!V$29/'NEB CEF End-Use Demand'!$L$29)</f>
        <v>1585612713302.0583</v>
      </c>
      <c r="M70" s="6">
        <f>$B70*('NEB CEF End-Use Demand'!W$29/'NEB CEF End-Use Demand'!$L$29)</f>
        <v>1618429219678.3933</v>
      </c>
      <c r="N70" s="6">
        <f>$B70*('NEB CEF End-Use Demand'!X$29/'NEB CEF End-Use Demand'!$L$29)</f>
        <v>1652178896852.1594</v>
      </c>
      <c r="O70" s="6">
        <f>$B70*('NEB CEF End-Use Demand'!Y$29/'NEB CEF End-Use Demand'!$L$29)</f>
        <v>1683751175498.5859</v>
      </c>
      <c r="P70" s="6">
        <f>$B70*('NEB CEF End-Use Demand'!Z$29/'NEB CEF End-Use Demand'!$L$29)</f>
        <v>1711435242489.0486</v>
      </c>
      <c r="Q70" s="6">
        <f>$B70*('NEB CEF End-Use Demand'!AA$29/'NEB CEF End-Use Demand'!$L$29)</f>
        <v>1738341667148.3184</v>
      </c>
      <c r="R70" s="6">
        <f>$B70*('NEB CEF End-Use Demand'!AB$29/'NEB CEF End-Use Demand'!$L$29)</f>
        <v>1764781506408.8726</v>
      </c>
      <c r="S70" s="6">
        <f>$B70*('NEB CEF End-Use Demand'!AC$29/'NEB CEF End-Use Demand'!$L$29)</f>
        <v>1790443703338.2341</v>
      </c>
      <c r="T70" s="6">
        <f>$B70*('NEB CEF End-Use Demand'!AD$29/'NEB CEF End-Use Demand'!$L$29)</f>
        <v>1815017201003.9255</v>
      </c>
      <c r="U70" s="6">
        <f>$B70*('NEB CEF End-Use Demand'!AE$29/'NEB CEF End-Use Demand'!$L$29)</f>
        <v>1842701267994.3882</v>
      </c>
      <c r="V70" s="6">
        <f>$B70*('NEB CEF End-Use Demand'!AF$29/'NEB CEF End-Use Demand'!$L$29)</f>
        <v>1872562733512.1904</v>
      </c>
      <c r="W70" s="6">
        <f>$B70*('NEB CEF End-Use Demand'!AG$29/'NEB CEF End-Use Demand'!$L$29)</f>
        <v>1895114361116.7808</v>
      </c>
      <c r="X70" s="6">
        <f>$B70*('NEB CEF End-Use Demand'!AH$29/'NEB CEF End-Use Demand'!$L$29)</f>
        <v>1920776558046.1423</v>
      </c>
      <c r="Y70" s="6">
        <f>$B70*('NEB CEF End-Use Demand'!AI$29/'NEB CEF End-Use Demand'!$L$29)</f>
        <v>1943639242583.2095</v>
      </c>
      <c r="Z70" s="6">
        <f>$B70*('NEB CEF End-Use Demand'!AJ$29/'NEB CEF End-Use Demand'!$L$29)</f>
        <v>1960591845403.2122</v>
      </c>
      <c r="AA70" s="6">
        <f>$B70*('NEB CEF End-Use Demand'!AK$29/'NEB CEF End-Use Demand'!$L$29)</f>
        <v>1976922334358.2603</v>
      </c>
      <c r="AB70" s="6">
        <f>TREND($R70:$AA70,$R$69:$AA$69,AB$69)</f>
        <v>2011594813765.0391</v>
      </c>
      <c r="AC70" s="6">
        <f t="shared" ref="AC70:AK75" si="9">TREND($R70:$AA70,$R$69:$AA$69,AC$69)</f>
        <v>2035838402562.9531</v>
      </c>
      <c r="AD70" s="6">
        <f t="shared" si="9"/>
        <v>2060081991360.8672</v>
      </c>
      <c r="AE70" s="6">
        <f t="shared" si="9"/>
        <v>2084325580158.7812</v>
      </c>
      <c r="AF70" s="6">
        <f t="shared" si="9"/>
        <v>2108569168956.6875</v>
      </c>
      <c r="AG70" s="6">
        <f t="shared" si="9"/>
        <v>2132812757754.6016</v>
      </c>
      <c r="AH70" s="6">
        <f t="shared" si="9"/>
        <v>2157056346552.5156</v>
      </c>
      <c r="AI70" s="6">
        <f t="shared" si="9"/>
        <v>2181299935350.4297</v>
      </c>
      <c r="AJ70" s="6">
        <f t="shared" si="9"/>
        <v>2205543524148.3438</v>
      </c>
      <c r="AK70" s="6">
        <f t="shared" si="9"/>
        <v>2229787112946.2578</v>
      </c>
      <c r="AL70" s="6"/>
      <c r="AM70" s="6"/>
      <c r="AN70" s="6"/>
      <c r="AO70" s="6"/>
      <c r="AP70" s="6"/>
      <c r="AQ70" s="6"/>
    </row>
    <row r="71" spans="1:43">
      <c r="A71" s="4" t="s">
        <v>656</v>
      </c>
      <c r="B71">
        <f>E60</f>
        <v>0</v>
      </c>
      <c r="C71" s="6">
        <f>$B71*('NEB CEF End-Use Demand'!M$29/'NEB CEF End-Use Demand'!$L$29)</f>
        <v>0</v>
      </c>
      <c r="D71" s="6">
        <f>$B71*('NEB CEF End-Use Demand'!N$29/'NEB CEF End-Use Demand'!$L$29)</f>
        <v>0</v>
      </c>
      <c r="E71" s="6">
        <f>$B71*('NEB CEF End-Use Demand'!O$29/'NEB CEF End-Use Demand'!$L$29)</f>
        <v>0</v>
      </c>
      <c r="F71" s="6">
        <f>$B71*('NEB CEF End-Use Demand'!P$29/'NEB CEF End-Use Demand'!$L$29)</f>
        <v>0</v>
      </c>
      <c r="G71" s="6">
        <f>$B71*('NEB CEF End-Use Demand'!Q$29/'NEB CEF End-Use Demand'!$L$29)</f>
        <v>0</v>
      </c>
      <c r="H71" s="6">
        <f>$B71*('NEB CEF End-Use Demand'!R$29/'NEB CEF End-Use Demand'!$L$29)</f>
        <v>0</v>
      </c>
      <c r="I71" s="6">
        <f>$B71*('NEB CEF End-Use Demand'!S$29/'NEB CEF End-Use Demand'!$L$29)</f>
        <v>0</v>
      </c>
      <c r="J71" s="6">
        <f>$B71*('NEB CEF End-Use Demand'!T$29/'NEB CEF End-Use Demand'!$L$29)</f>
        <v>0</v>
      </c>
      <c r="K71" s="6">
        <f>$B71*('NEB CEF End-Use Demand'!U$29/'NEB CEF End-Use Demand'!$L$29)</f>
        <v>0</v>
      </c>
      <c r="L71" s="6">
        <f>$B71*('NEB CEF End-Use Demand'!V$29/'NEB CEF End-Use Demand'!$L$29)</f>
        <v>0</v>
      </c>
      <c r="M71" s="6">
        <f>$B71*('NEB CEF End-Use Demand'!W$29/'NEB CEF End-Use Demand'!$L$29)</f>
        <v>0</v>
      </c>
      <c r="N71" s="6">
        <f>$B71*('NEB CEF End-Use Demand'!X$29/'NEB CEF End-Use Demand'!$L$29)</f>
        <v>0</v>
      </c>
      <c r="O71" s="6">
        <f>$B71*('NEB CEF End-Use Demand'!Y$29/'NEB CEF End-Use Demand'!$L$29)</f>
        <v>0</v>
      </c>
      <c r="P71" s="6">
        <f>$B71*('NEB CEF End-Use Demand'!Z$29/'NEB CEF End-Use Demand'!$L$29)</f>
        <v>0</v>
      </c>
      <c r="Q71" s="6">
        <f>$B71*('NEB CEF End-Use Demand'!AA$29/'NEB CEF End-Use Demand'!$L$29)</f>
        <v>0</v>
      </c>
      <c r="R71" s="6">
        <f>$B71*('NEB CEF End-Use Demand'!AB$29/'NEB CEF End-Use Demand'!$L$29)</f>
        <v>0</v>
      </c>
      <c r="S71" s="6">
        <f>$B71*('NEB CEF End-Use Demand'!AC$29/'NEB CEF End-Use Demand'!$L$29)</f>
        <v>0</v>
      </c>
      <c r="T71" s="6">
        <f>$B71*('NEB CEF End-Use Demand'!AD$29/'NEB CEF End-Use Demand'!$L$29)</f>
        <v>0</v>
      </c>
      <c r="U71" s="6">
        <f>$B71*('NEB CEF End-Use Demand'!AE$29/'NEB CEF End-Use Demand'!$L$29)</f>
        <v>0</v>
      </c>
      <c r="V71" s="6">
        <f>$B71*('NEB CEF End-Use Demand'!AF$29/'NEB CEF End-Use Demand'!$L$29)</f>
        <v>0</v>
      </c>
      <c r="W71" s="6">
        <f>$B71*('NEB CEF End-Use Demand'!AG$29/'NEB CEF End-Use Demand'!$L$29)</f>
        <v>0</v>
      </c>
      <c r="X71" s="6">
        <f>$B71*('NEB CEF End-Use Demand'!AH$29/'NEB CEF End-Use Demand'!$L$29)</f>
        <v>0</v>
      </c>
      <c r="Y71" s="6">
        <f>$B71*('NEB CEF End-Use Demand'!AI$29/'NEB CEF End-Use Demand'!$L$29)</f>
        <v>0</v>
      </c>
      <c r="Z71" s="6">
        <f>$B71*('NEB CEF End-Use Demand'!AJ$29/'NEB CEF End-Use Demand'!$L$29)</f>
        <v>0</v>
      </c>
      <c r="AA71" s="6">
        <f>$B71*('NEB CEF End-Use Demand'!AK$29/'NEB CEF End-Use Demand'!$L$29)</f>
        <v>0</v>
      </c>
      <c r="AB71" s="6">
        <f t="shared" ref="AB71:AB75" si="10">TREND($R71:$AA71,$R$69:$AA$69,AB$69)</f>
        <v>0</v>
      </c>
      <c r="AC71" s="6">
        <f t="shared" si="9"/>
        <v>0</v>
      </c>
      <c r="AD71" s="6">
        <f t="shared" si="9"/>
        <v>0</v>
      </c>
      <c r="AE71" s="6">
        <f t="shared" si="9"/>
        <v>0</v>
      </c>
      <c r="AF71" s="6">
        <f t="shared" si="9"/>
        <v>0</v>
      </c>
      <c r="AG71" s="6">
        <f t="shared" si="9"/>
        <v>0</v>
      </c>
      <c r="AH71" s="6">
        <f t="shared" si="9"/>
        <v>0</v>
      </c>
      <c r="AI71" s="6">
        <f t="shared" si="9"/>
        <v>0</v>
      </c>
      <c r="AJ71" s="6">
        <f t="shared" si="9"/>
        <v>0</v>
      </c>
      <c r="AK71" s="6">
        <f t="shared" si="9"/>
        <v>0</v>
      </c>
      <c r="AL71" s="6"/>
      <c r="AM71" s="6"/>
      <c r="AN71" s="6"/>
      <c r="AO71" s="6"/>
      <c r="AP71" s="6"/>
      <c r="AQ71" s="6"/>
    </row>
    <row r="72" spans="1:43">
      <c r="A72" s="4" t="s">
        <v>73</v>
      </c>
      <c r="B72">
        <f>C60</f>
        <v>93174126876563.906</v>
      </c>
      <c r="C72" s="6">
        <f>$B72*('NEB CEF End-Use Demand'!M$29/'NEB CEF End-Use Demand'!$L$29)</f>
        <v>96932080616311.141</v>
      </c>
      <c r="D72" s="6">
        <f>$B72*('NEB CEF End-Use Demand'!N$29/'NEB CEF End-Use Demand'!$L$29)</f>
        <v>100921293047735.14</v>
      </c>
      <c r="E72" s="6">
        <f>$B72*('NEB CEF End-Use Demand'!O$29/'NEB CEF End-Use Demand'!$L$29)</f>
        <v>103869841366613.73</v>
      </c>
      <c r="F72" s="6">
        <f>$B72*('NEB CEF End-Use Demand'!P$29/'NEB CEF End-Use Demand'!$L$29)</f>
        <v>105107075367084.38</v>
      </c>
      <c r="G72" s="6">
        <f>$B72*('NEB CEF End-Use Demand'!Q$29/'NEB CEF End-Use Demand'!$L$29)</f>
        <v>106760575012573.17</v>
      </c>
      <c r="H72" s="6">
        <f>$B72*('NEB CEF End-Use Demand'!R$29/'NEB CEF End-Use Demand'!$L$29)</f>
        <v>108367822919726.59</v>
      </c>
      <c r="I72" s="6">
        <f>$B72*('NEB CEF End-Use Demand'!S$29/'NEB CEF End-Use Demand'!$L$29)</f>
        <v>110414462341065.86</v>
      </c>
      <c r="J72" s="6">
        <f>$B72*('NEB CEF End-Use Demand'!T$29/'NEB CEF End-Use Demand'!$L$29)</f>
        <v>113027685557013.17</v>
      </c>
      <c r="K72" s="6">
        <f>$B72*('NEB CEF End-Use Demand'!U$29/'NEB CEF End-Use Demand'!$L$29)</f>
        <v>115594657034625.12</v>
      </c>
      <c r="L72" s="6">
        <f>$B72*('NEB CEF End-Use Demand'!V$29/'NEB CEF End-Use Demand'!$L$29)</f>
        <v>117884118082225</v>
      </c>
      <c r="M72" s="6">
        <f>$B72*('NEB CEF End-Use Demand'!W$29/'NEB CEF End-Use Demand'!$L$29)</f>
        <v>120323897279414.77</v>
      </c>
      <c r="N72" s="6">
        <f>$B72*('NEB CEF End-Use Demand'!X$29/'NEB CEF End-Use Demand'!$L$29)</f>
        <v>122833054084107.53</v>
      </c>
      <c r="O72" s="6">
        <f>$B72*('NEB CEF End-Use Demand'!Y$29/'NEB CEF End-Use Demand'!$L$29)</f>
        <v>125180329804626.56</v>
      </c>
      <c r="P72" s="6">
        <f>$B72*('NEB CEF End-Use Demand'!Z$29/'NEB CEF End-Use Demand'!$L$29)</f>
        <v>127238532160549.69</v>
      </c>
      <c r="Q72" s="6">
        <f>$B72*('NEB CEF End-Use Demand'!AA$29/'NEB CEF End-Use Demand'!$L$29)</f>
        <v>129238919843553.58</v>
      </c>
      <c r="R72" s="6">
        <f>$B72*('NEB CEF End-Use Demand'!AB$29/'NEB CEF End-Use Demand'!$L$29)</f>
        <v>131204618722805.98</v>
      </c>
      <c r="S72" s="6">
        <f>$B72*('NEB CEF End-Use Demand'!AC$29/'NEB CEF End-Use Demand'!$L$29)</f>
        <v>133112502929139.22</v>
      </c>
      <c r="T72" s="6">
        <f>$B72*('NEB CEF End-Use Demand'!AD$29/'NEB CEF End-Use Demand'!$L$29)</f>
        <v>134939446593385.56</v>
      </c>
      <c r="U72" s="6">
        <f>$B72*('NEB CEF End-Use Demand'!AE$29/'NEB CEF End-Use Demand'!$L$29)</f>
        <v>136997648949308.67</v>
      </c>
      <c r="V72" s="6">
        <f>$B72*('NEB CEF End-Use Demand'!AF$29/'NEB CEF End-Use Demand'!$L$29)</f>
        <v>139217732389405.5</v>
      </c>
      <c r="W72" s="6">
        <f>$B72*('NEB CEF End-Use Demand'!AG$29/'NEB CEF End-Use Demand'!$L$29)</f>
        <v>140894357904061.94</v>
      </c>
      <c r="X72" s="6">
        <f>$B72*('NEB CEF End-Use Demand'!AH$29/'NEB CEF End-Use Demand'!$L$29)</f>
        <v>142802242110395.19</v>
      </c>
      <c r="Y72" s="6">
        <f>$B72*('NEB CEF End-Use Demand'!AI$29/'NEB CEF End-Use Demand'!$L$29)</f>
        <v>144501993494219.31</v>
      </c>
      <c r="Z72" s="6">
        <f>$B72*('NEB CEF End-Use Demand'!AJ$29/'NEB CEF End-Use Demand'!$L$29)</f>
        <v>145762353363857.62</v>
      </c>
      <c r="AA72" s="6">
        <f>$B72*('NEB CEF End-Use Demand'!AK$29/'NEB CEF End-Use Demand'!$L$29)</f>
        <v>146976461495160.56</v>
      </c>
      <c r="AB72" s="6">
        <f t="shared" si="10"/>
        <v>149554225045050.5</v>
      </c>
      <c r="AC72" s="6">
        <f t="shared" si="9"/>
        <v>151356641272301</v>
      </c>
      <c r="AD72" s="6">
        <f t="shared" si="9"/>
        <v>153159057499551.5</v>
      </c>
      <c r="AE72" s="6">
        <f t="shared" si="9"/>
        <v>154961473726801.5</v>
      </c>
      <c r="AF72" s="6">
        <f t="shared" si="9"/>
        <v>156763889954052</v>
      </c>
      <c r="AG72" s="6">
        <f t="shared" si="9"/>
        <v>158566306181302.5</v>
      </c>
      <c r="AH72" s="6">
        <f t="shared" si="9"/>
        <v>160368722408552.5</v>
      </c>
      <c r="AI72" s="6">
        <f t="shared" si="9"/>
        <v>162171138635803</v>
      </c>
      <c r="AJ72" s="6">
        <f t="shared" si="9"/>
        <v>163973554863053.5</v>
      </c>
      <c r="AK72" s="6">
        <f t="shared" si="9"/>
        <v>165775971090303.5</v>
      </c>
      <c r="AL72" s="6"/>
      <c r="AM72" s="6"/>
      <c r="AN72" s="6"/>
      <c r="AO72" s="6"/>
      <c r="AP72" s="6"/>
      <c r="AQ72" s="6"/>
    </row>
    <row r="73" spans="1:43">
      <c r="A73" s="4" t="s">
        <v>657</v>
      </c>
      <c r="B73">
        <f>D60</f>
        <v>579536110098.51648</v>
      </c>
      <c r="C73" s="6">
        <f>$B73*('NEB CEF End-Use Demand'!M$29/'NEB CEF End-Use Demand'!$L$29)</f>
        <v>602910301682.28638</v>
      </c>
      <c r="D73" s="6">
        <f>$B73*('NEB CEF End-Use Demand'!N$29/'NEB CEF End-Use Demand'!$L$29)</f>
        <v>627722905055.82678</v>
      </c>
      <c r="E73" s="6">
        <f>$B73*('NEB CEF End-Use Demand'!O$29/'NEB CEF End-Use Demand'!$L$29)</f>
        <v>646062655375.40002</v>
      </c>
      <c r="F73" s="6">
        <f>$B73*('NEB CEF End-Use Demand'!P$29/'NEB CEF End-Use Demand'!$L$29)</f>
        <v>653758158450.672</v>
      </c>
      <c r="G73" s="6">
        <f>$B73*('NEB CEF End-Use Demand'!Q$29/'NEB CEF End-Use Demand'!$L$29)</f>
        <v>664042802747.53076</v>
      </c>
      <c r="H73" s="6">
        <f>$B73*('NEB CEF End-Use Demand'!R$29/'NEB CEF End-Use Demand'!$L$29)</f>
        <v>674039764686.43542</v>
      </c>
      <c r="I73" s="6">
        <f>$B73*('NEB CEF End-Use Demand'!S$29/'NEB CEF End-Use Demand'!$L$29)</f>
        <v>686769709025.90393</v>
      </c>
      <c r="J73" s="6">
        <f>$B73*('NEB CEF End-Use Demand'!T$29/'NEB CEF End-Use Demand'!$L$29)</f>
        <v>703023762250.31006</v>
      </c>
      <c r="K73" s="6">
        <f>$B73*('NEB CEF End-Use Demand'!U$29/'NEB CEF End-Use Demand'!$L$29)</f>
        <v>718990133116.76208</v>
      </c>
      <c r="L73" s="6">
        <f>$B73*('NEB CEF End-Use Demand'!V$29/'NEB CEF End-Use Demand'!$L$29)</f>
        <v>733230409835.48962</v>
      </c>
      <c r="M73" s="6">
        <f>$B73*('NEB CEF End-Use Demand'!W$29/'NEB CEF End-Use Demand'!$L$29)</f>
        <v>748405654217.56799</v>
      </c>
      <c r="N73" s="6">
        <f>$B73*('NEB CEF End-Use Demand'!X$29/'NEB CEF End-Use Demand'!$L$29)</f>
        <v>764012422136.57739</v>
      </c>
      <c r="O73" s="6">
        <f>$B73*('NEB CEF End-Use Demand'!Y$29/'NEB CEF End-Use Demand'!$L$29)</f>
        <v>778612301802.74756</v>
      </c>
      <c r="P73" s="6">
        <f>$B73*('NEB CEF End-Use Demand'!Z$29/'NEB CEF End-Use Demand'!$L$29)</f>
        <v>791414166731.70459</v>
      </c>
      <c r="Q73" s="6">
        <f>$B73*('NEB CEF End-Use Demand'!AA$29/'NEB CEF End-Use Demand'!$L$29)</f>
        <v>803856428713.21899</v>
      </c>
      <c r="R73" s="6">
        <f>$B73*('NEB CEF End-Use Demand'!AB$29/'NEB CEF End-Use Demand'!$L$29)</f>
        <v>816082928926.26782</v>
      </c>
      <c r="S73" s="6">
        <f>$B73*('NEB CEF End-Use Demand'!AC$29/'NEB CEF End-Use Demand'!$L$29)</f>
        <v>827949826191.87415</v>
      </c>
      <c r="T73" s="6">
        <f>$B73*('NEB CEF End-Use Demand'!AD$29/'NEB CEF End-Use Demand'!$L$29)</f>
        <v>839313279331.06079</v>
      </c>
      <c r="U73" s="6">
        <f>$B73*('NEB CEF End-Use Demand'!AE$29/'NEB CEF End-Use Demand'!$L$29)</f>
        <v>852115144260.01782</v>
      </c>
      <c r="V73" s="6">
        <f>$B73*('NEB CEF End-Use Demand'!AF$29/'NEB CEF End-Use Demand'!$L$29)</f>
        <v>865923897441.81421</v>
      </c>
      <c r="W73" s="6">
        <f>$B73*('NEB CEF End-Use Demand'!AG$29/'NEB CEF End-Use Demand'!$L$29)</f>
        <v>876352382917.6499</v>
      </c>
      <c r="X73" s="6">
        <f>$B73*('NEB CEF End-Use Demand'!AH$29/'NEB CEF End-Use Demand'!$L$29)</f>
        <v>888219280183.25623</v>
      </c>
      <c r="Y73" s="6">
        <f>$B73*('NEB CEF End-Use Demand'!AI$29/'NEB CEF End-Use Demand'!$L$29)</f>
        <v>898791606838.06909</v>
      </c>
      <c r="Z73" s="6">
        <f>$B73*('NEB CEF End-Use Demand'!AJ$29/'NEB CEF End-Use Demand'!$L$29)</f>
        <v>906630951092.31799</v>
      </c>
      <c r="AA73" s="6">
        <f>$B73*('NEB CEF End-Use Demand'!AK$29/'NEB CEF End-Use Demand'!$L$29)</f>
        <v>914182612988.61292</v>
      </c>
      <c r="AB73" s="6">
        <f t="shared" si="10"/>
        <v>930216109738.58594</v>
      </c>
      <c r="AC73" s="6">
        <f t="shared" si="9"/>
        <v>941427004051.58594</v>
      </c>
      <c r="AD73" s="6">
        <f t="shared" si="9"/>
        <v>952637898364.58594</v>
      </c>
      <c r="AE73" s="6">
        <f t="shared" si="9"/>
        <v>963848792677.58203</v>
      </c>
      <c r="AF73" s="6">
        <f t="shared" si="9"/>
        <v>975059686990.58203</v>
      </c>
      <c r="AG73" s="6">
        <f t="shared" si="9"/>
        <v>986270581303.58203</v>
      </c>
      <c r="AH73" s="6">
        <f t="shared" si="9"/>
        <v>997481475616.57812</v>
      </c>
      <c r="AI73" s="6">
        <f t="shared" si="9"/>
        <v>1008692369929.5781</v>
      </c>
      <c r="AJ73" s="6">
        <f t="shared" si="9"/>
        <v>1019903264242.5781</v>
      </c>
      <c r="AK73" s="6">
        <f t="shared" si="9"/>
        <v>1031114158555.5742</v>
      </c>
      <c r="AL73" s="6"/>
      <c r="AM73" s="6"/>
      <c r="AN73" s="6"/>
      <c r="AO73" s="6"/>
      <c r="AP73" s="6"/>
      <c r="AQ73" s="6"/>
    </row>
    <row r="74" spans="1:43">
      <c r="A74" s="4" t="s">
        <v>658</v>
      </c>
      <c r="B74">
        <f>F60</f>
        <v>0</v>
      </c>
      <c r="C74" s="6">
        <f>$B74*('NEB CEF End-Use Demand'!M$29/'NEB CEF End-Use Demand'!$L$29)</f>
        <v>0</v>
      </c>
      <c r="D74" s="6">
        <f>$B74*('NEB CEF End-Use Demand'!N$29/'NEB CEF End-Use Demand'!$L$29)</f>
        <v>0</v>
      </c>
      <c r="E74" s="6">
        <f>$B74*('NEB CEF End-Use Demand'!O$29/'NEB CEF End-Use Demand'!$L$29)</f>
        <v>0</v>
      </c>
      <c r="F74" s="6">
        <f>$B74*('NEB CEF End-Use Demand'!P$29/'NEB CEF End-Use Demand'!$L$29)</f>
        <v>0</v>
      </c>
      <c r="G74" s="6">
        <f>$B74*('NEB CEF End-Use Demand'!Q$29/'NEB CEF End-Use Demand'!$L$29)</f>
        <v>0</v>
      </c>
      <c r="H74" s="6">
        <f>$B74*('NEB CEF End-Use Demand'!R$29/'NEB CEF End-Use Demand'!$L$29)</f>
        <v>0</v>
      </c>
      <c r="I74" s="6">
        <f>$B74*('NEB CEF End-Use Demand'!S$29/'NEB CEF End-Use Demand'!$L$29)</f>
        <v>0</v>
      </c>
      <c r="J74" s="6">
        <f>$B74*('NEB CEF End-Use Demand'!T$29/'NEB CEF End-Use Demand'!$L$29)</f>
        <v>0</v>
      </c>
      <c r="K74" s="6">
        <f>$B74*('NEB CEF End-Use Demand'!U$29/'NEB CEF End-Use Demand'!$L$29)</f>
        <v>0</v>
      </c>
      <c r="L74" s="6">
        <f>$B74*('NEB CEF End-Use Demand'!V$29/'NEB CEF End-Use Demand'!$L$29)</f>
        <v>0</v>
      </c>
      <c r="M74" s="6">
        <f>$B74*('NEB CEF End-Use Demand'!W$29/'NEB CEF End-Use Demand'!$L$29)</f>
        <v>0</v>
      </c>
      <c r="N74" s="6">
        <f>$B74*('NEB CEF End-Use Demand'!X$29/'NEB CEF End-Use Demand'!$L$29)</f>
        <v>0</v>
      </c>
      <c r="O74" s="6">
        <f>$B74*('NEB CEF End-Use Demand'!Y$29/'NEB CEF End-Use Demand'!$L$29)</f>
        <v>0</v>
      </c>
      <c r="P74" s="6">
        <f>$B74*('NEB CEF End-Use Demand'!Z$29/'NEB CEF End-Use Demand'!$L$29)</f>
        <v>0</v>
      </c>
      <c r="Q74" s="6">
        <f>$B74*('NEB CEF End-Use Demand'!AA$29/'NEB CEF End-Use Demand'!$L$29)</f>
        <v>0</v>
      </c>
      <c r="R74" s="6">
        <f>$B74*('NEB CEF End-Use Demand'!AB$29/'NEB CEF End-Use Demand'!$L$29)</f>
        <v>0</v>
      </c>
      <c r="S74" s="6">
        <f>$B74*('NEB CEF End-Use Demand'!AC$29/'NEB CEF End-Use Demand'!$L$29)</f>
        <v>0</v>
      </c>
      <c r="T74" s="6">
        <f>$B74*('NEB CEF End-Use Demand'!AD$29/'NEB CEF End-Use Demand'!$L$29)</f>
        <v>0</v>
      </c>
      <c r="U74" s="6">
        <f>$B74*('NEB CEF End-Use Demand'!AE$29/'NEB CEF End-Use Demand'!$L$29)</f>
        <v>0</v>
      </c>
      <c r="V74" s="6">
        <f>$B74*('NEB CEF End-Use Demand'!AF$29/'NEB CEF End-Use Demand'!$L$29)</f>
        <v>0</v>
      </c>
      <c r="W74" s="6">
        <f>$B74*('NEB CEF End-Use Demand'!AG$29/'NEB CEF End-Use Demand'!$L$29)</f>
        <v>0</v>
      </c>
      <c r="X74" s="6">
        <f>$B74*('NEB CEF End-Use Demand'!AH$29/'NEB CEF End-Use Demand'!$L$29)</f>
        <v>0</v>
      </c>
      <c r="Y74" s="6">
        <f>$B74*('NEB CEF End-Use Demand'!AI$29/'NEB CEF End-Use Demand'!$L$29)</f>
        <v>0</v>
      </c>
      <c r="Z74" s="6">
        <f>$B74*('NEB CEF End-Use Demand'!AJ$29/'NEB CEF End-Use Demand'!$L$29)</f>
        <v>0</v>
      </c>
      <c r="AA74" s="6">
        <f>$B74*('NEB CEF End-Use Demand'!AK$29/'NEB CEF End-Use Demand'!$L$29)</f>
        <v>0</v>
      </c>
      <c r="AB74" s="6">
        <f t="shared" si="10"/>
        <v>0</v>
      </c>
      <c r="AC74" s="6">
        <f t="shared" si="9"/>
        <v>0</v>
      </c>
      <c r="AD74" s="6">
        <f t="shared" si="9"/>
        <v>0</v>
      </c>
      <c r="AE74" s="6">
        <f t="shared" si="9"/>
        <v>0</v>
      </c>
      <c r="AF74" s="6">
        <f t="shared" si="9"/>
        <v>0</v>
      </c>
      <c r="AG74" s="6">
        <f t="shared" si="9"/>
        <v>0</v>
      </c>
      <c r="AH74" s="6">
        <f t="shared" si="9"/>
        <v>0</v>
      </c>
      <c r="AI74" s="6">
        <f t="shared" si="9"/>
        <v>0</v>
      </c>
      <c r="AJ74" s="6">
        <f t="shared" si="9"/>
        <v>0</v>
      </c>
      <c r="AK74" s="6">
        <f t="shared" si="9"/>
        <v>0</v>
      </c>
      <c r="AL74" s="6"/>
      <c r="AM74" s="6"/>
      <c r="AN74" s="6"/>
      <c r="AO74" s="6"/>
      <c r="AP74" s="6"/>
      <c r="AQ74" s="6"/>
    </row>
    <row r="75" spans="1:43">
      <c r="A75" s="4" t="s">
        <v>75</v>
      </c>
      <c r="B75">
        <v>0</v>
      </c>
      <c r="C75" s="6">
        <f>$B75*('NEB CEF End-Use Demand'!M$29/'NEB CEF End-Use Demand'!$L$29)</f>
        <v>0</v>
      </c>
      <c r="D75" s="6">
        <f>$B75*('NEB CEF End-Use Demand'!N$29/'NEB CEF End-Use Demand'!$L$29)</f>
        <v>0</v>
      </c>
      <c r="E75" s="6">
        <f>$B75*('NEB CEF End-Use Demand'!O$29/'NEB CEF End-Use Demand'!$L$29)</f>
        <v>0</v>
      </c>
      <c r="F75" s="6">
        <f>$B75*('NEB CEF End-Use Demand'!P$29/'NEB CEF End-Use Demand'!$L$29)</f>
        <v>0</v>
      </c>
      <c r="G75" s="6">
        <f>$B75*('NEB CEF End-Use Demand'!Q$29/'NEB CEF End-Use Demand'!$L$29)</f>
        <v>0</v>
      </c>
      <c r="H75" s="6">
        <f>$B75*('NEB CEF End-Use Demand'!R$29/'NEB CEF End-Use Demand'!$L$29)</f>
        <v>0</v>
      </c>
      <c r="I75" s="6">
        <f>$B75*('NEB CEF End-Use Demand'!S$29/'NEB CEF End-Use Demand'!$L$29)</f>
        <v>0</v>
      </c>
      <c r="J75" s="6">
        <f>$B75*('NEB CEF End-Use Demand'!T$29/'NEB CEF End-Use Demand'!$L$29)</f>
        <v>0</v>
      </c>
      <c r="K75" s="6">
        <f>$B75*('NEB CEF End-Use Demand'!U$29/'NEB CEF End-Use Demand'!$L$29)</f>
        <v>0</v>
      </c>
      <c r="L75" s="6">
        <f>$B75*('NEB CEF End-Use Demand'!V$29/'NEB CEF End-Use Demand'!$L$29)</f>
        <v>0</v>
      </c>
      <c r="M75" s="6">
        <f>$B75*('NEB CEF End-Use Demand'!W$29/'NEB CEF End-Use Demand'!$L$29)</f>
        <v>0</v>
      </c>
      <c r="N75" s="6">
        <f>$B75*('NEB CEF End-Use Demand'!X$29/'NEB CEF End-Use Demand'!$L$29)</f>
        <v>0</v>
      </c>
      <c r="O75" s="6">
        <f>$B75*('NEB CEF End-Use Demand'!Y$29/'NEB CEF End-Use Demand'!$L$29)</f>
        <v>0</v>
      </c>
      <c r="P75" s="6">
        <f>$B75*('NEB CEF End-Use Demand'!Z$29/'NEB CEF End-Use Demand'!$L$29)</f>
        <v>0</v>
      </c>
      <c r="Q75" s="6">
        <f>$B75*('NEB CEF End-Use Demand'!AA$29/'NEB CEF End-Use Demand'!$L$29)</f>
        <v>0</v>
      </c>
      <c r="R75" s="6">
        <f>$B75*('NEB CEF End-Use Demand'!AB$29/'NEB CEF End-Use Demand'!$L$29)</f>
        <v>0</v>
      </c>
      <c r="S75" s="6">
        <f>$B75*('NEB CEF End-Use Demand'!AC$29/'NEB CEF End-Use Demand'!$L$29)</f>
        <v>0</v>
      </c>
      <c r="T75" s="6">
        <f>$B75*('NEB CEF End-Use Demand'!AD$29/'NEB CEF End-Use Demand'!$L$29)</f>
        <v>0</v>
      </c>
      <c r="U75" s="6">
        <f>$B75*('NEB CEF End-Use Demand'!AE$29/'NEB CEF End-Use Demand'!$L$29)</f>
        <v>0</v>
      </c>
      <c r="V75" s="6">
        <f>$B75*('NEB CEF End-Use Demand'!AF$29/'NEB CEF End-Use Demand'!$L$29)</f>
        <v>0</v>
      </c>
      <c r="W75" s="6">
        <f>$B75*('NEB CEF End-Use Demand'!AG$29/'NEB CEF End-Use Demand'!$L$29)</f>
        <v>0</v>
      </c>
      <c r="X75" s="6">
        <f>$B75*('NEB CEF End-Use Demand'!AH$29/'NEB CEF End-Use Demand'!$L$29)</f>
        <v>0</v>
      </c>
      <c r="Y75" s="6">
        <f>$B75*('NEB CEF End-Use Demand'!AI$29/'NEB CEF End-Use Demand'!$L$29)</f>
        <v>0</v>
      </c>
      <c r="Z75" s="6">
        <f>$B75*('NEB CEF End-Use Demand'!AJ$29/'NEB CEF End-Use Demand'!$L$29)</f>
        <v>0</v>
      </c>
      <c r="AA75" s="6">
        <f>$B75*('NEB CEF End-Use Demand'!AK$29/'NEB CEF End-Use Demand'!$L$29)</f>
        <v>0</v>
      </c>
      <c r="AB75" s="6">
        <f t="shared" si="10"/>
        <v>0</v>
      </c>
      <c r="AC75" s="6">
        <f t="shared" si="9"/>
        <v>0</v>
      </c>
      <c r="AD75" s="6">
        <f t="shared" si="9"/>
        <v>0</v>
      </c>
      <c r="AE75" s="6">
        <f t="shared" si="9"/>
        <v>0</v>
      </c>
      <c r="AF75" s="6">
        <f t="shared" si="9"/>
        <v>0</v>
      </c>
      <c r="AG75" s="6">
        <f t="shared" si="9"/>
        <v>0</v>
      </c>
      <c r="AH75" s="6">
        <f t="shared" si="9"/>
        <v>0</v>
      </c>
      <c r="AI75" s="6">
        <f t="shared" si="9"/>
        <v>0</v>
      </c>
      <c r="AJ75" s="6">
        <f t="shared" si="9"/>
        <v>0</v>
      </c>
      <c r="AK75" s="6">
        <f t="shared" si="9"/>
        <v>0</v>
      </c>
      <c r="AL75" s="6"/>
      <c r="AM75" s="6"/>
      <c r="AN75" s="6"/>
      <c r="AO75" s="6"/>
      <c r="AP75" s="6"/>
      <c r="AQ75" s="6"/>
    </row>
    <row r="76" spans="1:43">
      <c r="A76" s="1"/>
    </row>
    <row r="77" spans="1:43" s="6" customFormat="1">
      <c r="A77" s="1" t="s">
        <v>661</v>
      </c>
    </row>
    <row r="78" spans="1:43" s="6" customFormat="1">
      <c r="A78" s="4"/>
      <c r="B78" s="6">
        <v>2015</v>
      </c>
      <c r="C78" s="6">
        <v>2016</v>
      </c>
      <c r="D78" s="6">
        <v>2017</v>
      </c>
      <c r="E78" s="6">
        <v>2018</v>
      </c>
      <c r="F78" s="6">
        <v>2019</v>
      </c>
      <c r="G78" s="6">
        <v>2020</v>
      </c>
      <c r="H78" s="6">
        <v>2021</v>
      </c>
      <c r="I78" s="6">
        <v>2022</v>
      </c>
      <c r="J78" s="6">
        <v>2023</v>
      </c>
      <c r="K78" s="6">
        <v>2024</v>
      </c>
      <c r="L78" s="6">
        <v>2025</v>
      </c>
      <c r="M78" s="6">
        <v>2026</v>
      </c>
      <c r="N78" s="6">
        <v>2027</v>
      </c>
      <c r="O78" s="6">
        <v>2028</v>
      </c>
      <c r="P78" s="6">
        <v>2029</v>
      </c>
      <c r="Q78" s="6">
        <v>2030</v>
      </c>
      <c r="R78" s="6">
        <v>2031</v>
      </c>
      <c r="S78" s="6">
        <v>2032</v>
      </c>
      <c r="T78" s="6">
        <v>2033</v>
      </c>
      <c r="U78" s="6">
        <v>2034</v>
      </c>
      <c r="V78" s="6">
        <v>2035</v>
      </c>
      <c r="W78" s="6">
        <v>2036</v>
      </c>
      <c r="X78" s="6">
        <v>2037</v>
      </c>
      <c r="Y78" s="6">
        <v>2038</v>
      </c>
      <c r="Z78" s="6">
        <v>2039</v>
      </c>
      <c r="AA78" s="6">
        <v>2040</v>
      </c>
      <c r="AB78" s="6">
        <v>2041</v>
      </c>
      <c r="AC78" s="6">
        <v>2042</v>
      </c>
      <c r="AD78" s="6">
        <v>2043</v>
      </c>
      <c r="AE78" s="6">
        <v>2044</v>
      </c>
      <c r="AF78" s="6">
        <v>2045</v>
      </c>
      <c r="AG78" s="6">
        <v>2046</v>
      </c>
      <c r="AH78" s="6">
        <v>2047</v>
      </c>
      <c r="AI78" s="6">
        <v>2048</v>
      </c>
      <c r="AJ78" s="6">
        <v>2049</v>
      </c>
      <c r="AK78" s="6">
        <v>2050</v>
      </c>
    </row>
    <row r="79" spans="1:43" s="6" customFormat="1">
      <c r="A79" s="4" t="s">
        <v>72</v>
      </c>
      <c r="B79" s="6">
        <f>B61</f>
        <v>2438234487860.2593</v>
      </c>
      <c r="C79" s="6">
        <f>$B79*('NEB CEF End-Use Demand'!M$29/'NEB CEF End-Use Demand'!$L$29)</f>
        <v>2536574796690.5625</v>
      </c>
      <c r="D79" s="6">
        <f>$B79*('NEB CEF End-Use Demand'!N$29/'NEB CEF End-Use Demand'!$L$29)</f>
        <v>2640966816833.5</v>
      </c>
      <c r="E79" s="6">
        <f>$B79*('NEB CEF End-Use Demand'!O$29/'NEB CEF End-Use Demand'!$L$29)</f>
        <v>2718126136069.584</v>
      </c>
      <c r="F79" s="6">
        <f>$B79*('NEB CEF End-Use Demand'!P$29/'NEB CEF End-Use Demand'!$L$29)</f>
        <v>2750502791592.1763</v>
      </c>
      <c r="G79" s="6">
        <f>$B79*('NEB CEF End-Use Demand'!Q$29/'NEB CEF End-Use Demand'!$L$29)</f>
        <v>2793772527477.5098</v>
      </c>
      <c r="H79" s="6">
        <f>$B79*('NEB CEF End-Use Demand'!R$29/'NEB CEF End-Use Demand'!$L$29)</f>
        <v>2835831921100.3164</v>
      </c>
      <c r="I79" s="6">
        <f>$B79*('NEB CEF End-Use Demand'!S$29/'NEB CEF End-Use Demand'!$L$29)</f>
        <v>2889389566217.1274</v>
      </c>
      <c r="J79" s="6">
        <f>$B79*('NEB CEF End-Use Demand'!T$29/'NEB CEF End-Use Demand'!$L$29)</f>
        <v>2957773904049.8926</v>
      </c>
      <c r="K79" s="6">
        <f>$B79*('NEB CEF End-Use Demand'!U$29/'NEB CEF End-Use Demand'!$L$29)</f>
        <v>3024947899620.1304</v>
      </c>
      <c r="L79" s="6">
        <f>$B79*('NEB CEF End-Use Demand'!V$29/'NEB CEF End-Use Demand'!$L$29)</f>
        <v>3084859841615.2075</v>
      </c>
      <c r="M79" s="6">
        <f>$B79*('NEB CEF End-Use Demand'!W$29/'NEB CEF End-Use Demand'!$L$29)</f>
        <v>3148705395963.4971</v>
      </c>
      <c r="N79" s="6">
        <f>$B79*('NEB CEF End-Use Demand'!X$29/'NEB CEF End-Use Demand'!$L$29)</f>
        <v>3214366463705.5767</v>
      </c>
      <c r="O79" s="6">
        <f>$B79*('NEB CEF End-Use Demand'!Y$29/'NEB CEF End-Use Demand'!$L$29)</f>
        <v>3275791333528.812</v>
      </c>
      <c r="P79" s="6">
        <f>$B79*('NEB CEF End-Use Demand'!Z$29/'NEB CEF End-Use Demand'!$L$29)</f>
        <v>3329651564211.2554</v>
      </c>
      <c r="Q79" s="6">
        <f>$B79*('NEB CEF End-Use Demand'!AA$29/'NEB CEF End-Use Demand'!$L$29)</f>
        <v>3381998867065.5396</v>
      </c>
      <c r="R79" s="6">
        <f>$B79*('NEB CEF End-Use Demand'!AB$29/'NEB CEF End-Use Demand'!$L$29)</f>
        <v>3433438413222.9287</v>
      </c>
      <c r="S79" s="6">
        <f>$B79*('NEB CEF End-Use Demand'!AC$29/'NEB CEF End-Use Demand'!$L$29)</f>
        <v>3483365031552.1602</v>
      </c>
      <c r="T79" s="6">
        <f>$B79*('NEB CEF End-Use Demand'!AD$29/'NEB CEF End-Use Demand'!$L$29)</f>
        <v>3531173550921.9692</v>
      </c>
      <c r="U79" s="6">
        <f>$B79*('NEB CEF End-Use Demand'!AE$29/'NEB CEF End-Use Demand'!$L$29)</f>
        <v>3585033781604.4126</v>
      </c>
      <c r="V79" s="6">
        <f>$B79*('NEB CEF End-Use Demand'!AF$29/'NEB CEF End-Use Demand'!$L$29)</f>
        <v>3643130210205.6992</v>
      </c>
      <c r="W79" s="6">
        <f>$B79*('NEB CEF End-Use Demand'!AG$29/'NEB CEF End-Use Demand'!$L$29)</f>
        <v>3687005117222.2959</v>
      </c>
      <c r="X79" s="6">
        <f>$B79*('NEB CEF End-Use Demand'!AH$29/'NEB CEF End-Use Demand'!$L$29)</f>
        <v>3736931735551.5269</v>
      </c>
      <c r="Y79" s="6">
        <f>$B79*('NEB CEF End-Use Demand'!AI$29/'NEB CEF End-Use Demand'!$L$29)</f>
        <v>3781411813699.3867</v>
      </c>
      <c r="Z79" s="6">
        <f>$B79*('NEB CEF End-Use Demand'!AJ$29/'NEB CEF End-Use Demand'!$L$29)</f>
        <v>3814393640353.2427</v>
      </c>
      <c r="AA79" s="6">
        <f>$B79*('NEB CEF End-Use Demand'!AK$29/'NEB CEF End-Use Demand'!$L$29)</f>
        <v>3846165124744.5713</v>
      </c>
      <c r="AB79" s="6">
        <f>TREND($R79:$AA79,$R$69:$AA$69,AB$69)</f>
        <v>3913621533509.3906</v>
      </c>
      <c r="AC79" s="6">
        <f t="shared" ref="AC79:AK84" si="11">TREND($R79:$AA79,$R$69:$AA$69,AC$69)</f>
        <v>3960788204709.6875</v>
      </c>
      <c r="AD79" s="6">
        <f t="shared" si="11"/>
        <v>4007954875909.9688</v>
      </c>
      <c r="AE79" s="6">
        <f t="shared" si="11"/>
        <v>4055121547110.25</v>
      </c>
      <c r="AF79" s="6">
        <f t="shared" si="11"/>
        <v>4102288218310.5469</v>
      </c>
      <c r="AG79" s="6">
        <f t="shared" si="11"/>
        <v>4149454889510.8281</v>
      </c>
      <c r="AH79" s="6">
        <f t="shared" si="11"/>
        <v>4196621560711.125</v>
      </c>
      <c r="AI79" s="6">
        <f t="shared" si="11"/>
        <v>4243788231911.4062</v>
      </c>
      <c r="AJ79" s="6">
        <f t="shared" si="11"/>
        <v>4290954903111.6875</v>
      </c>
      <c r="AK79" s="6">
        <f t="shared" si="11"/>
        <v>4338121574311.9844</v>
      </c>
    </row>
    <row r="80" spans="1:43" s="6" customFormat="1">
      <c r="A80" s="4" t="s">
        <v>656</v>
      </c>
      <c r="B80" s="6">
        <v>0</v>
      </c>
      <c r="C80" s="6">
        <f>$B80*('NEB CEF End-Use Demand'!M$29/'NEB CEF End-Use Demand'!$L$29)</f>
        <v>0</v>
      </c>
      <c r="D80" s="6">
        <f>$B80*('NEB CEF End-Use Demand'!N$29/'NEB CEF End-Use Demand'!$L$29)</f>
        <v>0</v>
      </c>
      <c r="E80" s="6">
        <f>$B80*('NEB CEF End-Use Demand'!O$29/'NEB CEF End-Use Demand'!$L$29)</f>
        <v>0</v>
      </c>
      <c r="F80" s="6">
        <f>$B80*('NEB CEF End-Use Demand'!P$29/'NEB CEF End-Use Demand'!$L$29)</f>
        <v>0</v>
      </c>
      <c r="G80" s="6">
        <f>$B80*('NEB CEF End-Use Demand'!Q$29/'NEB CEF End-Use Demand'!$L$29)</f>
        <v>0</v>
      </c>
      <c r="H80" s="6">
        <f>$B80*('NEB CEF End-Use Demand'!R$29/'NEB CEF End-Use Demand'!$L$29)</f>
        <v>0</v>
      </c>
      <c r="I80" s="6">
        <f>$B80*('NEB CEF End-Use Demand'!S$29/'NEB CEF End-Use Demand'!$L$29)</f>
        <v>0</v>
      </c>
      <c r="J80" s="6">
        <f>$B80*('NEB CEF End-Use Demand'!T$29/'NEB CEF End-Use Demand'!$L$29)</f>
        <v>0</v>
      </c>
      <c r="K80" s="6">
        <f>$B80*('NEB CEF End-Use Demand'!U$29/'NEB CEF End-Use Demand'!$L$29)</f>
        <v>0</v>
      </c>
      <c r="L80" s="6">
        <f>$B80*('NEB CEF End-Use Demand'!V$29/'NEB CEF End-Use Demand'!$L$29)</f>
        <v>0</v>
      </c>
      <c r="M80" s="6">
        <f>$B80*('NEB CEF End-Use Demand'!W$29/'NEB CEF End-Use Demand'!$L$29)</f>
        <v>0</v>
      </c>
      <c r="N80" s="6">
        <f>$B80*('NEB CEF End-Use Demand'!X$29/'NEB CEF End-Use Demand'!$L$29)</f>
        <v>0</v>
      </c>
      <c r="O80" s="6">
        <f>$B80*('NEB CEF End-Use Demand'!Y$29/'NEB CEF End-Use Demand'!$L$29)</f>
        <v>0</v>
      </c>
      <c r="P80" s="6">
        <f>$B80*('NEB CEF End-Use Demand'!Z$29/'NEB CEF End-Use Demand'!$L$29)</f>
        <v>0</v>
      </c>
      <c r="Q80" s="6">
        <f>$B80*('NEB CEF End-Use Demand'!AA$29/'NEB CEF End-Use Demand'!$L$29)</f>
        <v>0</v>
      </c>
      <c r="R80" s="6">
        <f>$B80*('NEB CEF End-Use Demand'!AB$29/'NEB CEF End-Use Demand'!$L$29)</f>
        <v>0</v>
      </c>
      <c r="S80" s="6">
        <f>$B80*('NEB CEF End-Use Demand'!AC$29/'NEB CEF End-Use Demand'!$L$29)</f>
        <v>0</v>
      </c>
      <c r="T80" s="6">
        <f>$B80*('NEB CEF End-Use Demand'!AD$29/'NEB CEF End-Use Demand'!$L$29)</f>
        <v>0</v>
      </c>
      <c r="U80" s="6">
        <f>$B80*('NEB CEF End-Use Demand'!AE$29/'NEB CEF End-Use Demand'!$L$29)</f>
        <v>0</v>
      </c>
      <c r="V80" s="6">
        <f>$B80*('NEB CEF End-Use Demand'!AF$29/'NEB CEF End-Use Demand'!$L$29)</f>
        <v>0</v>
      </c>
      <c r="W80" s="6">
        <f>$B80*('NEB CEF End-Use Demand'!AG$29/'NEB CEF End-Use Demand'!$L$29)</f>
        <v>0</v>
      </c>
      <c r="X80" s="6">
        <f>$B80*('NEB CEF End-Use Demand'!AH$29/'NEB CEF End-Use Demand'!$L$29)</f>
        <v>0</v>
      </c>
      <c r="Y80" s="6">
        <f>$B80*('NEB CEF End-Use Demand'!AI$29/'NEB CEF End-Use Demand'!$L$29)</f>
        <v>0</v>
      </c>
      <c r="Z80" s="6">
        <f>$B80*('NEB CEF End-Use Demand'!AJ$29/'NEB CEF End-Use Demand'!$L$29)</f>
        <v>0</v>
      </c>
      <c r="AA80" s="6">
        <f>$B80*('NEB CEF End-Use Demand'!AK$29/'NEB CEF End-Use Demand'!$L$29)</f>
        <v>0</v>
      </c>
      <c r="AB80" s="6">
        <f t="shared" ref="AB80:AB84" si="12">TREND($R80:$AA80,$R$69:$AA$69,AB$69)</f>
        <v>0</v>
      </c>
      <c r="AC80" s="6">
        <f t="shared" si="11"/>
        <v>0</v>
      </c>
      <c r="AD80" s="6">
        <f t="shared" si="11"/>
        <v>0</v>
      </c>
      <c r="AE80" s="6">
        <f t="shared" si="11"/>
        <v>0</v>
      </c>
      <c r="AF80" s="6">
        <f t="shared" si="11"/>
        <v>0</v>
      </c>
      <c r="AG80" s="6">
        <f t="shared" si="11"/>
        <v>0</v>
      </c>
      <c r="AH80" s="6">
        <f t="shared" si="11"/>
        <v>0</v>
      </c>
      <c r="AI80" s="6">
        <f t="shared" si="11"/>
        <v>0</v>
      </c>
      <c r="AJ80" s="6">
        <f t="shared" si="11"/>
        <v>0</v>
      </c>
      <c r="AK80" s="6">
        <f t="shared" si="11"/>
        <v>0</v>
      </c>
    </row>
    <row r="81" spans="1:37" s="6" customFormat="1">
      <c r="A81" s="4" t="s">
        <v>73</v>
      </c>
      <c r="B81" s="6">
        <f>C61</f>
        <v>554338734937.73291</v>
      </c>
      <c r="C81" s="6">
        <f>$B81*('NEB CEF End-Use Demand'!M$29/'NEB CEF End-Use Demand'!$L$29)</f>
        <v>576696651152.02466</v>
      </c>
      <c r="D81" s="6">
        <f>$B81*('NEB CEF End-Use Demand'!N$29/'NEB CEF End-Use Demand'!$L$29)</f>
        <v>600430439133.34985</v>
      </c>
      <c r="E81" s="6">
        <f>$B81*('NEB CEF End-Use Demand'!O$29/'NEB CEF End-Use Demand'!$L$29)</f>
        <v>617972804163.0249</v>
      </c>
      <c r="F81" s="6">
        <f>$B81*('NEB CEF End-Use Demand'!P$29/'NEB CEF End-Use Demand'!$L$29)</f>
        <v>625333718116.65332</v>
      </c>
      <c r="G81" s="6">
        <f>$B81*('NEB CEF End-Use Demand'!Q$29/'NEB CEF End-Use Demand'!$L$29)</f>
        <v>635171201250.94165</v>
      </c>
      <c r="H81" s="6">
        <f>$B81*('NEB CEF End-Use Demand'!R$29/'NEB CEF End-Use Demand'!$L$29)</f>
        <v>644733510031.82336</v>
      </c>
      <c r="I81" s="6">
        <f>$B81*('NEB CEF End-Use Demand'!S$29/'NEB CEF End-Use Demand'!$L$29)</f>
        <v>656909975170.06836</v>
      </c>
      <c r="J81" s="6">
        <f>$B81*('NEB CEF End-Use Demand'!T$29/'NEB CEF End-Use Demand'!$L$29)</f>
        <v>672457326137.54517</v>
      </c>
      <c r="K81" s="6">
        <f>$B81*('NEB CEF End-Use Demand'!U$29/'NEB CEF End-Use Demand'!$L$29)</f>
        <v>687729502751.61523</v>
      </c>
      <c r="L81" s="6">
        <f>$B81*('NEB CEF End-Use Demand'!V$29/'NEB CEF End-Use Demand'!$L$29)</f>
        <v>701350633245.24536</v>
      </c>
      <c r="M81" s="6">
        <f>$B81*('NEB CEF End-Use Demand'!W$29/'NEB CEF End-Use Demand'!$L$29)</f>
        <v>715866080387.44714</v>
      </c>
      <c r="N81" s="6">
        <f>$B81*('NEB CEF End-Use Demand'!X$29/'NEB CEF End-Use Demand'!$L$29)</f>
        <v>730794289059.75891</v>
      </c>
      <c r="O81" s="6">
        <f>$B81*('NEB CEF End-Use Demand'!Y$29/'NEB CEF End-Use Demand'!$L$29)</f>
        <v>744759387495.14722</v>
      </c>
      <c r="P81" s="6">
        <f>$B81*('NEB CEF End-Use Demand'!Z$29/'NEB CEF End-Use Demand'!$L$29)</f>
        <v>757004646221.74402</v>
      </c>
      <c r="Q81" s="6">
        <f>$B81*('NEB CEF End-Use Demand'!AA$29/'NEB CEF End-Use Demand'!$L$29)</f>
        <v>768905937006.5824</v>
      </c>
      <c r="R81" s="6">
        <f>$B81*('NEB CEF End-Use Demand'!AB$29/'NEB CEF End-Use Demand'!$L$29)</f>
        <v>780600847026.36572</v>
      </c>
      <c r="S81" s="6">
        <f>$B81*('NEB CEF End-Use Demand'!AC$29/'NEB CEF End-Use Demand'!$L$29)</f>
        <v>791951789104.39087</v>
      </c>
      <c r="T81" s="6">
        <f>$B81*('NEB CEF End-Use Demand'!AD$29/'NEB CEF End-Use Demand'!$L$29)</f>
        <v>802821176063.95422</v>
      </c>
      <c r="U81" s="6">
        <f>$B81*('NEB CEF End-Use Demand'!AE$29/'NEB CEF End-Use Demand'!$L$29)</f>
        <v>815066434790.55103</v>
      </c>
      <c r="V81" s="6">
        <f>$B81*('NEB CEF End-Use Demand'!AF$29/'NEB CEF End-Use Demand'!$L$29)</f>
        <v>828274803754.07104</v>
      </c>
      <c r="W81" s="6">
        <f>$B81*('NEB CEF End-Use Demand'!AG$29/'NEB CEF End-Use Demand'!$L$29)</f>
        <v>838249874065.06274</v>
      </c>
      <c r="X81" s="6">
        <f>$B81*('NEB CEF End-Use Demand'!AH$29/'NEB CEF End-Use Demand'!$L$29)</f>
        <v>849600816143.08789</v>
      </c>
      <c r="Y81" s="6">
        <f>$B81*('NEB CEF End-Use Demand'!AI$29/'NEB CEF End-Use Demand'!$L$29)</f>
        <v>859713473630.78284</v>
      </c>
      <c r="Z81" s="6">
        <f>$B81*('NEB CEF End-Use Demand'!AJ$29/'NEB CEF End-Use Demand'!$L$29)</f>
        <v>867211974761.11462</v>
      </c>
      <c r="AA81" s="6">
        <f>$B81*('NEB CEF End-Use Demand'!AK$29/'NEB CEF End-Use Demand'!$L$29)</f>
        <v>874435301538.03955</v>
      </c>
      <c r="AB81" s="6">
        <f t="shared" si="12"/>
        <v>889771685501.23828</v>
      </c>
      <c r="AC81" s="6">
        <f t="shared" si="11"/>
        <v>900495146667.33203</v>
      </c>
      <c r="AD81" s="6">
        <f t="shared" si="11"/>
        <v>911218607833.42188</v>
      </c>
      <c r="AE81" s="6">
        <f t="shared" si="11"/>
        <v>921942068999.51172</v>
      </c>
      <c r="AF81" s="6">
        <f t="shared" si="11"/>
        <v>932665530165.60156</v>
      </c>
      <c r="AG81" s="6">
        <f t="shared" si="11"/>
        <v>943388991331.69141</v>
      </c>
      <c r="AH81" s="6">
        <f t="shared" si="11"/>
        <v>954112452497.78125</v>
      </c>
      <c r="AI81" s="6">
        <f t="shared" si="11"/>
        <v>964835913663.87109</v>
      </c>
      <c r="AJ81" s="6">
        <f t="shared" si="11"/>
        <v>975559374829.96094</v>
      </c>
      <c r="AK81" s="6">
        <f t="shared" si="11"/>
        <v>986282835996.05078</v>
      </c>
    </row>
    <row r="82" spans="1:37" s="6" customFormat="1">
      <c r="A82" s="4" t="s">
        <v>657</v>
      </c>
      <c r="B82" s="6">
        <v>0</v>
      </c>
      <c r="C82" s="6">
        <f>$B82*('NEB CEF End-Use Demand'!M$29/'NEB CEF End-Use Demand'!$L$29)</f>
        <v>0</v>
      </c>
      <c r="D82" s="6">
        <f>$B82*('NEB CEF End-Use Demand'!N$29/'NEB CEF End-Use Demand'!$L$29)</f>
        <v>0</v>
      </c>
      <c r="E82" s="6">
        <f>$B82*('NEB CEF End-Use Demand'!O$29/'NEB CEF End-Use Demand'!$L$29)</f>
        <v>0</v>
      </c>
      <c r="F82" s="6">
        <f>$B82*('NEB CEF End-Use Demand'!P$29/'NEB CEF End-Use Demand'!$L$29)</f>
        <v>0</v>
      </c>
      <c r="G82" s="6">
        <f>$B82*('NEB CEF End-Use Demand'!Q$29/'NEB CEF End-Use Demand'!$L$29)</f>
        <v>0</v>
      </c>
      <c r="H82" s="6">
        <f>$B82*('NEB CEF End-Use Demand'!R$29/'NEB CEF End-Use Demand'!$L$29)</f>
        <v>0</v>
      </c>
      <c r="I82" s="6">
        <f>$B82*('NEB CEF End-Use Demand'!S$29/'NEB CEF End-Use Demand'!$L$29)</f>
        <v>0</v>
      </c>
      <c r="J82" s="6">
        <f>$B82*('NEB CEF End-Use Demand'!T$29/'NEB CEF End-Use Demand'!$L$29)</f>
        <v>0</v>
      </c>
      <c r="K82" s="6">
        <f>$B82*('NEB CEF End-Use Demand'!U$29/'NEB CEF End-Use Demand'!$L$29)</f>
        <v>0</v>
      </c>
      <c r="L82" s="6">
        <f>$B82*('NEB CEF End-Use Demand'!V$29/'NEB CEF End-Use Demand'!$L$29)</f>
        <v>0</v>
      </c>
      <c r="M82" s="6">
        <f>$B82*('NEB CEF End-Use Demand'!W$29/'NEB CEF End-Use Demand'!$L$29)</f>
        <v>0</v>
      </c>
      <c r="N82" s="6">
        <f>$B82*('NEB CEF End-Use Demand'!X$29/'NEB CEF End-Use Demand'!$L$29)</f>
        <v>0</v>
      </c>
      <c r="O82" s="6">
        <f>$B82*('NEB CEF End-Use Demand'!Y$29/'NEB CEF End-Use Demand'!$L$29)</f>
        <v>0</v>
      </c>
      <c r="P82" s="6">
        <f>$B82*('NEB CEF End-Use Demand'!Z$29/'NEB CEF End-Use Demand'!$L$29)</f>
        <v>0</v>
      </c>
      <c r="Q82" s="6">
        <f>$B82*('NEB CEF End-Use Demand'!AA$29/'NEB CEF End-Use Demand'!$L$29)</f>
        <v>0</v>
      </c>
      <c r="R82" s="6">
        <f>$B82*('NEB CEF End-Use Demand'!AB$29/'NEB CEF End-Use Demand'!$L$29)</f>
        <v>0</v>
      </c>
      <c r="S82" s="6">
        <f>$B82*('NEB CEF End-Use Demand'!AC$29/'NEB CEF End-Use Demand'!$L$29)</f>
        <v>0</v>
      </c>
      <c r="T82" s="6">
        <f>$B82*('NEB CEF End-Use Demand'!AD$29/'NEB CEF End-Use Demand'!$L$29)</f>
        <v>0</v>
      </c>
      <c r="U82" s="6">
        <f>$B82*('NEB CEF End-Use Demand'!AE$29/'NEB CEF End-Use Demand'!$L$29)</f>
        <v>0</v>
      </c>
      <c r="V82" s="6">
        <f>$B82*('NEB CEF End-Use Demand'!AF$29/'NEB CEF End-Use Demand'!$L$29)</f>
        <v>0</v>
      </c>
      <c r="W82" s="6">
        <f>$B82*('NEB CEF End-Use Demand'!AG$29/'NEB CEF End-Use Demand'!$L$29)</f>
        <v>0</v>
      </c>
      <c r="X82" s="6">
        <f>$B82*('NEB CEF End-Use Demand'!AH$29/'NEB CEF End-Use Demand'!$L$29)</f>
        <v>0</v>
      </c>
      <c r="Y82" s="6">
        <f>$B82*('NEB CEF End-Use Demand'!AI$29/'NEB CEF End-Use Demand'!$L$29)</f>
        <v>0</v>
      </c>
      <c r="Z82" s="6">
        <f>$B82*('NEB CEF End-Use Demand'!AJ$29/'NEB CEF End-Use Demand'!$L$29)</f>
        <v>0</v>
      </c>
      <c r="AA82" s="6">
        <f>$B82*('NEB CEF End-Use Demand'!AK$29/'NEB CEF End-Use Demand'!$L$29)</f>
        <v>0</v>
      </c>
      <c r="AB82" s="6">
        <f t="shared" si="12"/>
        <v>0</v>
      </c>
      <c r="AC82" s="6">
        <f t="shared" si="11"/>
        <v>0</v>
      </c>
      <c r="AD82" s="6">
        <f t="shared" si="11"/>
        <v>0</v>
      </c>
      <c r="AE82" s="6">
        <f t="shared" si="11"/>
        <v>0</v>
      </c>
      <c r="AF82" s="6">
        <f t="shared" si="11"/>
        <v>0</v>
      </c>
      <c r="AG82" s="6">
        <f t="shared" si="11"/>
        <v>0</v>
      </c>
      <c r="AH82" s="6">
        <f t="shared" si="11"/>
        <v>0</v>
      </c>
      <c r="AI82" s="6">
        <f t="shared" si="11"/>
        <v>0</v>
      </c>
      <c r="AJ82" s="6">
        <f t="shared" si="11"/>
        <v>0</v>
      </c>
      <c r="AK82" s="6">
        <f t="shared" si="11"/>
        <v>0</v>
      </c>
    </row>
    <row r="83" spans="1:37" s="6" customFormat="1">
      <c r="A83" s="4" t="s">
        <v>658</v>
      </c>
      <c r="B83" s="6">
        <v>0</v>
      </c>
      <c r="C83" s="6">
        <f>$B83*('NEB CEF End-Use Demand'!M$29/'NEB CEF End-Use Demand'!$L$29)</f>
        <v>0</v>
      </c>
      <c r="D83" s="6">
        <f>$B83*('NEB CEF End-Use Demand'!N$29/'NEB CEF End-Use Demand'!$L$29)</f>
        <v>0</v>
      </c>
      <c r="E83" s="6">
        <f>$B83*('NEB CEF End-Use Demand'!O$29/'NEB CEF End-Use Demand'!$L$29)</f>
        <v>0</v>
      </c>
      <c r="F83" s="6">
        <f>$B83*('NEB CEF End-Use Demand'!P$29/'NEB CEF End-Use Demand'!$L$29)</f>
        <v>0</v>
      </c>
      <c r="G83" s="6">
        <f>$B83*('NEB CEF End-Use Demand'!Q$29/'NEB CEF End-Use Demand'!$L$29)</f>
        <v>0</v>
      </c>
      <c r="H83" s="6">
        <f>$B83*('NEB CEF End-Use Demand'!R$29/'NEB CEF End-Use Demand'!$L$29)</f>
        <v>0</v>
      </c>
      <c r="I83" s="6">
        <f>$B83*('NEB CEF End-Use Demand'!S$29/'NEB CEF End-Use Demand'!$L$29)</f>
        <v>0</v>
      </c>
      <c r="J83" s="6">
        <f>$B83*('NEB CEF End-Use Demand'!T$29/'NEB CEF End-Use Demand'!$L$29)</f>
        <v>0</v>
      </c>
      <c r="K83" s="6">
        <f>$B83*('NEB CEF End-Use Demand'!U$29/'NEB CEF End-Use Demand'!$L$29)</f>
        <v>0</v>
      </c>
      <c r="L83" s="6">
        <f>$B83*('NEB CEF End-Use Demand'!V$29/'NEB CEF End-Use Demand'!$L$29)</f>
        <v>0</v>
      </c>
      <c r="M83" s="6">
        <f>$B83*('NEB CEF End-Use Demand'!W$29/'NEB CEF End-Use Demand'!$L$29)</f>
        <v>0</v>
      </c>
      <c r="N83" s="6">
        <f>$B83*('NEB CEF End-Use Demand'!X$29/'NEB CEF End-Use Demand'!$L$29)</f>
        <v>0</v>
      </c>
      <c r="O83" s="6">
        <f>$B83*('NEB CEF End-Use Demand'!Y$29/'NEB CEF End-Use Demand'!$L$29)</f>
        <v>0</v>
      </c>
      <c r="P83" s="6">
        <f>$B83*('NEB CEF End-Use Demand'!Z$29/'NEB CEF End-Use Demand'!$L$29)</f>
        <v>0</v>
      </c>
      <c r="Q83" s="6">
        <f>$B83*('NEB CEF End-Use Demand'!AA$29/'NEB CEF End-Use Demand'!$L$29)</f>
        <v>0</v>
      </c>
      <c r="R83" s="6">
        <f>$B83*('NEB CEF End-Use Demand'!AB$29/'NEB CEF End-Use Demand'!$L$29)</f>
        <v>0</v>
      </c>
      <c r="S83" s="6">
        <f>$B83*('NEB CEF End-Use Demand'!AC$29/'NEB CEF End-Use Demand'!$L$29)</f>
        <v>0</v>
      </c>
      <c r="T83" s="6">
        <f>$B83*('NEB CEF End-Use Demand'!AD$29/'NEB CEF End-Use Demand'!$L$29)</f>
        <v>0</v>
      </c>
      <c r="U83" s="6">
        <f>$B83*('NEB CEF End-Use Demand'!AE$29/'NEB CEF End-Use Demand'!$L$29)</f>
        <v>0</v>
      </c>
      <c r="V83" s="6">
        <f>$B83*('NEB CEF End-Use Demand'!AF$29/'NEB CEF End-Use Demand'!$L$29)</f>
        <v>0</v>
      </c>
      <c r="W83" s="6">
        <f>$B83*('NEB CEF End-Use Demand'!AG$29/'NEB CEF End-Use Demand'!$L$29)</f>
        <v>0</v>
      </c>
      <c r="X83" s="6">
        <f>$B83*('NEB CEF End-Use Demand'!AH$29/'NEB CEF End-Use Demand'!$L$29)</f>
        <v>0</v>
      </c>
      <c r="Y83" s="6">
        <f>$B83*('NEB CEF End-Use Demand'!AI$29/'NEB CEF End-Use Demand'!$L$29)</f>
        <v>0</v>
      </c>
      <c r="Z83" s="6">
        <f>$B83*('NEB CEF End-Use Demand'!AJ$29/'NEB CEF End-Use Demand'!$L$29)</f>
        <v>0</v>
      </c>
      <c r="AA83" s="6">
        <f>$B83*('NEB CEF End-Use Demand'!AK$29/'NEB CEF End-Use Demand'!$L$29)</f>
        <v>0</v>
      </c>
      <c r="AB83" s="6">
        <f t="shared" si="12"/>
        <v>0</v>
      </c>
      <c r="AC83" s="6">
        <f t="shared" si="11"/>
        <v>0</v>
      </c>
      <c r="AD83" s="6">
        <f t="shared" si="11"/>
        <v>0</v>
      </c>
      <c r="AE83" s="6">
        <f t="shared" si="11"/>
        <v>0</v>
      </c>
      <c r="AF83" s="6">
        <f t="shared" si="11"/>
        <v>0</v>
      </c>
      <c r="AG83" s="6">
        <f t="shared" si="11"/>
        <v>0</v>
      </c>
      <c r="AH83" s="6">
        <f t="shared" si="11"/>
        <v>0</v>
      </c>
      <c r="AI83" s="6">
        <f t="shared" si="11"/>
        <v>0</v>
      </c>
      <c r="AJ83" s="6">
        <f t="shared" si="11"/>
        <v>0</v>
      </c>
      <c r="AK83" s="6">
        <f t="shared" si="11"/>
        <v>0</v>
      </c>
    </row>
    <row r="84" spans="1:37" s="6" customFormat="1">
      <c r="A84" s="4" t="s">
        <v>75</v>
      </c>
      <c r="B84" s="6">
        <v>0</v>
      </c>
      <c r="C84" s="6">
        <f>$B84*('NEB CEF End-Use Demand'!M$29/'NEB CEF End-Use Demand'!$L$29)</f>
        <v>0</v>
      </c>
      <c r="D84" s="6">
        <f>$B84*('NEB CEF End-Use Demand'!N$29/'NEB CEF End-Use Demand'!$L$29)</f>
        <v>0</v>
      </c>
      <c r="E84" s="6">
        <f>$B84*('NEB CEF End-Use Demand'!O$29/'NEB CEF End-Use Demand'!$L$29)</f>
        <v>0</v>
      </c>
      <c r="F84" s="6">
        <f>$B84*('NEB CEF End-Use Demand'!P$29/'NEB CEF End-Use Demand'!$L$29)</f>
        <v>0</v>
      </c>
      <c r="G84" s="6">
        <f>$B84*('NEB CEF End-Use Demand'!Q$29/'NEB CEF End-Use Demand'!$L$29)</f>
        <v>0</v>
      </c>
      <c r="H84" s="6">
        <f>$B84*('NEB CEF End-Use Demand'!R$29/'NEB CEF End-Use Demand'!$L$29)</f>
        <v>0</v>
      </c>
      <c r="I84" s="6">
        <f>$B84*('NEB CEF End-Use Demand'!S$29/'NEB CEF End-Use Demand'!$L$29)</f>
        <v>0</v>
      </c>
      <c r="J84" s="6">
        <f>$B84*('NEB CEF End-Use Demand'!T$29/'NEB CEF End-Use Demand'!$L$29)</f>
        <v>0</v>
      </c>
      <c r="K84" s="6">
        <f>$B84*('NEB CEF End-Use Demand'!U$29/'NEB CEF End-Use Demand'!$L$29)</f>
        <v>0</v>
      </c>
      <c r="L84" s="6">
        <f>$B84*('NEB CEF End-Use Demand'!V$29/'NEB CEF End-Use Demand'!$L$29)</f>
        <v>0</v>
      </c>
      <c r="M84" s="6">
        <f>$B84*('NEB CEF End-Use Demand'!W$29/'NEB CEF End-Use Demand'!$L$29)</f>
        <v>0</v>
      </c>
      <c r="N84" s="6">
        <f>$B84*('NEB CEF End-Use Demand'!X$29/'NEB CEF End-Use Demand'!$L$29)</f>
        <v>0</v>
      </c>
      <c r="O84" s="6">
        <f>$B84*('NEB CEF End-Use Demand'!Y$29/'NEB CEF End-Use Demand'!$L$29)</f>
        <v>0</v>
      </c>
      <c r="P84" s="6">
        <f>$B84*('NEB CEF End-Use Demand'!Z$29/'NEB CEF End-Use Demand'!$L$29)</f>
        <v>0</v>
      </c>
      <c r="Q84" s="6">
        <f>$B84*('NEB CEF End-Use Demand'!AA$29/'NEB CEF End-Use Demand'!$L$29)</f>
        <v>0</v>
      </c>
      <c r="R84" s="6">
        <f>$B84*('NEB CEF End-Use Demand'!AB$29/'NEB CEF End-Use Demand'!$L$29)</f>
        <v>0</v>
      </c>
      <c r="S84" s="6">
        <f>$B84*('NEB CEF End-Use Demand'!AC$29/'NEB CEF End-Use Demand'!$L$29)</f>
        <v>0</v>
      </c>
      <c r="T84" s="6">
        <f>$B84*('NEB CEF End-Use Demand'!AD$29/'NEB CEF End-Use Demand'!$L$29)</f>
        <v>0</v>
      </c>
      <c r="U84" s="6">
        <f>$B84*('NEB CEF End-Use Demand'!AE$29/'NEB CEF End-Use Demand'!$L$29)</f>
        <v>0</v>
      </c>
      <c r="V84" s="6">
        <f>$B84*('NEB CEF End-Use Demand'!AF$29/'NEB CEF End-Use Demand'!$L$29)</f>
        <v>0</v>
      </c>
      <c r="W84" s="6">
        <f>$B84*('NEB CEF End-Use Demand'!AG$29/'NEB CEF End-Use Demand'!$L$29)</f>
        <v>0</v>
      </c>
      <c r="X84" s="6">
        <f>$B84*('NEB CEF End-Use Demand'!AH$29/'NEB CEF End-Use Demand'!$L$29)</f>
        <v>0</v>
      </c>
      <c r="Y84" s="6">
        <f>$B84*('NEB CEF End-Use Demand'!AI$29/'NEB CEF End-Use Demand'!$L$29)</f>
        <v>0</v>
      </c>
      <c r="Z84" s="6">
        <f>$B84*('NEB CEF End-Use Demand'!AJ$29/'NEB CEF End-Use Demand'!$L$29)</f>
        <v>0</v>
      </c>
      <c r="AA84" s="6">
        <f>$B84*('NEB CEF End-Use Demand'!AK$29/'NEB CEF End-Use Demand'!$L$29)</f>
        <v>0</v>
      </c>
      <c r="AB84" s="6">
        <f t="shared" si="12"/>
        <v>0</v>
      </c>
      <c r="AC84" s="6">
        <f t="shared" si="11"/>
        <v>0</v>
      </c>
      <c r="AD84" s="6">
        <f t="shared" si="11"/>
        <v>0</v>
      </c>
      <c r="AE84" s="6">
        <f t="shared" si="11"/>
        <v>0</v>
      </c>
      <c r="AF84" s="6">
        <f t="shared" si="11"/>
        <v>0</v>
      </c>
      <c r="AG84" s="6">
        <f t="shared" si="11"/>
        <v>0</v>
      </c>
      <c r="AH84" s="6">
        <f t="shared" si="11"/>
        <v>0</v>
      </c>
      <c r="AI84" s="6">
        <f t="shared" si="11"/>
        <v>0</v>
      </c>
      <c r="AJ84" s="6">
        <f t="shared" si="11"/>
        <v>0</v>
      </c>
      <c r="AK84" s="6">
        <f t="shared" si="11"/>
        <v>0</v>
      </c>
    </row>
    <row r="86" spans="1:37" s="6" customFormat="1">
      <c r="A86" s="1" t="s">
        <v>662</v>
      </c>
    </row>
    <row r="87" spans="1:37" s="6" customFormat="1">
      <c r="A87" s="4"/>
      <c r="B87" s="6">
        <v>2015</v>
      </c>
      <c r="C87" s="6">
        <v>2016</v>
      </c>
      <c r="D87" s="6">
        <v>2017</v>
      </c>
      <c r="E87" s="6">
        <v>2018</v>
      </c>
      <c r="F87" s="6">
        <v>2019</v>
      </c>
      <c r="G87" s="6">
        <v>2020</v>
      </c>
      <c r="H87" s="6">
        <v>2021</v>
      </c>
      <c r="I87" s="6">
        <v>2022</v>
      </c>
      <c r="J87" s="6">
        <v>2023</v>
      </c>
      <c r="K87" s="6">
        <v>2024</v>
      </c>
      <c r="L87" s="6">
        <v>2025</v>
      </c>
      <c r="M87" s="6">
        <v>2026</v>
      </c>
      <c r="N87" s="6">
        <v>2027</v>
      </c>
      <c r="O87" s="6">
        <v>2028</v>
      </c>
      <c r="P87" s="6">
        <v>2029</v>
      </c>
      <c r="Q87" s="6">
        <v>2030</v>
      </c>
      <c r="R87" s="6">
        <v>2031</v>
      </c>
      <c r="S87" s="6">
        <v>2032</v>
      </c>
      <c r="T87" s="6">
        <v>2033</v>
      </c>
      <c r="U87" s="6">
        <v>2034</v>
      </c>
      <c r="V87" s="6">
        <v>2035</v>
      </c>
      <c r="W87" s="6">
        <v>2036</v>
      </c>
      <c r="X87" s="6">
        <v>2037</v>
      </c>
      <c r="Y87" s="6">
        <v>2038</v>
      </c>
      <c r="Z87" s="6">
        <v>2039</v>
      </c>
      <c r="AA87" s="6">
        <v>2040</v>
      </c>
      <c r="AB87" s="6">
        <v>2041</v>
      </c>
      <c r="AC87" s="6">
        <v>2042</v>
      </c>
      <c r="AD87" s="6">
        <v>2043</v>
      </c>
      <c r="AE87" s="6">
        <v>2044</v>
      </c>
      <c r="AF87" s="6">
        <v>2045</v>
      </c>
      <c r="AG87" s="6">
        <v>2046</v>
      </c>
      <c r="AH87" s="6">
        <v>2047</v>
      </c>
      <c r="AI87" s="6">
        <v>2048</v>
      </c>
      <c r="AJ87" s="6">
        <v>2049</v>
      </c>
      <c r="AK87" s="6">
        <v>2050</v>
      </c>
    </row>
    <row r="88" spans="1:37" s="6" customFormat="1">
      <c r="A88" s="4" t="s">
        <v>72</v>
      </c>
      <c r="B88" s="6">
        <f>B62</f>
        <v>19077662844927.848</v>
      </c>
      <c r="C88" s="6">
        <f>$B88*('NEB CEF End-Use Demand'!M$29/'NEB CEF End-Use Demand'!$L$29)</f>
        <v>19847114374414.266</v>
      </c>
      <c r="D88" s="6">
        <f>$B88*('NEB CEF End-Use Demand'!N$29/'NEB CEF End-Use Demand'!$L$29)</f>
        <v>20663916767253.691</v>
      </c>
      <c r="E88" s="6">
        <f>$B88*('NEB CEF End-Use Demand'!O$29/'NEB CEF End-Use Demand'!$L$29)</f>
        <v>21267640275004.574</v>
      </c>
      <c r="F88" s="6">
        <f>$B88*('NEB CEF End-Use Demand'!P$29/'NEB CEF End-Use Demand'!$L$29)</f>
        <v>21520967393943.18</v>
      </c>
      <c r="G88" s="6">
        <f>$B88*('NEB CEF End-Use Demand'!Q$29/'NEB CEF End-Use Demand'!$L$29)</f>
        <v>21859526066917.203</v>
      </c>
      <c r="H88" s="6">
        <f>$B88*('NEB CEF End-Use Demand'!R$29/'NEB CEF End-Use Demand'!$L$29)</f>
        <v>22188614567220.625</v>
      </c>
      <c r="I88" s="6">
        <f>$B88*('NEB CEF End-Use Demand'!S$29/'NEB CEF End-Use Demand'!$L$29)</f>
        <v>22607669707894.762</v>
      </c>
      <c r="J88" s="6">
        <f>$B88*('NEB CEF End-Use Demand'!T$29/'NEB CEF End-Use Demand'!$L$29)</f>
        <v>23142734463783.781</v>
      </c>
      <c r="K88" s="6">
        <f>$B88*('NEB CEF End-Use Demand'!U$29/'NEB CEF End-Use Demand'!$L$29)</f>
        <v>23668329047002.195</v>
      </c>
      <c r="L88" s="6">
        <f>$B88*('NEB CEF End-Use Demand'!V$29/'NEB CEF End-Use Demand'!$L$29)</f>
        <v>24137102594197</v>
      </c>
      <c r="M88" s="6">
        <f>$B88*('NEB CEF End-Use Demand'!W$29/'NEB CEF End-Use Demand'!$L$29)</f>
        <v>24636654202571.258</v>
      </c>
      <c r="N88" s="6">
        <f>$B88*('NEB CEF End-Use Demand'!X$29/'NEB CEF End-Use Demand'!$L$29)</f>
        <v>25150411069951.418</v>
      </c>
      <c r="O88" s="6">
        <f>$B88*('NEB CEF End-Use Demand'!Y$29/'NEB CEF End-Use Demand'!$L$29)</f>
        <v>25631022332984.473</v>
      </c>
      <c r="P88" s="6">
        <f>$B88*('NEB CEF End-Use Demand'!Z$29/'NEB CEF End-Use Demand'!$L$29)</f>
        <v>26052445016826.266</v>
      </c>
      <c r="Q88" s="6">
        <f>$B88*('NEB CEF End-Use Demand'!AA$29/'NEB CEF End-Use Demand'!$L$29)</f>
        <v>26462029984829.805</v>
      </c>
      <c r="R88" s="6">
        <f>$B88*('NEB CEF End-Use Demand'!AB$29/'NEB CEF End-Use Demand'!$L$29)</f>
        <v>26864512323330.391</v>
      </c>
      <c r="S88" s="6">
        <f>$B88*('NEB CEF End-Use Demand'!AC$29/'NEB CEF End-Use Demand'!$L$29)</f>
        <v>27255156945992.727</v>
      </c>
      <c r="T88" s="6">
        <f>$B88*('NEB CEF End-Use Demand'!AD$29/'NEB CEF End-Use Demand'!$L$29)</f>
        <v>27629228766481.508</v>
      </c>
      <c r="U88" s="6">
        <f>$B88*('NEB CEF End-Use Demand'!AE$29/'NEB CEF End-Use Demand'!$L$29)</f>
        <v>28050651450323.301</v>
      </c>
      <c r="V88" s="6">
        <f>$B88*('NEB CEF End-Use Demand'!AF$29/'NEB CEF End-Use Demand'!$L$29)</f>
        <v>28505219738512.199</v>
      </c>
      <c r="W88" s="6">
        <f>$B88*('NEB CEF End-Use Demand'!AG$29/'NEB CEF End-Use Demand'!$L$29)</f>
        <v>28848513497821.523</v>
      </c>
      <c r="X88" s="6">
        <f>$B88*('NEB CEF End-Use Demand'!AH$29/'NEB CEF End-Use Demand'!$L$29)</f>
        <v>29239158120483.859</v>
      </c>
      <c r="Y88" s="6">
        <f>$B88*('NEB CEF End-Use Demand'!AI$29/'NEB CEF End-Use Demand'!$L$29)</f>
        <v>29587186966128.48</v>
      </c>
      <c r="Z88" s="6">
        <f>$B88*('NEB CEF End-Use Demand'!AJ$29/'NEB CEF End-Use Demand'!$L$29)</f>
        <v>29845249171402.391</v>
      </c>
      <c r="AA88" s="6">
        <f>$B88*('NEB CEF End-Use Demand'!AK$29/'NEB CEF End-Use Demand'!$L$29)</f>
        <v>30093841204005.691</v>
      </c>
      <c r="AB88" s="6">
        <f>TREND($R88:$AA88,$R$69:$AA$69,AB$69)</f>
        <v>30621645494180.625</v>
      </c>
      <c r="AC88" s="6">
        <f t="shared" ref="AC88:AK93" si="13">TREND($R88:$AA88,$R$69:$AA$69,AC$69)</f>
        <v>30990695253404.75</v>
      </c>
      <c r="AD88" s="6">
        <f t="shared" si="13"/>
        <v>31359745012628.75</v>
      </c>
      <c r="AE88" s="6">
        <f t="shared" si="13"/>
        <v>31728794771852.875</v>
      </c>
      <c r="AF88" s="6">
        <f t="shared" si="13"/>
        <v>32097844531076.875</v>
      </c>
      <c r="AG88" s="6">
        <f t="shared" si="13"/>
        <v>32466894290301</v>
      </c>
      <c r="AH88" s="6">
        <f t="shared" si="13"/>
        <v>32835944049525</v>
      </c>
      <c r="AI88" s="6">
        <f t="shared" si="13"/>
        <v>33204993808749.125</v>
      </c>
      <c r="AJ88" s="6">
        <f t="shared" si="13"/>
        <v>33574043567973.25</v>
      </c>
      <c r="AK88" s="6">
        <f t="shared" si="13"/>
        <v>33943093327197.25</v>
      </c>
    </row>
    <row r="89" spans="1:37" s="6" customFormat="1">
      <c r="A89" s="4" t="s">
        <v>656</v>
      </c>
      <c r="B89" s="6">
        <v>0</v>
      </c>
      <c r="C89" s="6">
        <f>$B89*('NEB CEF End-Use Demand'!M$29/'NEB CEF End-Use Demand'!$L$29)</f>
        <v>0</v>
      </c>
      <c r="D89" s="6">
        <f>$B89*('NEB CEF End-Use Demand'!N$29/'NEB CEF End-Use Demand'!$L$29)</f>
        <v>0</v>
      </c>
      <c r="E89" s="6">
        <f>$B89*('NEB CEF End-Use Demand'!O$29/'NEB CEF End-Use Demand'!$L$29)</f>
        <v>0</v>
      </c>
      <c r="F89" s="6">
        <f>$B89*('NEB CEF End-Use Demand'!P$29/'NEB CEF End-Use Demand'!$L$29)</f>
        <v>0</v>
      </c>
      <c r="G89" s="6">
        <f>$B89*('NEB CEF End-Use Demand'!Q$29/'NEB CEF End-Use Demand'!$L$29)</f>
        <v>0</v>
      </c>
      <c r="H89" s="6">
        <f>$B89*('NEB CEF End-Use Demand'!R$29/'NEB CEF End-Use Demand'!$L$29)</f>
        <v>0</v>
      </c>
      <c r="I89" s="6">
        <f>$B89*('NEB CEF End-Use Demand'!S$29/'NEB CEF End-Use Demand'!$L$29)</f>
        <v>0</v>
      </c>
      <c r="J89" s="6">
        <f>$B89*('NEB CEF End-Use Demand'!T$29/'NEB CEF End-Use Demand'!$L$29)</f>
        <v>0</v>
      </c>
      <c r="K89" s="6">
        <f>$B89*('NEB CEF End-Use Demand'!U$29/'NEB CEF End-Use Demand'!$L$29)</f>
        <v>0</v>
      </c>
      <c r="L89" s="6">
        <f>$B89*('NEB CEF End-Use Demand'!V$29/'NEB CEF End-Use Demand'!$L$29)</f>
        <v>0</v>
      </c>
      <c r="M89" s="6">
        <f>$B89*('NEB CEF End-Use Demand'!W$29/'NEB CEF End-Use Demand'!$L$29)</f>
        <v>0</v>
      </c>
      <c r="N89" s="6">
        <f>$B89*('NEB CEF End-Use Demand'!X$29/'NEB CEF End-Use Demand'!$L$29)</f>
        <v>0</v>
      </c>
      <c r="O89" s="6">
        <f>$B89*('NEB CEF End-Use Demand'!Y$29/'NEB CEF End-Use Demand'!$L$29)</f>
        <v>0</v>
      </c>
      <c r="P89" s="6">
        <f>$B89*('NEB CEF End-Use Demand'!Z$29/'NEB CEF End-Use Demand'!$L$29)</f>
        <v>0</v>
      </c>
      <c r="Q89" s="6">
        <f>$B89*('NEB CEF End-Use Demand'!AA$29/'NEB CEF End-Use Demand'!$L$29)</f>
        <v>0</v>
      </c>
      <c r="R89" s="6">
        <f>$B89*('NEB CEF End-Use Demand'!AB$29/'NEB CEF End-Use Demand'!$L$29)</f>
        <v>0</v>
      </c>
      <c r="S89" s="6">
        <f>$B89*('NEB CEF End-Use Demand'!AC$29/'NEB CEF End-Use Demand'!$L$29)</f>
        <v>0</v>
      </c>
      <c r="T89" s="6">
        <f>$B89*('NEB CEF End-Use Demand'!AD$29/'NEB CEF End-Use Demand'!$L$29)</f>
        <v>0</v>
      </c>
      <c r="U89" s="6">
        <f>$B89*('NEB CEF End-Use Demand'!AE$29/'NEB CEF End-Use Demand'!$L$29)</f>
        <v>0</v>
      </c>
      <c r="V89" s="6">
        <f>$B89*('NEB CEF End-Use Demand'!AF$29/'NEB CEF End-Use Demand'!$L$29)</f>
        <v>0</v>
      </c>
      <c r="W89" s="6">
        <f>$B89*('NEB CEF End-Use Demand'!AG$29/'NEB CEF End-Use Demand'!$L$29)</f>
        <v>0</v>
      </c>
      <c r="X89" s="6">
        <f>$B89*('NEB CEF End-Use Demand'!AH$29/'NEB CEF End-Use Demand'!$L$29)</f>
        <v>0</v>
      </c>
      <c r="Y89" s="6">
        <f>$B89*('NEB CEF End-Use Demand'!AI$29/'NEB CEF End-Use Demand'!$L$29)</f>
        <v>0</v>
      </c>
      <c r="Z89" s="6">
        <f>$B89*('NEB CEF End-Use Demand'!AJ$29/'NEB CEF End-Use Demand'!$L$29)</f>
        <v>0</v>
      </c>
      <c r="AA89" s="6">
        <f>$B89*('NEB CEF End-Use Demand'!AK$29/'NEB CEF End-Use Demand'!$L$29)</f>
        <v>0</v>
      </c>
      <c r="AB89" s="6">
        <f t="shared" ref="AB89:AB93" si="14">TREND($R89:$AA89,$R$69:$AA$69,AB$69)</f>
        <v>0</v>
      </c>
      <c r="AC89" s="6">
        <f t="shared" si="13"/>
        <v>0</v>
      </c>
      <c r="AD89" s="6">
        <f t="shared" si="13"/>
        <v>0</v>
      </c>
      <c r="AE89" s="6">
        <f t="shared" si="13"/>
        <v>0</v>
      </c>
      <c r="AF89" s="6">
        <f t="shared" si="13"/>
        <v>0</v>
      </c>
      <c r="AG89" s="6">
        <f t="shared" si="13"/>
        <v>0</v>
      </c>
      <c r="AH89" s="6">
        <f t="shared" si="13"/>
        <v>0</v>
      </c>
      <c r="AI89" s="6">
        <f t="shared" si="13"/>
        <v>0</v>
      </c>
      <c r="AJ89" s="6">
        <f t="shared" si="13"/>
        <v>0</v>
      </c>
      <c r="AK89" s="6">
        <f t="shared" si="13"/>
        <v>0</v>
      </c>
    </row>
    <row r="90" spans="1:37" s="6" customFormat="1">
      <c r="A90" s="4" t="s">
        <v>73</v>
      </c>
      <c r="B90" s="6">
        <v>0</v>
      </c>
      <c r="C90" s="6">
        <f>$B90*('NEB CEF End-Use Demand'!M$29/'NEB CEF End-Use Demand'!$L$29)</f>
        <v>0</v>
      </c>
      <c r="D90" s="6">
        <f>$B90*('NEB CEF End-Use Demand'!N$29/'NEB CEF End-Use Demand'!$L$29)</f>
        <v>0</v>
      </c>
      <c r="E90" s="6">
        <f>$B90*('NEB CEF End-Use Demand'!O$29/'NEB CEF End-Use Demand'!$L$29)</f>
        <v>0</v>
      </c>
      <c r="F90" s="6">
        <f>$B90*('NEB CEF End-Use Demand'!P$29/'NEB CEF End-Use Demand'!$L$29)</f>
        <v>0</v>
      </c>
      <c r="G90" s="6">
        <f>$B90*('NEB CEF End-Use Demand'!Q$29/'NEB CEF End-Use Demand'!$L$29)</f>
        <v>0</v>
      </c>
      <c r="H90" s="6">
        <f>$B90*('NEB CEF End-Use Demand'!R$29/'NEB CEF End-Use Demand'!$L$29)</f>
        <v>0</v>
      </c>
      <c r="I90" s="6">
        <f>$B90*('NEB CEF End-Use Demand'!S$29/'NEB CEF End-Use Demand'!$L$29)</f>
        <v>0</v>
      </c>
      <c r="J90" s="6">
        <f>$B90*('NEB CEF End-Use Demand'!T$29/'NEB CEF End-Use Demand'!$L$29)</f>
        <v>0</v>
      </c>
      <c r="K90" s="6">
        <f>$B90*('NEB CEF End-Use Demand'!U$29/'NEB CEF End-Use Demand'!$L$29)</f>
        <v>0</v>
      </c>
      <c r="L90" s="6">
        <f>$B90*('NEB CEF End-Use Demand'!V$29/'NEB CEF End-Use Demand'!$L$29)</f>
        <v>0</v>
      </c>
      <c r="M90" s="6">
        <f>$B90*('NEB CEF End-Use Demand'!W$29/'NEB CEF End-Use Demand'!$L$29)</f>
        <v>0</v>
      </c>
      <c r="N90" s="6">
        <f>$B90*('NEB CEF End-Use Demand'!X$29/'NEB CEF End-Use Demand'!$L$29)</f>
        <v>0</v>
      </c>
      <c r="O90" s="6">
        <f>$B90*('NEB CEF End-Use Demand'!Y$29/'NEB CEF End-Use Demand'!$L$29)</f>
        <v>0</v>
      </c>
      <c r="P90" s="6">
        <f>$B90*('NEB CEF End-Use Demand'!Z$29/'NEB CEF End-Use Demand'!$L$29)</f>
        <v>0</v>
      </c>
      <c r="Q90" s="6">
        <f>$B90*('NEB CEF End-Use Demand'!AA$29/'NEB CEF End-Use Demand'!$L$29)</f>
        <v>0</v>
      </c>
      <c r="R90" s="6">
        <f>$B90*('NEB CEF End-Use Demand'!AB$29/'NEB CEF End-Use Demand'!$L$29)</f>
        <v>0</v>
      </c>
      <c r="S90" s="6">
        <f>$B90*('NEB CEF End-Use Demand'!AC$29/'NEB CEF End-Use Demand'!$L$29)</f>
        <v>0</v>
      </c>
      <c r="T90" s="6">
        <f>$B90*('NEB CEF End-Use Demand'!AD$29/'NEB CEF End-Use Demand'!$L$29)</f>
        <v>0</v>
      </c>
      <c r="U90" s="6">
        <f>$B90*('NEB CEF End-Use Demand'!AE$29/'NEB CEF End-Use Demand'!$L$29)</f>
        <v>0</v>
      </c>
      <c r="V90" s="6">
        <f>$B90*('NEB CEF End-Use Demand'!AF$29/'NEB CEF End-Use Demand'!$L$29)</f>
        <v>0</v>
      </c>
      <c r="W90" s="6">
        <f>$B90*('NEB CEF End-Use Demand'!AG$29/'NEB CEF End-Use Demand'!$L$29)</f>
        <v>0</v>
      </c>
      <c r="X90" s="6">
        <f>$B90*('NEB CEF End-Use Demand'!AH$29/'NEB CEF End-Use Demand'!$L$29)</f>
        <v>0</v>
      </c>
      <c r="Y90" s="6">
        <f>$B90*('NEB CEF End-Use Demand'!AI$29/'NEB CEF End-Use Demand'!$L$29)</f>
        <v>0</v>
      </c>
      <c r="Z90" s="6">
        <f>$B90*('NEB CEF End-Use Demand'!AJ$29/'NEB CEF End-Use Demand'!$L$29)</f>
        <v>0</v>
      </c>
      <c r="AA90" s="6">
        <f>$B90*('NEB CEF End-Use Demand'!AK$29/'NEB CEF End-Use Demand'!$L$29)</f>
        <v>0</v>
      </c>
      <c r="AB90" s="6">
        <f t="shared" si="14"/>
        <v>0</v>
      </c>
      <c r="AC90" s="6">
        <f t="shared" si="13"/>
        <v>0</v>
      </c>
      <c r="AD90" s="6">
        <f t="shared" si="13"/>
        <v>0</v>
      </c>
      <c r="AE90" s="6">
        <f t="shared" si="13"/>
        <v>0</v>
      </c>
      <c r="AF90" s="6">
        <f t="shared" si="13"/>
        <v>0</v>
      </c>
      <c r="AG90" s="6">
        <f t="shared" si="13"/>
        <v>0</v>
      </c>
      <c r="AH90" s="6">
        <f t="shared" si="13"/>
        <v>0</v>
      </c>
      <c r="AI90" s="6">
        <f t="shared" si="13"/>
        <v>0</v>
      </c>
      <c r="AJ90" s="6">
        <f t="shared" si="13"/>
        <v>0</v>
      </c>
      <c r="AK90" s="6">
        <f t="shared" si="13"/>
        <v>0</v>
      </c>
    </row>
    <row r="91" spans="1:37" s="6" customFormat="1">
      <c r="A91" s="4" t="s">
        <v>657</v>
      </c>
      <c r="B91" s="6">
        <v>0</v>
      </c>
      <c r="C91" s="6">
        <f>$B91*('NEB CEF End-Use Demand'!M$29/'NEB CEF End-Use Demand'!$L$29)</f>
        <v>0</v>
      </c>
      <c r="D91" s="6">
        <f>$B91*('NEB CEF End-Use Demand'!N$29/'NEB CEF End-Use Demand'!$L$29)</f>
        <v>0</v>
      </c>
      <c r="E91" s="6">
        <f>$B91*('NEB CEF End-Use Demand'!O$29/'NEB CEF End-Use Demand'!$L$29)</f>
        <v>0</v>
      </c>
      <c r="F91" s="6">
        <f>$B91*('NEB CEF End-Use Demand'!P$29/'NEB CEF End-Use Demand'!$L$29)</f>
        <v>0</v>
      </c>
      <c r="G91" s="6">
        <f>$B91*('NEB CEF End-Use Demand'!Q$29/'NEB CEF End-Use Demand'!$L$29)</f>
        <v>0</v>
      </c>
      <c r="H91" s="6">
        <f>$B91*('NEB CEF End-Use Demand'!R$29/'NEB CEF End-Use Demand'!$L$29)</f>
        <v>0</v>
      </c>
      <c r="I91" s="6">
        <f>$B91*('NEB CEF End-Use Demand'!S$29/'NEB CEF End-Use Demand'!$L$29)</f>
        <v>0</v>
      </c>
      <c r="J91" s="6">
        <f>$B91*('NEB CEF End-Use Demand'!T$29/'NEB CEF End-Use Demand'!$L$29)</f>
        <v>0</v>
      </c>
      <c r="K91" s="6">
        <f>$B91*('NEB CEF End-Use Demand'!U$29/'NEB CEF End-Use Demand'!$L$29)</f>
        <v>0</v>
      </c>
      <c r="L91" s="6">
        <f>$B91*('NEB CEF End-Use Demand'!V$29/'NEB CEF End-Use Demand'!$L$29)</f>
        <v>0</v>
      </c>
      <c r="M91" s="6">
        <f>$B91*('NEB CEF End-Use Demand'!W$29/'NEB CEF End-Use Demand'!$L$29)</f>
        <v>0</v>
      </c>
      <c r="N91" s="6">
        <f>$B91*('NEB CEF End-Use Demand'!X$29/'NEB CEF End-Use Demand'!$L$29)</f>
        <v>0</v>
      </c>
      <c r="O91" s="6">
        <f>$B91*('NEB CEF End-Use Demand'!Y$29/'NEB CEF End-Use Demand'!$L$29)</f>
        <v>0</v>
      </c>
      <c r="P91" s="6">
        <f>$B91*('NEB CEF End-Use Demand'!Z$29/'NEB CEF End-Use Demand'!$L$29)</f>
        <v>0</v>
      </c>
      <c r="Q91" s="6">
        <f>$B91*('NEB CEF End-Use Demand'!AA$29/'NEB CEF End-Use Demand'!$L$29)</f>
        <v>0</v>
      </c>
      <c r="R91" s="6">
        <f>$B91*('NEB CEF End-Use Demand'!AB$29/'NEB CEF End-Use Demand'!$L$29)</f>
        <v>0</v>
      </c>
      <c r="S91" s="6">
        <f>$B91*('NEB CEF End-Use Demand'!AC$29/'NEB CEF End-Use Demand'!$L$29)</f>
        <v>0</v>
      </c>
      <c r="T91" s="6">
        <f>$B91*('NEB CEF End-Use Demand'!AD$29/'NEB CEF End-Use Demand'!$L$29)</f>
        <v>0</v>
      </c>
      <c r="U91" s="6">
        <f>$B91*('NEB CEF End-Use Demand'!AE$29/'NEB CEF End-Use Demand'!$L$29)</f>
        <v>0</v>
      </c>
      <c r="V91" s="6">
        <f>$B91*('NEB CEF End-Use Demand'!AF$29/'NEB CEF End-Use Demand'!$L$29)</f>
        <v>0</v>
      </c>
      <c r="W91" s="6">
        <f>$B91*('NEB CEF End-Use Demand'!AG$29/'NEB CEF End-Use Demand'!$L$29)</f>
        <v>0</v>
      </c>
      <c r="X91" s="6">
        <f>$B91*('NEB CEF End-Use Demand'!AH$29/'NEB CEF End-Use Demand'!$L$29)</f>
        <v>0</v>
      </c>
      <c r="Y91" s="6">
        <f>$B91*('NEB CEF End-Use Demand'!AI$29/'NEB CEF End-Use Demand'!$L$29)</f>
        <v>0</v>
      </c>
      <c r="Z91" s="6">
        <f>$B91*('NEB CEF End-Use Demand'!AJ$29/'NEB CEF End-Use Demand'!$L$29)</f>
        <v>0</v>
      </c>
      <c r="AA91" s="6">
        <f>$B91*('NEB CEF End-Use Demand'!AK$29/'NEB CEF End-Use Demand'!$L$29)</f>
        <v>0</v>
      </c>
      <c r="AB91" s="6">
        <f t="shared" si="14"/>
        <v>0</v>
      </c>
      <c r="AC91" s="6">
        <f t="shared" si="13"/>
        <v>0</v>
      </c>
      <c r="AD91" s="6">
        <f t="shared" si="13"/>
        <v>0</v>
      </c>
      <c r="AE91" s="6">
        <f t="shared" si="13"/>
        <v>0</v>
      </c>
      <c r="AF91" s="6">
        <f t="shared" si="13"/>
        <v>0</v>
      </c>
      <c r="AG91" s="6">
        <f t="shared" si="13"/>
        <v>0</v>
      </c>
      <c r="AH91" s="6">
        <f t="shared" si="13"/>
        <v>0</v>
      </c>
      <c r="AI91" s="6">
        <f t="shared" si="13"/>
        <v>0</v>
      </c>
      <c r="AJ91" s="6">
        <f t="shared" si="13"/>
        <v>0</v>
      </c>
      <c r="AK91" s="6">
        <f t="shared" si="13"/>
        <v>0</v>
      </c>
    </row>
    <row r="92" spans="1:37" s="6" customFormat="1">
      <c r="A92" s="4" t="s">
        <v>658</v>
      </c>
      <c r="B92" s="6">
        <v>0</v>
      </c>
      <c r="C92" s="6">
        <f>$B92*('NEB CEF End-Use Demand'!M$29/'NEB CEF End-Use Demand'!$L$29)</f>
        <v>0</v>
      </c>
      <c r="D92" s="6">
        <f>$B92*('NEB CEF End-Use Demand'!N$29/'NEB CEF End-Use Demand'!$L$29)</f>
        <v>0</v>
      </c>
      <c r="E92" s="6">
        <f>$B92*('NEB CEF End-Use Demand'!O$29/'NEB CEF End-Use Demand'!$L$29)</f>
        <v>0</v>
      </c>
      <c r="F92" s="6">
        <f>$B92*('NEB CEF End-Use Demand'!P$29/'NEB CEF End-Use Demand'!$L$29)</f>
        <v>0</v>
      </c>
      <c r="G92" s="6">
        <f>$B92*('NEB CEF End-Use Demand'!Q$29/'NEB CEF End-Use Demand'!$L$29)</f>
        <v>0</v>
      </c>
      <c r="H92" s="6">
        <f>$B92*('NEB CEF End-Use Demand'!R$29/'NEB CEF End-Use Demand'!$L$29)</f>
        <v>0</v>
      </c>
      <c r="I92" s="6">
        <f>$B92*('NEB CEF End-Use Demand'!S$29/'NEB CEF End-Use Demand'!$L$29)</f>
        <v>0</v>
      </c>
      <c r="J92" s="6">
        <f>$B92*('NEB CEF End-Use Demand'!T$29/'NEB CEF End-Use Demand'!$L$29)</f>
        <v>0</v>
      </c>
      <c r="K92" s="6">
        <f>$B92*('NEB CEF End-Use Demand'!U$29/'NEB CEF End-Use Demand'!$L$29)</f>
        <v>0</v>
      </c>
      <c r="L92" s="6">
        <f>$B92*('NEB CEF End-Use Demand'!V$29/'NEB CEF End-Use Demand'!$L$29)</f>
        <v>0</v>
      </c>
      <c r="M92" s="6">
        <f>$B92*('NEB CEF End-Use Demand'!W$29/'NEB CEF End-Use Demand'!$L$29)</f>
        <v>0</v>
      </c>
      <c r="N92" s="6">
        <f>$B92*('NEB CEF End-Use Demand'!X$29/'NEB CEF End-Use Demand'!$L$29)</f>
        <v>0</v>
      </c>
      <c r="O92" s="6">
        <f>$B92*('NEB CEF End-Use Demand'!Y$29/'NEB CEF End-Use Demand'!$L$29)</f>
        <v>0</v>
      </c>
      <c r="P92" s="6">
        <f>$B92*('NEB CEF End-Use Demand'!Z$29/'NEB CEF End-Use Demand'!$L$29)</f>
        <v>0</v>
      </c>
      <c r="Q92" s="6">
        <f>$B92*('NEB CEF End-Use Demand'!AA$29/'NEB CEF End-Use Demand'!$L$29)</f>
        <v>0</v>
      </c>
      <c r="R92" s="6">
        <f>$B92*('NEB CEF End-Use Demand'!AB$29/'NEB CEF End-Use Demand'!$L$29)</f>
        <v>0</v>
      </c>
      <c r="S92" s="6">
        <f>$B92*('NEB CEF End-Use Demand'!AC$29/'NEB CEF End-Use Demand'!$L$29)</f>
        <v>0</v>
      </c>
      <c r="T92" s="6">
        <f>$B92*('NEB CEF End-Use Demand'!AD$29/'NEB CEF End-Use Demand'!$L$29)</f>
        <v>0</v>
      </c>
      <c r="U92" s="6">
        <f>$B92*('NEB CEF End-Use Demand'!AE$29/'NEB CEF End-Use Demand'!$L$29)</f>
        <v>0</v>
      </c>
      <c r="V92" s="6">
        <f>$B92*('NEB CEF End-Use Demand'!AF$29/'NEB CEF End-Use Demand'!$L$29)</f>
        <v>0</v>
      </c>
      <c r="W92" s="6">
        <f>$B92*('NEB CEF End-Use Demand'!AG$29/'NEB CEF End-Use Demand'!$L$29)</f>
        <v>0</v>
      </c>
      <c r="X92" s="6">
        <f>$B92*('NEB CEF End-Use Demand'!AH$29/'NEB CEF End-Use Demand'!$L$29)</f>
        <v>0</v>
      </c>
      <c r="Y92" s="6">
        <f>$B92*('NEB CEF End-Use Demand'!AI$29/'NEB CEF End-Use Demand'!$L$29)</f>
        <v>0</v>
      </c>
      <c r="Z92" s="6">
        <f>$B92*('NEB CEF End-Use Demand'!AJ$29/'NEB CEF End-Use Demand'!$L$29)</f>
        <v>0</v>
      </c>
      <c r="AA92" s="6">
        <f>$B92*('NEB CEF End-Use Demand'!AK$29/'NEB CEF End-Use Demand'!$L$29)</f>
        <v>0</v>
      </c>
      <c r="AB92" s="6">
        <f t="shared" si="14"/>
        <v>0</v>
      </c>
      <c r="AC92" s="6">
        <f t="shared" si="13"/>
        <v>0</v>
      </c>
      <c r="AD92" s="6">
        <f t="shared" si="13"/>
        <v>0</v>
      </c>
      <c r="AE92" s="6">
        <f t="shared" si="13"/>
        <v>0</v>
      </c>
      <c r="AF92" s="6">
        <f t="shared" si="13"/>
        <v>0</v>
      </c>
      <c r="AG92" s="6">
        <f t="shared" si="13"/>
        <v>0</v>
      </c>
      <c r="AH92" s="6">
        <f t="shared" si="13"/>
        <v>0</v>
      </c>
      <c r="AI92" s="6">
        <f t="shared" si="13"/>
        <v>0</v>
      </c>
      <c r="AJ92" s="6">
        <f t="shared" si="13"/>
        <v>0</v>
      </c>
      <c r="AK92" s="6">
        <f t="shared" si="13"/>
        <v>0</v>
      </c>
    </row>
    <row r="93" spans="1:37" s="6" customFormat="1">
      <c r="A93" s="4" t="s">
        <v>75</v>
      </c>
      <c r="B93" s="6">
        <v>0</v>
      </c>
      <c r="C93" s="6">
        <f>$B93*('NEB CEF End-Use Demand'!M$29/'NEB CEF End-Use Demand'!$L$29)</f>
        <v>0</v>
      </c>
      <c r="D93" s="6">
        <f>$B93*('NEB CEF End-Use Demand'!N$29/'NEB CEF End-Use Demand'!$L$29)</f>
        <v>0</v>
      </c>
      <c r="E93" s="6">
        <f>$B93*('NEB CEF End-Use Demand'!O$29/'NEB CEF End-Use Demand'!$L$29)</f>
        <v>0</v>
      </c>
      <c r="F93" s="6">
        <f>$B93*('NEB CEF End-Use Demand'!P$29/'NEB CEF End-Use Demand'!$L$29)</f>
        <v>0</v>
      </c>
      <c r="G93" s="6">
        <f>$B93*('NEB CEF End-Use Demand'!Q$29/'NEB CEF End-Use Demand'!$L$29)</f>
        <v>0</v>
      </c>
      <c r="H93" s="6">
        <f>$B93*('NEB CEF End-Use Demand'!R$29/'NEB CEF End-Use Demand'!$L$29)</f>
        <v>0</v>
      </c>
      <c r="I93" s="6">
        <f>$B93*('NEB CEF End-Use Demand'!S$29/'NEB CEF End-Use Demand'!$L$29)</f>
        <v>0</v>
      </c>
      <c r="J93" s="6">
        <f>$B93*('NEB CEF End-Use Demand'!T$29/'NEB CEF End-Use Demand'!$L$29)</f>
        <v>0</v>
      </c>
      <c r="K93" s="6">
        <f>$B93*('NEB CEF End-Use Demand'!U$29/'NEB CEF End-Use Demand'!$L$29)</f>
        <v>0</v>
      </c>
      <c r="L93" s="6">
        <f>$B93*('NEB CEF End-Use Demand'!V$29/'NEB CEF End-Use Demand'!$L$29)</f>
        <v>0</v>
      </c>
      <c r="M93" s="6">
        <f>$B93*('NEB CEF End-Use Demand'!W$29/'NEB CEF End-Use Demand'!$L$29)</f>
        <v>0</v>
      </c>
      <c r="N93" s="6">
        <f>$B93*('NEB CEF End-Use Demand'!X$29/'NEB CEF End-Use Demand'!$L$29)</f>
        <v>0</v>
      </c>
      <c r="O93" s="6">
        <f>$B93*('NEB CEF End-Use Demand'!Y$29/'NEB CEF End-Use Demand'!$L$29)</f>
        <v>0</v>
      </c>
      <c r="P93" s="6">
        <f>$B93*('NEB CEF End-Use Demand'!Z$29/'NEB CEF End-Use Demand'!$L$29)</f>
        <v>0</v>
      </c>
      <c r="Q93" s="6">
        <f>$B93*('NEB CEF End-Use Demand'!AA$29/'NEB CEF End-Use Demand'!$L$29)</f>
        <v>0</v>
      </c>
      <c r="R93" s="6">
        <f>$B93*('NEB CEF End-Use Demand'!AB$29/'NEB CEF End-Use Demand'!$L$29)</f>
        <v>0</v>
      </c>
      <c r="S93" s="6">
        <f>$B93*('NEB CEF End-Use Demand'!AC$29/'NEB CEF End-Use Demand'!$L$29)</f>
        <v>0</v>
      </c>
      <c r="T93" s="6">
        <f>$B93*('NEB CEF End-Use Demand'!AD$29/'NEB CEF End-Use Demand'!$L$29)</f>
        <v>0</v>
      </c>
      <c r="U93" s="6">
        <f>$B93*('NEB CEF End-Use Demand'!AE$29/'NEB CEF End-Use Demand'!$L$29)</f>
        <v>0</v>
      </c>
      <c r="V93" s="6">
        <f>$B93*('NEB CEF End-Use Demand'!AF$29/'NEB CEF End-Use Demand'!$L$29)</f>
        <v>0</v>
      </c>
      <c r="W93" s="6">
        <f>$B93*('NEB CEF End-Use Demand'!AG$29/'NEB CEF End-Use Demand'!$L$29)</f>
        <v>0</v>
      </c>
      <c r="X93" s="6">
        <f>$B93*('NEB CEF End-Use Demand'!AH$29/'NEB CEF End-Use Demand'!$L$29)</f>
        <v>0</v>
      </c>
      <c r="Y93" s="6">
        <f>$B93*('NEB CEF End-Use Demand'!AI$29/'NEB CEF End-Use Demand'!$L$29)</f>
        <v>0</v>
      </c>
      <c r="Z93" s="6">
        <f>$B93*('NEB CEF End-Use Demand'!AJ$29/'NEB CEF End-Use Demand'!$L$29)</f>
        <v>0</v>
      </c>
      <c r="AA93" s="6">
        <f>$B93*('NEB CEF End-Use Demand'!AK$29/'NEB CEF End-Use Demand'!$L$29)</f>
        <v>0</v>
      </c>
      <c r="AB93" s="6">
        <f t="shared" si="14"/>
        <v>0</v>
      </c>
      <c r="AC93" s="6">
        <f t="shared" si="13"/>
        <v>0</v>
      </c>
      <c r="AD93" s="6">
        <f t="shared" si="13"/>
        <v>0</v>
      </c>
      <c r="AE93" s="6">
        <f t="shared" si="13"/>
        <v>0</v>
      </c>
      <c r="AF93" s="6">
        <f t="shared" si="13"/>
        <v>0</v>
      </c>
      <c r="AG93" s="6">
        <f t="shared" si="13"/>
        <v>0</v>
      </c>
      <c r="AH93" s="6">
        <f t="shared" si="13"/>
        <v>0</v>
      </c>
      <c r="AI93" s="6">
        <f t="shared" si="13"/>
        <v>0</v>
      </c>
      <c r="AJ93" s="6">
        <f t="shared" si="13"/>
        <v>0</v>
      </c>
      <c r="AK93" s="6">
        <f t="shared" si="13"/>
        <v>0</v>
      </c>
    </row>
    <row r="95" spans="1:37" s="6" customFormat="1">
      <c r="A95" s="1" t="s">
        <v>663</v>
      </c>
    </row>
    <row r="96" spans="1:37" s="6" customFormat="1">
      <c r="A96" s="4"/>
      <c r="B96" s="6">
        <v>2015</v>
      </c>
      <c r="C96" s="6">
        <v>2016</v>
      </c>
      <c r="D96" s="6">
        <v>2017</v>
      </c>
      <c r="E96" s="6">
        <v>2018</v>
      </c>
      <c r="F96" s="6">
        <v>2019</v>
      </c>
      <c r="G96" s="6">
        <v>2020</v>
      </c>
      <c r="H96" s="6">
        <v>2021</v>
      </c>
      <c r="I96" s="6">
        <v>2022</v>
      </c>
      <c r="J96" s="6">
        <v>2023</v>
      </c>
      <c r="K96" s="6">
        <v>2024</v>
      </c>
      <c r="L96" s="6">
        <v>2025</v>
      </c>
      <c r="M96" s="6">
        <v>2026</v>
      </c>
      <c r="N96" s="6">
        <v>2027</v>
      </c>
      <c r="O96" s="6">
        <v>2028</v>
      </c>
      <c r="P96" s="6">
        <v>2029</v>
      </c>
      <c r="Q96" s="6">
        <v>2030</v>
      </c>
      <c r="R96" s="6">
        <v>2031</v>
      </c>
      <c r="S96" s="6">
        <v>2032</v>
      </c>
      <c r="T96" s="6">
        <v>2033</v>
      </c>
      <c r="U96" s="6">
        <v>2034</v>
      </c>
      <c r="V96" s="6">
        <v>2035</v>
      </c>
      <c r="W96" s="6">
        <v>2036</v>
      </c>
      <c r="X96" s="6">
        <v>2037</v>
      </c>
      <c r="Y96" s="6">
        <v>2038</v>
      </c>
      <c r="Z96" s="6">
        <v>2039</v>
      </c>
      <c r="AA96" s="6">
        <v>2040</v>
      </c>
      <c r="AB96" s="6">
        <v>2041</v>
      </c>
      <c r="AC96" s="6">
        <v>2042</v>
      </c>
      <c r="AD96" s="6">
        <v>2043</v>
      </c>
      <c r="AE96" s="6">
        <v>2044</v>
      </c>
      <c r="AF96" s="6">
        <v>2045</v>
      </c>
      <c r="AG96" s="6">
        <v>2046</v>
      </c>
      <c r="AH96" s="6">
        <v>2047</v>
      </c>
      <c r="AI96" s="6">
        <v>2048</v>
      </c>
      <c r="AJ96" s="6">
        <v>2049</v>
      </c>
      <c r="AK96" s="6">
        <v>2050</v>
      </c>
    </row>
    <row r="97" spans="1:37" s="6" customFormat="1">
      <c r="A97" s="4" t="s">
        <v>72</v>
      </c>
      <c r="B97" s="6">
        <f>B63</f>
        <v>20463936906642.852</v>
      </c>
      <c r="C97" s="6">
        <f>$B97*('NEB CEF End-Use Demand'!M$29/'NEB CEF End-Use Demand'!$L$29)</f>
        <v>21289300457729.836</v>
      </c>
      <c r="D97" s="6">
        <f>$B97*('NEB CEF End-Use Demand'!N$29/'NEB CEF End-Use Demand'!$L$29)</f>
        <v>22165455611960.637</v>
      </c>
      <c r="E97" s="6">
        <f>$B97*('NEB CEF End-Use Demand'!O$29/'NEB CEF End-Use Demand'!$L$29)</f>
        <v>22813048552044.27</v>
      </c>
      <c r="F97" s="6">
        <f>$B97*('NEB CEF End-Use Demand'!P$29/'NEB CEF End-Use Demand'!$L$29)</f>
        <v>23084783628863.68</v>
      </c>
      <c r="G97" s="6">
        <f>$B97*('NEB CEF End-Use Demand'!Q$29/'NEB CEF End-Use Demand'!$L$29)</f>
        <v>23447943591341.953</v>
      </c>
      <c r="H97" s="6">
        <f>$B97*('NEB CEF End-Use Demand'!R$29/'NEB CEF End-Use Demand'!$L$29)</f>
        <v>23800945233191.461</v>
      </c>
      <c r="I97" s="6">
        <f>$B97*('NEB CEF End-Use Demand'!S$29/'NEB CEF End-Use Demand'!$L$29)</f>
        <v>24250450921014.219</v>
      </c>
      <c r="J97" s="6">
        <f>$B97*('NEB CEF End-Use Demand'!T$29/'NEB CEF End-Use Demand'!$L$29)</f>
        <v>24824396036539.324</v>
      </c>
      <c r="K97" s="6">
        <f>$B97*('NEB CEF End-Use Demand'!U$29/'NEB CEF End-Use Demand'!$L$29)</f>
        <v>25388182831435.664</v>
      </c>
      <c r="L97" s="6">
        <f>$B97*('NEB CEF End-Use Demand'!V$29/'NEB CEF End-Use Demand'!$L$29)</f>
        <v>25891019702559.43</v>
      </c>
      <c r="M97" s="6">
        <f>$B97*('NEB CEF End-Use Demand'!W$29/'NEB CEF End-Use Demand'!$L$29)</f>
        <v>26426871115726.676</v>
      </c>
      <c r="N97" s="6">
        <f>$B97*('NEB CEF End-Use Demand'!X$29/'NEB CEF End-Use Demand'!$L$29)</f>
        <v>26977960009837.059</v>
      </c>
      <c r="O97" s="6">
        <f>$B97*('NEB CEF End-Use Demand'!Y$29/'NEB CEF End-Use Demand'!$L$29)</f>
        <v>27493494781746.773</v>
      </c>
      <c r="P97" s="6">
        <f>$B97*('NEB CEF End-Use Demand'!Z$29/'NEB CEF End-Use Demand'!$L$29)</f>
        <v>27945540049726.727</v>
      </c>
      <c r="Q97" s="6">
        <f>$B97*('NEB CEF End-Use Demand'!AA$29/'NEB CEF End-Use Demand'!$L$29)</f>
        <v>28384887416920.719</v>
      </c>
      <c r="R97" s="6">
        <f>$B97*('NEB CEF End-Use Demand'!AB$29/'NEB CEF End-Use Demand'!$L$29)</f>
        <v>28816616043643.141</v>
      </c>
      <c r="S97" s="6">
        <f>$B97*('NEB CEF End-Use Demand'!AC$29/'NEB CEF End-Use Demand'!$L$29)</f>
        <v>29235646769579.613</v>
      </c>
      <c r="T97" s="6">
        <f>$B97*('NEB CEF End-Use Demand'!AD$29/'NEB CEF End-Use Demand'!$L$29)</f>
        <v>29636900434415.746</v>
      </c>
      <c r="U97" s="6">
        <f>$B97*('NEB CEF End-Use Demand'!AE$29/'NEB CEF End-Use Demand'!$L$29)</f>
        <v>30088945702395.699</v>
      </c>
      <c r="V97" s="6">
        <f>$B97*('NEB CEF End-Use Demand'!AF$29/'NEB CEF End-Use Demand'!$L$29)</f>
        <v>30576545092576.312</v>
      </c>
      <c r="W97" s="6">
        <f>$B97*('NEB CEF End-Use Demand'!AG$29/'NEB CEF End-Use Demand'!$L$29)</f>
        <v>30944784215368.969</v>
      </c>
      <c r="X97" s="6">
        <f>$B97*('NEB CEF End-Use Demand'!AH$29/'NEB CEF End-Use Demand'!$L$29)</f>
        <v>31363814941305.441</v>
      </c>
      <c r="Y97" s="6">
        <f>$B97*('NEB CEF End-Use Demand'!AI$29/'NEB CEF End-Use Demand'!$L$29)</f>
        <v>31737133224412.473</v>
      </c>
      <c r="Z97" s="6">
        <f>$B97*('NEB CEF End-Use Demand'!AJ$29/'NEB CEF End-Use Demand'!$L$29)</f>
        <v>32013947461546.262</v>
      </c>
      <c r="AA97" s="6">
        <f>$B97*('NEB CEF End-Use Demand'!AK$29/'NEB CEF End-Use Demand'!$L$29)</f>
        <v>32280603378051.289</v>
      </c>
      <c r="AB97" s="6">
        <f>TREND($R97:$AA97,$R$69:$AA$69,AB$69)</f>
        <v>32846760447761</v>
      </c>
      <c r="AC97" s="6">
        <f t="shared" ref="AC97:AK102" si="15">TREND($R97:$AA97,$R$69:$AA$69,AC$69)</f>
        <v>33242627124384.875</v>
      </c>
      <c r="AD97" s="6">
        <f t="shared" si="15"/>
        <v>33638493801008.875</v>
      </c>
      <c r="AE97" s="6">
        <f t="shared" si="15"/>
        <v>34034360477632.75</v>
      </c>
      <c r="AF97" s="6">
        <f t="shared" si="15"/>
        <v>34430227154256.625</v>
      </c>
      <c r="AG97" s="6">
        <f t="shared" si="15"/>
        <v>34826093830880.5</v>
      </c>
      <c r="AH97" s="6">
        <f t="shared" si="15"/>
        <v>35221960507504.5</v>
      </c>
      <c r="AI97" s="6">
        <f t="shared" si="15"/>
        <v>35617827184128.375</v>
      </c>
      <c r="AJ97" s="6">
        <f t="shared" si="15"/>
        <v>36013693860752.25</v>
      </c>
      <c r="AK97" s="6">
        <f t="shared" si="15"/>
        <v>36409560537376.25</v>
      </c>
    </row>
    <row r="98" spans="1:37" s="6" customFormat="1">
      <c r="A98" s="4" t="s">
        <v>656</v>
      </c>
      <c r="B98" s="6">
        <v>0</v>
      </c>
      <c r="C98" s="6">
        <f>$B98*('NEB CEF End-Use Demand'!M$29/'NEB CEF End-Use Demand'!$L$29)</f>
        <v>0</v>
      </c>
      <c r="D98" s="6">
        <f>$B98*('NEB CEF End-Use Demand'!N$29/'NEB CEF End-Use Demand'!$L$29)</f>
        <v>0</v>
      </c>
      <c r="E98" s="6">
        <f>$B98*('NEB CEF End-Use Demand'!O$29/'NEB CEF End-Use Demand'!$L$29)</f>
        <v>0</v>
      </c>
      <c r="F98" s="6">
        <f>$B98*('NEB CEF End-Use Demand'!P$29/'NEB CEF End-Use Demand'!$L$29)</f>
        <v>0</v>
      </c>
      <c r="G98" s="6">
        <f>$B98*('NEB CEF End-Use Demand'!Q$29/'NEB CEF End-Use Demand'!$L$29)</f>
        <v>0</v>
      </c>
      <c r="H98" s="6">
        <f>$B98*('NEB CEF End-Use Demand'!R$29/'NEB CEF End-Use Demand'!$L$29)</f>
        <v>0</v>
      </c>
      <c r="I98" s="6">
        <f>$B98*('NEB CEF End-Use Demand'!S$29/'NEB CEF End-Use Demand'!$L$29)</f>
        <v>0</v>
      </c>
      <c r="J98" s="6">
        <f>$B98*('NEB CEF End-Use Demand'!T$29/'NEB CEF End-Use Demand'!$L$29)</f>
        <v>0</v>
      </c>
      <c r="K98" s="6">
        <f>$B98*('NEB CEF End-Use Demand'!U$29/'NEB CEF End-Use Demand'!$L$29)</f>
        <v>0</v>
      </c>
      <c r="L98" s="6">
        <f>$B98*('NEB CEF End-Use Demand'!V$29/'NEB CEF End-Use Demand'!$L$29)</f>
        <v>0</v>
      </c>
      <c r="M98" s="6">
        <f>$B98*('NEB CEF End-Use Demand'!W$29/'NEB CEF End-Use Demand'!$L$29)</f>
        <v>0</v>
      </c>
      <c r="N98" s="6">
        <f>$B98*('NEB CEF End-Use Demand'!X$29/'NEB CEF End-Use Demand'!$L$29)</f>
        <v>0</v>
      </c>
      <c r="O98" s="6">
        <f>$B98*('NEB CEF End-Use Demand'!Y$29/'NEB CEF End-Use Demand'!$L$29)</f>
        <v>0</v>
      </c>
      <c r="P98" s="6">
        <f>$B98*('NEB CEF End-Use Demand'!Z$29/'NEB CEF End-Use Demand'!$L$29)</f>
        <v>0</v>
      </c>
      <c r="Q98" s="6">
        <f>$B98*('NEB CEF End-Use Demand'!AA$29/'NEB CEF End-Use Demand'!$L$29)</f>
        <v>0</v>
      </c>
      <c r="R98" s="6">
        <f>$B98*('NEB CEF End-Use Demand'!AB$29/'NEB CEF End-Use Demand'!$L$29)</f>
        <v>0</v>
      </c>
      <c r="S98" s="6">
        <f>$B98*('NEB CEF End-Use Demand'!AC$29/'NEB CEF End-Use Demand'!$L$29)</f>
        <v>0</v>
      </c>
      <c r="T98" s="6">
        <f>$B98*('NEB CEF End-Use Demand'!AD$29/'NEB CEF End-Use Demand'!$L$29)</f>
        <v>0</v>
      </c>
      <c r="U98" s="6">
        <f>$B98*('NEB CEF End-Use Demand'!AE$29/'NEB CEF End-Use Demand'!$L$29)</f>
        <v>0</v>
      </c>
      <c r="V98" s="6">
        <f>$B98*('NEB CEF End-Use Demand'!AF$29/'NEB CEF End-Use Demand'!$L$29)</f>
        <v>0</v>
      </c>
      <c r="W98" s="6">
        <f>$B98*('NEB CEF End-Use Demand'!AG$29/'NEB CEF End-Use Demand'!$L$29)</f>
        <v>0</v>
      </c>
      <c r="X98" s="6">
        <f>$B98*('NEB CEF End-Use Demand'!AH$29/'NEB CEF End-Use Demand'!$L$29)</f>
        <v>0</v>
      </c>
      <c r="Y98" s="6">
        <f>$B98*('NEB CEF End-Use Demand'!AI$29/'NEB CEF End-Use Demand'!$L$29)</f>
        <v>0</v>
      </c>
      <c r="Z98" s="6">
        <f>$B98*('NEB CEF End-Use Demand'!AJ$29/'NEB CEF End-Use Demand'!$L$29)</f>
        <v>0</v>
      </c>
      <c r="AA98" s="6">
        <f>$B98*('NEB CEF End-Use Demand'!AK$29/'NEB CEF End-Use Demand'!$L$29)</f>
        <v>0</v>
      </c>
      <c r="AB98" s="6">
        <f t="shared" ref="AB98:AB102" si="16">TREND($R98:$AA98,$R$69:$AA$69,AB$69)</f>
        <v>0</v>
      </c>
      <c r="AC98" s="6">
        <f t="shared" si="15"/>
        <v>0</v>
      </c>
      <c r="AD98" s="6">
        <f t="shared" si="15"/>
        <v>0</v>
      </c>
      <c r="AE98" s="6">
        <f t="shared" si="15"/>
        <v>0</v>
      </c>
      <c r="AF98" s="6">
        <f t="shared" si="15"/>
        <v>0</v>
      </c>
      <c r="AG98" s="6">
        <f t="shared" si="15"/>
        <v>0</v>
      </c>
      <c r="AH98" s="6">
        <f t="shared" si="15"/>
        <v>0</v>
      </c>
      <c r="AI98" s="6">
        <f t="shared" si="15"/>
        <v>0</v>
      </c>
      <c r="AJ98" s="6">
        <f t="shared" si="15"/>
        <v>0</v>
      </c>
      <c r="AK98" s="6">
        <f t="shared" si="15"/>
        <v>0</v>
      </c>
    </row>
    <row r="99" spans="1:37" s="6" customFormat="1">
      <c r="A99" s="4" t="s">
        <v>73</v>
      </c>
      <c r="B99" s="6">
        <f>C63</f>
        <v>0</v>
      </c>
      <c r="C99" s="6">
        <f>$B99*('NEB CEF End-Use Demand'!M$29/'NEB CEF End-Use Demand'!$L$29)</f>
        <v>0</v>
      </c>
      <c r="D99" s="6">
        <f>$B99*('NEB CEF End-Use Demand'!N$29/'NEB CEF End-Use Demand'!$L$29)</f>
        <v>0</v>
      </c>
      <c r="E99" s="6">
        <f>$B99*('NEB CEF End-Use Demand'!O$29/'NEB CEF End-Use Demand'!$L$29)</f>
        <v>0</v>
      </c>
      <c r="F99" s="6">
        <f>$B99*('NEB CEF End-Use Demand'!P$29/'NEB CEF End-Use Demand'!$L$29)</f>
        <v>0</v>
      </c>
      <c r="G99" s="6">
        <f>$B99*('NEB CEF End-Use Demand'!Q$29/'NEB CEF End-Use Demand'!$L$29)</f>
        <v>0</v>
      </c>
      <c r="H99" s="6">
        <f>$B99*('NEB CEF End-Use Demand'!R$29/'NEB CEF End-Use Demand'!$L$29)</f>
        <v>0</v>
      </c>
      <c r="I99" s="6">
        <f>$B99*('NEB CEF End-Use Demand'!S$29/'NEB CEF End-Use Demand'!$L$29)</f>
        <v>0</v>
      </c>
      <c r="J99" s="6">
        <f>$B99*('NEB CEF End-Use Demand'!T$29/'NEB CEF End-Use Demand'!$L$29)</f>
        <v>0</v>
      </c>
      <c r="K99" s="6">
        <f>$B99*('NEB CEF End-Use Demand'!U$29/'NEB CEF End-Use Demand'!$L$29)</f>
        <v>0</v>
      </c>
      <c r="L99" s="6">
        <f>$B99*('NEB CEF End-Use Demand'!V$29/'NEB CEF End-Use Demand'!$L$29)</f>
        <v>0</v>
      </c>
      <c r="M99" s="6">
        <f>$B99*('NEB CEF End-Use Demand'!W$29/'NEB CEF End-Use Demand'!$L$29)</f>
        <v>0</v>
      </c>
      <c r="N99" s="6">
        <f>$B99*('NEB CEF End-Use Demand'!X$29/'NEB CEF End-Use Demand'!$L$29)</f>
        <v>0</v>
      </c>
      <c r="O99" s="6">
        <f>$B99*('NEB CEF End-Use Demand'!Y$29/'NEB CEF End-Use Demand'!$L$29)</f>
        <v>0</v>
      </c>
      <c r="P99" s="6">
        <f>$B99*('NEB CEF End-Use Demand'!Z$29/'NEB CEF End-Use Demand'!$L$29)</f>
        <v>0</v>
      </c>
      <c r="Q99" s="6">
        <f>$B99*('NEB CEF End-Use Demand'!AA$29/'NEB CEF End-Use Demand'!$L$29)</f>
        <v>0</v>
      </c>
      <c r="R99" s="6">
        <f>$B99*('NEB CEF End-Use Demand'!AB$29/'NEB CEF End-Use Demand'!$L$29)</f>
        <v>0</v>
      </c>
      <c r="S99" s="6">
        <f>$B99*('NEB CEF End-Use Demand'!AC$29/'NEB CEF End-Use Demand'!$L$29)</f>
        <v>0</v>
      </c>
      <c r="T99" s="6">
        <f>$B99*('NEB CEF End-Use Demand'!AD$29/'NEB CEF End-Use Demand'!$L$29)</f>
        <v>0</v>
      </c>
      <c r="U99" s="6">
        <f>$B99*('NEB CEF End-Use Demand'!AE$29/'NEB CEF End-Use Demand'!$L$29)</f>
        <v>0</v>
      </c>
      <c r="V99" s="6">
        <f>$B99*('NEB CEF End-Use Demand'!AF$29/'NEB CEF End-Use Demand'!$L$29)</f>
        <v>0</v>
      </c>
      <c r="W99" s="6">
        <f>$B99*('NEB CEF End-Use Demand'!AG$29/'NEB CEF End-Use Demand'!$L$29)</f>
        <v>0</v>
      </c>
      <c r="X99" s="6">
        <f>$B99*('NEB CEF End-Use Demand'!AH$29/'NEB CEF End-Use Demand'!$L$29)</f>
        <v>0</v>
      </c>
      <c r="Y99" s="6">
        <f>$B99*('NEB CEF End-Use Demand'!AI$29/'NEB CEF End-Use Demand'!$L$29)</f>
        <v>0</v>
      </c>
      <c r="Z99" s="6">
        <f>$B99*('NEB CEF End-Use Demand'!AJ$29/'NEB CEF End-Use Demand'!$L$29)</f>
        <v>0</v>
      </c>
      <c r="AA99" s="6">
        <f>$B99*('NEB CEF End-Use Demand'!AK$29/'NEB CEF End-Use Demand'!$L$29)</f>
        <v>0</v>
      </c>
      <c r="AB99" s="6">
        <f t="shared" si="16"/>
        <v>0</v>
      </c>
      <c r="AC99" s="6">
        <f t="shared" si="15"/>
        <v>0</v>
      </c>
      <c r="AD99" s="6">
        <f t="shared" si="15"/>
        <v>0</v>
      </c>
      <c r="AE99" s="6">
        <f t="shared" si="15"/>
        <v>0</v>
      </c>
      <c r="AF99" s="6">
        <f t="shared" si="15"/>
        <v>0</v>
      </c>
      <c r="AG99" s="6">
        <f t="shared" si="15"/>
        <v>0</v>
      </c>
      <c r="AH99" s="6">
        <f t="shared" si="15"/>
        <v>0</v>
      </c>
      <c r="AI99" s="6">
        <f t="shared" si="15"/>
        <v>0</v>
      </c>
      <c r="AJ99" s="6">
        <f t="shared" si="15"/>
        <v>0</v>
      </c>
      <c r="AK99" s="6">
        <f t="shared" si="15"/>
        <v>0</v>
      </c>
    </row>
    <row r="100" spans="1:37" s="6" customFormat="1">
      <c r="A100" s="4" t="s">
        <v>657</v>
      </c>
      <c r="B100" s="6">
        <v>0</v>
      </c>
      <c r="C100" s="6">
        <f>$B100*('NEB CEF End-Use Demand'!M$29/'NEB CEF End-Use Demand'!$L$29)</f>
        <v>0</v>
      </c>
      <c r="D100" s="6">
        <f>$B100*('NEB CEF End-Use Demand'!N$29/'NEB CEF End-Use Demand'!$L$29)</f>
        <v>0</v>
      </c>
      <c r="E100" s="6">
        <f>$B100*('NEB CEF End-Use Demand'!O$29/'NEB CEF End-Use Demand'!$L$29)</f>
        <v>0</v>
      </c>
      <c r="F100" s="6">
        <f>$B100*('NEB CEF End-Use Demand'!P$29/'NEB CEF End-Use Demand'!$L$29)</f>
        <v>0</v>
      </c>
      <c r="G100" s="6">
        <f>$B100*('NEB CEF End-Use Demand'!Q$29/'NEB CEF End-Use Demand'!$L$29)</f>
        <v>0</v>
      </c>
      <c r="H100" s="6">
        <f>$B100*('NEB CEF End-Use Demand'!R$29/'NEB CEF End-Use Demand'!$L$29)</f>
        <v>0</v>
      </c>
      <c r="I100" s="6">
        <f>$B100*('NEB CEF End-Use Demand'!S$29/'NEB CEF End-Use Demand'!$L$29)</f>
        <v>0</v>
      </c>
      <c r="J100" s="6">
        <f>$B100*('NEB CEF End-Use Demand'!T$29/'NEB CEF End-Use Demand'!$L$29)</f>
        <v>0</v>
      </c>
      <c r="K100" s="6">
        <f>$B100*('NEB CEF End-Use Demand'!U$29/'NEB CEF End-Use Demand'!$L$29)</f>
        <v>0</v>
      </c>
      <c r="L100" s="6">
        <f>$B100*('NEB CEF End-Use Demand'!V$29/'NEB CEF End-Use Demand'!$L$29)</f>
        <v>0</v>
      </c>
      <c r="M100" s="6">
        <f>$B100*('NEB CEF End-Use Demand'!W$29/'NEB CEF End-Use Demand'!$L$29)</f>
        <v>0</v>
      </c>
      <c r="N100" s="6">
        <f>$B100*('NEB CEF End-Use Demand'!X$29/'NEB CEF End-Use Demand'!$L$29)</f>
        <v>0</v>
      </c>
      <c r="O100" s="6">
        <f>$B100*('NEB CEF End-Use Demand'!Y$29/'NEB CEF End-Use Demand'!$L$29)</f>
        <v>0</v>
      </c>
      <c r="P100" s="6">
        <f>$B100*('NEB CEF End-Use Demand'!Z$29/'NEB CEF End-Use Demand'!$L$29)</f>
        <v>0</v>
      </c>
      <c r="Q100" s="6">
        <f>$B100*('NEB CEF End-Use Demand'!AA$29/'NEB CEF End-Use Demand'!$L$29)</f>
        <v>0</v>
      </c>
      <c r="R100" s="6">
        <f>$B100*('NEB CEF End-Use Demand'!AB$29/'NEB CEF End-Use Demand'!$L$29)</f>
        <v>0</v>
      </c>
      <c r="S100" s="6">
        <f>$B100*('NEB CEF End-Use Demand'!AC$29/'NEB CEF End-Use Demand'!$L$29)</f>
        <v>0</v>
      </c>
      <c r="T100" s="6">
        <f>$B100*('NEB CEF End-Use Demand'!AD$29/'NEB CEF End-Use Demand'!$L$29)</f>
        <v>0</v>
      </c>
      <c r="U100" s="6">
        <f>$B100*('NEB CEF End-Use Demand'!AE$29/'NEB CEF End-Use Demand'!$L$29)</f>
        <v>0</v>
      </c>
      <c r="V100" s="6">
        <f>$B100*('NEB CEF End-Use Demand'!AF$29/'NEB CEF End-Use Demand'!$L$29)</f>
        <v>0</v>
      </c>
      <c r="W100" s="6">
        <f>$B100*('NEB CEF End-Use Demand'!AG$29/'NEB CEF End-Use Demand'!$L$29)</f>
        <v>0</v>
      </c>
      <c r="X100" s="6">
        <f>$B100*('NEB CEF End-Use Demand'!AH$29/'NEB CEF End-Use Demand'!$L$29)</f>
        <v>0</v>
      </c>
      <c r="Y100" s="6">
        <f>$B100*('NEB CEF End-Use Demand'!AI$29/'NEB CEF End-Use Demand'!$L$29)</f>
        <v>0</v>
      </c>
      <c r="Z100" s="6">
        <f>$B100*('NEB CEF End-Use Demand'!AJ$29/'NEB CEF End-Use Demand'!$L$29)</f>
        <v>0</v>
      </c>
      <c r="AA100" s="6">
        <f>$B100*('NEB CEF End-Use Demand'!AK$29/'NEB CEF End-Use Demand'!$L$29)</f>
        <v>0</v>
      </c>
      <c r="AB100" s="6">
        <f t="shared" si="16"/>
        <v>0</v>
      </c>
      <c r="AC100" s="6">
        <f t="shared" si="15"/>
        <v>0</v>
      </c>
      <c r="AD100" s="6">
        <f t="shared" si="15"/>
        <v>0</v>
      </c>
      <c r="AE100" s="6">
        <f t="shared" si="15"/>
        <v>0</v>
      </c>
      <c r="AF100" s="6">
        <f t="shared" si="15"/>
        <v>0</v>
      </c>
      <c r="AG100" s="6">
        <f t="shared" si="15"/>
        <v>0</v>
      </c>
      <c r="AH100" s="6">
        <f t="shared" si="15"/>
        <v>0</v>
      </c>
      <c r="AI100" s="6">
        <f t="shared" si="15"/>
        <v>0</v>
      </c>
      <c r="AJ100" s="6">
        <f t="shared" si="15"/>
        <v>0</v>
      </c>
      <c r="AK100" s="6">
        <f t="shared" si="15"/>
        <v>0</v>
      </c>
    </row>
    <row r="101" spans="1:37" s="6" customFormat="1">
      <c r="A101" s="4" t="s">
        <v>658</v>
      </c>
      <c r="B101" s="6">
        <v>0</v>
      </c>
      <c r="C101" s="6">
        <f>$B101*('NEB CEF End-Use Demand'!M$29/'NEB CEF End-Use Demand'!$L$29)</f>
        <v>0</v>
      </c>
      <c r="D101" s="6">
        <f>$B101*('NEB CEF End-Use Demand'!N$29/'NEB CEF End-Use Demand'!$L$29)</f>
        <v>0</v>
      </c>
      <c r="E101" s="6">
        <f>$B101*('NEB CEF End-Use Demand'!O$29/'NEB CEF End-Use Demand'!$L$29)</f>
        <v>0</v>
      </c>
      <c r="F101" s="6">
        <f>$B101*('NEB CEF End-Use Demand'!P$29/'NEB CEF End-Use Demand'!$L$29)</f>
        <v>0</v>
      </c>
      <c r="G101" s="6">
        <f>$B101*('NEB CEF End-Use Demand'!Q$29/'NEB CEF End-Use Demand'!$L$29)</f>
        <v>0</v>
      </c>
      <c r="H101" s="6">
        <f>$B101*('NEB CEF End-Use Demand'!R$29/'NEB CEF End-Use Demand'!$L$29)</f>
        <v>0</v>
      </c>
      <c r="I101" s="6">
        <f>$B101*('NEB CEF End-Use Demand'!S$29/'NEB CEF End-Use Demand'!$L$29)</f>
        <v>0</v>
      </c>
      <c r="J101" s="6">
        <f>$B101*('NEB CEF End-Use Demand'!T$29/'NEB CEF End-Use Demand'!$L$29)</f>
        <v>0</v>
      </c>
      <c r="K101" s="6">
        <f>$B101*('NEB CEF End-Use Demand'!U$29/'NEB CEF End-Use Demand'!$L$29)</f>
        <v>0</v>
      </c>
      <c r="L101" s="6">
        <f>$B101*('NEB CEF End-Use Demand'!V$29/'NEB CEF End-Use Demand'!$L$29)</f>
        <v>0</v>
      </c>
      <c r="M101" s="6">
        <f>$B101*('NEB CEF End-Use Demand'!W$29/'NEB CEF End-Use Demand'!$L$29)</f>
        <v>0</v>
      </c>
      <c r="N101" s="6">
        <f>$B101*('NEB CEF End-Use Demand'!X$29/'NEB CEF End-Use Demand'!$L$29)</f>
        <v>0</v>
      </c>
      <c r="O101" s="6">
        <f>$B101*('NEB CEF End-Use Demand'!Y$29/'NEB CEF End-Use Demand'!$L$29)</f>
        <v>0</v>
      </c>
      <c r="P101" s="6">
        <f>$B101*('NEB CEF End-Use Demand'!Z$29/'NEB CEF End-Use Demand'!$L$29)</f>
        <v>0</v>
      </c>
      <c r="Q101" s="6">
        <f>$B101*('NEB CEF End-Use Demand'!AA$29/'NEB CEF End-Use Demand'!$L$29)</f>
        <v>0</v>
      </c>
      <c r="R101" s="6">
        <f>$B101*('NEB CEF End-Use Demand'!AB$29/'NEB CEF End-Use Demand'!$L$29)</f>
        <v>0</v>
      </c>
      <c r="S101" s="6">
        <f>$B101*('NEB CEF End-Use Demand'!AC$29/'NEB CEF End-Use Demand'!$L$29)</f>
        <v>0</v>
      </c>
      <c r="T101" s="6">
        <f>$B101*('NEB CEF End-Use Demand'!AD$29/'NEB CEF End-Use Demand'!$L$29)</f>
        <v>0</v>
      </c>
      <c r="U101" s="6">
        <f>$B101*('NEB CEF End-Use Demand'!AE$29/'NEB CEF End-Use Demand'!$L$29)</f>
        <v>0</v>
      </c>
      <c r="V101" s="6">
        <f>$B101*('NEB CEF End-Use Demand'!AF$29/'NEB CEF End-Use Demand'!$L$29)</f>
        <v>0</v>
      </c>
      <c r="W101" s="6">
        <f>$B101*('NEB CEF End-Use Demand'!AG$29/'NEB CEF End-Use Demand'!$L$29)</f>
        <v>0</v>
      </c>
      <c r="X101" s="6">
        <f>$B101*('NEB CEF End-Use Demand'!AH$29/'NEB CEF End-Use Demand'!$L$29)</f>
        <v>0</v>
      </c>
      <c r="Y101" s="6">
        <f>$B101*('NEB CEF End-Use Demand'!AI$29/'NEB CEF End-Use Demand'!$L$29)</f>
        <v>0</v>
      </c>
      <c r="Z101" s="6">
        <f>$B101*('NEB CEF End-Use Demand'!AJ$29/'NEB CEF End-Use Demand'!$L$29)</f>
        <v>0</v>
      </c>
      <c r="AA101" s="6">
        <f>$B101*('NEB CEF End-Use Demand'!AK$29/'NEB CEF End-Use Demand'!$L$29)</f>
        <v>0</v>
      </c>
      <c r="AB101" s="6">
        <f t="shared" si="16"/>
        <v>0</v>
      </c>
      <c r="AC101" s="6">
        <f t="shared" si="15"/>
        <v>0</v>
      </c>
      <c r="AD101" s="6">
        <f t="shared" si="15"/>
        <v>0</v>
      </c>
      <c r="AE101" s="6">
        <f t="shared" si="15"/>
        <v>0</v>
      </c>
      <c r="AF101" s="6">
        <f t="shared" si="15"/>
        <v>0</v>
      </c>
      <c r="AG101" s="6">
        <f t="shared" si="15"/>
        <v>0</v>
      </c>
      <c r="AH101" s="6">
        <f t="shared" si="15"/>
        <v>0</v>
      </c>
      <c r="AI101" s="6">
        <f t="shared" si="15"/>
        <v>0</v>
      </c>
      <c r="AJ101" s="6">
        <f t="shared" si="15"/>
        <v>0</v>
      </c>
      <c r="AK101" s="6">
        <f t="shared" si="15"/>
        <v>0</v>
      </c>
    </row>
    <row r="102" spans="1:37" s="6" customFormat="1">
      <c r="A102" s="4" t="s">
        <v>75</v>
      </c>
      <c r="B102" s="6">
        <v>0</v>
      </c>
      <c r="C102" s="6">
        <f>$B102*('NEB CEF End-Use Demand'!M$29/'NEB CEF End-Use Demand'!$L$29)</f>
        <v>0</v>
      </c>
      <c r="D102" s="6">
        <f>$B102*('NEB CEF End-Use Demand'!N$29/'NEB CEF End-Use Demand'!$L$29)</f>
        <v>0</v>
      </c>
      <c r="E102" s="6">
        <f>$B102*('NEB CEF End-Use Demand'!O$29/'NEB CEF End-Use Demand'!$L$29)</f>
        <v>0</v>
      </c>
      <c r="F102" s="6">
        <f>$B102*('NEB CEF End-Use Demand'!P$29/'NEB CEF End-Use Demand'!$L$29)</f>
        <v>0</v>
      </c>
      <c r="G102" s="6">
        <f>$B102*('NEB CEF End-Use Demand'!Q$29/'NEB CEF End-Use Demand'!$L$29)</f>
        <v>0</v>
      </c>
      <c r="H102" s="6">
        <f>$B102*('NEB CEF End-Use Demand'!R$29/'NEB CEF End-Use Demand'!$L$29)</f>
        <v>0</v>
      </c>
      <c r="I102" s="6">
        <f>$B102*('NEB CEF End-Use Demand'!S$29/'NEB CEF End-Use Demand'!$L$29)</f>
        <v>0</v>
      </c>
      <c r="J102" s="6">
        <f>$B102*('NEB CEF End-Use Demand'!T$29/'NEB CEF End-Use Demand'!$L$29)</f>
        <v>0</v>
      </c>
      <c r="K102" s="6">
        <f>$B102*('NEB CEF End-Use Demand'!U$29/'NEB CEF End-Use Demand'!$L$29)</f>
        <v>0</v>
      </c>
      <c r="L102" s="6">
        <f>$B102*('NEB CEF End-Use Demand'!V$29/'NEB CEF End-Use Demand'!$L$29)</f>
        <v>0</v>
      </c>
      <c r="M102" s="6">
        <f>$B102*('NEB CEF End-Use Demand'!W$29/'NEB CEF End-Use Demand'!$L$29)</f>
        <v>0</v>
      </c>
      <c r="N102" s="6">
        <f>$B102*('NEB CEF End-Use Demand'!X$29/'NEB CEF End-Use Demand'!$L$29)</f>
        <v>0</v>
      </c>
      <c r="O102" s="6">
        <f>$B102*('NEB CEF End-Use Demand'!Y$29/'NEB CEF End-Use Demand'!$L$29)</f>
        <v>0</v>
      </c>
      <c r="P102" s="6">
        <f>$B102*('NEB CEF End-Use Demand'!Z$29/'NEB CEF End-Use Demand'!$L$29)</f>
        <v>0</v>
      </c>
      <c r="Q102" s="6">
        <f>$B102*('NEB CEF End-Use Demand'!AA$29/'NEB CEF End-Use Demand'!$L$29)</f>
        <v>0</v>
      </c>
      <c r="R102" s="6">
        <f>$B102*('NEB CEF End-Use Demand'!AB$29/'NEB CEF End-Use Demand'!$L$29)</f>
        <v>0</v>
      </c>
      <c r="S102" s="6">
        <f>$B102*('NEB CEF End-Use Demand'!AC$29/'NEB CEF End-Use Demand'!$L$29)</f>
        <v>0</v>
      </c>
      <c r="T102" s="6">
        <f>$B102*('NEB CEF End-Use Demand'!AD$29/'NEB CEF End-Use Demand'!$L$29)</f>
        <v>0</v>
      </c>
      <c r="U102" s="6">
        <f>$B102*('NEB CEF End-Use Demand'!AE$29/'NEB CEF End-Use Demand'!$L$29)</f>
        <v>0</v>
      </c>
      <c r="V102" s="6">
        <f>$B102*('NEB CEF End-Use Demand'!AF$29/'NEB CEF End-Use Demand'!$L$29)</f>
        <v>0</v>
      </c>
      <c r="W102" s="6">
        <f>$B102*('NEB CEF End-Use Demand'!AG$29/'NEB CEF End-Use Demand'!$L$29)</f>
        <v>0</v>
      </c>
      <c r="X102" s="6">
        <f>$B102*('NEB CEF End-Use Demand'!AH$29/'NEB CEF End-Use Demand'!$L$29)</f>
        <v>0</v>
      </c>
      <c r="Y102" s="6">
        <f>$B102*('NEB CEF End-Use Demand'!AI$29/'NEB CEF End-Use Demand'!$L$29)</f>
        <v>0</v>
      </c>
      <c r="Z102" s="6">
        <f>$B102*('NEB CEF End-Use Demand'!AJ$29/'NEB CEF End-Use Demand'!$L$29)</f>
        <v>0</v>
      </c>
      <c r="AA102" s="6">
        <f>$B102*('NEB CEF End-Use Demand'!AK$29/'NEB CEF End-Use Demand'!$L$29)</f>
        <v>0</v>
      </c>
      <c r="AB102" s="6">
        <f t="shared" si="16"/>
        <v>0</v>
      </c>
      <c r="AC102" s="6">
        <f t="shared" si="15"/>
        <v>0</v>
      </c>
      <c r="AD102" s="6">
        <f t="shared" si="15"/>
        <v>0</v>
      </c>
      <c r="AE102" s="6">
        <f t="shared" si="15"/>
        <v>0</v>
      </c>
      <c r="AF102" s="6">
        <f t="shared" si="15"/>
        <v>0</v>
      </c>
      <c r="AG102" s="6">
        <f t="shared" si="15"/>
        <v>0</v>
      </c>
      <c r="AH102" s="6">
        <f t="shared" si="15"/>
        <v>0</v>
      </c>
      <c r="AI102" s="6">
        <f t="shared" si="15"/>
        <v>0</v>
      </c>
      <c r="AJ102" s="6">
        <f t="shared" si="15"/>
        <v>0</v>
      </c>
      <c r="AK102" s="6">
        <f t="shared" si="15"/>
        <v>0</v>
      </c>
    </row>
    <row r="104" spans="1:37" s="6" customFormat="1">
      <c r="A104" s="1" t="s">
        <v>664</v>
      </c>
    </row>
    <row r="105" spans="1:37" s="6" customFormat="1">
      <c r="A105" s="4"/>
      <c r="B105" s="6">
        <v>2015</v>
      </c>
      <c r="C105" s="6">
        <v>2016</v>
      </c>
      <c r="D105" s="6">
        <v>2017</v>
      </c>
      <c r="E105" s="6">
        <v>2018</v>
      </c>
      <c r="F105" s="6">
        <v>2019</v>
      </c>
      <c r="G105" s="6">
        <v>2020</v>
      </c>
      <c r="H105" s="6">
        <v>2021</v>
      </c>
      <c r="I105" s="6">
        <v>2022</v>
      </c>
      <c r="J105" s="6">
        <v>2023</v>
      </c>
      <c r="K105" s="6">
        <v>2024</v>
      </c>
      <c r="L105" s="6">
        <v>2025</v>
      </c>
      <c r="M105" s="6">
        <v>2026</v>
      </c>
      <c r="N105" s="6">
        <v>2027</v>
      </c>
      <c r="O105" s="6">
        <v>2028</v>
      </c>
      <c r="P105" s="6">
        <v>2029</v>
      </c>
      <c r="Q105" s="6">
        <v>2030</v>
      </c>
      <c r="R105" s="6">
        <v>2031</v>
      </c>
      <c r="S105" s="6">
        <v>2032</v>
      </c>
      <c r="T105" s="6">
        <v>2033</v>
      </c>
      <c r="U105" s="6">
        <v>2034</v>
      </c>
      <c r="V105" s="6">
        <v>2035</v>
      </c>
      <c r="W105" s="6">
        <v>2036</v>
      </c>
      <c r="X105" s="6">
        <v>2037</v>
      </c>
      <c r="Y105" s="6">
        <v>2038</v>
      </c>
      <c r="Z105" s="6">
        <v>2039</v>
      </c>
      <c r="AA105" s="6">
        <v>2040</v>
      </c>
      <c r="AB105" s="6">
        <v>2041</v>
      </c>
      <c r="AC105" s="6">
        <v>2042</v>
      </c>
      <c r="AD105" s="6">
        <v>2043</v>
      </c>
      <c r="AE105" s="6">
        <v>2044</v>
      </c>
      <c r="AF105" s="6">
        <v>2045</v>
      </c>
      <c r="AG105" s="6">
        <v>2046</v>
      </c>
      <c r="AH105" s="6">
        <v>2047</v>
      </c>
      <c r="AI105" s="6">
        <v>2048</v>
      </c>
      <c r="AJ105" s="6">
        <v>2049</v>
      </c>
      <c r="AK105" s="6">
        <v>2050</v>
      </c>
    </row>
    <row r="106" spans="1:37" s="6" customFormat="1">
      <c r="A106" s="4" t="s">
        <v>72</v>
      </c>
      <c r="B106" s="6">
        <f>B64</f>
        <v>9625138637600.7617</v>
      </c>
      <c r="C106" s="6">
        <f>$B106*('NEB CEF End-Use Demand'!M$29/'NEB CEF End-Use Demand'!$L$29)</f>
        <v>10013345395756.662</v>
      </c>
      <c r="D106" s="6">
        <f>$B106*('NEB CEF End-Use Demand'!N$29/'NEB CEF End-Use Demand'!$L$29)</f>
        <v>10425441800568.311</v>
      </c>
      <c r="E106" s="6">
        <f>$B106*('NEB CEF End-Use Demand'!O$29/'NEB CEF End-Use Demand'!$L$29)</f>
        <v>10730034795429.094</v>
      </c>
      <c r="F106" s="6">
        <f>$B106*('NEB CEF End-Use Demand'!P$29/'NEB CEF End-Use Demand'!$L$29)</f>
        <v>10857844405037.346</v>
      </c>
      <c r="G106" s="6">
        <f>$B106*('NEB CEF End-Use Demand'!Q$29/'NEB CEF End-Use Demand'!$L$29)</f>
        <v>11028655378625.941</v>
      </c>
      <c r="H106" s="6">
        <f>$B106*('NEB CEF End-Use Demand'!R$29/'NEB CEF End-Use Demand'!$L$29)</f>
        <v>11194688422883.387</v>
      </c>
      <c r="I106" s="6">
        <f>$B106*('NEB CEF End-Use Demand'!S$29/'NEB CEF End-Use Demand'!$L$29)</f>
        <v>11406111795786.754</v>
      </c>
      <c r="J106" s="6">
        <f>$B106*('NEB CEF End-Use Demand'!T$29/'NEB CEF End-Use Demand'!$L$29)</f>
        <v>11676064802996.705</v>
      </c>
      <c r="K106" s="6">
        <f>$B106*('NEB CEF End-Use Demand'!U$29/'NEB CEF End-Use Demand'!$L$29)</f>
        <v>11941239880875.504</v>
      </c>
      <c r="L106" s="6">
        <f>$B106*('NEB CEF End-Use Demand'!V$29/'NEB CEF End-Use Demand'!$L$29)</f>
        <v>12177747382767.408</v>
      </c>
      <c r="M106" s="6">
        <f>$B106*('NEB CEF End-Use Demand'!W$29/'NEB CEF End-Use Demand'!$L$29)</f>
        <v>12429783154985.547</v>
      </c>
      <c r="N106" s="6">
        <f>$B106*('NEB CEF End-Use Demand'!X$29/'NEB CEF End-Use Demand'!$L$29)</f>
        <v>12688985821200.408</v>
      </c>
      <c r="O106" s="6">
        <f>$B106*('NEB CEF End-Use Demand'!Y$29/'NEB CEF End-Use Demand'!$L$29)</f>
        <v>12931465734756.248</v>
      </c>
      <c r="P106" s="6">
        <f>$B106*('NEB CEF End-Use Demand'!Z$29/'NEB CEF End-Use Demand'!$L$29)</f>
        <v>13144083589992.404</v>
      </c>
      <c r="Q106" s="6">
        <f>$B106*('NEB CEF End-Use Demand'!AA$29/'NEB CEF End-Use Demand'!$L$29)</f>
        <v>13350729033564.621</v>
      </c>
      <c r="R106" s="6">
        <f>$B106*('NEB CEF End-Use Demand'!AB$29/'NEB CEF End-Use Demand'!$L$29)</f>
        <v>13553791030138.477</v>
      </c>
      <c r="S106" s="6">
        <f>$B106*('NEB CEF End-Use Demand'!AC$29/'NEB CEF End-Use Demand'!$L$29)</f>
        <v>13750880615048.396</v>
      </c>
      <c r="T106" s="6">
        <f>$B106*('NEB CEF End-Use Demand'!AD$29/'NEB CEF End-Use Demand'!$L$29)</f>
        <v>13939608823628.803</v>
      </c>
      <c r="U106" s="6">
        <f>$B106*('NEB CEF End-Use Demand'!AE$29/'NEB CEF End-Use Demand'!$L$29)</f>
        <v>14152226678864.959</v>
      </c>
      <c r="V106" s="6">
        <f>$B106*('NEB CEF End-Use Demand'!AF$29/'NEB CEF End-Use Demand'!$L$29)</f>
        <v>14381567286760.137</v>
      </c>
      <c r="W106" s="6">
        <f>$B106*('NEB CEF End-Use Demand'!AG$29/'NEB CEF End-Use Demand'!$L$29)</f>
        <v>14554767225014.307</v>
      </c>
      <c r="X106" s="6">
        <f>$B106*('NEB CEF End-Use Demand'!AH$29/'NEB CEF End-Use Demand'!$L$29)</f>
        <v>14751856809924.227</v>
      </c>
      <c r="Y106" s="6">
        <f>$B106*('NEB CEF End-Use Demand'!AI$29/'NEB CEF End-Use Demand'!$L$29)</f>
        <v>14927445712843.971</v>
      </c>
      <c r="Z106" s="6">
        <f>$B106*('NEB CEF End-Use Demand'!AJ$29/'NEB CEF End-Use Demand'!$L$29)</f>
        <v>15057644287117.797</v>
      </c>
      <c r="AA106" s="6">
        <f>$B106*('NEB CEF End-Use Demand'!AK$29/'NEB CEF End-Use Demand'!$L$29)</f>
        <v>15183064932060.473</v>
      </c>
      <c r="AB106" s="6">
        <f>TREND($R106:$AA106,$R$69:$AA$69,AB$69)</f>
        <v>15449354860116.562</v>
      </c>
      <c r="AC106" s="6">
        <f t="shared" ref="AC106:AK111" si="17">TREND($R106:$AA106,$R$69:$AA$69,AC$69)</f>
        <v>15635549318294.125</v>
      </c>
      <c r="AD106" s="6">
        <f t="shared" si="17"/>
        <v>15821743776471.625</v>
      </c>
      <c r="AE106" s="6">
        <f t="shared" si="17"/>
        <v>16007938234649.125</v>
      </c>
      <c r="AF106" s="6">
        <f t="shared" si="17"/>
        <v>16194132692826.688</v>
      </c>
      <c r="AG106" s="6">
        <f t="shared" si="17"/>
        <v>16380327151004.188</v>
      </c>
      <c r="AH106" s="6">
        <f t="shared" si="17"/>
        <v>16566521609181.75</v>
      </c>
      <c r="AI106" s="6">
        <f t="shared" si="17"/>
        <v>16752716067359.25</v>
      </c>
      <c r="AJ106" s="6">
        <f t="shared" si="17"/>
        <v>16938910525536.75</v>
      </c>
      <c r="AK106" s="6">
        <f t="shared" si="17"/>
        <v>17125104983714.312</v>
      </c>
    </row>
    <row r="107" spans="1:37" s="6" customFormat="1">
      <c r="A107" s="4" t="s">
        <v>656</v>
      </c>
      <c r="B107" s="6">
        <f>E64</f>
        <v>0</v>
      </c>
      <c r="C107" s="6">
        <f>$B107*('NEB CEF End-Use Demand'!M$29/'NEB CEF End-Use Demand'!$L$29)</f>
        <v>0</v>
      </c>
      <c r="D107" s="6">
        <f>$B107*('NEB CEF End-Use Demand'!N$29/'NEB CEF End-Use Demand'!$L$29)</f>
        <v>0</v>
      </c>
      <c r="E107" s="6">
        <f>$B107*('NEB CEF End-Use Demand'!O$29/'NEB CEF End-Use Demand'!$L$29)</f>
        <v>0</v>
      </c>
      <c r="F107" s="6">
        <f>$B107*('NEB CEF End-Use Demand'!P$29/'NEB CEF End-Use Demand'!$L$29)</f>
        <v>0</v>
      </c>
      <c r="G107" s="6">
        <f>$B107*('NEB CEF End-Use Demand'!Q$29/'NEB CEF End-Use Demand'!$L$29)</f>
        <v>0</v>
      </c>
      <c r="H107" s="6">
        <f>$B107*('NEB CEF End-Use Demand'!R$29/'NEB CEF End-Use Demand'!$L$29)</f>
        <v>0</v>
      </c>
      <c r="I107" s="6">
        <f>$B107*('NEB CEF End-Use Demand'!S$29/'NEB CEF End-Use Demand'!$L$29)</f>
        <v>0</v>
      </c>
      <c r="J107" s="6">
        <f>$B107*('NEB CEF End-Use Demand'!T$29/'NEB CEF End-Use Demand'!$L$29)</f>
        <v>0</v>
      </c>
      <c r="K107" s="6">
        <f>$B107*('NEB CEF End-Use Demand'!U$29/'NEB CEF End-Use Demand'!$L$29)</f>
        <v>0</v>
      </c>
      <c r="L107" s="6">
        <f>$B107*('NEB CEF End-Use Demand'!V$29/'NEB CEF End-Use Demand'!$L$29)</f>
        <v>0</v>
      </c>
      <c r="M107" s="6">
        <f>$B107*('NEB CEF End-Use Demand'!W$29/'NEB CEF End-Use Demand'!$L$29)</f>
        <v>0</v>
      </c>
      <c r="N107" s="6">
        <f>$B107*('NEB CEF End-Use Demand'!X$29/'NEB CEF End-Use Demand'!$L$29)</f>
        <v>0</v>
      </c>
      <c r="O107" s="6">
        <f>$B107*('NEB CEF End-Use Demand'!Y$29/'NEB CEF End-Use Demand'!$L$29)</f>
        <v>0</v>
      </c>
      <c r="P107" s="6">
        <f>$B107*('NEB CEF End-Use Demand'!Z$29/'NEB CEF End-Use Demand'!$L$29)</f>
        <v>0</v>
      </c>
      <c r="Q107" s="6">
        <f>$B107*('NEB CEF End-Use Demand'!AA$29/'NEB CEF End-Use Demand'!$L$29)</f>
        <v>0</v>
      </c>
      <c r="R107" s="6">
        <f>$B107*('NEB CEF End-Use Demand'!AB$29/'NEB CEF End-Use Demand'!$L$29)</f>
        <v>0</v>
      </c>
      <c r="S107" s="6">
        <f>$B107*('NEB CEF End-Use Demand'!AC$29/'NEB CEF End-Use Demand'!$L$29)</f>
        <v>0</v>
      </c>
      <c r="T107" s="6">
        <f>$B107*('NEB CEF End-Use Demand'!AD$29/'NEB CEF End-Use Demand'!$L$29)</f>
        <v>0</v>
      </c>
      <c r="U107" s="6">
        <f>$B107*('NEB CEF End-Use Demand'!AE$29/'NEB CEF End-Use Demand'!$L$29)</f>
        <v>0</v>
      </c>
      <c r="V107" s="6">
        <f>$B107*('NEB CEF End-Use Demand'!AF$29/'NEB CEF End-Use Demand'!$L$29)</f>
        <v>0</v>
      </c>
      <c r="W107" s="6">
        <f>$B107*('NEB CEF End-Use Demand'!AG$29/'NEB CEF End-Use Demand'!$L$29)</f>
        <v>0</v>
      </c>
      <c r="X107" s="6">
        <f>$B107*('NEB CEF End-Use Demand'!AH$29/'NEB CEF End-Use Demand'!$L$29)</f>
        <v>0</v>
      </c>
      <c r="Y107" s="6">
        <f>$B107*('NEB CEF End-Use Demand'!AI$29/'NEB CEF End-Use Demand'!$L$29)</f>
        <v>0</v>
      </c>
      <c r="Z107" s="6">
        <f>$B107*('NEB CEF End-Use Demand'!AJ$29/'NEB CEF End-Use Demand'!$L$29)</f>
        <v>0</v>
      </c>
      <c r="AA107" s="6">
        <f>$B107*('NEB CEF End-Use Demand'!AK$29/'NEB CEF End-Use Demand'!$L$29)</f>
        <v>0</v>
      </c>
      <c r="AB107" s="6">
        <f t="shared" ref="AB107:AB111" si="18">TREND($R107:$AA107,$R$69:$AA$69,AB$69)</f>
        <v>0</v>
      </c>
      <c r="AC107" s="6">
        <f t="shared" si="17"/>
        <v>0</v>
      </c>
      <c r="AD107" s="6">
        <f t="shared" si="17"/>
        <v>0</v>
      </c>
      <c r="AE107" s="6">
        <f t="shared" si="17"/>
        <v>0</v>
      </c>
      <c r="AF107" s="6">
        <f t="shared" si="17"/>
        <v>0</v>
      </c>
      <c r="AG107" s="6">
        <f t="shared" si="17"/>
        <v>0</v>
      </c>
      <c r="AH107" s="6">
        <f t="shared" si="17"/>
        <v>0</v>
      </c>
      <c r="AI107" s="6">
        <f t="shared" si="17"/>
        <v>0</v>
      </c>
      <c r="AJ107" s="6">
        <f t="shared" si="17"/>
        <v>0</v>
      </c>
      <c r="AK107" s="6">
        <f t="shared" si="17"/>
        <v>0</v>
      </c>
    </row>
    <row r="108" spans="1:37" s="6" customFormat="1">
      <c r="A108" s="4" t="s">
        <v>73</v>
      </c>
      <c r="B108" s="6">
        <f>C64</f>
        <v>10749251584454.918</v>
      </c>
      <c r="C108" s="6">
        <f>$B108*('NEB CEF End-Use Demand'!M$29/'NEB CEF End-Use Demand'!$L$29)</f>
        <v>11182796727784.262</v>
      </c>
      <c r="D108" s="6">
        <f>$B108*('NEB CEF End-Use Demand'!N$29/'NEB CEF End-Use Demand'!$L$29)</f>
        <v>11643021572241.564</v>
      </c>
      <c r="E108" s="6">
        <f>$B108*('NEB CEF End-Use Demand'!O$29/'NEB CEF End-Use Demand'!$L$29)</f>
        <v>11983187761623.049</v>
      </c>
      <c r="F108" s="6">
        <f>$B108*('NEB CEF End-Use Demand'!P$29/'NEB CEF End-Use Demand'!$L$29)</f>
        <v>12125924162657.633</v>
      </c>
      <c r="G108" s="6">
        <f>$B108*('NEB CEF End-Use Demand'!Q$29/'NEB CEF End-Use Demand'!$L$29)</f>
        <v>12316684025722.545</v>
      </c>
      <c r="H108" s="6">
        <f>$B108*('NEB CEF End-Use Demand'!R$29/'NEB CEF End-Use Demand'!$L$29)</f>
        <v>12502107948561.863</v>
      </c>
      <c r="I108" s="6">
        <f>$B108*('NEB CEF End-Use Demand'!S$29/'NEB CEF End-Use Demand'!$L$29)</f>
        <v>12738223303544.305</v>
      </c>
      <c r="J108" s="6">
        <f>$B108*('NEB CEF End-Use Demand'!T$29/'NEB CEF End-Use Demand'!$L$29)</f>
        <v>13039703926290.248</v>
      </c>
      <c r="K108" s="6">
        <f>$B108*('NEB CEF End-Use Demand'!U$29/'NEB CEF End-Use Demand'!$L$29)</f>
        <v>13335848608810.6</v>
      </c>
      <c r="L108" s="6">
        <f>$B108*('NEB CEF End-Use Demand'!V$29/'NEB CEF End-Use Demand'!$L$29)</f>
        <v>13599977649977.4</v>
      </c>
      <c r="M108" s="6">
        <f>$B108*('NEB CEF End-Use Demand'!W$29/'NEB CEF End-Use Demand'!$L$29)</f>
        <v>13881448496877.375</v>
      </c>
      <c r="N108" s="6">
        <f>$B108*('NEB CEF End-Use Demand'!X$29/'NEB CEF End-Use Demand'!$L$29)</f>
        <v>14170923254115.736</v>
      </c>
      <c r="O108" s="6">
        <f>$B108*('NEB CEF End-Use Demand'!Y$29/'NEB CEF End-Use Demand'!$L$29)</f>
        <v>14441722220564.525</v>
      </c>
      <c r="P108" s="6">
        <f>$B108*('NEB CEF End-Use Demand'!Z$29/'NEB CEF End-Use Demand'!$L$29)</f>
        <v>14679171560603.367</v>
      </c>
      <c r="Q108" s="6">
        <f>$B108*('NEB CEF End-Use Demand'!AA$29/'NEB CEF End-Use Demand'!$L$29)</f>
        <v>14909950975360.215</v>
      </c>
      <c r="R108" s="6">
        <f>$B108*('NEB CEF End-Use Demand'!AB$29/'NEB CEF End-Use Demand'!$L$29)</f>
        <v>15136728434947.871</v>
      </c>
      <c r="S108" s="6">
        <f>$B108*('NEB CEF End-Use Demand'!AC$29/'NEB CEF End-Use Demand'!$L$29)</f>
        <v>15356835969253.539</v>
      </c>
      <c r="T108" s="6">
        <f>$B108*('NEB CEF End-Use Demand'!AD$29/'NEB CEF End-Use Demand'!$L$29)</f>
        <v>15567605608164.42</v>
      </c>
      <c r="U108" s="6">
        <f>$B108*('NEB CEF End-Use Demand'!AE$29/'NEB CEF End-Use Demand'!$L$29)</f>
        <v>15805054948203.262</v>
      </c>
      <c r="V108" s="6">
        <f>$B108*('NEB CEF End-Use Demand'!AF$29/'NEB CEF End-Use Demand'!$L$29)</f>
        <v>16061180079031.672</v>
      </c>
      <c r="W108" s="6">
        <f>$B108*('NEB CEF End-Use Demand'!AG$29/'NEB CEF End-Use Demand'!$L$29)</f>
        <v>16254607912209.379</v>
      </c>
      <c r="X108" s="6">
        <f>$B108*('NEB CEF End-Use Demand'!AH$29/'NEB CEF End-Use Demand'!$L$29)</f>
        <v>16474715446515.047</v>
      </c>
      <c r="Y108" s="6">
        <f>$B108*('NEB CEF End-Use Demand'!AI$29/'NEB CEF End-Use Demand'!$L$29)</f>
        <v>16670811249805.549</v>
      </c>
      <c r="Z108" s="6">
        <f>$B108*('NEB CEF End-Use Demand'!AJ$29/'NEB CEF End-Use Demand'!$L$29)</f>
        <v>16816215620952.928</v>
      </c>
      <c r="AA108" s="6">
        <f>$B108*('NEB CEF End-Use Demand'!AK$29/'NEB CEF End-Use Demand'!$L$29)</f>
        <v>16956284051874.717</v>
      </c>
      <c r="AB108" s="6">
        <f t="shared" si="18"/>
        <v>17253673787114.375</v>
      </c>
      <c r="AC108" s="6">
        <f t="shared" si="17"/>
        <v>17461613760754.125</v>
      </c>
      <c r="AD108" s="6">
        <f t="shared" si="17"/>
        <v>17669553734393.812</v>
      </c>
      <c r="AE108" s="6">
        <f t="shared" si="17"/>
        <v>17877493708033.562</v>
      </c>
      <c r="AF108" s="6">
        <f t="shared" si="17"/>
        <v>18085433681673.312</v>
      </c>
      <c r="AG108" s="6">
        <f t="shared" si="17"/>
        <v>18293373655313.062</v>
      </c>
      <c r="AH108" s="6">
        <f t="shared" si="17"/>
        <v>18501313628952.75</v>
      </c>
      <c r="AI108" s="6">
        <f t="shared" si="17"/>
        <v>18709253602592.5</v>
      </c>
      <c r="AJ108" s="6">
        <f t="shared" si="17"/>
        <v>18917193576232.25</v>
      </c>
      <c r="AK108" s="6">
        <f t="shared" si="17"/>
        <v>19125133549871.938</v>
      </c>
    </row>
    <row r="109" spans="1:37" s="6" customFormat="1">
      <c r="A109" s="4" t="s">
        <v>657</v>
      </c>
      <c r="B109" s="6">
        <f>D64</f>
        <v>1475728324.3326945</v>
      </c>
      <c r="C109" s="6">
        <f>$B109*('NEB CEF End-Use Demand'!M$29/'NEB CEF End-Use Demand'!$L$29)</f>
        <v>1535248267.9177189</v>
      </c>
      <c r="D109" s="6">
        <f>$B109*('NEB CEF End-Use Demand'!N$29/'NEB CEF End-Use Demand'!$L$29)</f>
        <v>1598430977.2618215</v>
      </c>
      <c r="E109" s="6">
        <f>$B109*('NEB CEF End-Use Demand'!O$29/'NEB CEF End-Use Demand'!$L$29)</f>
        <v>1645131240.6900713</v>
      </c>
      <c r="F109" s="6">
        <f>$B109*('NEB CEF End-Use Demand'!P$29/'NEB CEF End-Use Demand'!$L$29)</f>
        <v>1664727037.5011408</v>
      </c>
      <c r="G109" s="6">
        <f>$B109*('NEB CEF End-Use Demand'!Q$29/'NEB CEF End-Use Demand'!$L$29)</f>
        <v>1690915812.6785517</v>
      </c>
      <c r="H109" s="6">
        <f>$B109*('NEB CEF End-Use Demand'!R$29/'NEB CEF End-Use Demand'!$L$29)</f>
        <v>1716372034.7041466</v>
      </c>
      <c r="I109" s="6">
        <f>$B109*('NEB CEF End-Use Demand'!S$29/'NEB CEF End-Use Demand'!$L$29)</f>
        <v>1748787511.6719904</v>
      </c>
      <c r="J109" s="6">
        <f>$B109*('NEB CEF End-Use Demand'!T$29/'NEB CEF End-Use Demand'!$L$29)</f>
        <v>1790176764.7495766</v>
      </c>
      <c r="K109" s="6">
        <f>$B109*('NEB CEF End-Use Demand'!U$29/'NEB CEF End-Use Demand'!$L$29)</f>
        <v>1830833464.6753471</v>
      </c>
      <c r="L109" s="6">
        <f>$B109*('NEB CEF End-Use Demand'!V$29/'NEB CEF End-Use Demand'!$L$29)</f>
        <v>1867094845.6902235</v>
      </c>
      <c r="M109" s="6">
        <f>$B109*('NEB CEF End-Use Demand'!W$29/'NEB CEF End-Use Demand'!$L$29)</f>
        <v>1905737024.4485011</v>
      </c>
      <c r="N109" s="6">
        <f>$B109*('NEB CEF End-Use Demand'!X$29/'NEB CEF End-Use Demand'!$L$29)</f>
        <v>1945478032.9345016</v>
      </c>
      <c r="O109" s="6">
        <f>$B109*('NEB CEF End-Use Demand'!Y$29/'NEB CEF End-Use Demand'!$L$29)</f>
        <v>1982655105.3891475</v>
      </c>
      <c r="P109" s="6">
        <f>$B109*('NEB CEF End-Use Demand'!Z$29/'NEB CEF End-Use Demand'!$L$29)</f>
        <v>2015253720.6449456</v>
      </c>
      <c r="Q109" s="6">
        <f>$B109*('NEB CEF End-Use Demand'!AA$29/'NEB CEF End-Use Demand'!$L$29)</f>
        <v>2046936644.4609737</v>
      </c>
      <c r="R109" s="6">
        <f>$B109*('NEB CEF End-Use Demand'!AB$29/'NEB CEF End-Use Demand'!$L$29)</f>
        <v>2078070153.4131403</v>
      </c>
      <c r="S109" s="6">
        <f>$B109*('NEB CEF End-Use Demand'!AC$29/'NEB CEF End-Use Demand'!$L$29)</f>
        <v>2108287970.9255373</v>
      </c>
      <c r="T109" s="6">
        <f>$B109*('NEB CEF End-Use Demand'!AD$29/'NEB CEF End-Use Demand'!$L$29)</f>
        <v>2137223820.4222569</v>
      </c>
      <c r="U109" s="6">
        <f>$B109*('NEB CEF End-Use Demand'!AE$29/'NEB CEF End-Use Demand'!$L$29)</f>
        <v>2169822435.6780548</v>
      </c>
      <c r="V109" s="6">
        <f>$B109*('NEB CEF End-Use Demand'!AF$29/'NEB CEF End-Use Demand'!$L$29)</f>
        <v>2204984986.9652076</v>
      </c>
      <c r="W109" s="6">
        <f>$B109*('NEB CEF End-Use Demand'!AG$29/'NEB CEF End-Use Demand'!$L$29)</f>
        <v>2231540038.7185259</v>
      </c>
      <c r="X109" s="6">
        <f>$B109*('NEB CEF End-Use Demand'!AH$29/'NEB CEF End-Use Demand'!$L$29)</f>
        <v>2261757856.2309232</v>
      </c>
      <c r="Y109" s="6">
        <f>$B109*('NEB CEF End-Use Demand'!AI$29/'NEB CEF End-Use Demand'!$L$29)</f>
        <v>2288679184.5601492</v>
      </c>
      <c r="Z109" s="6">
        <f>$B109*('NEB CEF End-Use Demand'!AJ$29/'NEB CEF End-Use Demand'!$L$29)</f>
        <v>2308641257.9471269</v>
      </c>
      <c r="AA109" s="6">
        <f>$B109*('NEB CEF End-Use Demand'!AK$29/'NEB CEF End-Use Demand'!$L$29)</f>
        <v>2327870778.1822886</v>
      </c>
      <c r="AB109" s="6">
        <f t="shared" si="18"/>
        <v>2368698407.1768112</v>
      </c>
      <c r="AC109" s="6">
        <f t="shared" si="17"/>
        <v>2397245781.5172653</v>
      </c>
      <c r="AD109" s="6">
        <f t="shared" si="17"/>
        <v>2425793155.8577194</v>
      </c>
      <c r="AE109" s="6">
        <f t="shared" si="17"/>
        <v>2454340530.1981735</v>
      </c>
      <c r="AF109" s="6">
        <f t="shared" si="17"/>
        <v>2482887904.5386276</v>
      </c>
      <c r="AG109" s="6">
        <f t="shared" si="17"/>
        <v>2511435278.8790817</v>
      </c>
      <c r="AH109" s="6">
        <f t="shared" si="17"/>
        <v>2539982653.2195358</v>
      </c>
      <c r="AI109" s="6">
        <f t="shared" si="17"/>
        <v>2568530027.5599899</v>
      </c>
      <c r="AJ109" s="6">
        <f t="shared" si="17"/>
        <v>2597077401.900444</v>
      </c>
      <c r="AK109" s="6">
        <f t="shared" si="17"/>
        <v>2625624776.2408981</v>
      </c>
    </row>
    <row r="110" spans="1:37" s="6" customFormat="1">
      <c r="A110" s="4" t="s">
        <v>658</v>
      </c>
      <c r="B110" s="6">
        <f>F64</f>
        <v>0</v>
      </c>
      <c r="C110" s="6">
        <f>$B110*('NEB CEF End-Use Demand'!M$29/'NEB CEF End-Use Demand'!$L$29)</f>
        <v>0</v>
      </c>
      <c r="D110" s="6">
        <f>$B110*('NEB CEF End-Use Demand'!N$29/'NEB CEF End-Use Demand'!$L$29)</f>
        <v>0</v>
      </c>
      <c r="E110" s="6">
        <f>$B110*('NEB CEF End-Use Demand'!O$29/'NEB CEF End-Use Demand'!$L$29)</f>
        <v>0</v>
      </c>
      <c r="F110" s="6">
        <f>$B110*('NEB CEF End-Use Demand'!P$29/'NEB CEF End-Use Demand'!$L$29)</f>
        <v>0</v>
      </c>
      <c r="G110" s="6">
        <f>$B110*('NEB CEF End-Use Demand'!Q$29/'NEB CEF End-Use Demand'!$L$29)</f>
        <v>0</v>
      </c>
      <c r="H110" s="6">
        <f>$B110*('NEB CEF End-Use Demand'!R$29/'NEB CEF End-Use Demand'!$L$29)</f>
        <v>0</v>
      </c>
      <c r="I110" s="6">
        <f>$B110*('NEB CEF End-Use Demand'!S$29/'NEB CEF End-Use Demand'!$L$29)</f>
        <v>0</v>
      </c>
      <c r="J110" s="6">
        <f>$B110*('NEB CEF End-Use Demand'!T$29/'NEB CEF End-Use Demand'!$L$29)</f>
        <v>0</v>
      </c>
      <c r="K110" s="6">
        <f>$B110*('NEB CEF End-Use Demand'!U$29/'NEB CEF End-Use Demand'!$L$29)</f>
        <v>0</v>
      </c>
      <c r="L110" s="6">
        <f>$B110*('NEB CEF End-Use Demand'!V$29/'NEB CEF End-Use Demand'!$L$29)</f>
        <v>0</v>
      </c>
      <c r="M110" s="6">
        <f>$B110*('NEB CEF End-Use Demand'!W$29/'NEB CEF End-Use Demand'!$L$29)</f>
        <v>0</v>
      </c>
      <c r="N110" s="6">
        <f>$B110*('NEB CEF End-Use Demand'!X$29/'NEB CEF End-Use Demand'!$L$29)</f>
        <v>0</v>
      </c>
      <c r="O110" s="6">
        <f>$B110*('NEB CEF End-Use Demand'!Y$29/'NEB CEF End-Use Demand'!$L$29)</f>
        <v>0</v>
      </c>
      <c r="P110" s="6">
        <f>$B110*('NEB CEF End-Use Demand'!Z$29/'NEB CEF End-Use Demand'!$L$29)</f>
        <v>0</v>
      </c>
      <c r="Q110" s="6">
        <f>$B110*('NEB CEF End-Use Demand'!AA$29/'NEB CEF End-Use Demand'!$L$29)</f>
        <v>0</v>
      </c>
      <c r="R110" s="6">
        <f>$B110*('NEB CEF End-Use Demand'!AB$29/'NEB CEF End-Use Demand'!$L$29)</f>
        <v>0</v>
      </c>
      <c r="S110" s="6">
        <f>$B110*('NEB CEF End-Use Demand'!AC$29/'NEB CEF End-Use Demand'!$L$29)</f>
        <v>0</v>
      </c>
      <c r="T110" s="6">
        <f>$B110*('NEB CEF End-Use Demand'!AD$29/'NEB CEF End-Use Demand'!$L$29)</f>
        <v>0</v>
      </c>
      <c r="U110" s="6">
        <f>$B110*('NEB CEF End-Use Demand'!AE$29/'NEB CEF End-Use Demand'!$L$29)</f>
        <v>0</v>
      </c>
      <c r="V110" s="6">
        <f>$B110*('NEB CEF End-Use Demand'!AF$29/'NEB CEF End-Use Demand'!$L$29)</f>
        <v>0</v>
      </c>
      <c r="W110" s="6">
        <f>$B110*('NEB CEF End-Use Demand'!AG$29/'NEB CEF End-Use Demand'!$L$29)</f>
        <v>0</v>
      </c>
      <c r="X110" s="6">
        <f>$B110*('NEB CEF End-Use Demand'!AH$29/'NEB CEF End-Use Demand'!$L$29)</f>
        <v>0</v>
      </c>
      <c r="Y110" s="6">
        <f>$B110*('NEB CEF End-Use Demand'!AI$29/'NEB CEF End-Use Demand'!$L$29)</f>
        <v>0</v>
      </c>
      <c r="Z110" s="6">
        <f>$B110*('NEB CEF End-Use Demand'!AJ$29/'NEB CEF End-Use Demand'!$L$29)</f>
        <v>0</v>
      </c>
      <c r="AA110" s="6">
        <f>$B110*('NEB CEF End-Use Demand'!AK$29/'NEB CEF End-Use Demand'!$L$29)</f>
        <v>0</v>
      </c>
      <c r="AB110" s="6">
        <f t="shared" si="18"/>
        <v>0</v>
      </c>
      <c r="AC110" s="6">
        <f t="shared" si="17"/>
        <v>0</v>
      </c>
      <c r="AD110" s="6">
        <f t="shared" si="17"/>
        <v>0</v>
      </c>
      <c r="AE110" s="6">
        <f t="shared" si="17"/>
        <v>0</v>
      </c>
      <c r="AF110" s="6">
        <f t="shared" si="17"/>
        <v>0</v>
      </c>
      <c r="AG110" s="6">
        <f t="shared" si="17"/>
        <v>0</v>
      </c>
      <c r="AH110" s="6">
        <f t="shared" si="17"/>
        <v>0</v>
      </c>
      <c r="AI110" s="6">
        <f t="shared" si="17"/>
        <v>0</v>
      </c>
      <c r="AJ110" s="6">
        <f t="shared" si="17"/>
        <v>0</v>
      </c>
      <c r="AK110" s="6">
        <f t="shared" si="17"/>
        <v>0</v>
      </c>
    </row>
    <row r="111" spans="1:37" s="6" customFormat="1">
      <c r="A111" s="4" t="s">
        <v>75</v>
      </c>
      <c r="B111" s="6">
        <v>0</v>
      </c>
      <c r="C111" s="6">
        <f>$B111*('NEB CEF End-Use Demand'!M$29/'NEB CEF End-Use Demand'!$L$29)</f>
        <v>0</v>
      </c>
      <c r="D111" s="6">
        <f>$B111*('NEB CEF End-Use Demand'!N$29/'NEB CEF End-Use Demand'!$L$29)</f>
        <v>0</v>
      </c>
      <c r="E111" s="6">
        <f>$B111*('NEB CEF End-Use Demand'!O$29/'NEB CEF End-Use Demand'!$L$29)</f>
        <v>0</v>
      </c>
      <c r="F111" s="6">
        <f>$B111*('NEB CEF End-Use Demand'!P$29/'NEB CEF End-Use Demand'!$L$29)</f>
        <v>0</v>
      </c>
      <c r="G111" s="6">
        <f>$B111*('NEB CEF End-Use Demand'!Q$29/'NEB CEF End-Use Demand'!$L$29)</f>
        <v>0</v>
      </c>
      <c r="H111" s="6">
        <f>$B111*('NEB CEF End-Use Demand'!R$29/'NEB CEF End-Use Demand'!$L$29)</f>
        <v>0</v>
      </c>
      <c r="I111" s="6">
        <f>$B111*('NEB CEF End-Use Demand'!S$29/'NEB CEF End-Use Demand'!$L$29)</f>
        <v>0</v>
      </c>
      <c r="J111" s="6">
        <f>$B111*('NEB CEF End-Use Demand'!T$29/'NEB CEF End-Use Demand'!$L$29)</f>
        <v>0</v>
      </c>
      <c r="K111" s="6">
        <f>$B111*('NEB CEF End-Use Demand'!U$29/'NEB CEF End-Use Demand'!$L$29)</f>
        <v>0</v>
      </c>
      <c r="L111" s="6">
        <f>$B111*('NEB CEF End-Use Demand'!V$29/'NEB CEF End-Use Demand'!$L$29)</f>
        <v>0</v>
      </c>
      <c r="M111" s="6">
        <f>$B111*('NEB CEF End-Use Demand'!W$29/'NEB CEF End-Use Demand'!$L$29)</f>
        <v>0</v>
      </c>
      <c r="N111" s="6">
        <f>$B111*('NEB CEF End-Use Demand'!X$29/'NEB CEF End-Use Demand'!$L$29)</f>
        <v>0</v>
      </c>
      <c r="O111" s="6">
        <f>$B111*('NEB CEF End-Use Demand'!Y$29/'NEB CEF End-Use Demand'!$L$29)</f>
        <v>0</v>
      </c>
      <c r="P111" s="6">
        <f>$B111*('NEB CEF End-Use Demand'!Z$29/'NEB CEF End-Use Demand'!$L$29)</f>
        <v>0</v>
      </c>
      <c r="Q111" s="6">
        <f>$B111*('NEB CEF End-Use Demand'!AA$29/'NEB CEF End-Use Demand'!$L$29)</f>
        <v>0</v>
      </c>
      <c r="R111" s="6">
        <f>$B111*('NEB CEF End-Use Demand'!AB$29/'NEB CEF End-Use Demand'!$L$29)</f>
        <v>0</v>
      </c>
      <c r="S111" s="6">
        <f>$B111*('NEB CEF End-Use Demand'!AC$29/'NEB CEF End-Use Demand'!$L$29)</f>
        <v>0</v>
      </c>
      <c r="T111" s="6">
        <f>$B111*('NEB CEF End-Use Demand'!AD$29/'NEB CEF End-Use Demand'!$L$29)</f>
        <v>0</v>
      </c>
      <c r="U111" s="6">
        <f>$B111*('NEB CEF End-Use Demand'!AE$29/'NEB CEF End-Use Demand'!$L$29)</f>
        <v>0</v>
      </c>
      <c r="V111" s="6">
        <f>$B111*('NEB CEF End-Use Demand'!AF$29/'NEB CEF End-Use Demand'!$L$29)</f>
        <v>0</v>
      </c>
      <c r="W111" s="6">
        <f>$B111*('NEB CEF End-Use Demand'!AG$29/'NEB CEF End-Use Demand'!$L$29)</f>
        <v>0</v>
      </c>
      <c r="X111" s="6">
        <f>$B111*('NEB CEF End-Use Demand'!AH$29/'NEB CEF End-Use Demand'!$L$29)</f>
        <v>0</v>
      </c>
      <c r="Y111" s="6">
        <f>$B111*('NEB CEF End-Use Demand'!AI$29/'NEB CEF End-Use Demand'!$L$29)</f>
        <v>0</v>
      </c>
      <c r="Z111" s="6">
        <f>$B111*('NEB CEF End-Use Demand'!AJ$29/'NEB CEF End-Use Demand'!$L$29)</f>
        <v>0</v>
      </c>
      <c r="AA111" s="6">
        <f>$B111*('NEB CEF End-Use Demand'!AK$29/'NEB CEF End-Use Demand'!$L$29)</f>
        <v>0</v>
      </c>
      <c r="AB111" s="6">
        <f t="shared" si="18"/>
        <v>0</v>
      </c>
      <c r="AC111" s="6">
        <f t="shared" si="17"/>
        <v>0</v>
      </c>
      <c r="AD111" s="6">
        <f t="shared" si="17"/>
        <v>0</v>
      </c>
      <c r="AE111" s="6">
        <f t="shared" si="17"/>
        <v>0</v>
      </c>
      <c r="AF111" s="6">
        <f t="shared" si="17"/>
        <v>0</v>
      </c>
      <c r="AG111" s="6">
        <f t="shared" si="17"/>
        <v>0</v>
      </c>
      <c r="AH111" s="6">
        <f t="shared" si="17"/>
        <v>0</v>
      </c>
      <c r="AI111" s="6">
        <f t="shared" si="17"/>
        <v>0</v>
      </c>
      <c r="AJ111" s="6">
        <f t="shared" si="17"/>
        <v>0</v>
      </c>
      <c r="AK111" s="6">
        <f t="shared" si="17"/>
        <v>0</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AB504"/>
  <sheetViews>
    <sheetView topLeftCell="A376" workbookViewId="0">
      <selection activeCell="D399" sqref="D399"/>
    </sheetView>
  </sheetViews>
  <sheetFormatPr baseColWidth="10" defaultColWidth="8.83203125" defaultRowHeight="15"/>
  <cols>
    <col min="1" max="1" width="3.1640625" style="6" customWidth="1"/>
    <col min="2" max="2" width="47.83203125" style="66" customWidth="1"/>
    <col min="3" max="7" width="11.1640625" style="6" customWidth="1"/>
    <col min="8" max="8" width="8.83203125" style="6" customWidth="1"/>
    <col min="9" max="15" width="11.1640625" style="6" customWidth="1"/>
    <col min="16" max="16" width="9.83203125" style="6" bestFit="1" customWidth="1"/>
    <col min="17" max="19" width="8.83203125" style="6"/>
    <col min="20" max="20" width="9.1640625" style="3" customWidth="1"/>
    <col min="21" max="21" width="9.5" style="6" customWidth="1"/>
    <col min="22" max="256" width="8.83203125" style="6"/>
    <col min="257" max="257" width="3.1640625" style="6" customWidth="1"/>
    <col min="258" max="258" width="47.83203125" style="6" customWidth="1"/>
    <col min="259" max="263" width="11.1640625" style="6" customWidth="1"/>
    <col min="264" max="264" width="8.83203125" style="6" customWidth="1"/>
    <col min="265" max="271" width="11.1640625" style="6" customWidth="1"/>
    <col min="272" max="272" width="9.83203125" style="6" bestFit="1" customWidth="1"/>
    <col min="273" max="275" width="8.83203125" style="6"/>
    <col min="276" max="276" width="9.1640625" style="6" customWidth="1"/>
    <col min="277" max="277" width="9.5" style="6" customWidth="1"/>
    <col min="278" max="512" width="8.83203125" style="6"/>
    <col min="513" max="513" width="3.1640625" style="6" customWidth="1"/>
    <col min="514" max="514" width="47.83203125" style="6" customWidth="1"/>
    <col min="515" max="519" width="11.1640625" style="6" customWidth="1"/>
    <col min="520" max="520" width="8.83203125" style="6" customWidth="1"/>
    <col min="521" max="527" width="11.1640625" style="6" customWidth="1"/>
    <col min="528" max="528" width="9.83203125" style="6" bestFit="1" customWidth="1"/>
    <col min="529" max="531" width="8.83203125" style="6"/>
    <col min="532" max="532" width="9.1640625" style="6" customWidth="1"/>
    <col min="533" max="533" width="9.5" style="6" customWidth="1"/>
    <col min="534" max="768" width="8.83203125" style="6"/>
    <col min="769" max="769" width="3.1640625" style="6" customWidth="1"/>
    <col min="770" max="770" width="47.83203125" style="6" customWidth="1"/>
    <col min="771" max="775" width="11.1640625" style="6" customWidth="1"/>
    <col min="776" max="776" width="8.83203125" style="6" customWidth="1"/>
    <col min="777" max="783" width="11.1640625" style="6" customWidth="1"/>
    <col min="784" max="784" width="9.83203125" style="6" bestFit="1" customWidth="1"/>
    <col min="785" max="787" width="8.83203125" style="6"/>
    <col min="788" max="788" width="9.1640625" style="6" customWidth="1"/>
    <col min="789" max="789" width="9.5" style="6" customWidth="1"/>
    <col min="790" max="1024" width="8.83203125" style="6"/>
    <col min="1025" max="1025" width="3.1640625" style="6" customWidth="1"/>
    <col min="1026" max="1026" width="47.83203125" style="6" customWidth="1"/>
    <col min="1027" max="1031" width="11.1640625" style="6" customWidth="1"/>
    <col min="1032" max="1032" width="8.83203125" style="6" customWidth="1"/>
    <col min="1033" max="1039" width="11.1640625" style="6" customWidth="1"/>
    <col min="1040" max="1040" width="9.83203125" style="6" bestFit="1" customWidth="1"/>
    <col min="1041" max="1043" width="8.83203125" style="6"/>
    <col min="1044" max="1044" width="9.1640625" style="6" customWidth="1"/>
    <col min="1045" max="1045" width="9.5" style="6" customWidth="1"/>
    <col min="1046" max="1280" width="8.83203125" style="6"/>
    <col min="1281" max="1281" width="3.1640625" style="6" customWidth="1"/>
    <col min="1282" max="1282" width="47.83203125" style="6" customWidth="1"/>
    <col min="1283" max="1287" width="11.1640625" style="6" customWidth="1"/>
    <col min="1288" max="1288" width="8.83203125" style="6" customWidth="1"/>
    <col min="1289" max="1295" width="11.1640625" style="6" customWidth="1"/>
    <col min="1296" max="1296" width="9.83203125" style="6" bestFit="1" customWidth="1"/>
    <col min="1297" max="1299" width="8.83203125" style="6"/>
    <col min="1300" max="1300" width="9.1640625" style="6" customWidth="1"/>
    <col min="1301" max="1301" width="9.5" style="6" customWidth="1"/>
    <col min="1302" max="1536" width="8.83203125" style="6"/>
    <col min="1537" max="1537" width="3.1640625" style="6" customWidth="1"/>
    <col min="1538" max="1538" width="47.83203125" style="6" customWidth="1"/>
    <col min="1539" max="1543" width="11.1640625" style="6" customWidth="1"/>
    <col min="1544" max="1544" width="8.83203125" style="6" customWidth="1"/>
    <col min="1545" max="1551" width="11.1640625" style="6" customWidth="1"/>
    <col min="1552" max="1552" width="9.83203125" style="6" bestFit="1" customWidth="1"/>
    <col min="1553" max="1555" width="8.83203125" style="6"/>
    <col min="1556" max="1556" width="9.1640625" style="6" customWidth="1"/>
    <col min="1557" max="1557" width="9.5" style="6" customWidth="1"/>
    <col min="1558" max="1792" width="8.83203125" style="6"/>
    <col min="1793" max="1793" width="3.1640625" style="6" customWidth="1"/>
    <col min="1794" max="1794" width="47.83203125" style="6" customWidth="1"/>
    <col min="1795" max="1799" width="11.1640625" style="6" customWidth="1"/>
    <col min="1800" max="1800" width="8.83203125" style="6" customWidth="1"/>
    <col min="1801" max="1807" width="11.1640625" style="6" customWidth="1"/>
    <col min="1808" max="1808" width="9.83203125" style="6" bestFit="1" customWidth="1"/>
    <col min="1809" max="1811" width="8.83203125" style="6"/>
    <col min="1812" max="1812" width="9.1640625" style="6" customWidth="1"/>
    <col min="1813" max="1813" width="9.5" style="6" customWidth="1"/>
    <col min="1814" max="2048" width="8.83203125" style="6"/>
    <col min="2049" max="2049" width="3.1640625" style="6" customWidth="1"/>
    <col min="2050" max="2050" width="47.83203125" style="6" customWidth="1"/>
    <col min="2051" max="2055" width="11.1640625" style="6" customWidth="1"/>
    <col min="2056" max="2056" width="8.83203125" style="6" customWidth="1"/>
    <col min="2057" max="2063" width="11.1640625" style="6" customWidth="1"/>
    <col min="2064" max="2064" width="9.83203125" style="6" bestFit="1" customWidth="1"/>
    <col min="2065" max="2067" width="8.83203125" style="6"/>
    <col min="2068" max="2068" width="9.1640625" style="6" customWidth="1"/>
    <col min="2069" max="2069" width="9.5" style="6" customWidth="1"/>
    <col min="2070" max="2304" width="8.83203125" style="6"/>
    <col min="2305" max="2305" width="3.1640625" style="6" customWidth="1"/>
    <col min="2306" max="2306" width="47.83203125" style="6" customWidth="1"/>
    <col min="2307" max="2311" width="11.1640625" style="6" customWidth="1"/>
    <col min="2312" max="2312" width="8.83203125" style="6" customWidth="1"/>
    <col min="2313" max="2319" width="11.1640625" style="6" customWidth="1"/>
    <col min="2320" max="2320" width="9.83203125" style="6" bestFit="1" customWidth="1"/>
    <col min="2321" max="2323" width="8.83203125" style="6"/>
    <col min="2324" max="2324" width="9.1640625" style="6" customWidth="1"/>
    <col min="2325" max="2325" width="9.5" style="6" customWidth="1"/>
    <col min="2326" max="2560" width="8.83203125" style="6"/>
    <col min="2561" max="2561" width="3.1640625" style="6" customWidth="1"/>
    <col min="2562" max="2562" width="47.83203125" style="6" customWidth="1"/>
    <col min="2563" max="2567" width="11.1640625" style="6" customWidth="1"/>
    <col min="2568" max="2568" width="8.83203125" style="6" customWidth="1"/>
    <col min="2569" max="2575" width="11.1640625" style="6" customWidth="1"/>
    <col min="2576" max="2576" width="9.83203125" style="6" bestFit="1" customWidth="1"/>
    <col min="2577" max="2579" width="8.83203125" style="6"/>
    <col min="2580" max="2580" width="9.1640625" style="6" customWidth="1"/>
    <col min="2581" max="2581" width="9.5" style="6" customWidth="1"/>
    <col min="2582" max="2816" width="8.83203125" style="6"/>
    <col min="2817" max="2817" width="3.1640625" style="6" customWidth="1"/>
    <col min="2818" max="2818" width="47.83203125" style="6" customWidth="1"/>
    <col min="2819" max="2823" width="11.1640625" style="6" customWidth="1"/>
    <col min="2824" max="2824" width="8.83203125" style="6" customWidth="1"/>
    <col min="2825" max="2831" width="11.1640625" style="6" customWidth="1"/>
    <col min="2832" max="2832" width="9.83203125" style="6" bestFit="1" customWidth="1"/>
    <col min="2833" max="2835" width="8.83203125" style="6"/>
    <col min="2836" max="2836" width="9.1640625" style="6" customWidth="1"/>
    <col min="2837" max="2837" width="9.5" style="6" customWidth="1"/>
    <col min="2838" max="3072" width="8.83203125" style="6"/>
    <col min="3073" max="3073" width="3.1640625" style="6" customWidth="1"/>
    <col min="3074" max="3074" width="47.83203125" style="6" customWidth="1"/>
    <col min="3075" max="3079" width="11.1640625" style="6" customWidth="1"/>
    <col min="3080" max="3080" width="8.83203125" style="6" customWidth="1"/>
    <col min="3081" max="3087" width="11.1640625" style="6" customWidth="1"/>
    <col min="3088" max="3088" width="9.83203125" style="6" bestFit="1" customWidth="1"/>
    <col min="3089" max="3091" width="8.83203125" style="6"/>
    <col min="3092" max="3092" width="9.1640625" style="6" customWidth="1"/>
    <col min="3093" max="3093" width="9.5" style="6" customWidth="1"/>
    <col min="3094" max="3328" width="8.83203125" style="6"/>
    <col min="3329" max="3329" width="3.1640625" style="6" customWidth="1"/>
    <col min="3330" max="3330" width="47.83203125" style="6" customWidth="1"/>
    <col min="3331" max="3335" width="11.1640625" style="6" customWidth="1"/>
    <col min="3336" max="3336" width="8.83203125" style="6" customWidth="1"/>
    <col min="3337" max="3343" width="11.1640625" style="6" customWidth="1"/>
    <col min="3344" max="3344" width="9.83203125" style="6" bestFit="1" customWidth="1"/>
    <col min="3345" max="3347" width="8.83203125" style="6"/>
    <col min="3348" max="3348" width="9.1640625" style="6" customWidth="1"/>
    <col min="3349" max="3349" width="9.5" style="6" customWidth="1"/>
    <col min="3350" max="3584" width="8.83203125" style="6"/>
    <col min="3585" max="3585" width="3.1640625" style="6" customWidth="1"/>
    <col min="3586" max="3586" width="47.83203125" style="6" customWidth="1"/>
    <col min="3587" max="3591" width="11.1640625" style="6" customWidth="1"/>
    <col min="3592" max="3592" width="8.83203125" style="6" customWidth="1"/>
    <col min="3593" max="3599" width="11.1640625" style="6" customWidth="1"/>
    <col min="3600" max="3600" width="9.83203125" style="6" bestFit="1" customWidth="1"/>
    <col min="3601" max="3603" width="8.83203125" style="6"/>
    <col min="3604" max="3604" width="9.1640625" style="6" customWidth="1"/>
    <col min="3605" max="3605" width="9.5" style="6" customWidth="1"/>
    <col min="3606" max="3840" width="8.83203125" style="6"/>
    <col min="3841" max="3841" width="3.1640625" style="6" customWidth="1"/>
    <col min="3842" max="3842" width="47.83203125" style="6" customWidth="1"/>
    <col min="3843" max="3847" width="11.1640625" style="6" customWidth="1"/>
    <col min="3848" max="3848" width="8.83203125" style="6" customWidth="1"/>
    <col min="3849" max="3855" width="11.1640625" style="6" customWidth="1"/>
    <col min="3856" max="3856" width="9.83203125" style="6" bestFit="1" customWidth="1"/>
    <col min="3857" max="3859" width="8.83203125" style="6"/>
    <col min="3860" max="3860" width="9.1640625" style="6" customWidth="1"/>
    <col min="3861" max="3861" width="9.5" style="6" customWidth="1"/>
    <col min="3862" max="4096" width="8.83203125" style="6"/>
    <col min="4097" max="4097" width="3.1640625" style="6" customWidth="1"/>
    <col min="4098" max="4098" width="47.83203125" style="6" customWidth="1"/>
    <col min="4099" max="4103" width="11.1640625" style="6" customWidth="1"/>
    <col min="4104" max="4104" width="8.83203125" style="6" customWidth="1"/>
    <col min="4105" max="4111" width="11.1640625" style="6" customWidth="1"/>
    <col min="4112" max="4112" width="9.83203125" style="6" bestFit="1" customWidth="1"/>
    <col min="4113" max="4115" width="8.83203125" style="6"/>
    <col min="4116" max="4116" width="9.1640625" style="6" customWidth="1"/>
    <col min="4117" max="4117" width="9.5" style="6" customWidth="1"/>
    <col min="4118" max="4352" width="8.83203125" style="6"/>
    <col min="4353" max="4353" width="3.1640625" style="6" customWidth="1"/>
    <col min="4354" max="4354" width="47.83203125" style="6" customWidth="1"/>
    <col min="4355" max="4359" width="11.1640625" style="6" customWidth="1"/>
    <col min="4360" max="4360" width="8.83203125" style="6" customWidth="1"/>
    <col min="4361" max="4367" width="11.1640625" style="6" customWidth="1"/>
    <col min="4368" max="4368" width="9.83203125" style="6" bestFit="1" customWidth="1"/>
    <col min="4369" max="4371" width="8.83203125" style="6"/>
    <col min="4372" max="4372" width="9.1640625" style="6" customWidth="1"/>
    <col min="4373" max="4373" width="9.5" style="6" customWidth="1"/>
    <col min="4374" max="4608" width="8.83203125" style="6"/>
    <col min="4609" max="4609" width="3.1640625" style="6" customWidth="1"/>
    <col min="4610" max="4610" width="47.83203125" style="6" customWidth="1"/>
    <col min="4611" max="4615" width="11.1640625" style="6" customWidth="1"/>
    <col min="4616" max="4616" width="8.83203125" style="6" customWidth="1"/>
    <col min="4617" max="4623" width="11.1640625" style="6" customWidth="1"/>
    <col min="4624" max="4624" width="9.83203125" style="6" bestFit="1" customWidth="1"/>
    <col min="4625" max="4627" width="8.83203125" style="6"/>
    <col min="4628" max="4628" width="9.1640625" style="6" customWidth="1"/>
    <col min="4629" max="4629" width="9.5" style="6" customWidth="1"/>
    <col min="4630" max="4864" width="8.83203125" style="6"/>
    <col min="4865" max="4865" width="3.1640625" style="6" customWidth="1"/>
    <col min="4866" max="4866" width="47.83203125" style="6" customWidth="1"/>
    <col min="4867" max="4871" width="11.1640625" style="6" customWidth="1"/>
    <col min="4872" max="4872" width="8.83203125" style="6" customWidth="1"/>
    <col min="4873" max="4879" width="11.1640625" style="6" customWidth="1"/>
    <col min="4880" max="4880" width="9.83203125" style="6" bestFit="1" customWidth="1"/>
    <col min="4881" max="4883" width="8.83203125" style="6"/>
    <col min="4884" max="4884" width="9.1640625" style="6" customWidth="1"/>
    <col min="4885" max="4885" width="9.5" style="6" customWidth="1"/>
    <col min="4886" max="5120" width="8.83203125" style="6"/>
    <col min="5121" max="5121" width="3.1640625" style="6" customWidth="1"/>
    <col min="5122" max="5122" width="47.83203125" style="6" customWidth="1"/>
    <col min="5123" max="5127" width="11.1640625" style="6" customWidth="1"/>
    <col min="5128" max="5128" width="8.83203125" style="6" customWidth="1"/>
    <col min="5129" max="5135" width="11.1640625" style="6" customWidth="1"/>
    <col min="5136" max="5136" width="9.83203125" style="6" bestFit="1" customWidth="1"/>
    <col min="5137" max="5139" width="8.83203125" style="6"/>
    <col min="5140" max="5140" width="9.1640625" style="6" customWidth="1"/>
    <col min="5141" max="5141" width="9.5" style="6" customWidth="1"/>
    <col min="5142" max="5376" width="8.83203125" style="6"/>
    <col min="5377" max="5377" width="3.1640625" style="6" customWidth="1"/>
    <col min="5378" max="5378" width="47.83203125" style="6" customWidth="1"/>
    <col min="5379" max="5383" width="11.1640625" style="6" customWidth="1"/>
    <col min="5384" max="5384" width="8.83203125" style="6" customWidth="1"/>
    <col min="5385" max="5391" width="11.1640625" style="6" customWidth="1"/>
    <col min="5392" max="5392" width="9.83203125" style="6" bestFit="1" customWidth="1"/>
    <col min="5393" max="5395" width="8.83203125" style="6"/>
    <col min="5396" max="5396" width="9.1640625" style="6" customWidth="1"/>
    <col min="5397" max="5397" width="9.5" style="6" customWidth="1"/>
    <col min="5398" max="5632" width="8.83203125" style="6"/>
    <col min="5633" max="5633" width="3.1640625" style="6" customWidth="1"/>
    <col min="5634" max="5634" width="47.83203125" style="6" customWidth="1"/>
    <col min="5635" max="5639" width="11.1640625" style="6" customWidth="1"/>
    <col min="5640" max="5640" width="8.83203125" style="6" customWidth="1"/>
    <col min="5641" max="5647" width="11.1640625" style="6" customWidth="1"/>
    <col min="5648" max="5648" width="9.83203125" style="6" bestFit="1" customWidth="1"/>
    <col min="5649" max="5651" width="8.83203125" style="6"/>
    <col min="5652" max="5652" width="9.1640625" style="6" customWidth="1"/>
    <col min="5653" max="5653" width="9.5" style="6" customWidth="1"/>
    <col min="5654" max="5888" width="8.83203125" style="6"/>
    <col min="5889" max="5889" width="3.1640625" style="6" customWidth="1"/>
    <col min="5890" max="5890" width="47.83203125" style="6" customWidth="1"/>
    <col min="5891" max="5895" width="11.1640625" style="6" customWidth="1"/>
    <col min="5896" max="5896" width="8.83203125" style="6" customWidth="1"/>
    <col min="5897" max="5903" width="11.1640625" style="6" customWidth="1"/>
    <col min="5904" max="5904" width="9.83203125" style="6" bestFit="1" customWidth="1"/>
    <col min="5905" max="5907" width="8.83203125" style="6"/>
    <col min="5908" max="5908" width="9.1640625" style="6" customWidth="1"/>
    <col min="5909" max="5909" width="9.5" style="6" customWidth="1"/>
    <col min="5910" max="6144" width="8.83203125" style="6"/>
    <col min="6145" max="6145" width="3.1640625" style="6" customWidth="1"/>
    <col min="6146" max="6146" width="47.83203125" style="6" customWidth="1"/>
    <col min="6147" max="6151" width="11.1640625" style="6" customWidth="1"/>
    <col min="6152" max="6152" width="8.83203125" style="6" customWidth="1"/>
    <col min="6153" max="6159" width="11.1640625" style="6" customWidth="1"/>
    <col min="6160" max="6160" width="9.83203125" style="6" bestFit="1" customWidth="1"/>
    <col min="6161" max="6163" width="8.83203125" style="6"/>
    <col min="6164" max="6164" width="9.1640625" style="6" customWidth="1"/>
    <col min="6165" max="6165" width="9.5" style="6" customWidth="1"/>
    <col min="6166" max="6400" width="8.83203125" style="6"/>
    <col min="6401" max="6401" width="3.1640625" style="6" customWidth="1"/>
    <col min="6402" max="6402" width="47.83203125" style="6" customWidth="1"/>
    <col min="6403" max="6407" width="11.1640625" style="6" customWidth="1"/>
    <col min="6408" max="6408" width="8.83203125" style="6" customWidth="1"/>
    <col min="6409" max="6415" width="11.1640625" style="6" customWidth="1"/>
    <col min="6416" max="6416" width="9.83203125" style="6" bestFit="1" customWidth="1"/>
    <col min="6417" max="6419" width="8.83203125" style="6"/>
    <col min="6420" max="6420" width="9.1640625" style="6" customWidth="1"/>
    <col min="6421" max="6421" width="9.5" style="6" customWidth="1"/>
    <col min="6422" max="6656" width="8.83203125" style="6"/>
    <col min="6657" max="6657" width="3.1640625" style="6" customWidth="1"/>
    <col min="6658" max="6658" width="47.83203125" style="6" customWidth="1"/>
    <col min="6659" max="6663" width="11.1640625" style="6" customWidth="1"/>
    <col min="6664" max="6664" width="8.83203125" style="6" customWidth="1"/>
    <col min="6665" max="6671" width="11.1640625" style="6" customWidth="1"/>
    <col min="6672" max="6672" width="9.83203125" style="6" bestFit="1" customWidth="1"/>
    <col min="6673" max="6675" width="8.83203125" style="6"/>
    <col min="6676" max="6676" width="9.1640625" style="6" customWidth="1"/>
    <col min="6677" max="6677" width="9.5" style="6" customWidth="1"/>
    <col min="6678" max="6912" width="8.83203125" style="6"/>
    <col min="6913" max="6913" width="3.1640625" style="6" customWidth="1"/>
    <col min="6914" max="6914" width="47.83203125" style="6" customWidth="1"/>
    <col min="6915" max="6919" width="11.1640625" style="6" customWidth="1"/>
    <col min="6920" max="6920" width="8.83203125" style="6" customWidth="1"/>
    <col min="6921" max="6927" width="11.1640625" style="6" customWidth="1"/>
    <col min="6928" max="6928" width="9.83203125" style="6" bestFit="1" customWidth="1"/>
    <col min="6929" max="6931" width="8.83203125" style="6"/>
    <col min="6932" max="6932" width="9.1640625" style="6" customWidth="1"/>
    <col min="6933" max="6933" width="9.5" style="6" customWidth="1"/>
    <col min="6934" max="7168" width="8.83203125" style="6"/>
    <col min="7169" max="7169" width="3.1640625" style="6" customWidth="1"/>
    <col min="7170" max="7170" width="47.83203125" style="6" customWidth="1"/>
    <col min="7171" max="7175" width="11.1640625" style="6" customWidth="1"/>
    <col min="7176" max="7176" width="8.83203125" style="6" customWidth="1"/>
    <col min="7177" max="7183" width="11.1640625" style="6" customWidth="1"/>
    <col min="7184" max="7184" width="9.83203125" style="6" bestFit="1" customWidth="1"/>
    <col min="7185" max="7187" width="8.83203125" style="6"/>
    <col min="7188" max="7188" width="9.1640625" style="6" customWidth="1"/>
    <col min="7189" max="7189" width="9.5" style="6" customWidth="1"/>
    <col min="7190" max="7424" width="8.83203125" style="6"/>
    <col min="7425" max="7425" width="3.1640625" style="6" customWidth="1"/>
    <col min="7426" max="7426" width="47.83203125" style="6" customWidth="1"/>
    <col min="7427" max="7431" width="11.1640625" style="6" customWidth="1"/>
    <col min="7432" max="7432" width="8.83203125" style="6" customWidth="1"/>
    <col min="7433" max="7439" width="11.1640625" style="6" customWidth="1"/>
    <col min="7440" max="7440" width="9.83203125" style="6" bestFit="1" customWidth="1"/>
    <col min="7441" max="7443" width="8.83203125" style="6"/>
    <col min="7444" max="7444" width="9.1640625" style="6" customWidth="1"/>
    <col min="7445" max="7445" width="9.5" style="6" customWidth="1"/>
    <col min="7446" max="7680" width="8.83203125" style="6"/>
    <col min="7681" max="7681" width="3.1640625" style="6" customWidth="1"/>
    <col min="7682" max="7682" width="47.83203125" style="6" customWidth="1"/>
    <col min="7683" max="7687" width="11.1640625" style="6" customWidth="1"/>
    <col min="7688" max="7688" width="8.83203125" style="6" customWidth="1"/>
    <col min="7689" max="7695" width="11.1640625" style="6" customWidth="1"/>
    <col min="7696" max="7696" width="9.83203125" style="6" bestFit="1" customWidth="1"/>
    <col min="7697" max="7699" width="8.83203125" style="6"/>
    <col min="7700" max="7700" width="9.1640625" style="6" customWidth="1"/>
    <col min="7701" max="7701" width="9.5" style="6" customWidth="1"/>
    <col min="7702" max="7936" width="8.83203125" style="6"/>
    <col min="7937" max="7937" width="3.1640625" style="6" customWidth="1"/>
    <col min="7938" max="7938" width="47.83203125" style="6" customWidth="1"/>
    <col min="7939" max="7943" width="11.1640625" style="6" customWidth="1"/>
    <col min="7944" max="7944" width="8.83203125" style="6" customWidth="1"/>
    <col min="7945" max="7951" width="11.1640625" style="6" customWidth="1"/>
    <col min="7952" max="7952" width="9.83203125" style="6" bestFit="1" customWidth="1"/>
    <col min="7953" max="7955" width="8.83203125" style="6"/>
    <col min="7956" max="7956" width="9.1640625" style="6" customWidth="1"/>
    <col min="7957" max="7957" width="9.5" style="6" customWidth="1"/>
    <col min="7958" max="8192" width="8.83203125" style="6"/>
    <col min="8193" max="8193" width="3.1640625" style="6" customWidth="1"/>
    <col min="8194" max="8194" width="47.83203125" style="6" customWidth="1"/>
    <col min="8195" max="8199" width="11.1640625" style="6" customWidth="1"/>
    <col min="8200" max="8200" width="8.83203125" style="6" customWidth="1"/>
    <col min="8201" max="8207" width="11.1640625" style="6" customWidth="1"/>
    <col min="8208" max="8208" width="9.83203125" style="6" bestFit="1" customWidth="1"/>
    <col min="8209" max="8211" width="8.83203125" style="6"/>
    <col min="8212" max="8212" width="9.1640625" style="6" customWidth="1"/>
    <col min="8213" max="8213" width="9.5" style="6" customWidth="1"/>
    <col min="8214" max="8448" width="8.83203125" style="6"/>
    <col min="8449" max="8449" width="3.1640625" style="6" customWidth="1"/>
    <col min="8450" max="8450" width="47.83203125" style="6" customWidth="1"/>
    <col min="8451" max="8455" width="11.1640625" style="6" customWidth="1"/>
    <col min="8456" max="8456" width="8.83203125" style="6" customWidth="1"/>
    <col min="8457" max="8463" width="11.1640625" style="6" customWidth="1"/>
    <col min="8464" max="8464" width="9.83203125" style="6" bestFit="1" customWidth="1"/>
    <col min="8465" max="8467" width="8.83203125" style="6"/>
    <col min="8468" max="8468" width="9.1640625" style="6" customWidth="1"/>
    <col min="8469" max="8469" width="9.5" style="6" customWidth="1"/>
    <col min="8470" max="8704" width="8.83203125" style="6"/>
    <col min="8705" max="8705" width="3.1640625" style="6" customWidth="1"/>
    <col min="8706" max="8706" width="47.83203125" style="6" customWidth="1"/>
    <col min="8707" max="8711" width="11.1640625" style="6" customWidth="1"/>
    <col min="8712" max="8712" width="8.83203125" style="6" customWidth="1"/>
    <col min="8713" max="8719" width="11.1640625" style="6" customWidth="1"/>
    <col min="8720" max="8720" width="9.83203125" style="6" bestFit="1" customWidth="1"/>
    <col min="8721" max="8723" width="8.83203125" style="6"/>
    <col min="8724" max="8724" width="9.1640625" style="6" customWidth="1"/>
    <col min="8725" max="8725" width="9.5" style="6" customWidth="1"/>
    <col min="8726" max="8960" width="8.83203125" style="6"/>
    <col min="8961" max="8961" width="3.1640625" style="6" customWidth="1"/>
    <col min="8962" max="8962" width="47.83203125" style="6" customWidth="1"/>
    <col min="8963" max="8967" width="11.1640625" style="6" customWidth="1"/>
    <col min="8968" max="8968" width="8.83203125" style="6" customWidth="1"/>
    <col min="8969" max="8975" width="11.1640625" style="6" customWidth="1"/>
    <col min="8976" max="8976" width="9.83203125" style="6" bestFit="1" customWidth="1"/>
    <col min="8977" max="8979" width="8.83203125" style="6"/>
    <col min="8980" max="8980" width="9.1640625" style="6" customWidth="1"/>
    <col min="8981" max="8981" width="9.5" style="6" customWidth="1"/>
    <col min="8982" max="9216" width="8.83203125" style="6"/>
    <col min="9217" max="9217" width="3.1640625" style="6" customWidth="1"/>
    <col min="9218" max="9218" width="47.83203125" style="6" customWidth="1"/>
    <col min="9219" max="9223" width="11.1640625" style="6" customWidth="1"/>
    <col min="9224" max="9224" width="8.83203125" style="6" customWidth="1"/>
    <col min="9225" max="9231" width="11.1640625" style="6" customWidth="1"/>
    <col min="9232" max="9232" width="9.83203125" style="6" bestFit="1" customWidth="1"/>
    <col min="9233" max="9235" width="8.83203125" style="6"/>
    <col min="9236" max="9236" width="9.1640625" style="6" customWidth="1"/>
    <col min="9237" max="9237" width="9.5" style="6" customWidth="1"/>
    <col min="9238" max="9472" width="8.83203125" style="6"/>
    <col min="9473" max="9473" width="3.1640625" style="6" customWidth="1"/>
    <col min="9474" max="9474" width="47.83203125" style="6" customWidth="1"/>
    <col min="9475" max="9479" width="11.1640625" style="6" customWidth="1"/>
    <col min="9480" max="9480" width="8.83203125" style="6" customWidth="1"/>
    <col min="9481" max="9487" width="11.1640625" style="6" customWidth="1"/>
    <col min="9488" max="9488" width="9.83203125" style="6" bestFit="1" customWidth="1"/>
    <col min="9489" max="9491" width="8.83203125" style="6"/>
    <col min="9492" max="9492" width="9.1640625" style="6" customWidth="1"/>
    <col min="9493" max="9493" width="9.5" style="6" customWidth="1"/>
    <col min="9494" max="9728" width="8.83203125" style="6"/>
    <col min="9729" max="9729" width="3.1640625" style="6" customWidth="1"/>
    <col min="9730" max="9730" width="47.83203125" style="6" customWidth="1"/>
    <col min="9731" max="9735" width="11.1640625" style="6" customWidth="1"/>
    <col min="9736" max="9736" width="8.83203125" style="6" customWidth="1"/>
    <col min="9737" max="9743" width="11.1640625" style="6" customWidth="1"/>
    <col min="9744" max="9744" width="9.83203125" style="6" bestFit="1" customWidth="1"/>
    <col min="9745" max="9747" width="8.83203125" style="6"/>
    <col min="9748" max="9748" width="9.1640625" style="6" customWidth="1"/>
    <col min="9749" max="9749" width="9.5" style="6" customWidth="1"/>
    <col min="9750" max="9984" width="8.83203125" style="6"/>
    <col min="9985" max="9985" width="3.1640625" style="6" customWidth="1"/>
    <col min="9986" max="9986" width="47.83203125" style="6" customWidth="1"/>
    <col min="9987" max="9991" width="11.1640625" style="6" customWidth="1"/>
    <col min="9992" max="9992" width="8.83203125" style="6" customWidth="1"/>
    <col min="9993" max="9999" width="11.1640625" style="6" customWidth="1"/>
    <col min="10000" max="10000" width="9.83203125" style="6" bestFit="1" customWidth="1"/>
    <col min="10001" max="10003" width="8.83203125" style="6"/>
    <col min="10004" max="10004" width="9.1640625" style="6" customWidth="1"/>
    <col min="10005" max="10005" width="9.5" style="6" customWidth="1"/>
    <col min="10006" max="10240" width="8.83203125" style="6"/>
    <col min="10241" max="10241" width="3.1640625" style="6" customWidth="1"/>
    <col min="10242" max="10242" width="47.83203125" style="6" customWidth="1"/>
    <col min="10243" max="10247" width="11.1640625" style="6" customWidth="1"/>
    <col min="10248" max="10248" width="8.83203125" style="6" customWidth="1"/>
    <col min="10249" max="10255" width="11.1640625" style="6" customWidth="1"/>
    <col min="10256" max="10256" width="9.83203125" style="6" bestFit="1" customWidth="1"/>
    <col min="10257" max="10259" width="8.83203125" style="6"/>
    <col min="10260" max="10260" width="9.1640625" style="6" customWidth="1"/>
    <col min="10261" max="10261" width="9.5" style="6" customWidth="1"/>
    <col min="10262" max="10496" width="8.83203125" style="6"/>
    <col min="10497" max="10497" width="3.1640625" style="6" customWidth="1"/>
    <col min="10498" max="10498" width="47.83203125" style="6" customWidth="1"/>
    <col min="10499" max="10503" width="11.1640625" style="6" customWidth="1"/>
    <col min="10504" max="10504" width="8.83203125" style="6" customWidth="1"/>
    <col min="10505" max="10511" width="11.1640625" style="6" customWidth="1"/>
    <col min="10512" max="10512" width="9.83203125" style="6" bestFit="1" customWidth="1"/>
    <col min="10513" max="10515" width="8.83203125" style="6"/>
    <col min="10516" max="10516" width="9.1640625" style="6" customWidth="1"/>
    <col min="10517" max="10517" width="9.5" style="6" customWidth="1"/>
    <col min="10518" max="10752" width="8.83203125" style="6"/>
    <col min="10753" max="10753" width="3.1640625" style="6" customWidth="1"/>
    <col min="10754" max="10754" width="47.83203125" style="6" customWidth="1"/>
    <col min="10755" max="10759" width="11.1640625" style="6" customWidth="1"/>
    <col min="10760" max="10760" width="8.83203125" style="6" customWidth="1"/>
    <col min="10761" max="10767" width="11.1640625" style="6" customWidth="1"/>
    <col min="10768" max="10768" width="9.83203125" style="6" bestFit="1" customWidth="1"/>
    <col min="10769" max="10771" width="8.83203125" style="6"/>
    <col min="10772" max="10772" width="9.1640625" style="6" customWidth="1"/>
    <col min="10773" max="10773" width="9.5" style="6" customWidth="1"/>
    <col min="10774" max="11008" width="8.83203125" style="6"/>
    <col min="11009" max="11009" width="3.1640625" style="6" customWidth="1"/>
    <col min="11010" max="11010" width="47.83203125" style="6" customWidth="1"/>
    <col min="11011" max="11015" width="11.1640625" style="6" customWidth="1"/>
    <col min="11016" max="11016" width="8.83203125" style="6" customWidth="1"/>
    <col min="11017" max="11023" width="11.1640625" style="6" customWidth="1"/>
    <col min="11024" max="11024" width="9.83203125" style="6" bestFit="1" customWidth="1"/>
    <col min="11025" max="11027" width="8.83203125" style="6"/>
    <col min="11028" max="11028" width="9.1640625" style="6" customWidth="1"/>
    <col min="11029" max="11029" width="9.5" style="6" customWidth="1"/>
    <col min="11030" max="11264" width="8.83203125" style="6"/>
    <col min="11265" max="11265" width="3.1640625" style="6" customWidth="1"/>
    <col min="11266" max="11266" width="47.83203125" style="6" customWidth="1"/>
    <col min="11267" max="11271" width="11.1640625" style="6" customWidth="1"/>
    <col min="11272" max="11272" width="8.83203125" style="6" customWidth="1"/>
    <col min="11273" max="11279" width="11.1640625" style="6" customWidth="1"/>
    <col min="11280" max="11280" width="9.83203125" style="6" bestFit="1" customWidth="1"/>
    <col min="11281" max="11283" width="8.83203125" style="6"/>
    <col min="11284" max="11284" width="9.1640625" style="6" customWidth="1"/>
    <col min="11285" max="11285" width="9.5" style="6" customWidth="1"/>
    <col min="11286" max="11520" width="8.83203125" style="6"/>
    <col min="11521" max="11521" width="3.1640625" style="6" customWidth="1"/>
    <col min="11522" max="11522" width="47.83203125" style="6" customWidth="1"/>
    <col min="11523" max="11527" width="11.1640625" style="6" customWidth="1"/>
    <col min="11528" max="11528" width="8.83203125" style="6" customWidth="1"/>
    <col min="11529" max="11535" width="11.1640625" style="6" customWidth="1"/>
    <col min="11536" max="11536" width="9.83203125" style="6" bestFit="1" customWidth="1"/>
    <col min="11537" max="11539" width="8.83203125" style="6"/>
    <col min="11540" max="11540" width="9.1640625" style="6" customWidth="1"/>
    <col min="11541" max="11541" width="9.5" style="6" customWidth="1"/>
    <col min="11542" max="11776" width="8.83203125" style="6"/>
    <col min="11777" max="11777" width="3.1640625" style="6" customWidth="1"/>
    <col min="11778" max="11778" width="47.83203125" style="6" customWidth="1"/>
    <col min="11779" max="11783" width="11.1640625" style="6" customWidth="1"/>
    <col min="11784" max="11784" width="8.83203125" style="6" customWidth="1"/>
    <col min="11785" max="11791" width="11.1640625" style="6" customWidth="1"/>
    <col min="11792" max="11792" width="9.83203125" style="6" bestFit="1" customWidth="1"/>
    <col min="11793" max="11795" width="8.83203125" style="6"/>
    <col min="11796" max="11796" width="9.1640625" style="6" customWidth="1"/>
    <col min="11797" max="11797" width="9.5" style="6" customWidth="1"/>
    <col min="11798" max="12032" width="8.83203125" style="6"/>
    <col min="12033" max="12033" width="3.1640625" style="6" customWidth="1"/>
    <col min="12034" max="12034" width="47.83203125" style="6" customWidth="1"/>
    <col min="12035" max="12039" width="11.1640625" style="6" customWidth="1"/>
    <col min="12040" max="12040" width="8.83203125" style="6" customWidth="1"/>
    <col min="12041" max="12047" width="11.1640625" style="6" customWidth="1"/>
    <col min="12048" max="12048" width="9.83203125" style="6" bestFit="1" customWidth="1"/>
    <col min="12049" max="12051" width="8.83203125" style="6"/>
    <col min="12052" max="12052" width="9.1640625" style="6" customWidth="1"/>
    <col min="12053" max="12053" width="9.5" style="6" customWidth="1"/>
    <col min="12054" max="12288" width="8.83203125" style="6"/>
    <col min="12289" max="12289" width="3.1640625" style="6" customWidth="1"/>
    <col min="12290" max="12290" width="47.83203125" style="6" customWidth="1"/>
    <col min="12291" max="12295" width="11.1640625" style="6" customWidth="1"/>
    <col min="12296" max="12296" width="8.83203125" style="6" customWidth="1"/>
    <col min="12297" max="12303" width="11.1640625" style="6" customWidth="1"/>
    <col min="12304" max="12304" width="9.83203125" style="6" bestFit="1" customWidth="1"/>
    <col min="12305" max="12307" width="8.83203125" style="6"/>
    <col min="12308" max="12308" width="9.1640625" style="6" customWidth="1"/>
    <col min="12309" max="12309" width="9.5" style="6" customWidth="1"/>
    <col min="12310" max="12544" width="8.83203125" style="6"/>
    <col min="12545" max="12545" width="3.1640625" style="6" customWidth="1"/>
    <col min="12546" max="12546" width="47.83203125" style="6" customWidth="1"/>
    <col min="12547" max="12551" width="11.1640625" style="6" customWidth="1"/>
    <col min="12552" max="12552" width="8.83203125" style="6" customWidth="1"/>
    <col min="12553" max="12559" width="11.1640625" style="6" customWidth="1"/>
    <col min="12560" max="12560" width="9.83203125" style="6" bestFit="1" customWidth="1"/>
    <col min="12561" max="12563" width="8.83203125" style="6"/>
    <col min="12564" max="12564" width="9.1640625" style="6" customWidth="1"/>
    <col min="12565" max="12565" width="9.5" style="6" customWidth="1"/>
    <col min="12566" max="12800" width="8.83203125" style="6"/>
    <col min="12801" max="12801" width="3.1640625" style="6" customWidth="1"/>
    <col min="12802" max="12802" width="47.83203125" style="6" customWidth="1"/>
    <col min="12803" max="12807" width="11.1640625" style="6" customWidth="1"/>
    <col min="12808" max="12808" width="8.83203125" style="6" customWidth="1"/>
    <col min="12809" max="12815" width="11.1640625" style="6" customWidth="1"/>
    <col min="12816" max="12816" width="9.83203125" style="6" bestFit="1" customWidth="1"/>
    <col min="12817" max="12819" width="8.83203125" style="6"/>
    <col min="12820" max="12820" width="9.1640625" style="6" customWidth="1"/>
    <col min="12821" max="12821" width="9.5" style="6" customWidth="1"/>
    <col min="12822" max="13056" width="8.83203125" style="6"/>
    <col min="13057" max="13057" width="3.1640625" style="6" customWidth="1"/>
    <col min="13058" max="13058" width="47.83203125" style="6" customWidth="1"/>
    <col min="13059" max="13063" width="11.1640625" style="6" customWidth="1"/>
    <col min="13064" max="13064" width="8.83203125" style="6" customWidth="1"/>
    <col min="13065" max="13071" width="11.1640625" style="6" customWidth="1"/>
    <col min="13072" max="13072" width="9.83203125" style="6" bestFit="1" customWidth="1"/>
    <col min="13073" max="13075" width="8.83203125" style="6"/>
    <col min="13076" max="13076" width="9.1640625" style="6" customWidth="1"/>
    <col min="13077" max="13077" width="9.5" style="6" customWidth="1"/>
    <col min="13078" max="13312" width="8.83203125" style="6"/>
    <col min="13313" max="13313" width="3.1640625" style="6" customWidth="1"/>
    <col min="13314" max="13314" width="47.83203125" style="6" customWidth="1"/>
    <col min="13315" max="13319" width="11.1640625" style="6" customWidth="1"/>
    <col min="13320" max="13320" width="8.83203125" style="6" customWidth="1"/>
    <col min="13321" max="13327" width="11.1640625" style="6" customWidth="1"/>
    <col min="13328" max="13328" width="9.83203125" style="6" bestFit="1" customWidth="1"/>
    <col min="13329" max="13331" width="8.83203125" style="6"/>
    <col min="13332" max="13332" width="9.1640625" style="6" customWidth="1"/>
    <col min="13333" max="13333" width="9.5" style="6" customWidth="1"/>
    <col min="13334" max="13568" width="8.83203125" style="6"/>
    <col min="13569" max="13569" width="3.1640625" style="6" customWidth="1"/>
    <col min="13570" max="13570" width="47.83203125" style="6" customWidth="1"/>
    <col min="13571" max="13575" width="11.1640625" style="6" customWidth="1"/>
    <col min="13576" max="13576" width="8.83203125" style="6" customWidth="1"/>
    <col min="13577" max="13583" width="11.1640625" style="6" customWidth="1"/>
    <col min="13584" max="13584" width="9.83203125" style="6" bestFit="1" customWidth="1"/>
    <col min="13585" max="13587" width="8.83203125" style="6"/>
    <col min="13588" max="13588" width="9.1640625" style="6" customWidth="1"/>
    <col min="13589" max="13589" width="9.5" style="6" customWidth="1"/>
    <col min="13590" max="13824" width="8.83203125" style="6"/>
    <col min="13825" max="13825" width="3.1640625" style="6" customWidth="1"/>
    <col min="13826" max="13826" width="47.83203125" style="6" customWidth="1"/>
    <col min="13827" max="13831" width="11.1640625" style="6" customWidth="1"/>
    <col min="13832" max="13832" width="8.83203125" style="6" customWidth="1"/>
    <col min="13833" max="13839" width="11.1640625" style="6" customWidth="1"/>
    <col min="13840" max="13840" width="9.83203125" style="6" bestFit="1" customWidth="1"/>
    <col min="13841" max="13843" width="8.83203125" style="6"/>
    <col min="13844" max="13844" width="9.1640625" style="6" customWidth="1"/>
    <col min="13845" max="13845" width="9.5" style="6" customWidth="1"/>
    <col min="13846" max="14080" width="8.83203125" style="6"/>
    <col min="14081" max="14081" width="3.1640625" style="6" customWidth="1"/>
    <col min="14082" max="14082" width="47.83203125" style="6" customWidth="1"/>
    <col min="14083" max="14087" width="11.1640625" style="6" customWidth="1"/>
    <col min="14088" max="14088" width="8.83203125" style="6" customWidth="1"/>
    <col min="14089" max="14095" width="11.1640625" style="6" customWidth="1"/>
    <col min="14096" max="14096" width="9.83203125" style="6" bestFit="1" customWidth="1"/>
    <col min="14097" max="14099" width="8.83203125" style="6"/>
    <col min="14100" max="14100" width="9.1640625" style="6" customWidth="1"/>
    <col min="14101" max="14101" width="9.5" style="6" customWidth="1"/>
    <col min="14102" max="14336" width="8.83203125" style="6"/>
    <col min="14337" max="14337" width="3.1640625" style="6" customWidth="1"/>
    <col min="14338" max="14338" width="47.83203125" style="6" customWidth="1"/>
    <col min="14339" max="14343" width="11.1640625" style="6" customWidth="1"/>
    <col min="14344" max="14344" width="8.83203125" style="6" customWidth="1"/>
    <col min="14345" max="14351" width="11.1640625" style="6" customWidth="1"/>
    <col min="14352" max="14352" width="9.83203125" style="6" bestFit="1" customWidth="1"/>
    <col min="14353" max="14355" width="8.83203125" style="6"/>
    <col min="14356" max="14356" width="9.1640625" style="6" customWidth="1"/>
    <col min="14357" max="14357" width="9.5" style="6" customWidth="1"/>
    <col min="14358" max="14592" width="8.83203125" style="6"/>
    <col min="14593" max="14593" width="3.1640625" style="6" customWidth="1"/>
    <col min="14594" max="14594" width="47.83203125" style="6" customWidth="1"/>
    <col min="14595" max="14599" width="11.1640625" style="6" customWidth="1"/>
    <col min="14600" max="14600" width="8.83203125" style="6" customWidth="1"/>
    <col min="14601" max="14607" width="11.1640625" style="6" customWidth="1"/>
    <col min="14608" max="14608" width="9.83203125" style="6" bestFit="1" customWidth="1"/>
    <col min="14609" max="14611" width="8.83203125" style="6"/>
    <col min="14612" max="14612" width="9.1640625" style="6" customWidth="1"/>
    <col min="14613" max="14613" width="9.5" style="6" customWidth="1"/>
    <col min="14614" max="14848" width="8.83203125" style="6"/>
    <col min="14849" max="14849" width="3.1640625" style="6" customWidth="1"/>
    <col min="14850" max="14850" width="47.83203125" style="6" customWidth="1"/>
    <col min="14851" max="14855" width="11.1640625" style="6" customWidth="1"/>
    <col min="14856" max="14856" width="8.83203125" style="6" customWidth="1"/>
    <col min="14857" max="14863" width="11.1640625" style="6" customWidth="1"/>
    <col min="14864" max="14864" width="9.83203125" style="6" bestFit="1" customWidth="1"/>
    <col min="14865" max="14867" width="8.83203125" style="6"/>
    <col min="14868" max="14868" width="9.1640625" style="6" customWidth="1"/>
    <col min="14869" max="14869" width="9.5" style="6" customWidth="1"/>
    <col min="14870" max="15104" width="8.83203125" style="6"/>
    <col min="15105" max="15105" width="3.1640625" style="6" customWidth="1"/>
    <col min="15106" max="15106" width="47.83203125" style="6" customWidth="1"/>
    <col min="15107" max="15111" width="11.1640625" style="6" customWidth="1"/>
    <col min="15112" max="15112" width="8.83203125" style="6" customWidth="1"/>
    <col min="15113" max="15119" width="11.1640625" style="6" customWidth="1"/>
    <col min="15120" max="15120" width="9.83203125" style="6" bestFit="1" customWidth="1"/>
    <col min="15121" max="15123" width="8.83203125" style="6"/>
    <col min="15124" max="15124" width="9.1640625" style="6" customWidth="1"/>
    <col min="15125" max="15125" width="9.5" style="6" customWidth="1"/>
    <col min="15126" max="15360" width="8.83203125" style="6"/>
    <col min="15361" max="15361" width="3.1640625" style="6" customWidth="1"/>
    <col min="15362" max="15362" width="47.83203125" style="6" customWidth="1"/>
    <col min="15363" max="15367" width="11.1640625" style="6" customWidth="1"/>
    <col min="15368" max="15368" width="8.83203125" style="6" customWidth="1"/>
    <col min="15369" max="15375" width="11.1640625" style="6" customWidth="1"/>
    <col min="15376" max="15376" width="9.83203125" style="6" bestFit="1" customWidth="1"/>
    <col min="15377" max="15379" width="8.83203125" style="6"/>
    <col min="15380" max="15380" width="9.1640625" style="6" customWidth="1"/>
    <col min="15381" max="15381" width="9.5" style="6" customWidth="1"/>
    <col min="15382" max="15616" width="8.83203125" style="6"/>
    <col min="15617" max="15617" width="3.1640625" style="6" customWidth="1"/>
    <col min="15618" max="15618" width="47.83203125" style="6" customWidth="1"/>
    <col min="15619" max="15623" width="11.1640625" style="6" customWidth="1"/>
    <col min="15624" max="15624" width="8.83203125" style="6" customWidth="1"/>
    <col min="15625" max="15631" width="11.1640625" style="6" customWidth="1"/>
    <col min="15632" max="15632" width="9.83203125" style="6" bestFit="1" customWidth="1"/>
    <col min="15633" max="15635" width="8.83203125" style="6"/>
    <col min="15636" max="15636" width="9.1640625" style="6" customWidth="1"/>
    <col min="15637" max="15637" width="9.5" style="6" customWidth="1"/>
    <col min="15638" max="15872" width="8.83203125" style="6"/>
    <col min="15873" max="15873" width="3.1640625" style="6" customWidth="1"/>
    <col min="15874" max="15874" width="47.83203125" style="6" customWidth="1"/>
    <col min="15875" max="15879" width="11.1640625" style="6" customWidth="1"/>
    <col min="15880" max="15880" width="8.83203125" style="6" customWidth="1"/>
    <col min="15881" max="15887" width="11.1640625" style="6" customWidth="1"/>
    <col min="15888" max="15888" width="9.83203125" style="6" bestFit="1" customWidth="1"/>
    <col min="15889" max="15891" width="8.83203125" style="6"/>
    <col min="15892" max="15892" width="9.1640625" style="6" customWidth="1"/>
    <col min="15893" max="15893" width="9.5" style="6" customWidth="1"/>
    <col min="15894" max="16128" width="8.83203125" style="6"/>
    <col min="16129" max="16129" width="3.1640625" style="6" customWidth="1"/>
    <col min="16130" max="16130" width="47.83203125" style="6" customWidth="1"/>
    <col min="16131" max="16135" width="11.1640625" style="6" customWidth="1"/>
    <col min="16136" max="16136" width="8.83203125" style="6" customWidth="1"/>
    <col min="16137" max="16143" width="11.1640625" style="6" customWidth="1"/>
    <col min="16144" max="16144" width="9.83203125" style="6" bestFit="1" customWidth="1"/>
    <col min="16145" max="16147" width="8.83203125" style="6"/>
    <col min="16148" max="16148" width="9.1640625" style="6" customWidth="1"/>
    <col min="16149" max="16149" width="9.5" style="6" customWidth="1"/>
    <col min="16150" max="16384" width="8.83203125" style="6"/>
  </cols>
  <sheetData>
    <row r="1" spans="1:28">
      <c r="B1" s="1" t="s">
        <v>795</v>
      </c>
    </row>
    <row r="2" spans="1:28">
      <c r="B2" s="143" t="s">
        <v>798</v>
      </c>
      <c r="C2" s="6" t="s">
        <v>803</v>
      </c>
    </row>
    <row r="3" spans="1:28">
      <c r="B3" s="144" t="s">
        <v>812</v>
      </c>
    </row>
    <row r="4" spans="1:28" ht="18">
      <c r="A4" s="67" t="s">
        <v>692</v>
      </c>
    </row>
    <row r="5" spans="1:28">
      <c r="A5" s="68"/>
      <c r="F5" s="49"/>
      <c r="G5" s="49"/>
      <c r="H5" s="49"/>
      <c r="I5" s="49"/>
      <c r="P5" s="49"/>
      <c r="Q5" s="49"/>
      <c r="R5" s="49"/>
      <c r="S5" s="49"/>
      <c r="V5" s="69"/>
    </row>
    <row r="6" spans="1:28" ht="16">
      <c r="A6" s="70" t="s">
        <v>23</v>
      </c>
      <c r="F6" s="49"/>
      <c r="G6" s="49"/>
      <c r="H6" s="49"/>
      <c r="I6" s="49"/>
    </row>
    <row r="7" spans="1:28" ht="16">
      <c r="A7" s="70" t="s">
        <v>738</v>
      </c>
      <c r="G7" s="110" t="s">
        <v>770</v>
      </c>
    </row>
    <row r="8" spans="1:28" ht="16">
      <c r="C8" s="71"/>
      <c r="D8" s="71"/>
      <c r="E8" s="71"/>
      <c r="F8" s="72"/>
      <c r="G8" s="72"/>
      <c r="H8" s="72"/>
      <c r="I8" s="72"/>
    </row>
    <row r="10" spans="1:28">
      <c r="C10" s="73">
        <v>1990</v>
      </c>
      <c r="D10" s="73">
        <v>1991</v>
      </c>
      <c r="E10" s="73">
        <v>1992</v>
      </c>
      <c r="F10" s="73">
        <v>1993</v>
      </c>
      <c r="G10" s="73">
        <v>1994</v>
      </c>
      <c r="H10" s="73">
        <v>1995</v>
      </c>
      <c r="I10" s="73">
        <v>1996</v>
      </c>
      <c r="J10" s="73">
        <v>1997</v>
      </c>
      <c r="K10" s="73">
        <v>1998</v>
      </c>
      <c r="L10" s="73">
        <v>1999</v>
      </c>
      <c r="M10" s="73">
        <v>2000</v>
      </c>
      <c r="N10" s="73">
        <v>2001</v>
      </c>
      <c r="O10" s="73">
        <v>2002</v>
      </c>
      <c r="P10" s="73">
        <v>2003</v>
      </c>
      <c r="Q10" s="73">
        <v>2004</v>
      </c>
      <c r="R10" s="73">
        <v>2005</v>
      </c>
      <c r="S10" s="73">
        <v>2006</v>
      </c>
      <c r="T10" s="74">
        <v>2007</v>
      </c>
      <c r="U10" s="74">
        <v>2008</v>
      </c>
      <c r="V10" s="74">
        <v>2009</v>
      </c>
      <c r="W10" s="74">
        <v>2010</v>
      </c>
      <c r="X10" s="74">
        <v>2011</v>
      </c>
      <c r="Y10" s="74">
        <v>2012</v>
      </c>
      <c r="Z10" s="74">
        <v>2013</v>
      </c>
      <c r="AA10" s="74">
        <v>2014</v>
      </c>
      <c r="AB10" s="74">
        <v>2015</v>
      </c>
    </row>
    <row r="11" spans="1:28">
      <c r="C11" s="66"/>
      <c r="D11" s="66"/>
      <c r="E11" s="66"/>
      <c r="F11" s="66"/>
      <c r="G11" s="66"/>
      <c r="H11" s="66"/>
      <c r="I11" s="66"/>
      <c r="J11" s="66"/>
      <c r="K11" s="66"/>
      <c r="L11" s="66"/>
      <c r="M11" s="66"/>
      <c r="N11" s="66"/>
      <c r="O11" s="66"/>
      <c r="P11" s="66"/>
      <c r="U11" s="3"/>
      <c r="V11" s="3"/>
      <c r="W11" s="3"/>
      <c r="X11" s="3"/>
      <c r="Y11" s="3"/>
      <c r="Z11" s="3"/>
      <c r="AA11" s="3"/>
      <c r="AB11" s="3"/>
    </row>
    <row r="12" spans="1:28">
      <c r="A12" s="68"/>
      <c r="B12" s="75" t="s">
        <v>739</v>
      </c>
      <c r="C12" s="122">
        <v>745.56367999999998</v>
      </c>
      <c r="D12" s="122">
        <v>765.93200000000002</v>
      </c>
      <c r="E12" s="122">
        <v>785.15107999999896</v>
      </c>
      <c r="F12" s="122">
        <v>815.96432000000004</v>
      </c>
      <c r="G12" s="122">
        <v>806.902639999999</v>
      </c>
      <c r="H12" s="122">
        <v>840.38336000000004</v>
      </c>
      <c r="I12" s="122">
        <v>837.25103999999999</v>
      </c>
      <c r="J12" s="122">
        <v>863.58432000000005</v>
      </c>
      <c r="K12" s="122">
        <v>810.36403999999902</v>
      </c>
      <c r="L12" s="122">
        <v>849.07695999999896</v>
      </c>
      <c r="M12" s="122">
        <v>931.88995999999895</v>
      </c>
      <c r="N12" s="122">
        <v>913.68384000000003</v>
      </c>
      <c r="O12" s="122">
        <v>970.66019999999901</v>
      </c>
      <c r="P12" s="122">
        <v>1001.57276</v>
      </c>
      <c r="Q12" s="122">
        <v>981.27804000000003</v>
      </c>
      <c r="R12" s="122">
        <v>951.65300000000002</v>
      </c>
      <c r="S12" s="122">
        <v>897.42899999999997</v>
      </c>
      <c r="T12" s="122">
        <v>943.84100000000001</v>
      </c>
      <c r="U12" s="122">
        <v>949.72199999999998</v>
      </c>
      <c r="V12" s="122">
        <v>943.41199999999901</v>
      </c>
      <c r="W12" s="122">
        <v>930.73099999999999</v>
      </c>
      <c r="X12" s="122">
        <v>976.95600000712898</v>
      </c>
      <c r="Y12" s="122">
        <v>942.497999999988</v>
      </c>
      <c r="Z12" s="122">
        <v>975.53499999209896</v>
      </c>
      <c r="AA12" s="122">
        <v>1030.28900000153</v>
      </c>
      <c r="AB12" s="122">
        <v>1009.35298294891</v>
      </c>
    </row>
    <row r="13" spans="1:28">
      <c r="B13" s="78" t="s">
        <v>694</v>
      </c>
      <c r="C13" s="123"/>
      <c r="D13" s="123"/>
      <c r="E13" s="123"/>
      <c r="F13" s="123"/>
      <c r="G13" s="123"/>
      <c r="H13" s="123"/>
      <c r="I13" s="123"/>
      <c r="J13" s="123"/>
      <c r="K13" s="123"/>
      <c r="L13" s="123"/>
      <c r="M13" s="123"/>
      <c r="N13" s="123"/>
      <c r="O13" s="123"/>
      <c r="P13" s="123"/>
      <c r="Q13" s="123"/>
      <c r="R13" s="123"/>
      <c r="S13" s="123"/>
      <c r="T13" s="123"/>
      <c r="U13" s="123"/>
      <c r="V13" s="123"/>
      <c r="W13" s="123"/>
      <c r="X13" s="123"/>
      <c r="Y13" s="123"/>
      <c r="Z13" s="123"/>
      <c r="AA13" s="123"/>
      <c r="AB13" s="123"/>
    </row>
    <row r="14" spans="1:28">
      <c r="B14" s="81" t="s">
        <v>20</v>
      </c>
      <c r="C14" s="123">
        <v>268.64467999999999</v>
      </c>
      <c r="D14" s="123">
        <v>275.00499999999897</v>
      </c>
      <c r="E14" s="123">
        <v>281.52708000000399</v>
      </c>
      <c r="F14" s="123">
        <v>290.91731999999899</v>
      </c>
      <c r="G14" s="123">
        <v>288.74063999999902</v>
      </c>
      <c r="H14" s="123">
        <v>300.77436</v>
      </c>
      <c r="I14" s="123">
        <v>294.699039999999</v>
      </c>
      <c r="J14" s="123">
        <v>302.10731999999899</v>
      </c>
      <c r="K14" s="123">
        <v>299.45503999999897</v>
      </c>
      <c r="L14" s="123">
        <v>308.37895999999898</v>
      </c>
      <c r="M14" s="123">
        <v>318.072959999999</v>
      </c>
      <c r="N14" s="123">
        <v>313.62583999999998</v>
      </c>
      <c r="O14" s="123">
        <v>340.7432</v>
      </c>
      <c r="P14" s="123">
        <v>352.76275999999899</v>
      </c>
      <c r="Q14" s="123">
        <v>349.76404000000002</v>
      </c>
      <c r="R14" s="123">
        <v>345.51799999999997</v>
      </c>
      <c r="S14" s="123">
        <v>342.46600000000001</v>
      </c>
      <c r="T14" s="123">
        <v>370.070999999999</v>
      </c>
      <c r="U14" s="123">
        <v>374.20100000000002</v>
      </c>
      <c r="V14" s="123">
        <v>370.79099999999897</v>
      </c>
      <c r="W14" s="123">
        <v>388.64299999999901</v>
      </c>
      <c r="X14" s="123">
        <v>400.14900000290402</v>
      </c>
      <c r="Y14" s="123">
        <v>400.46699999999601</v>
      </c>
      <c r="Z14" s="123">
        <v>406.90899999683899</v>
      </c>
      <c r="AA14" s="123">
        <v>421.61200000094999</v>
      </c>
      <c r="AB14" s="123">
        <v>425.23799433022799</v>
      </c>
    </row>
    <row r="15" spans="1:28">
      <c r="B15" s="81" t="s">
        <v>32</v>
      </c>
      <c r="C15" s="123">
        <v>387.13900000000001</v>
      </c>
      <c r="D15" s="123">
        <v>403.37499999999898</v>
      </c>
      <c r="E15" s="123">
        <v>416.62799999999498</v>
      </c>
      <c r="F15" s="123">
        <v>433.13600000000002</v>
      </c>
      <c r="G15" s="123">
        <v>420.16699999999901</v>
      </c>
      <c r="H15" s="123">
        <v>427.589</v>
      </c>
      <c r="I15" s="123">
        <v>439.37799999999999</v>
      </c>
      <c r="J15" s="123">
        <v>452.721</v>
      </c>
      <c r="K15" s="123">
        <v>417.315</v>
      </c>
      <c r="L15" s="123">
        <v>442.97899999999902</v>
      </c>
      <c r="M15" s="123">
        <v>504.08899999999898</v>
      </c>
      <c r="N15" s="123">
        <v>488.048</v>
      </c>
      <c r="O15" s="123">
        <v>517.19499999999903</v>
      </c>
      <c r="P15" s="123">
        <v>525.13099999999997</v>
      </c>
      <c r="Q15" s="123">
        <v>514.10799999999995</v>
      </c>
      <c r="R15" s="123">
        <v>504.86900000000003</v>
      </c>
      <c r="S15" s="123">
        <v>468.54899999999998</v>
      </c>
      <c r="T15" s="123">
        <v>482.28399999999999</v>
      </c>
      <c r="U15" s="123">
        <v>495.233</v>
      </c>
      <c r="V15" s="123">
        <v>508.71600000000001</v>
      </c>
      <c r="W15" s="123">
        <v>478.44900000000001</v>
      </c>
      <c r="X15" s="123">
        <v>503.64400000402497</v>
      </c>
      <c r="Y15" s="123">
        <v>464.371999999987</v>
      </c>
      <c r="Z15" s="123">
        <v>496.68699999539899</v>
      </c>
      <c r="AA15" s="123">
        <v>534.934000000477</v>
      </c>
      <c r="AB15" s="123">
        <v>512.89699004115403</v>
      </c>
    </row>
    <row r="16" spans="1:28">
      <c r="B16" s="81" t="s">
        <v>695</v>
      </c>
      <c r="C16" s="123">
        <v>61.961999999999897</v>
      </c>
      <c r="D16" s="123">
        <v>58.122</v>
      </c>
      <c r="E16" s="123">
        <v>56.885999999999797</v>
      </c>
      <c r="F16" s="123">
        <v>57.6709999999999</v>
      </c>
      <c r="G16" s="123">
        <v>52.390999999999899</v>
      </c>
      <c r="H16" s="123">
        <v>61.183</v>
      </c>
      <c r="I16" s="123">
        <v>59.656999999999996</v>
      </c>
      <c r="J16" s="123">
        <v>57.328999999999901</v>
      </c>
      <c r="K16" s="123">
        <v>47.2409999999999</v>
      </c>
      <c r="L16" s="123">
        <v>46.546999999999898</v>
      </c>
      <c r="M16" s="123">
        <v>55.6069999999999</v>
      </c>
      <c r="N16" s="123">
        <v>53.802</v>
      </c>
      <c r="O16" s="123">
        <v>56.787999999999897</v>
      </c>
      <c r="P16" s="123">
        <v>56.2439999999999</v>
      </c>
      <c r="Q16" s="123">
        <v>57.874000000000002</v>
      </c>
      <c r="R16" s="123">
        <v>44.143999999999899</v>
      </c>
      <c r="S16" s="123">
        <v>33.849999999999902</v>
      </c>
      <c r="T16" s="123">
        <v>33.78</v>
      </c>
      <c r="U16" s="123">
        <v>24.614000000000001</v>
      </c>
      <c r="V16" s="123">
        <v>17.889999999999901</v>
      </c>
      <c r="W16" s="123">
        <v>19.126999999999899</v>
      </c>
      <c r="X16" s="123">
        <v>22.296999999946699</v>
      </c>
      <c r="Y16" s="123">
        <v>18.274000000002001</v>
      </c>
      <c r="Z16" s="123">
        <v>28.728000000040399</v>
      </c>
      <c r="AA16" s="123">
        <v>33.299000000145398</v>
      </c>
      <c r="AB16" s="123">
        <v>32.150999716304199</v>
      </c>
    </row>
    <row r="17" spans="1:28">
      <c r="B17" s="81" t="s">
        <v>597</v>
      </c>
      <c r="C17" s="123">
        <v>11.355</v>
      </c>
      <c r="D17" s="123">
        <v>11.016999999999999</v>
      </c>
      <c r="E17" s="123">
        <v>11.4719999999999</v>
      </c>
      <c r="F17" s="123">
        <v>11.203999999999899</v>
      </c>
      <c r="G17" s="123">
        <v>11.9299999999999</v>
      </c>
      <c r="H17" s="123">
        <v>8.6210000000000004</v>
      </c>
      <c r="I17" s="123">
        <v>8.9549999999999592</v>
      </c>
      <c r="J17" s="123">
        <v>11.7709999999999</v>
      </c>
      <c r="K17" s="123">
        <v>16.480999999999899</v>
      </c>
      <c r="L17" s="123">
        <v>16.622999999999902</v>
      </c>
      <c r="M17" s="123">
        <v>17.951999999999899</v>
      </c>
      <c r="N17" s="123">
        <v>21.911999999999999</v>
      </c>
      <c r="O17" s="123">
        <v>20.501000000000001</v>
      </c>
      <c r="P17" s="123">
        <v>35.018999999999998</v>
      </c>
      <c r="Q17" s="123">
        <v>25.387</v>
      </c>
      <c r="R17" s="123">
        <v>24.664000000000001</v>
      </c>
      <c r="S17" s="123">
        <v>20.2989999999999</v>
      </c>
      <c r="T17" s="123">
        <v>19.924000000000099</v>
      </c>
      <c r="U17" s="123">
        <v>15.2089999999999</v>
      </c>
      <c r="V17" s="123">
        <v>11.172000000000001</v>
      </c>
      <c r="W17" s="123">
        <v>7.9509999999999899</v>
      </c>
      <c r="X17" s="123">
        <v>10.8300000000343</v>
      </c>
      <c r="Y17" s="123">
        <v>12.0400000000026</v>
      </c>
      <c r="Z17" s="123">
        <v>3.5630000000025399</v>
      </c>
      <c r="AA17" s="123">
        <v>3.8259999999894601</v>
      </c>
      <c r="AB17" s="123">
        <v>3.0079999139582401</v>
      </c>
    </row>
    <row r="18" spans="1:28">
      <c r="B18" s="81" t="s">
        <v>696</v>
      </c>
      <c r="C18" s="123">
        <v>0.20000000000002599</v>
      </c>
      <c r="D18" s="123">
        <v>1.9000000000034E-2</v>
      </c>
      <c r="E18" s="123">
        <v>1.2999999999973999E-2</v>
      </c>
      <c r="F18" s="123">
        <v>0.28199999999999797</v>
      </c>
      <c r="G18" s="123">
        <v>0.370999999999996</v>
      </c>
      <c r="H18" s="123">
        <v>0.43599999999995198</v>
      </c>
      <c r="I18" s="123">
        <v>0.39999999999998598</v>
      </c>
      <c r="J18" s="123">
        <v>0.58599999999997798</v>
      </c>
      <c r="K18" s="123">
        <v>0.35000000000002901</v>
      </c>
      <c r="L18" s="123">
        <v>0.34799999999999498</v>
      </c>
      <c r="M18" s="123">
        <v>0.31199999999998101</v>
      </c>
      <c r="N18" s="123">
        <v>0.32399999999996998</v>
      </c>
      <c r="O18" s="123">
        <v>0.319000000000009</v>
      </c>
      <c r="P18" s="123">
        <v>0.33699999999999503</v>
      </c>
      <c r="Q18" s="123">
        <v>0.49899999999997302</v>
      </c>
      <c r="R18" s="123">
        <v>2.5910000000000002</v>
      </c>
      <c r="S18" s="123">
        <v>2.5520000000000098</v>
      </c>
      <c r="T18" s="123">
        <v>3.8259999999999699</v>
      </c>
      <c r="U18" s="123">
        <v>3.7930000000000299</v>
      </c>
      <c r="V18" s="123">
        <v>1.52000000000001</v>
      </c>
      <c r="W18" s="123">
        <v>9.0000000000120001E-3</v>
      </c>
      <c r="X18" s="123">
        <v>1.0999999999667999E-2</v>
      </c>
      <c r="Y18" s="123">
        <v>1.0000000000016E-2</v>
      </c>
      <c r="Z18" s="123">
        <v>0.31099999999706501</v>
      </c>
      <c r="AA18" s="123">
        <v>0.528000000002949</v>
      </c>
      <c r="AB18" s="123">
        <v>0.47899999999540199</v>
      </c>
    </row>
    <row r="19" spans="1:28" ht="16">
      <c r="B19" s="81" t="s">
        <v>63</v>
      </c>
      <c r="C19" s="123">
        <v>16.263000000000002</v>
      </c>
      <c r="D19" s="123">
        <v>18.393999999999998</v>
      </c>
      <c r="E19" s="123">
        <v>18.624999999999901</v>
      </c>
      <c r="F19" s="123">
        <v>22.753999999999898</v>
      </c>
      <c r="G19" s="123">
        <v>33.302999999999997</v>
      </c>
      <c r="H19" s="123">
        <v>41.78</v>
      </c>
      <c r="I19" s="123">
        <v>34.1619999999999</v>
      </c>
      <c r="J19" s="123">
        <v>39.069999999999901</v>
      </c>
      <c r="K19" s="123">
        <v>29.521999999999899</v>
      </c>
      <c r="L19" s="123">
        <v>34.201000000000001</v>
      </c>
      <c r="M19" s="123">
        <v>35.856999999999999</v>
      </c>
      <c r="N19" s="123">
        <v>35.972000000000001</v>
      </c>
      <c r="O19" s="123">
        <v>35.113999999999997</v>
      </c>
      <c r="P19" s="123">
        <v>32.079000000000001</v>
      </c>
      <c r="Q19" s="123">
        <v>33.646000000000001</v>
      </c>
      <c r="R19" s="123">
        <v>29.866999999999901</v>
      </c>
      <c r="S19" s="123">
        <v>29.713000000000001</v>
      </c>
      <c r="T19" s="123">
        <v>33.956000000000003</v>
      </c>
      <c r="U19" s="123">
        <v>36.671999999999898</v>
      </c>
      <c r="V19" s="123">
        <v>33.322999999999901</v>
      </c>
      <c r="W19" s="123">
        <v>36.552</v>
      </c>
      <c r="X19" s="123">
        <v>40.025000000217901</v>
      </c>
      <c r="Y19" s="123">
        <v>47.334999999999702</v>
      </c>
      <c r="Z19" s="123">
        <v>39.3369999998202</v>
      </c>
      <c r="AA19" s="123">
        <v>36.089999999969997</v>
      </c>
      <c r="AB19" s="123">
        <v>35.579998947278597</v>
      </c>
    </row>
    <row r="20" spans="1:28">
      <c r="B20" s="82"/>
      <c r="C20" s="123"/>
      <c r="D20" s="123"/>
      <c r="E20" s="123"/>
      <c r="F20" s="123"/>
      <c r="G20" s="123"/>
      <c r="H20" s="123"/>
      <c r="I20" s="123"/>
      <c r="J20" s="123"/>
      <c r="K20" s="123"/>
      <c r="L20" s="123"/>
      <c r="M20" s="123"/>
      <c r="N20" s="123"/>
      <c r="O20" s="123"/>
      <c r="P20" s="123"/>
      <c r="Q20" s="123"/>
      <c r="R20" s="123"/>
      <c r="S20" s="123"/>
      <c r="T20" s="123"/>
      <c r="U20" s="123"/>
      <c r="V20" s="123"/>
      <c r="W20" s="123"/>
      <c r="X20" s="123"/>
      <c r="Y20" s="123"/>
      <c r="Z20" s="123"/>
      <c r="AA20" s="123"/>
      <c r="AB20" s="123"/>
    </row>
    <row r="21" spans="1:28">
      <c r="B21" s="78" t="s">
        <v>697</v>
      </c>
      <c r="C21" s="123"/>
      <c r="D21" s="123"/>
      <c r="E21" s="123"/>
      <c r="F21" s="123"/>
      <c r="G21" s="123"/>
      <c r="H21" s="123"/>
      <c r="I21" s="123"/>
      <c r="J21" s="123"/>
      <c r="K21" s="123"/>
      <c r="L21" s="123"/>
      <c r="M21" s="123"/>
      <c r="N21" s="123"/>
      <c r="O21" s="123"/>
      <c r="P21" s="123"/>
      <c r="Q21" s="123"/>
      <c r="R21" s="123"/>
      <c r="S21" s="123"/>
      <c r="T21" s="123"/>
      <c r="U21" s="123"/>
      <c r="V21" s="123"/>
      <c r="W21" s="123"/>
      <c r="X21" s="123"/>
      <c r="Y21" s="123"/>
      <c r="Z21" s="123"/>
      <c r="AA21" s="123"/>
      <c r="AB21" s="123"/>
    </row>
    <row r="22" spans="1:28">
      <c r="B22" s="81" t="s">
        <v>20</v>
      </c>
      <c r="C22" s="123">
        <v>36.032425828468398</v>
      </c>
      <c r="D22" s="123">
        <v>35.904623386932499</v>
      </c>
      <c r="E22" s="123">
        <v>35.856421416373102</v>
      </c>
      <c r="F22" s="123">
        <v>35.653191306208001</v>
      </c>
      <c r="G22" s="123">
        <v>35.783826410581497</v>
      </c>
      <c r="H22" s="123">
        <v>35.790137491537102</v>
      </c>
      <c r="I22" s="123">
        <v>35.198408353126602</v>
      </c>
      <c r="J22" s="123">
        <v>34.982955688681301</v>
      </c>
      <c r="K22" s="123">
        <v>36.953150092889103</v>
      </c>
      <c r="L22" s="123">
        <v>36.319317862540899</v>
      </c>
      <c r="M22" s="123">
        <v>34.132029923361301</v>
      </c>
      <c r="N22" s="123">
        <v>34.325422675747397</v>
      </c>
      <c r="O22" s="123">
        <v>35.1042723292868</v>
      </c>
      <c r="P22" s="123">
        <v>35.220882005616801</v>
      </c>
      <c r="Q22" s="123">
        <v>35.6437243821333</v>
      </c>
      <c r="R22" s="123">
        <v>36.307141363501103</v>
      </c>
      <c r="S22" s="123">
        <v>38.160790435789302</v>
      </c>
      <c r="T22" s="123">
        <v>39.209040505763099</v>
      </c>
      <c r="U22" s="123">
        <v>39.401108956094497</v>
      </c>
      <c r="V22" s="123">
        <v>39.303188850682403</v>
      </c>
      <c r="W22" s="123">
        <v>41.756748190400799</v>
      </c>
      <c r="X22" s="123">
        <v>40.958753516021602</v>
      </c>
      <c r="Y22" s="123">
        <v>42.489957538371598</v>
      </c>
      <c r="Z22" s="123">
        <v>41.711368633635402</v>
      </c>
      <c r="AA22" s="123">
        <v>40.921721963480302</v>
      </c>
      <c r="AB22" s="123">
        <v>42.129760501411099</v>
      </c>
    </row>
    <row r="23" spans="1:28">
      <c r="B23" s="81" t="s">
        <v>32</v>
      </c>
      <c r="C23" s="123">
        <v>51.925678568462402</v>
      </c>
      <c r="D23" s="123">
        <v>52.664596857162202</v>
      </c>
      <c r="E23" s="123">
        <v>53.063418062163898</v>
      </c>
      <c r="F23" s="123">
        <v>53.082713224519402</v>
      </c>
      <c r="G23" s="123">
        <v>52.071585736787199</v>
      </c>
      <c r="H23" s="123">
        <v>50.880231612391697</v>
      </c>
      <c r="I23" s="123">
        <v>52.478644875735199</v>
      </c>
      <c r="J23" s="123">
        <v>52.4234854102029</v>
      </c>
      <c r="K23" s="123">
        <v>51.497225864069598</v>
      </c>
      <c r="L23" s="123">
        <v>52.171831396767601</v>
      </c>
      <c r="M23" s="123">
        <v>54.0931892859968</v>
      </c>
      <c r="N23" s="123">
        <v>53.415413366619198</v>
      </c>
      <c r="O23" s="123">
        <v>53.282806897820599</v>
      </c>
      <c r="P23" s="123">
        <v>52.430639187910799</v>
      </c>
      <c r="Q23" s="123">
        <v>52.391674840700503</v>
      </c>
      <c r="R23" s="123">
        <v>53.051795139614903</v>
      </c>
      <c r="S23" s="123">
        <v>52.2101469865582</v>
      </c>
      <c r="T23" s="123">
        <v>51.098013330635098</v>
      </c>
      <c r="U23" s="123">
        <v>52.145048761637597</v>
      </c>
      <c r="V23" s="123">
        <v>53.922994407533501</v>
      </c>
      <c r="W23" s="123">
        <v>51.405723028458198</v>
      </c>
      <c r="X23" s="123">
        <v>51.552372880697803</v>
      </c>
      <c r="Y23" s="123">
        <v>49.270343279242198</v>
      </c>
      <c r="Z23" s="123">
        <v>50.914318809619502</v>
      </c>
      <c r="AA23" s="123">
        <v>51.920771744595903</v>
      </c>
      <c r="AB23" s="123">
        <v>50.8144324835378</v>
      </c>
    </row>
    <row r="24" spans="1:28">
      <c r="B24" s="81" t="s">
        <v>695</v>
      </c>
      <c r="C24" s="123">
        <v>8.3107589146509806</v>
      </c>
      <c r="D24" s="123">
        <v>7.5884021035810001</v>
      </c>
      <c r="E24" s="123">
        <v>7.2452297970474504</v>
      </c>
      <c r="F24" s="123">
        <v>7.0678335542906998</v>
      </c>
      <c r="G24" s="123">
        <v>6.4928527188856302</v>
      </c>
      <c r="H24" s="123">
        <v>7.2803678549751396</v>
      </c>
      <c r="I24" s="123">
        <v>7.1253420001723802</v>
      </c>
      <c r="J24" s="123">
        <v>6.6384947795254003</v>
      </c>
      <c r="K24" s="123">
        <v>5.8296022118651702</v>
      </c>
      <c r="L24" s="123">
        <v>5.4820707889659301</v>
      </c>
      <c r="M24" s="123">
        <v>5.9671208390312502</v>
      </c>
      <c r="N24" s="123">
        <v>5.8884701298864996</v>
      </c>
      <c r="O24" s="123">
        <v>5.8504510641314003</v>
      </c>
      <c r="P24" s="123">
        <v>5.6155680591792398</v>
      </c>
      <c r="Q24" s="123">
        <v>5.8978187262806703</v>
      </c>
      <c r="R24" s="123">
        <v>4.6386655640238503</v>
      </c>
      <c r="S24" s="123">
        <v>3.7718861324962698</v>
      </c>
      <c r="T24" s="123">
        <v>3.5789926481261198</v>
      </c>
      <c r="U24" s="123">
        <v>2.59170578337661</v>
      </c>
      <c r="V24" s="123">
        <v>1.8963082937253199</v>
      </c>
      <c r="W24" s="123">
        <v>2.0550513521092499</v>
      </c>
      <c r="X24" s="123">
        <v>2.2822931636413499</v>
      </c>
      <c r="Y24" s="123">
        <v>1.9388900560003499</v>
      </c>
      <c r="Z24" s="123">
        <v>2.9448456488258299</v>
      </c>
      <c r="AA24" s="123">
        <v>3.2320057770291402</v>
      </c>
      <c r="AB24" s="123">
        <v>3.1853078416999399</v>
      </c>
    </row>
    <row r="25" spans="1:28">
      <c r="B25" s="81" t="s">
        <v>597</v>
      </c>
      <c r="C25" s="123">
        <v>1.52300873883771</v>
      </c>
      <c r="D25" s="123">
        <v>1.4383783416804601</v>
      </c>
      <c r="E25" s="123">
        <v>1.46112006876434</v>
      </c>
      <c r="F25" s="123">
        <v>1.37309925512428</v>
      </c>
      <c r="G25" s="123">
        <v>1.47849311783141</v>
      </c>
      <c r="H25" s="123">
        <v>1.02584134935751</v>
      </c>
      <c r="I25" s="123">
        <v>1.0695716782865901</v>
      </c>
      <c r="J25" s="123">
        <v>1.363040032964</v>
      </c>
      <c r="K25" s="123">
        <v>2.0337773132183798</v>
      </c>
      <c r="L25" s="123">
        <v>1.9577730621733</v>
      </c>
      <c r="M25" s="123">
        <v>1.92640770590553</v>
      </c>
      <c r="N25" s="123">
        <v>2.3982037375204102</v>
      </c>
      <c r="O25" s="123">
        <v>2.11206764220888</v>
      </c>
      <c r="P25" s="123">
        <v>3.4964010003626602</v>
      </c>
      <c r="Q25" s="123">
        <v>2.5871362616043099</v>
      </c>
      <c r="R25" s="123">
        <v>2.5917009666338502</v>
      </c>
      <c r="S25" s="123">
        <v>2.2619059557914798</v>
      </c>
      <c r="T25" s="123">
        <v>2.1109487720919198</v>
      </c>
      <c r="U25" s="123">
        <v>1.60141599331172</v>
      </c>
      <c r="V25" s="123">
        <v>1.1842121999720101</v>
      </c>
      <c r="W25" s="123">
        <v>0.85427475822767196</v>
      </c>
      <c r="X25" s="123">
        <v>1.1085453183106799</v>
      </c>
      <c r="Y25" s="123">
        <v>1.2774562916847301</v>
      </c>
      <c r="Z25" s="123">
        <v>0.36523548617234702</v>
      </c>
      <c r="AA25" s="123">
        <v>0.37135211576400001</v>
      </c>
      <c r="AB25" s="123">
        <v>0.29801268384525798</v>
      </c>
    </row>
    <row r="26" spans="1:28">
      <c r="B26" s="81" t="s">
        <v>696</v>
      </c>
      <c r="C26" s="123">
        <v>2.6825341062755002E-2</v>
      </c>
      <c r="D26" s="123">
        <v>2.480637967866E-3</v>
      </c>
      <c r="E26" s="123">
        <v>1.6557322954929999E-3</v>
      </c>
      <c r="F26" s="123">
        <v>3.4560334696987001E-2</v>
      </c>
      <c r="G26" s="123">
        <v>4.5978285558713E-2</v>
      </c>
      <c r="H26" s="123">
        <v>5.1881084366063E-2</v>
      </c>
      <c r="I26" s="123">
        <v>4.7775396015033E-2</v>
      </c>
      <c r="J26" s="123">
        <v>6.7856720696362005E-2</v>
      </c>
      <c r="K26" s="123">
        <v>4.3190465361718999E-2</v>
      </c>
      <c r="L26" s="123">
        <v>4.0985684030336998E-2</v>
      </c>
      <c r="M26" s="123">
        <v>3.3480347829906998E-2</v>
      </c>
      <c r="N26" s="123">
        <v>3.5460843873518999E-2</v>
      </c>
      <c r="O26" s="123">
        <v>3.2864229933400997E-2</v>
      </c>
      <c r="P26" s="123">
        <v>3.3647081216545E-2</v>
      </c>
      <c r="Q26" s="123">
        <v>5.0852050046892999E-2</v>
      </c>
      <c r="R26" s="123">
        <v>0.27226310430377498</v>
      </c>
      <c r="S26" s="123">
        <v>0.28436789985614702</v>
      </c>
      <c r="T26" s="123">
        <v>0.405364886670528</v>
      </c>
      <c r="U26" s="123">
        <v>0.39938002910325698</v>
      </c>
      <c r="V26" s="123">
        <v>0.161117306118643</v>
      </c>
      <c r="W26" s="123">
        <v>9.6698186694199996E-4</v>
      </c>
      <c r="X26" s="123">
        <v>1.1259463066490001E-3</v>
      </c>
      <c r="Y26" s="123">
        <v>1.0610102090420001E-3</v>
      </c>
      <c r="Z26" s="123">
        <v>3.1879942800573997E-2</v>
      </c>
      <c r="AA26" s="123">
        <v>5.1247756697603002E-2</v>
      </c>
      <c r="AB26" s="123">
        <v>4.7456143498576998E-2</v>
      </c>
    </row>
    <row r="27" spans="1:28" ht="16">
      <c r="B27" s="81" t="s">
        <v>63</v>
      </c>
      <c r="C27" s="123">
        <v>2.1813026085176199</v>
      </c>
      <c r="D27" s="123">
        <v>2.4015186726759099</v>
      </c>
      <c r="E27" s="123">
        <v>2.3721549233556298</v>
      </c>
      <c r="F27" s="123">
        <v>2.7886023251604799</v>
      </c>
      <c r="G27" s="123">
        <v>4.1272637303553701</v>
      </c>
      <c r="H27" s="123">
        <v>4.9715406073723303</v>
      </c>
      <c r="I27" s="123">
        <v>4.08025769666407</v>
      </c>
      <c r="J27" s="123">
        <v>4.5241673679299703</v>
      </c>
      <c r="K27" s="123">
        <v>3.6430540525958999</v>
      </c>
      <c r="L27" s="123">
        <v>4.0280212055218101</v>
      </c>
      <c r="M27" s="123">
        <v>3.8477718978751501</v>
      </c>
      <c r="N27" s="123">
        <v>3.93702924635287</v>
      </c>
      <c r="O27" s="123">
        <v>3.6175378366188302</v>
      </c>
      <c r="P27" s="123">
        <v>3.2028626657138699</v>
      </c>
      <c r="Q27" s="123">
        <v>3.4287937392341901</v>
      </c>
      <c r="R27" s="123">
        <v>3.13843386192235</v>
      </c>
      <c r="S27" s="123">
        <v>3.3109025895084701</v>
      </c>
      <c r="T27" s="123">
        <v>3.59763985671316</v>
      </c>
      <c r="U27" s="123">
        <v>3.86134047647626</v>
      </c>
      <c r="V27" s="123">
        <v>3.53217894196808</v>
      </c>
      <c r="W27" s="123">
        <v>3.9272356889369702</v>
      </c>
      <c r="X27" s="123">
        <v>4.0969091750217803</v>
      </c>
      <c r="Y27" s="123">
        <v>5.0222918244919601</v>
      </c>
      <c r="Z27" s="123">
        <v>4.0323514789462997</v>
      </c>
      <c r="AA27" s="123">
        <v>3.5029006424329698</v>
      </c>
      <c r="AB27" s="123">
        <v>3.5250303460072301</v>
      </c>
    </row>
    <row r="28" spans="1:28">
      <c r="B28" s="82"/>
      <c r="C28" s="123"/>
      <c r="D28" s="123"/>
      <c r="E28" s="123"/>
      <c r="F28" s="123"/>
      <c r="G28" s="123"/>
      <c r="H28" s="123"/>
      <c r="I28" s="123"/>
      <c r="J28" s="123"/>
      <c r="K28" s="123"/>
      <c r="L28" s="123"/>
      <c r="M28" s="123"/>
      <c r="N28" s="123"/>
      <c r="O28" s="123"/>
      <c r="P28" s="123"/>
      <c r="Q28" s="123"/>
      <c r="R28" s="123"/>
      <c r="S28" s="123"/>
      <c r="T28" s="123"/>
      <c r="U28" s="123"/>
      <c r="V28" s="123"/>
      <c r="W28" s="123"/>
      <c r="X28" s="123"/>
      <c r="Y28" s="123"/>
      <c r="Z28" s="123"/>
      <c r="AA28" s="123"/>
      <c r="AB28" s="123"/>
    </row>
    <row r="29" spans="1:28">
      <c r="B29" s="75" t="s">
        <v>60</v>
      </c>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c r="AA29" s="123"/>
      <c r="AB29" s="123"/>
    </row>
    <row r="30" spans="1:28" ht="16">
      <c r="B30" s="81" t="s">
        <v>699</v>
      </c>
      <c r="C30" s="123">
        <v>509.94619999999901</v>
      </c>
      <c r="D30" s="123">
        <v>525.60529999999903</v>
      </c>
      <c r="E30" s="123">
        <v>537.38490000000002</v>
      </c>
      <c r="F30" s="123">
        <v>546.29759999999897</v>
      </c>
      <c r="G30" s="123">
        <v>552.54499999999905</v>
      </c>
      <c r="H30" s="123">
        <v>558.71669999999904</v>
      </c>
      <c r="I30" s="123">
        <v>564.70159999999896</v>
      </c>
      <c r="J30" s="123">
        <v>573.10050000000001</v>
      </c>
      <c r="K30" s="123">
        <v>581.90390000000002</v>
      </c>
      <c r="L30" s="123">
        <v>591.52649999999903</v>
      </c>
      <c r="M30" s="123">
        <v>601.11450000000002</v>
      </c>
      <c r="N30" s="123">
        <v>610.23860000000002</v>
      </c>
      <c r="O30" s="123">
        <v>620.83420000000001</v>
      </c>
      <c r="P30" s="123">
        <v>631.1567</v>
      </c>
      <c r="Q30" s="123">
        <v>642.56539999999904</v>
      </c>
      <c r="R30" s="123">
        <v>654.20579999999904</v>
      </c>
      <c r="S30" s="123">
        <v>667.31549999999902</v>
      </c>
      <c r="T30" s="123">
        <v>679.6644</v>
      </c>
      <c r="U30" s="123">
        <v>693.16559999999902</v>
      </c>
      <c r="V30" s="123">
        <v>703.80419999999901</v>
      </c>
      <c r="W30" s="123">
        <v>713.91419999999903</v>
      </c>
      <c r="X30" s="123">
        <v>721.64099999999905</v>
      </c>
      <c r="Y30" s="123">
        <v>732.08269999999902</v>
      </c>
      <c r="Z30" s="123">
        <v>739.03079999999898</v>
      </c>
      <c r="AA30" s="123">
        <v>743.27449999999897</v>
      </c>
      <c r="AB30" s="123">
        <v>751.45929999999896</v>
      </c>
    </row>
    <row r="31" spans="1:28">
      <c r="B31" s="81"/>
      <c r="C31" s="124"/>
      <c r="D31" s="124"/>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row>
    <row r="32" spans="1:28" ht="16">
      <c r="A32" s="68"/>
      <c r="B32" s="75" t="s">
        <v>740</v>
      </c>
      <c r="C32" s="125">
        <v>1.4445498564358299</v>
      </c>
      <c r="D32" s="125">
        <v>1.4406851110519601</v>
      </c>
      <c r="E32" s="125">
        <v>1.44539243659432</v>
      </c>
      <c r="F32" s="125">
        <v>1.47837427804918</v>
      </c>
      <c r="G32" s="125">
        <v>1.4457925417839199</v>
      </c>
      <c r="H32" s="125">
        <v>1.49025303879407</v>
      </c>
      <c r="I32" s="125">
        <v>1.46940764113294</v>
      </c>
      <c r="J32" s="125">
        <v>1.49387024090888</v>
      </c>
      <c r="K32" s="125">
        <v>1.37975149333077</v>
      </c>
      <c r="L32" s="125">
        <v>1.4251050189636401</v>
      </c>
      <c r="M32" s="125">
        <v>1.5387958067888901</v>
      </c>
      <c r="N32" s="125">
        <v>1.4846367978033499</v>
      </c>
      <c r="O32" s="125">
        <v>1.5508983638465701</v>
      </c>
      <c r="P32" s="125">
        <v>1.57452082026539</v>
      </c>
      <c r="Q32" s="125">
        <v>1.51499572494877</v>
      </c>
      <c r="R32" s="125">
        <v>1.4420533018814501</v>
      </c>
      <c r="S32" s="125">
        <v>1.33265204539681</v>
      </c>
      <c r="T32" s="125">
        <v>1.37550028661204</v>
      </c>
      <c r="U32" s="125">
        <v>1.3577604673399799</v>
      </c>
      <c r="V32" s="125">
        <v>1.33034432587927</v>
      </c>
      <c r="W32" s="125">
        <v>1.2932483567352999</v>
      </c>
      <c r="X32" s="125">
        <v>1.3432458105999101</v>
      </c>
      <c r="Y32" s="125">
        <v>1.27712034173186</v>
      </c>
      <c r="Z32" s="125">
        <v>1.3097534162204001</v>
      </c>
      <c r="AA32" s="125">
        <v>1.3759063559983999</v>
      </c>
      <c r="AB32" s="125">
        <v>1.33300803563003</v>
      </c>
    </row>
    <row r="33" spans="1:28">
      <c r="A33" s="68"/>
      <c r="B33" s="75"/>
      <c r="C33" s="94"/>
      <c r="D33" s="94"/>
      <c r="E33" s="94"/>
      <c r="F33" s="94"/>
      <c r="G33" s="94"/>
      <c r="H33" s="94"/>
      <c r="I33" s="94"/>
      <c r="J33" s="94"/>
      <c r="K33" s="94"/>
      <c r="L33" s="94"/>
      <c r="M33" s="94"/>
      <c r="N33" s="94"/>
      <c r="O33" s="94"/>
      <c r="P33" s="94"/>
      <c r="Q33" s="94"/>
      <c r="R33" s="94"/>
      <c r="S33" s="94"/>
      <c r="T33" s="94"/>
      <c r="U33" s="94"/>
      <c r="V33" s="94"/>
      <c r="W33" s="94"/>
      <c r="X33" s="94"/>
      <c r="Y33" s="94"/>
      <c r="Z33" s="94"/>
      <c r="AA33" s="94"/>
      <c r="AB33" s="94"/>
    </row>
    <row r="34" spans="1:28">
      <c r="C34" s="79"/>
      <c r="D34" s="79"/>
      <c r="E34" s="79"/>
      <c r="F34" s="79"/>
      <c r="G34" s="79"/>
      <c r="H34" s="79"/>
      <c r="I34" s="79"/>
      <c r="J34" s="79"/>
      <c r="K34" s="79"/>
      <c r="L34" s="79"/>
      <c r="M34" s="79"/>
      <c r="N34" s="79"/>
      <c r="O34" s="79"/>
      <c r="P34" s="79"/>
      <c r="Q34" s="79"/>
      <c r="R34" s="79"/>
      <c r="S34" s="79"/>
      <c r="T34" s="80"/>
      <c r="U34" s="80"/>
      <c r="V34" s="80"/>
      <c r="W34" s="80"/>
      <c r="X34" s="80"/>
      <c r="Y34" s="80"/>
      <c r="Z34" s="80"/>
      <c r="AA34" s="80"/>
      <c r="AB34" s="80"/>
    </row>
    <row r="35" spans="1:28">
      <c r="A35" s="68"/>
      <c r="B35" s="75" t="s">
        <v>741</v>
      </c>
      <c r="C35" s="76">
        <v>40.959208104274801</v>
      </c>
      <c r="D35" s="76">
        <v>41.431143727376998</v>
      </c>
      <c r="E35" s="76">
        <v>43.030665299954798</v>
      </c>
      <c r="F35" s="76">
        <v>42.704673317646701</v>
      </c>
      <c r="G35" s="76">
        <v>41.665941506450103</v>
      </c>
      <c r="H35" s="76">
        <v>44.186998067884403</v>
      </c>
      <c r="I35" s="76">
        <v>43.331204807555203</v>
      </c>
      <c r="J35" s="76">
        <v>46.305967592646901</v>
      </c>
      <c r="K35" s="76">
        <v>45.495028575016001</v>
      </c>
      <c r="L35" s="76">
        <v>46.002275634388297</v>
      </c>
      <c r="M35" s="76">
        <v>51.0622657514823</v>
      </c>
      <c r="N35" s="76">
        <v>51.498894515227803</v>
      </c>
      <c r="O35" s="76">
        <v>54.161558351783</v>
      </c>
      <c r="P35" s="76">
        <v>56.947507190497603</v>
      </c>
      <c r="Q35" s="76">
        <v>54.439354769719998</v>
      </c>
      <c r="R35" s="76">
        <v>51.320739002358899</v>
      </c>
      <c r="S35" s="76">
        <v>47.804317105273903</v>
      </c>
      <c r="T35" s="77">
        <v>50.298304906276002</v>
      </c>
      <c r="U35" s="77">
        <v>49.117342050820902</v>
      </c>
      <c r="V35" s="77">
        <v>46.903613534675898</v>
      </c>
      <c r="W35" s="77">
        <v>46.8525912470569</v>
      </c>
      <c r="X35" s="77">
        <v>46.809479289236002</v>
      </c>
      <c r="Y35" s="77">
        <v>43.899765210644503</v>
      </c>
      <c r="Z35" s="77">
        <v>45.379205031384998</v>
      </c>
      <c r="AA35" s="77">
        <v>46.676270165265102</v>
      </c>
      <c r="AB35" s="77">
        <v>45.170987156315903</v>
      </c>
    </row>
    <row r="36" spans="1:28">
      <c r="B36" s="78" t="s">
        <v>702</v>
      </c>
      <c r="C36" s="79"/>
      <c r="D36" s="79"/>
      <c r="E36" s="79"/>
      <c r="F36" s="79"/>
      <c r="G36" s="79"/>
      <c r="H36" s="79"/>
      <c r="I36" s="79"/>
      <c r="J36" s="79"/>
      <c r="K36" s="79"/>
      <c r="L36" s="79"/>
      <c r="M36" s="79"/>
      <c r="N36" s="79"/>
      <c r="O36" s="79"/>
      <c r="P36" s="79"/>
      <c r="Q36" s="79"/>
      <c r="R36" s="79"/>
      <c r="S36" s="79"/>
      <c r="T36" s="80"/>
      <c r="U36" s="80"/>
      <c r="V36" s="80"/>
      <c r="W36" s="80"/>
      <c r="X36" s="80"/>
      <c r="Y36" s="80"/>
      <c r="Z36" s="80"/>
      <c r="AA36" s="80"/>
      <c r="AB36" s="80"/>
    </row>
    <row r="37" spans="1:28">
      <c r="B37" s="81" t="s">
        <v>20</v>
      </c>
      <c r="C37" s="128">
        <v>15.110105660073801</v>
      </c>
      <c r="D37" s="128">
        <v>14.9380059451699</v>
      </c>
      <c r="E37" s="128">
        <v>15.9476675975581</v>
      </c>
      <c r="F37" s="128">
        <v>14.590475261848701</v>
      </c>
      <c r="G37" s="128">
        <v>14.180361494144099</v>
      </c>
      <c r="H37" s="128">
        <v>15.1934943802354</v>
      </c>
      <c r="I37" s="128">
        <v>14.327790501753199</v>
      </c>
      <c r="J37" s="128">
        <v>16.3005403213349</v>
      </c>
      <c r="K37" s="128">
        <v>18.241334306014</v>
      </c>
      <c r="L37" s="128">
        <v>17.190265952976301</v>
      </c>
      <c r="M37" s="128">
        <v>18.253766961423299</v>
      </c>
      <c r="N37" s="128">
        <v>19.378940967225802</v>
      </c>
      <c r="O37" s="128">
        <v>20.521255812568</v>
      </c>
      <c r="P37" s="128">
        <v>22.119219137457598</v>
      </c>
      <c r="Q37" s="128">
        <v>20.686829122203999</v>
      </c>
      <c r="R37" s="128">
        <v>19.327508487968</v>
      </c>
      <c r="S37" s="128">
        <v>18.624894574297901</v>
      </c>
      <c r="T37" s="128">
        <v>20.1717319991849</v>
      </c>
      <c r="U37" s="128">
        <v>19.276049219354</v>
      </c>
      <c r="V37" s="128">
        <v>17.500692619196901</v>
      </c>
      <c r="W37" s="128">
        <v>18.959038553094</v>
      </c>
      <c r="X37" s="128">
        <v>17.034693460647599</v>
      </c>
      <c r="Y37" s="128">
        <v>15.8745847649938</v>
      </c>
      <c r="Z37" s="128">
        <v>16.245715683083802</v>
      </c>
      <c r="AA37" s="128">
        <v>15.637972325343201</v>
      </c>
      <c r="AB37" s="128">
        <v>15.5399368119373</v>
      </c>
    </row>
    <row r="38" spans="1:28">
      <c r="B38" s="81" t="s">
        <v>32</v>
      </c>
      <c r="C38" s="127">
        <v>4.8526484035829904</v>
      </c>
      <c r="D38" s="127">
        <v>4.5938056538269896</v>
      </c>
      <c r="E38" s="127">
        <v>4.2843466684879896</v>
      </c>
      <c r="F38" s="127">
        <v>4.3277568252930001</v>
      </c>
      <c r="G38" s="127">
        <v>4.03687711634399</v>
      </c>
      <c r="H38" s="127">
        <v>4.5815863023699999</v>
      </c>
      <c r="I38" s="127">
        <v>4.2612873869279904</v>
      </c>
      <c r="J38" s="127">
        <v>4.1737851640799999</v>
      </c>
      <c r="K38" s="127">
        <v>4.1560222312799997</v>
      </c>
      <c r="L38" s="127">
        <v>3.7623387135199899</v>
      </c>
      <c r="M38" s="127">
        <v>4.71285245039999</v>
      </c>
      <c r="N38" s="127">
        <v>4.1513603955200002</v>
      </c>
      <c r="O38" s="127">
        <v>5.2350367879679904</v>
      </c>
      <c r="P38" s="127">
        <v>5.6445388085379902</v>
      </c>
      <c r="Q38" s="127">
        <v>5.5955038268950004</v>
      </c>
      <c r="R38" s="127">
        <v>5.1945925281600003</v>
      </c>
      <c r="S38" s="127">
        <v>4.9535334710400001</v>
      </c>
      <c r="T38" s="127">
        <v>5.0570808683520001</v>
      </c>
      <c r="U38" s="127">
        <v>5.1209416407340003</v>
      </c>
      <c r="V38" s="127">
        <v>5.1520333724879901</v>
      </c>
      <c r="W38" s="127">
        <v>4.9047760011000001</v>
      </c>
      <c r="X38" s="127">
        <v>5.1242026983617999</v>
      </c>
      <c r="Y38" s="127">
        <v>5.0914328503599604</v>
      </c>
      <c r="Z38" s="127">
        <v>5.2408513023641898</v>
      </c>
      <c r="AA38" s="127">
        <v>5.5279079578305597</v>
      </c>
      <c r="AB38" s="127">
        <v>5.02082382364702</v>
      </c>
    </row>
    <row r="39" spans="1:28">
      <c r="B39" s="81" t="s">
        <v>695</v>
      </c>
      <c r="C39" s="127">
        <v>2.4032838674001002E-2</v>
      </c>
      <c r="D39" s="127">
        <v>2.4808699900002E-2</v>
      </c>
      <c r="E39" s="127">
        <v>2.4522010394998E-2</v>
      </c>
      <c r="F39" s="127">
        <v>2.6796957173998999E-2</v>
      </c>
      <c r="G39" s="127">
        <v>2.2740748159998998E-2</v>
      </c>
      <c r="H39" s="127">
        <v>1.5352198920003999E-2</v>
      </c>
      <c r="I39" s="127">
        <v>1.7701003134003E-2</v>
      </c>
      <c r="J39" s="127">
        <v>2.1247242289001999E-2</v>
      </c>
      <c r="K39" s="127">
        <v>2.5364900007997002E-2</v>
      </c>
      <c r="L39" s="127">
        <v>1.8073908870002001E-2</v>
      </c>
      <c r="M39" s="127">
        <v>1.6810059239997E-2</v>
      </c>
      <c r="N39" s="127">
        <v>1.7591212384001E-2</v>
      </c>
      <c r="O39" s="127">
        <v>9.0797056000010007E-3</v>
      </c>
      <c r="P39" s="127">
        <v>9.005202715999E-3</v>
      </c>
      <c r="Q39" s="127">
        <v>9.1442876790030006E-3</v>
      </c>
      <c r="R39" s="127">
        <v>1.3673349410000001E-2</v>
      </c>
      <c r="S39" s="127">
        <v>1.2613619161998E-2</v>
      </c>
      <c r="T39" s="127">
        <v>1.5907895099999E-2</v>
      </c>
      <c r="U39" s="127">
        <v>1.2354912849998999E-2</v>
      </c>
      <c r="V39" s="127">
        <v>6.606124574E-3</v>
      </c>
      <c r="W39" s="127">
        <v>1.185605652E-2</v>
      </c>
      <c r="X39" s="127">
        <v>2.3986132999653999E-2</v>
      </c>
      <c r="Y39" s="127">
        <v>1.3432545241999E-2</v>
      </c>
      <c r="Z39" s="127">
        <v>1.5003842080040001E-2</v>
      </c>
      <c r="AA39" s="127">
        <v>7.7181026158879996E-3</v>
      </c>
      <c r="AB39" s="127">
        <v>2.228793128654E-3</v>
      </c>
    </row>
    <row r="40" spans="1:28">
      <c r="B40" s="81" t="s">
        <v>597</v>
      </c>
      <c r="C40" s="127">
        <v>1.7736012424999999E-2</v>
      </c>
      <c r="D40" s="127">
        <v>1.5680766350003001E-2</v>
      </c>
      <c r="E40" s="127">
        <v>1.2026995550003E-2</v>
      </c>
      <c r="F40" s="127">
        <v>9.8956292499999994E-3</v>
      </c>
      <c r="G40" s="127">
        <v>1.1189673075002E-2</v>
      </c>
      <c r="H40" s="127">
        <v>3.2655576524998002E-2</v>
      </c>
      <c r="I40" s="127">
        <v>2.1922624799998E-2</v>
      </c>
      <c r="J40" s="127">
        <v>3.0980931574997001E-2</v>
      </c>
      <c r="K40" s="127">
        <v>0.10934623807799899</v>
      </c>
      <c r="L40" s="127">
        <v>0.12847996121400301</v>
      </c>
      <c r="M40" s="127">
        <v>6.9060781943999006E-2</v>
      </c>
      <c r="N40" s="127">
        <v>5.9568661482003002E-2</v>
      </c>
      <c r="O40" s="127">
        <v>5.1272398716000998E-2</v>
      </c>
      <c r="P40" s="127">
        <v>4.8208013369998998E-2</v>
      </c>
      <c r="Q40" s="127">
        <v>5.1122916504004003E-2</v>
      </c>
      <c r="R40" s="127">
        <v>4.0135973922000003E-2</v>
      </c>
      <c r="S40" s="127">
        <v>5.4635748485999003E-2</v>
      </c>
      <c r="T40" s="127">
        <v>4.1929760466001997E-2</v>
      </c>
      <c r="U40" s="127">
        <v>1.9357946453998999E-2</v>
      </c>
      <c r="V40" s="127">
        <v>1.7788383227999E-2</v>
      </c>
      <c r="W40" s="127">
        <v>3.1764970050000001E-2</v>
      </c>
      <c r="X40" s="127">
        <v>3.1764970049540001E-2</v>
      </c>
      <c r="Y40" s="127">
        <v>9.7985589965999001E-2</v>
      </c>
      <c r="Z40" s="127">
        <v>7.6684374756208998E-2</v>
      </c>
      <c r="AA40" s="127">
        <v>0.100302564250559</v>
      </c>
      <c r="AB40" s="127">
        <v>4.3424578390334E-2</v>
      </c>
    </row>
    <row r="41" spans="1:28">
      <c r="B41" s="81" t="s">
        <v>696</v>
      </c>
      <c r="C41" s="127">
        <v>0</v>
      </c>
      <c r="D41" s="127">
        <v>0</v>
      </c>
      <c r="E41" s="127">
        <v>0</v>
      </c>
      <c r="F41" s="127">
        <v>0</v>
      </c>
      <c r="G41" s="127">
        <v>0</v>
      </c>
      <c r="H41" s="127">
        <v>0</v>
      </c>
      <c r="I41" s="127">
        <v>0</v>
      </c>
      <c r="J41" s="127">
        <v>0</v>
      </c>
      <c r="K41" s="127">
        <v>0</v>
      </c>
      <c r="L41" s="127">
        <v>0</v>
      </c>
      <c r="M41" s="127">
        <v>0</v>
      </c>
      <c r="N41" s="127">
        <v>0</v>
      </c>
      <c r="O41" s="127">
        <v>0</v>
      </c>
      <c r="P41" s="127">
        <v>0</v>
      </c>
      <c r="Q41" s="127">
        <v>0</v>
      </c>
      <c r="R41" s="127">
        <v>0</v>
      </c>
      <c r="S41" s="127">
        <v>0</v>
      </c>
      <c r="T41" s="127">
        <v>0</v>
      </c>
      <c r="U41" s="127">
        <v>0</v>
      </c>
      <c r="V41" s="127">
        <v>0</v>
      </c>
      <c r="W41" s="127">
        <v>0</v>
      </c>
      <c r="X41" s="127">
        <v>0</v>
      </c>
      <c r="Y41" s="127">
        <v>0</v>
      </c>
      <c r="Z41" s="127">
        <v>0</v>
      </c>
      <c r="AA41" s="127">
        <v>0</v>
      </c>
      <c r="AB41" s="127">
        <v>0</v>
      </c>
    </row>
    <row r="42" spans="1:28" ht="16">
      <c r="B42" s="81" t="s">
        <v>63</v>
      </c>
      <c r="C42" s="127">
        <v>0.149988941712002</v>
      </c>
      <c r="D42" s="127">
        <v>0.20960587611200299</v>
      </c>
      <c r="E42" s="127">
        <v>0.167449255055998</v>
      </c>
      <c r="F42" s="127">
        <v>0.25923715228799799</v>
      </c>
      <c r="G42" s="127">
        <v>0.58394261209999698</v>
      </c>
      <c r="H42" s="127">
        <v>0.98523455608800004</v>
      </c>
      <c r="I42" s="127">
        <v>0.63984773275199702</v>
      </c>
      <c r="J42" s="127">
        <v>0.87192439761600005</v>
      </c>
      <c r="K42" s="127">
        <v>0.57746836446599903</v>
      </c>
      <c r="L42" s="127">
        <v>0.74117511144000003</v>
      </c>
      <c r="M42" s="127">
        <v>0.58022025225600105</v>
      </c>
      <c r="N42" s="127">
        <v>0.58340021147999899</v>
      </c>
      <c r="O42" s="127">
        <v>0.50432930231399997</v>
      </c>
      <c r="P42" s="127">
        <v>0.443115087251999</v>
      </c>
      <c r="Q42" s="127">
        <v>0.45828104662800201</v>
      </c>
      <c r="R42" s="127">
        <v>0.29114972818200002</v>
      </c>
      <c r="S42" s="127">
        <v>0.28466750360999699</v>
      </c>
      <c r="T42" s="127">
        <v>0.309348647884999</v>
      </c>
      <c r="U42" s="127">
        <v>0.39749490299999901</v>
      </c>
      <c r="V42" s="127">
        <v>0.36483813204600102</v>
      </c>
      <c r="W42" s="127">
        <v>0.49436036448700299</v>
      </c>
      <c r="X42" s="127">
        <v>0.57012710063474403</v>
      </c>
      <c r="Y42" s="127">
        <v>0.89941302544199497</v>
      </c>
      <c r="Z42" s="127">
        <v>0.75909828479005503</v>
      </c>
      <c r="AA42" s="127">
        <v>0.72831522080153399</v>
      </c>
      <c r="AB42" s="127">
        <v>0.68795912600466702</v>
      </c>
    </row>
    <row r="43" spans="1:28">
      <c r="B43" s="86"/>
      <c r="C43" s="79"/>
      <c r="D43" s="79"/>
      <c r="E43" s="79"/>
      <c r="F43" s="79"/>
      <c r="G43" s="79"/>
      <c r="H43" s="79"/>
      <c r="I43" s="79"/>
      <c r="J43" s="79"/>
      <c r="K43" s="79"/>
      <c r="L43" s="79"/>
      <c r="M43" s="79"/>
      <c r="N43" s="79"/>
      <c r="O43" s="79"/>
      <c r="P43" s="79"/>
      <c r="Q43" s="79"/>
      <c r="R43" s="79"/>
      <c r="S43" s="79"/>
      <c r="T43" s="80"/>
      <c r="U43" s="80"/>
      <c r="V43" s="80"/>
      <c r="W43" s="80"/>
      <c r="X43" s="80"/>
      <c r="Y43" s="80"/>
      <c r="Z43" s="80"/>
      <c r="AA43" s="80"/>
      <c r="AB43" s="80"/>
    </row>
    <row r="44" spans="1:28">
      <c r="B44" s="78" t="s">
        <v>697</v>
      </c>
      <c r="C44" s="79"/>
      <c r="D44" s="79"/>
      <c r="E44" s="79"/>
      <c r="F44" s="79"/>
      <c r="G44" s="79"/>
      <c r="H44" s="79"/>
      <c r="I44" s="79"/>
      <c r="J44" s="79"/>
      <c r="K44" s="79"/>
      <c r="L44" s="79"/>
      <c r="M44" s="79"/>
      <c r="N44" s="79"/>
      <c r="O44" s="79"/>
      <c r="P44" s="79"/>
      <c r="Q44" s="79"/>
      <c r="R44" s="79"/>
      <c r="S44" s="79"/>
      <c r="T44" s="80"/>
      <c r="U44" s="80"/>
      <c r="V44" s="80"/>
      <c r="W44" s="80"/>
      <c r="X44" s="80"/>
      <c r="Y44" s="80"/>
      <c r="Z44" s="80"/>
      <c r="AA44" s="80"/>
      <c r="AB44" s="80"/>
    </row>
    <row r="45" spans="1:28">
      <c r="B45" s="81" t="s">
        <v>20</v>
      </c>
      <c r="C45" s="128">
        <v>36.909602846019098</v>
      </c>
      <c r="D45" s="128">
        <v>36.0792224418771</v>
      </c>
      <c r="E45" s="128">
        <v>37.0661906989762</v>
      </c>
      <c r="F45" s="128">
        <v>34.217127597455999</v>
      </c>
      <c r="G45" s="128">
        <v>34.092493866077398</v>
      </c>
      <c r="H45" s="128">
        <v>34.4639334663824</v>
      </c>
      <c r="I45" s="128">
        <v>33.185179723506103</v>
      </c>
      <c r="J45" s="128">
        <v>35.3050060769488</v>
      </c>
      <c r="K45" s="128">
        <v>40.171621810208698</v>
      </c>
      <c r="L45" s="128">
        <v>37.454373683297199</v>
      </c>
      <c r="M45" s="128">
        <v>35.813793838317103</v>
      </c>
      <c r="N45" s="128">
        <v>37.648764057820799</v>
      </c>
      <c r="O45" s="128">
        <v>37.910293069534902</v>
      </c>
      <c r="P45" s="128">
        <v>38.875312417447198</v>
      </c>
      <c r="Q45" s="128">
        <v>38.033245962141102</v>
      </c>
      <c r="R45" s="128">
        <v>37.729570375367402</v>
      </c>
      <c r="S45" s="128">
        <v>39.0207408787563</v>
      </c>
      <c r="T45" s="128">
        <v>40.224073535463397</v>
      </c>
      <c r="U45" s="128">
        <v>39.3054026653124</v>
      </c>
      <c r="V45" s="128">
        <v>37.410561527047001</v>
      </c>
      <c r="W45" s="128">
        <v>40.551801634285901</v>
      </c>
      <c r="X45" s="128">
        <v>36.487478438297899</v>
      </c>
      <c r="Y45" s="128">
        <v>36.232611443383902</v>
      </c>
      <c r="Z45" s="128">
        <v>35.883732457802402</v>
      </c>
      <c r="AA45" s="128">
        <v>33.5555610321871</v>
      </c>
      <c r="AB45" s="128">
        <v>33.9938721144079</v>
      </c>
    </row>
    <row r="46" spans="1:28">
      <c r="B46" s="81" t="s">
        <v>32</v>
      </c>
      <c r="C46" s="128">
        <v>47.808978109461798</v>
      </c>
      <c r="D46" s="128">
        <v>49.230035147111003</v>
      </c>
      <c r="E46" s="128">
        <v>48.884958728705598</v>
      </c>
      <c r="F46" s="128">
        <v>50.968000351211899</v>
      </c>
      <c r="G46" s="128">
        <v>49.948936807812402</v>
      </c>
      <c r="H46" s="128">
        <v>48.497907853481202</v>
      </c>
      <c r="I46" s="128">
        <v>50.703554428167898</v>
      </c>
      <c r="J46" s="128">
        <v>48.8723198136557</v>
      </c>
      <c r="K46" s="128">
        <v>45.813372034089802</v>
      </c>
      <c r="L46" s="128">
        <v>48.146419723299303</v>
      </c>
      <c r="M46" s="128">
        <v>49.555072780535703</v>
      </c>
      <c r="N46" s="128">
        <v>47.493634927760397</v>
      </c>
      <c r="O46" s="128">
        <v>47.863347733329299</v>
      </c>
      <c r="P46" s="128">
        <v>46.089017633027701</v>
      </c>
      <c r="Q46" s="128">
        <v>47.173942217612101</v>
      </c>
      <c r="R46" s="128">
        <v>49.040388859096801</v>
      </c>
      <c r="S46" s="128">
        <v>48.998574159770101</v>
      </c>
      <c r="T46" s="128">
        <v>47.962246734598303</v>
      </c>
      <c r="U46" s="128">
        <v>50.286903748076902</v>
      </c>
      <c r="V46" s="128">
        <v>53.797420756672103</v>
      </c>
      <c r="W46" s="128">
        <v>50.540540125563503</v>
      </c>
      <c r="X46" s="128">
        <v>53.2082922870514</v>
      </c>
      <c r="Y46" s="128">
        <v>52.091103373862701</v>
      </c>
      <c r="Z46" s="128">
        <v>53.710359752773101</v>
      </c>
      <c r="AA46" s="128">
        <v>56.041322833349597</v>
      </c>
      <c r="AB46" s="128">
        <v>55.552761245174999</v>
      </c>
    </row>
    <row r="47" spans="1:28">
      <c r="B47" s="81" t="s">
        <v>695</v>
      </c>
      <c r="C47" s="128">
        <v>10.7530481838913</v>
      </c>
      <c r="D47" s="128">
        <v>9.9684533309261401</v>
      </c>
      <c r="E47" s="128">
        <v>9.39571123880018</v>
      </c>
      <c r="F47" s="128">
        <v>9.5915489383595904</v>
      </c>
      <c r="G47" s="128">
        <v>8.9277378845495292</v>
      </c>
      <c r="H47" s="128">
        <v>9.8294060724165107</v>
      </c>
      <c r="I47" s="128">
        <v>9.7697538107148105</v>
      </c>
      <c r="J47" s="128">
        <v>8.7836820999785807</v>
      </c>
      <c r="K47" s="128">
        <v>7.3476939869703797</v>
      </c>
      <c r="L47" s="128">
        <v>7.1618792921291998</v>
      </c>
      <c r="M47" s="128">
        <v>7.7162397165183503</v>
      </c>
      <c r="N47" s="128">
        <v>7.4081995029606897</v>
      </c>
      <c r="O47" s="128">
        <v>7.4349506164325501</v>
      </c>
      <c r="P47" s="128">
        <v>6.99923373848286</v>
      </c>
      <c r="Q47" s="128">
        <v>7.531754257057</v>
      </c>
      <c r="R47" s="128">
        <v>6.0871366732538297</v>
      </c>
      <c r="S47" s="128">
        <v>5.0128399165144897</v>
      </c>
      <c r="T47" s="128">
        <v>4.7387787347992196</v>
      </c>
      <c r="U47" s="128">
        <v>3.5344043578180599</v>
      </c>
      <c r="V47" s="128">
        <v>2.67633100577646</v>
      </c>
      <c r="W47" s="128">
        <v>2.8768200865127298</v>
      </c>
      <c r="X47" s="128">
        <v>3.3553549043416302</v>
      </c>
      <c r="Y47" s="128">
        <v>2.9242114923792699</v>
      </c>
      <c r="Z47" s="128">
        <v>4.4120979507166203</v>
      </c>
      <c r="AA47" s="128">
        <v>4.9565501373147596</v>
      </c>
      <c r="AB47" s="128">
        <v>4.98828795291743</v>
      </c>
    </row>
    <row r="48" spans="1:28">
      <c r="B48" s="81" t="s">
        <v>597</v>
      </c>
      <c r="C48" s="128">
        <v>2.10962369842039</v>
      </c>
      <c r="D48" s="128">
        <v>2.0233548927670499</v>
      </c>
      <c r="E48" s="128">
        <v>2.0292076390798899</v>
      </c>
      <c r="F48" s="128">
        <v>1.99553935201136</v>
      </c>
      <c r="G48" s="128">
        <v>2.1775617517517198</v>
      </c>
      <c r="H48" s="128">
        <v>1.4833286313160401</v>
      </c>
      <c r="I48" s="128">
        <v>1.5703242291734301</v>
      </c>
      <c r="J48" s="128">
        <v>1.9318984054227399</v>
      </c>
      <c r="K48" s="128">
        <v>2.7041135856345999</v>
      </c>
      <c r="L48" s="128">
        <v>2.6970706239041902</v>
      </c>
      <c r="M48" s="128">
        <v>2.6249903275877902</v>
      </c>
      <c r="N48" s="128">
        <v>3.1791549630734202</v>
      </c>
      <c r="O48" s="128">
        <v>2.8280968808184599</v>
      </c>
      <c r="P48" s="128">
        <v>4.5935429886343204</v>
      </c>
      <c r="Q48" s="128">
        <v>3.4835606375854402</v>
      </c>
      <c r="R48" s="128">
        <v>3.5879534408653799</v>
      </c>
      <c r="S48" s="128">
        <v>3.1705865604810901</v>
      </c>
      <c r="T48" s="128">
        <v>2.9546948723352799</v>
      </c>
      <c r="U48" s="128">
        <v>2.31202528937138</v>
      </c>
      <c r="V48" s="128">
        <v>1.7774648723717501</v>
      </c>
      <c r="W48" s="128">
        <v>1.2665319176588901</v>
      </c>
      <c r="X48" s="128">
        <v>1.7266276280917401</v>
      </c>
      <c r="Y48" s="128">
        <v>2.0475580411206602</v>
      </c>
      <c r="Z48" s="128">
        <v>0.586072132434446</v>
      </c>
      <c r="AA48" s="128">
        <v>0.61216039465217398</v>
      </c>
      <c r="AB48" s="128">
        <v>0.50081179620373095</v>
      </c>
    </row>
    <row r="49" spans="1:28">
      <c r="B49" s="81" t="s">
        <v>696</v>
      </c>
      <c r="C49" s="128">
        <v>0</v>
      </c>
      <c r="D49" s="128">
        <v>0</v>
      </c>
      <c r="E49" s="128">
        <v>0</v>
      </c>
      <c r="F49" s="128">
        <v>0</v>
      </c>
      <c r="G49" s="128">
        <v>0</v>
      </c>
      <c r="H49" s="128">
        <v>0</v>
      </c>
      <c r="I49" s="128">
        <v>0</v>
      </c>
      <c r="J49" s="128">
        <v>0</v>
      </c>
      <c r="K49" s="128">
        <v>0</v>
      </c>
      <c r="L49" s="128">
        <v>0</v>
      </c>
      <c r="M49" s="128">
        <v>0</v>
      </c>
      <c r="N49" s="128">
        <v>0</v>
      </c>
      <c r="O49" s="128">
        <v>0</v>
      </c>
      <c r="P49" s="128">
        <v>0</v>
      </c>
      <c r="Q49" s="128">
        <v>0</v>
      </c>
      <c r="R49" s="128">
        <v>0</v>
      </c>
      <c r="S49" s="128">
        <v>0</v>
      </c>
      <c r="T49" s="128">
        <v>0</v>
      </c>
      <c r="U49" s="128">
        <v>0</v>
      </c>
      <c r="V49" s="128">
        <v>0</v>
      </c>
      <c r="W49" s="128">
        <v>0</v>
      </c>
      <c r="X49" s="128">
        <v>0</v>
      </c>
      <c r="Y49" s="128">
        <v>0</v>
      </c>
      <c r="Z49" s="128">
        <v>0</v>
      </c>
      <c r="AA49" s="128">
        <v>0</v>
      </c>
      <c r="AB49" s="128">
        <v>0</v>
      </c>
    </row>
    <row r="50" spans="1:28" ht="16">
      <c r="B50" s="81" t="s">
        <v>63</v>
      </c>
      <c r="C50" s="128">
        <v>2.4187471622072398</v>
      </c>
      <c r="D50" s="128">
        <v>2.6989341873186699</v>
      </c>
      <c r="E50" s="128">
        <v>2.6239316944379301</v>
      </c>
      <c r="F50" s="128">
        <v>3.22778376096108</v>
      </c>
      <c r="G50" s="128">
        <v>4.8532696898087897</v>
      </c>
      <c r="H50" s="128">
        <v>5.72542397640371</v>
      </c>
      <c r="I50" s="128">
        <v>4.77118780843763</v>
      </c>
      <c r="J50" s="128">
        <v>5.1070936039941</v>
      </c>
      <c r="K50" s="128">
        <v>3.9631985830963501</v>
      </c>
      <c r="L50" s="128">
        <v>4.5402566773700004</v>
      </c>
      <c r="M50" s="128">
        <v>4.2899033370409603</v>
      </c>
      <c r="N50" s="128">
        <v>4.2702465483845504</v>
      </c>
      <c r="O50" s="128">
        <v>3.96331169988472</v>
      </c>
      <c r="P50" s="128">
        <v>3.4428932224077098</v>
      </c>
      <c r="Q50" s="128">
        <v>3.7774969256042299</v>
      </c>
      <c r="R50" s="128">
        <v>3.5549506514165601</v>
      </c>
      <c r="S50" s="128">
        <v>3.7972584844779802</v>
      </c>
      <c r="T50" s="128">
        <v>4.1202061228036797</v>
      </c>
      <c r="U50" s="128">
        <v>4.5612639394211403</v>
      </c>
      <c r="V50" s="128">
        <v>4.33822183813266</v>
      </c>
      <c r="W50" s="128">
        <v>4.7643062359787898</v>
      </c>
      <c r="X50" s="128">
        <v>5.22224674221727</v>
      </c>
      <c r="Y50" s="128">
        <v>6.7045156492533797</v>
      </c>
      <c r="Z50" s="128">
        <v>5.4077377062733403</v>
      </c>
      <c r="AA50" s="128">
        <v>4.8344056024963002</v>
      </c>
      <c r="AB50" s="128">
        <v>4.96426689129592</v>
      </c>
    </row>
    <row r="51" spans="1:28">
      <c r="C51" s="79"/>
      <c r="D51" s="79"/>
      <c r="E51" s="79"/>
      <c r="F51" s="79"/>
      <c r="G51" s="79"/>
      <c r="H51" s="79"/>
      <c r="I51" s="79"/>
      <c r="J51" s="79"/>
      <c r="K51" s="79"/>
      <c r="L51" s="79"/>
      <c r="M51" s="79"/>
      <c r="N51" s="79"/>
      <c r="O51" s="79"/>
      <c r="P51" s="79"/>
      <c r="Q51" s="79"/>
      <c r="R51" s="79"/>
      <c r="S51" s="79"/>
      <c r="T51" s="80"/>
      <c r="U51" s="80"/>
      <c r="V51" s="80"/>
      <c r="W51" s="80"/>
      <c r="X51" s="80"/>
      <c r="Y51" s="80"/>
      <c r="Z51" s="80"/>
      <c r="AA51" s="80"/>
      <c r="AB51" s="80"/>
    </row>
    <row r="52" spans="1:28">
      <c r="A52" s="98"/>
      <c r="B52" s="91" t="s">
        <v>703</v>
      </c>
      <c r="C52" s="77">
        <v>54.9372363528691</v>
      </c>
      <c r="D52" s="77">
        <v>54.092456937922599</v>
      </c>
      <c r="E52" s="77">
        <v>54.805586333721699</v>
      </c>
      <c r="F52" s="77">
        <v>52.336446914304702</v>
      </c>
      <c r="G52" s="77">
        <v>51.636888319574901</v>
      </c>
      <c r="H52" s="77">
        <v>52.579572812917696</v>
      </c>
      <c r="I52" s="77">
        <v>51.754136737238603</v>
      </c>
      <c r="J52" s="77">
        <v>53.6206673977672</v>
      </c>
      <c r="K52" s="77">
        <v>56.1414701656999</v>
      </c>
      <c r="L52" s="77">
        <v>54.179159018033403</v>
      </c>
      <c r="M52" s="77">
        <v>54.794308280220498</v>
      </c>
      <c r="N52" s="77">
        <v>56.3640203106009</v>
      </c>
      <c r="O52" s="77">
        <v>55.798680477249398</v>
      </c>
      <c r="P52" s="77">
        <v>56.858083071765698</v>
      </c>
      <c r="Q52" s="77">
        <v>55.478011889188899</v>
      </c>
      <c r="R52" s="77">
        <v>53.927995816078898</v>
      </c>
      <c r="S52" s="77">
        <v>53.268077034811597</v>
      </c>
      <c r="T52" s="77">
        <v>53.291078588741101</v>
      </c>
      <c r="U52" s="77">
        <v>51.7175995194604</v>
      </c>
      <c r="V52" s="77">
        <v>49.716999078531899</v>
      </c>
      <c r="W52" s="77">
        <v>50.339562394566101</v>
      </c>
      <c r="X52" s="77">
        <v>47.913600294071003</v>
      </c>
      <c r="Y52" s="77">
        <v>46.578099062963602</v>
      </c>
      <c r="Z52" s="77">
        <v>46.517249541792502</v>
      </c>
      <c r="AA52" s="77">
        <v>45.304055624388397</v>
      </c>
      <c r="AB52" s="77">
        <v>44.752418548706999</v>
      </c>
    </row>
    <row r="53" spans="1:28">
      <c r="A53" s="98"/>
      <c r="B53" s="91"/>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row>
    <row r="54" spans="1:28">
      <c r="C54" s="79"/>
      <c r="D54" s="79"/>
      <c r="E54" s="79"/>
      <c r="F54" s="79"/>
      <c r="G54" s="79"/>
      <c r="H54" s="79"/>
      <c r="I54" s="79"/>
      <c r="J54" s="79"/>
      <c r="K54" s="79"/>
      <c r="L54" s="79"/>
      <c r="M54" s="79"/>
      <c r="N54" s="79"/>
      <c r="O54" s="79"/>
      <c r="P54" s="79"/>
      <c r="Q54" s="79"/>
      <c r="R54" s="79"/>
      <c r="S54" s="79"/>
      <c r="T54" s="80"/>
      <c r="U54" s="80"/>
      <c r="V54" s="80"/>
      <c r="W54" s="80"/>
      <c r="X54" s="80"/>
      <c r="Y54" s="80"/>
      <c r="Z54" s="80"/>
      <c r="AA54" s="80"/>
      <c r="AB54" s="80"/>
    </row>
    <row r="55" spans="1:28">
      <c r="B55" s="75" t="s">
        <v>742</v>
      </c>
      <c r="C55" s="126">
        <v>5.0444061963940001</v>
      </c>
      <c r="D55" s="126">
        <v>4.8439009961890003</v>
      </c>
      <c r="E55" s="126">
        <v>4.4883449294889903</v>
      </c>
      <c r="F55" s="126">
        <v>4.6236865640049896</v>
      </c>
      <c r="G55" s="126">
        <v>4.65475014967899</v>
      </c>
      <c r="H55" s="126">
        <v>5.6148286339029996</v>
      </c>
      <c r="I55" s="126">
        <v>4.94075874761399</v>
      </c>
      <c r="J55" s="126">
        <v>5.0979377355599897</v>
      </c>
      <c r="K55" s="126">
        <v>4.8682017338319898</v>
      </c>
      <c r="L55" s="126">
        <v>4.6500676950440001</v>
      </c>
      <c r="M55" s="126">
        <v>5.3789435438399904</v>
      </c>
      <c r="N55" s="126">
        <v>4.8119204808660001</v>
      </c>
      <c r="O55" s="126">
        <v>5.7997181945980003</v>
      </c>
      <c r="P55" s="126">
        <v>6.1448671118759899</v>
      </c>
      <c r="Q55" s="126">
        <v>6.1140520777060097</v>
      </c>
      <c r="R55" s="126">
        <v>5.5395515796739998</v>
      </c>
      <c r="S55" s="126">
        <v>5.3054503422979904</v>
      </c>
      <c r="T55" s="126">
        <v>5.4242671718029998</v>
      </c>
      <c r="U55" s="126">
        <v>5.5501494030379899</v>
      </c>
      <c r="V55" s="126">
        <v>5.5412660123359903</v>
      </c>
      <c r="W55" s="126">
        <v>5.4427573921569996</v>
      </c>
      <c r="X55" s="126">
        <v>5.7500809020457302</v>
      </c>
      <c r="Y55" s="126">
        <v>6.1022640110099502</v>
      </c>
      <c r="Z55" s="126">
        <v>6.0916378039904897</v>
      </c>
      <c r="AA55" s="126">
        <v>6.3642438454985397</v>
      </c>
      <c r="AB55" s="126">
        <v>5.7544363211706697</v>
      </c>
    </row>
    <row r="56" spans="1:28">
      <c r="C56" s="80"/>
      <c r="D56" s="80"/>
      <c r="E56" s="80"/>
      <c r="F56" s="80"/>
      <c r="G56" s="80"/>
      <c r="H56" s="80"/>
      <c r="I56" s="80"/>
      <c r="J56" s="80"/>
      <c r="K56" s="80"/>
      <c r="L56" s="80"/>
      <c r="M56" s="80"/>
      <c r="N56" s="80"/>
      <c r="O56" s="80"/>
      <c r="P56" s="80"/>
      <c r="Q56" s="80"/>
      <c r="R56" s="80"/>
      <c r="S56" s="80"/>
      <c r="T56" s="80"/>
      <c r="U56" s="80"/>
      <c r="V56" s="80"/>
      <c r="W56" s="80"/>
      <c r="X56" s="80"/>
      <c r="Y56" s="80"/>
      <c r="Z56" s="80"/>
      <c r="AA56" s="80"/>
      <c r="AB56" s="80"/>
    </row>
    <row r="57" spans="1:28">
      <c r="A57" s="68"/>
      <c r="B57" s="91" t="s">
        <v>703</v>
      </c>
      <c r="C57" s="126">
        <v>35.980965835628403</v>
      </c>
      <c r="D57" s="126">
        <v>35.836279279141898</v>
      </c>
      <c r="E57" s="126">
        <v>35.4003140470791</v>
      </c>
      <c r="F57" s="126">
        <v>35.425064963162697</v>
      </c>
      <c r="G57" s="126">
        <v>35.214204256063503</v>
      </c>
      <c r="H57" s="126">
        <v>37.607431494803997</v>
      </c>
      <c r="I57" s="126">
        <v>35.6068445420063</v>
      </c>
      <c r="J57" s="126">
        <v>35.7335056494395</v>
      </c>
      <c r="K57" s="126">
        <v>34.637318854129902</v>
      </c>
      <c r="L57" s="126">
        <v>34.235556155831503</v>
      </c>
      <c r="M57" s="126">
        <v>37.016350014974499</v>
      </c>
      <c r="N57" s="126">
        <v>36.072406288651699</v>
      </c>
      <c r="O57" s="126">
        <v>38.051948647043098</v>
      </c>
      <c r="P57" s="126">
        <v>37.5548123384619</v>
      </c>
      <c r="Q57" s="126">
        <v>38.125993535385597</v>
      </c>
      <c r="R57" s="126">
        <v>36.979650064579403</v>
      </c>
      <c r="S57" s="126">
        <v>35.550740721394199</v>
      </c>
      <c r="T57" s="126">
        <v>35.875020150946703</v>
      </c>
      <c r="U57" s="126">
        <v>35.466706305478297</v>
      </c>
      <c r="V57" s="126">
        <v>33.272084328081398</v>
      </c>
      <c r="W57" s="126">
        <v>33.429706607356898</v>
      </c>
      <c r="X57" s="126">
        <v>33.517419498868598</v>
      </c>
      <c r="Y57" s="126">
        <v>34.762019841236302</v>
      </c>
      <c r="Z57" s="126">
        <v>35.1074714661301</v>
      </c>
      <c r="AA57" s="126">
        <v>35.301996037216703</v>
      </c>
      <c r="AB57" s="126">
        <v>34.542303446431902</v>
      </c>
    </row>
    <row r="58" spans="1:28">
      <c r="A58" s="68"/>
      <c r="B58" s="91"/>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row>
    <row r="59" spans="1:28">
      <c r="C59" s="79"/>
      <c r="D59" s="79"/>
      <c r="E59" s="79"/>
      <c r="F59" s="79"/>
      <c r="G59" s="79"/>
      <c r="H59" s="79"/>
      <c r="I59" s="79"/>
      <c r="J59" s="79"/>
      <c r="K59" s="79"/>
      <c r="L59" s="79"/>
      <c r="M59" s="79"/>
      <c r="N59" s="79"/>
      <c r="O59" s="79"/>
      <c r="P59" s="79"/>
      <c r="Q59" s="79"/>
      <c r="R59" s="79"/>
      <c r="S59" s="79"/>
      <c r="T59" s="80"/>
      <c r="U59" s="80"/>
      <c r="V59" s="80"/>
      <c r="W59" s="80"/>
      <c r="X59" s="80"/>
      <c r="Y59" s="80"/>
      <c r="Z59" s="80"/>
      <c r="AA59" s="80"/>
      <c r="AB59" s="80"/>
    </row>
    <row r="60" spans="1:28">
      <c r="A60" s="68"/>
      <c r="B60" s="88" t="s">
        <v>743</v>
      </c>
      <c r="C60" s="125">
        <v>0.93419352853899995</v>
      </c>
      <c r="D60" s="125">
        <v>0.90933052967899997</v>
      </c>
      <c r="E60" s="125">
        <v>0.898134102642</v>
      </c>
      <c r="F60" s="125">
        <v>0.93395194115500002</v>
      </c>
      <c r="G60" s="125">
        <v>0.95639403524400002</v>
      </c>
      <c r="H60" s="125">
        <v>1.038550272807</v>
      </c>
      <c r="I60" s="125">
        <v>1.118727598307</v>
      </c>
      <c r="J60" s="125">
        <v>0.92840065020399998</v>
      </c>
      <c r="K60" s="125">
        <v>0.90827684905200001</v>
      </c>
      <c r="L60" s="125">
        <v>0.88279923926799997</v>
      </c>
      <c r="M60" s="125">
        <v>0.975952271574</v>
      </c>
      <c r="N60" s="125">
        <v>0.87578097464899995</v>
      </c>
      <c r="O60" s="125">
        <v>0.97417237284799996</v>
      </c>
      <c r="P60" s="125">
        <v>0.94436217370800002</v>
      </c>
      <c r="Q60" s="125">
        <v>0.91313332116000001</v>
      </c>
      <c r="R60" s="125">
        <v>0.83270230065600004</v>
      </c>
      <c r="S60" s="125">
        <v>0.87520155105099995</v>
      </c>
      <c r="T60" s="125">
        <v>0.91495821362399998</v>
      </c>
      <c r="U60" s="125">
        <v>0.91362116499900003</v>
      </c>
      <c r="V60" s="125">
        <v>0.97316876724300005</v>
      </c>
      <c r="W60" s="125">
        <v>0.91672865329800002</v>
      </c>
      <c r="X60" s="125">
        <v>0.93677005051700002</v>
      </c>
      <c r="Y60" s="125">
        <v>0.916916405579</v>
      </c>
      <c r="Z60" s="125">
        <v>0.96837711492</v>
      </c>
      <c r="AA60" s="125">
        <v>1.0058497270610001</v>
      </c>
      <c r="AB60" s="125">
        <v>0.89430843094099999</v>
      </c>
    </row>
    <row r="61" spans="1:28">
      <c r="A61" s="68"/>
      <c r="B61" s="88" t="s">
        <v>744</v>
      </c>
      <c r="C61" s="125">
        <v>1.260494684243</v>
      </c>
      <c r="D61" s="125">
        <v>0.95147332072000002</v>
      </c>
      <c r="E61" s="125">
        <v>0.89690747868300003</v>
      </c>
      <c r="F61" s="125">
        <v>0.32300635167399999</v>
      </c>
      <c r="G61" s="125">
        <v>1.321009908557</v>
      </c>
      <c r="H61" s="125">
        <v>0.18936144244200001</v>
      </c>
      <c r="I61" s="125">
        <v>0.80338021985200003</v>
      </c>
      <c r="J61" s="125">
        <v>0.86625682629199996</v>
      </c>
      <c r="K61" s="125">
        <v>1.2461934504079999</v>
      </c>
      <c r="L61" s="125">
        <v>0.75353891017499997</v>
      </c>
      <c r="M61" s="125">
        <v>0.85157685839399999</v>
      </c>
      <c r="N61" s="125">
        <v>1.191111741252</v>
      </c>
      <c r="O61" s="125">
        <v>2.206199990809</v>
      </c>
      <c r="P61" s="125">
        <v>1.842279318076</v>
      </c>
      <c r="Q61" s="125">
        <v>1.0619381139990001</v>
      </c>
      <c r="R61" s="125">
        <v>0.572957667033</v>
      </c>
      <c r="S61" s="125">
        <v>1.949802192086</v>
      </c>
      <c r="T61" s="125">
        <v>1.9294075459910001</v>
      </c>
      <c r="U61" s="125">
        <v>1.964904582006</v>
      </c>
      <c r="V61" s="125">
        <v>1.5571494174030001</v>
      </c>
      <c r="W61" s="125">
        <v>0.80487120541900004</v>
      </c>
      <c r="X61" s="125">
        <v>0.83497954285300002</v>
      </c>
      <c r="Y61" s="125">
        <v>0.77459053045600001</v>
      </c>
      <c r="Z61" s="125">
        <v>0.65914662156199999</v>
      </c>
      <c r="AA61" s="125">
        <v>1.0544289919630001</v>
      </c>
      <c r="AB61" s="125">
        <v>1.3148115877219999</v>
      </c>
    </row>
    <row r="62" spans="1:28">
      <c r="A62" s="68"/>
      <c r="B62" s="88"/>
      <c r="C62" s="94"/>
      <c r="D62" s="93"/>
      <c r="E62" s="93"/>
      <c r="F62" s="93"/>
      <c r="G62" s="93"/>
      <c r="H62" s="93"/>
      <c r="I62" s="93"/>
      <c r="J62" s="99"/>
      <c r="K62" s="100"/>
      <c r="L62" s="88"/>
      <c r="M62" s="88"/>
      <c r="N62" s="68"/>
      <c r="O62" s="68"/>
      <c r="P62" s="68"/>
      <c r="Q62" s="68"/>
      <c r="R62" s="68"/>
      <c r="S62" s="68"/>
      <c r="T62" s="98"/>
      <c r="U62" s="94"/>
      <c r="V62" s="94"/>
      <c r="W62" s="94"/>
      <c r="X62" s="94"/>
      <c r="Y62" s="68"/>
      <c r="Z62" s="68"/>
      <c r="AA62" s="68"/>
      <c r="AB62" s="68"/>
    </row>
    <row r="63" spans="1:28">
      <c r="A63" s="66" t="s">
        <v>745</v>
      </c>
      <c r="B63" s="49"/>
      <c r="C63" s="49"/>
      <c r="D63" s="49"/>
      <c r="E63" s="49"/>
      <c r="F63" s="49"/>
      <c r="G63" s="49"/>
      <c r="H63" s="49"/>
      <c r="U63" s="94"/>
      <c r="V63" s="94"/>
      <c r="W63" s="94"/>
      <c r="X63" s="94"/>
    </row>
    <row r="66" spans="1:28" ht="52.25" customHeight="1"/>
    <row r="67" spans="1:28">
      <c r="B67" s="6"/>
    </row>
    <row r="70" spans="1:28" ht="18">
      <c r="A70" s="67" t="s">
        <v>692</v>
      </c>
    </row>
    <row r="71" spans="1:28">
      <c r="A71" s="68"/>
      <c r="F71" s="49"/>
      <c r="P71" s="49"/>
      <c r="Q71" s="49"/>
      <c r="R71" s="49"/>
      <c r="S71" s="49"/>
      <c r="V71" s="69"/>
    </row>
    <row r="72" spans="1:28" ht="16">
      <c r="A72" s="70" t="s">
        <v>98</v>
      </c>
      <c r="F72" s="49"/>
      <c r="G72" s="49"/>
      <c r="H72" s="49"/>
      <c r="I72" s="49"/>
    </row>
    <row r="73" spans="1:28" ht="16">
      <c r="A73" s="70" t="s">
        <v>779</v>
      </c>
      <c r="G73" s="110" t="s">
        <v>771</v>
      </c>
    </row>
    <row r="74" spans="1:28" ht="16">
      <c r="C74" s="71"/>
      <c r="D74" s="71"/>
      <c r="E74" s="71"/>
      <c r="F74" s="72"/>
      <c r="G74" s="72"/>
      <c r="H74" s="72"/>
      <c r="I74" s="72"/>
      <c r="J74" s="3"/>
    </row>
    <row r="76" spans="1:28">
      <c r="C76" s="73">
        <v>1990</v>
      </c>
      <c r="D76" s="73">
        <v>1991</v>
      </c>
      <c r="E76" s="73">
        <v>1992</v>
      </c>
      <c r="F76" s="73">
        <v>1993</v>
      </c>
      <c r="G76" s="73">
        <v>1994</v>
      </c>
      <c r="H76" s="73">
        <v>1995</v>
      </c>
      <c r="I76" s="73">
        <v>1996</v>
      </c>
      <c r="J76" s="73">
        <v>1997</v>
      </c>
      <c r="K76" s="73">
        <v>1998</v>
      </c>
      <c r="L76" s="73">
        <v>1999</v>
      </c>
      <c r="M76" s="73">
        <v>2000</v>
      </c>
      <c r="N76" s="73">
        <v>2001</v>
      </c>
      <c r="O76" s="73">
        <v>2002</v>
      </c>
      <c r="P76" s="73">
        <v>2003</v>
      </c>
      <c r="Q76" s="73">
        <v>2004</v>
      </c>
      <c r="R76" s="73">
        <v>2005</v>
      </c>
      <c r="S76" s="73">
        <v>2006</v>
      </c>
      <c r="T76" s="74">
        <v>2007</v>
      </c>
      <c r="U76" s="74">
        <v>2008</v>
      </c>
      <c r="V76" s="74">
        <v>2009</v>
      </c>
      <c r="W76" s="74">
        <v>2010</v>
      </c>
      <c r="X76" s="74">
        <v>2011</v>
      </c>
      <c r="Y76" s="74">
        <v>2012</v>
      </c>
      <c r="Z76" s="74">
        <v>2013</v>
      </c>
      <c r="AA76" s="74">
        <v>2014</v>
      </c>
      <c r="AB76" s="74">
        <v>2015</v>
      </c>
    </row>
    <row r="77" spans="1:28">
      <c r="C77" s="66"/>
      <c r="D77" s="66"/>
      <c r="E77" s="66"/>
      <c r="F77" s="66"/>
      <c r="G77" s="66"/>
      <c r="H77" s="66"/>
      <c r="I77" s="66"/>
      <c r="J77" s="66"/>
      <c r="K77" s="66"/>
      <c r="L77" s="66"/>
      <c r="M77" s="66"/>
      <c r="N77" s="66"/>
      <c r="O77" s="66"/>
      <c r="P77" s="66"/>
      <c r="U77" s="3"/>
      <c r="V77" s="3"/>
      <c r="W77" s="3"/>
      <c r="X77" s="3"/>
      <c r="Y77" s="3"/>
      <c r="Z77" s="3"/>
      <c r="AA77" s="3"/>
      <c r="AB77" s="3"/>
    </row>
    <row r="78" spans="1:28">
      <c r="B78" s="75" t="s">
        <v>693</v>
      </c>
      <c r="C78" s="126">
        <v>11.679976757128699</v>
      </c>
      <c r="D78" s="126">
        <v>11.6430238770063</v>
      </c>
      <c r="E78" s="126">
        <v>10.982527457408301</v>
      </c>
      <c r="F78" s="126">
        <v>10.6225298075778</v>
      </c>
      <c r="G78" s="126">
        <v>10.1656025485544</v>
      </c>
      <c r="H78" s="126">
        <v>10.943304685865799</v>
      </c>
      <c r="I78" s="126">
        <v>8.6420422192108095</v>
      </c>
      <c r="J78" s="126">
        <v>12.8416634337723</v>
      </c>
      <c r="K78" s="126">
        <v>12.7360710636089</v>
      </c>
      <c r="L78" s="126">
        <v>12.507442040031799</v>
      </c>
      <c r="M78" s="126">
        <v>13.4465078803096</v>
      </c>
      <c r="N78" s="126">
        <v>11.325886279645999</v>
      </c>
      <c r="O78" s="126">
        <v>11.373967146209401</v>
      </c>
      <c r="P78" s="126">
        <v>12.673137289987899</v>
      </c>
      <c r="Q78" s="126">
        <v>13.388954002798901</v>
      </c>
      <c r="R78" s="126">
        <v>13.8978393858135</v>
      </c>
      <c r="S78" s="126">
        <v>12.5361100602608</v>
      </c>
      <c r="T78" s="126">
        <v>12.6335969805973</v>
      </c>
      <c r="U78" s="126">
        <v>13.0856997848679</v>
      </c>
      <c r="V78" s="126">
        <v>12.5468340400203</v>
      </c>
      <c r="W78" s="126">
        <v>11.9735128333155</v>
      </c>
      <c r="X78" s="126">
        <v>11.8306169379828</v>
      </c>
      <c r="Y78" s="126">
        <v>11.820328990190101</v>
      </c>
      <c r="Z78" s="126">
        <v>11.899872409069101</v>
      </c>
      <c r="AA78" s="126">
        <v>11.7920139836065</v>
      </c>
      <c r="AB78" s="126">
        <v>11.6334544328157</v>
      </c>
    </row>
    <row r="79" spans="1:28">
      <c r="B79" s="78" t="s">
        <v>694</v>
      </c>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row>
    <row r="80" spans="1:28">
      <c r="B80" s="81" t="s">
        <v>20</v>
      </c>
      <c r="C80" s="127">
        <v>0.116799650654837</v>
      </c>
      <c r="D80" s="127">
        <v>0.232860475910103</v>
      </c>
      <c r="E80" s="127">
        <v>0.21965076857928401</v>
      </c>
      <c r="F80" s="127">
        <v>0.21245059636400801</v>
      </c>
      <c r="G80" s="127">
        <v>0.203312050564464</v>
      </c>
      <c r="H80" s="127">
        <v>0.21886631258363001</v>
      </c>
      <c r="I80" s="127">
        <v>0.34568168842275099</v>
      </c>
      <c r="J80" s="127">
        <v>0.44945777072426302</v>
      </c>
      <c r="K80" s="127">
        <v>0.63680355381725195</v>
      </c>
      <c r="L80" s="127">
        <v>0.687909312201754</v>
      </c>
      <c r="M80" s="127">
        <v>0.59164693838056504</v>
      </c>
      <c r="N80" s="127">
        <v>0.57762077730510497</v>
      </c>
      <c r="O80" s="127">
        <v>0.31505888995000297</v>
      </c>
      <c r="P80" s="127">
        <v>1.9009705953992002E-2</v>
      </c>
      <c r="Q80" s="127">
        <v>0.33472418546360699</v>
      </c>
      <c r="R80" s="127">
        <v>0.34744598534023202</v>
      </c>
      <c r="S80" s="127">
        <v>0.31340306490958603</v>
      </c>
      <c r="T80" s="127">
        <v>0.31584024067101302</v>
      </c>
      <c r="U80" s="127">
        <v>0.32714249462169998</v>
      </c>
      <c r="V80" s="127">
        <v>0.313670851314167</v>
      </c>
      <c r="W80" s="127">
        <v>0.29933811987167103</v>
      </c>
      <c r="X80" s="127">
        <v>0.29576571921530198</v>
      </c>
      <c r="Y80" s="127">
        <v>0.29550852026327601</v>
      </c>
      <c r="Z80" s="127">
        <v>0.29749710772383597</v>
      </c>
      <c r="AA80" s="127">
        <v>0.294800644390809</v>
      </c>
      <c r="AB80" s="127">
        <v>0.29083665779676499</v>
      </c>
    </row>
    <row r="81" spans="2:28">
      <c r="B81" s="81" t="s">
        <v>32</v>
      </c>
      <c r="C81" s="127">
        <v>11.261926321271799</v>
      </c>
      <c r="D81" s="127">
        <v>10.9707173922355</v>
      </c>
      <c r="E81" s="127">
        <v>10.4025760322716</v>
      </c>
      <c r="F81" s="127">
        <v>9.9022340608763706</v>
      </c>
      <c r="G81" s="127">
        <v>8.9099762640053601</v>
      </c>
      <c r="H81" s="127">
        <v>9.0869044119411093</v>
      </c>
      <c r="I81" s="127">
        <v>7.3631351741266702</v>
      </c>
      <c r="J81" s="127">
        <v>10.5477655139169</v>
      </c>
      <c r="K81" s="127">
        <v>10.700185215655299</v>
      </c>
      <c r="L81" s="127">
        <v>10.011440929155</v>
      </c>
      <c r="M81" s="127">
        <v>11.547412254183101</v>
      </c>
      <c r="N81" s="127">
        <v>9.5172564142334704</v>
      </c>
      <c r="O81" s="127">
        <v>10.135978814376299</v>
      </c>
      <c r="P81" s="127">
        <v>11.847697143585799</v>
      </c>
      <c r="Q81" s="127">
        <v>12.0812973507509</v>
      </c>
      <c r="R81" s="127">
        <v>12.7841788931475</v>
      </c>
      <c r="S81" s="127">
        <v>11.6300874873775</v>
      </c>
      <c r="T81" s="127">
        <v>11.7718282907966</v>
      </c>
      <c r="U81" s="127">
        <v>12.1490779303012</v>
      </c>
      <c r="V81" s="127">
        <v>11.745895822024799</v>
      </c>
      <c r="W81" s="127">
        <v>11.2140667676469</v>
      </c>
      <c r="X81" s="127">
        <v>11.0190874773562</v>
      </c>
      <c r="Y81" s="127">
        <v>10.8455828563406</v>
      </c>
      <c r="Z81" s="127">
        <v>11.3945973046748</v>
      </c>
      <c r="AA81" s="127">
        <v>11.3188074952736</v>
      </c>
      <c r="AB81" s="127">
        <v>11.166880593105301</v>
      </c>
    </row>
    <row r="82" spans="2:28">
      <c r="B82" s="81" t="s">
        <v>695</v>
      </c>
      <c r="C82" s="127">
        <v>3.9882803863140998E-2</v>
      </c>
      <c r="D82" s="127">
        <v>4.1861502886917E-2</v>
      </c>
      <c r="E82" s="127">
        <v>4.2560564349879003E-2</v>
      </c>
      <c r="F82" s="127">
        <v>4.3188205659168998E-2</v>
      </c>
      <c r="G82" s="127">
        <v>3.5104734365522999E-2</v>
      </c>
      <c r="H82" s="127">
        <v>2.1567697171815999E-2</v>
      </c>
      <c r="I82" s="127">
        <v>2.1724891852306E-2</v>
      </c>
      <c r="J82" s="127">
        <v>3.8035082159490002E-2</v>
      </c>
      <c r="K82" s="127">
        <v>4.6587278505353998E-2</v>
      </c>
      <c r="L82" s="127">
        <v>3.4051946148593998E-2</v>
      </c>
      <c r="M82" s="127">
        <v>3.0786361434343001E-2</v>
      </c>
      <c r="N82" s="127">
        <v>3.1073651475237E-2</v>
      </c>
      <c r="O82" s="127">
        <v>1.4319221606162001E-2</v>
      </c>
      <c r="P82" s="127">
        <v>1.4625699649805E-2</v>
      </c>
      <c r="Q82" s="127">
        <v>1.4985689683327001E-2</v>
      </c>
      <c r="R82" s="127">
        <v>3.5856128541730002E-2</v>
      </c>
      <c r="S82" s="127">
        <v>2.3458692934944E-2</v>
      </c>
      <c r="T82" s="127">
        <v>2.3993467024904999E-2</v>
      </c>
      <c r="U82" s="127">
        <v>2.4051322755364E-2</v>
      </c>
      <c r="V82" s="127">
        <v>2.0891168317531999E-2</v>
      </c>
      <c r="W82" s="127">
        <v>5.7999571786599997E-3</v>
      </c>
      <c r="X82" s="127">
        <v>1.0847342965561E-2</v>
      </c>
      <c r="Y82" s="127">
        <v>6.0150327352680001E-3</v>
      </c>
      <c r="Z82" s="127">
        <v>1.0285003559080999E-2</v>
      </c>
      <c r="AA82" s="127">
        <v>4.9659165149709998E-3</v>
      </c>
      <c r="AB82" s="127">
        <v>1.5569758059790001E-3</v>
      </c>
    </row>
    <row r="83" spans="2:28">
      <c r="B83" s="81" t="s">
        <v>597</v>
      </c>
      <c r="C83" s="127">
        <v>2.7493153408575E-2</v>
      </c>
      <c r="D83" s="127">
        <v>2.4698820104640001E-2</v>
      </c>
      <c r="E83" s="127">
        <v>1.9495932603764001E-2</v>
      </c>
      <c r="F83" s="127">
        <v>1.4883082126873001E-2</v>
      </c>
      <c r="G83" s="127">
        <v>1.6130390406937999E-2</v>
      </c>
      <c r="H83" s="127">
        <v>4.2845567089605997E-2</v>
      </c>
      <c r="I83" s="127">
        <v>2.5136877801368002E-2</v>
      </c>
      <c r="J83" s="127">
        <v>5.1766273231828003E-2</v>
      </c>
      <c r="K83" s="127">
        <v>0.190395423197946</v>
      </c>
      <c r="L83" s="127">
        <v>0.22958767883178099</v>
      </c>
      <c r="M83" s="127">
        <v>0.112422758248285</v>
      </c>
      <c r="N83" s="127">
        <v>9.7924434105244998E-2</v>
      </c>
      <c r="O83" s="127">
        <v>7.8268284484711001E-2</v>
      </c>
      <c r="P83" s="127">
        <v>9.2129869868028999E-2</v>
      </c>
      <c r="Q83" s="127">
        <v>0.12805752578593199</v>
      </c>
      <c r="R83" s="127">
        <v>0.12655248535896499</v>
      </c>
      <c r="S83" s="127">
        <v>7.9170684452824006E-2</v>
      </c>
      <c r="T83" s="127">
        <v>5.5017601330033E-2</v>
      </c>
      <c r="U83" s="127">
        <v>3.3503098122445001E-2</v>
      </c>
      <c r="V83" s="127">
        <v>0</v>
      </c>
      <c r="W83" s="127">
        <v>0</v>
      </c>
      <c r="X83" s="127">
        <v>0</v>
      </c>
      <c r="Y83" s="127">
        <v>0</v>
      </c>
      <c r="Z83" s="127">
        <v>0</v>
      </c>
      <c r="AA83" s="127">
        <v>0</v>
      </c>
      <c r="AB83" s="127">
        <v>0</v>
      </c>
    </row>
    <row r="84" spans="2:28">
      <c r="B84" s="81" t="s">
        <v>696</v>
      </c>
      <c r="C84" s="127">
        <v>0</v>
      </c>
      <c r="D84" s="127">
        <v>0</v>
      </c>
      <c r="E84" s="127">
        <v>0</v>
      </c>
      <c r="F84" s="127">
        <v>0</v>
      </c>
      <c r="G84" s="127">
        <v>0</v>
      </c>
      <c r="H84" s="127">
        <v>0</v>
      </c>
      <c r="I84" s="127">
        <v>0</v>
      </c>
      <c r="J84" s="127">
        <v>0</v>
      </c>
      <c r="K84" s="127">
        <v>0</v>
      </c>
      <c r="L84" s="127">
        <v>0</v>
      </c>
      <c r="M84" s="127">
        <v>0</v>
      </c>
      <c r="N84" s="127">
        <v>0</v>
      </c>
      <c r="O84" s="127">
        <v>0</v>
      </c>
      <c r="P84" s="127">
        <v>0</v>
      </c>
      <c r="Q84" s="127">
        <v>0</v>
      </c>
      <c r="R84" s="127">
        <v>0</v>
      </c>
      <c r="S84" s="127">
        <v>0</v>
      </c>
      <c r="T84" s="127">
        <v>0</v>
      </c>
      <c r="U84" s="127">
        <v>0</v>
      </c>
      <c r="V84" s="127">
        <v>0</v>
      </c>
      <c r="W84" s="127">
        <v>0</v>
      </c>
      <c r="X84" s="127">
        <v>0</v>
      </c>
      <c r="Y84" s="127">
        <v>0</v>
      </c>
      <c r="Z84" s="127">
        <v>0</v>
      </c>
      <c r="AA84" s="127">
        <v>0</v>
      </c>
      <c r="AB84" s="127">
        <v>0</v>
      </c>
    </row>
    <row r="85" spans="2:28" ht="16">
      <c r="B85" s="81" t="s">
        <v>63</v>
      </c>
      <c r="C85" s="127">
        <v>0.23387482793037001</v>
      </c>
      <c r="D85" s="127">
        <v>0.372885685869074</v>
      </c>
      <c r="E85" s="127">
        <v>0.29824415960376599</v>
      </c>
      <c r="F85" s="127">
        <v>0.44977386255142199</v>
      </c>
      <c r="G85" s="127">
        <v>1.0010791092121301</v>
      </c>
      <c r="H85" s="127">
        <v>1.57312069707971</v>
      </c>
      <c r="I85" s="127">
        <v>0.88636358700772</v>
      </c>
      <c r="J85" s="127">
        <v>1.75463879373988</v>
      </c>
      <c r="K85" s="127">
        <v>1.16209959243303</v>
      </c>
      <c r="L85" s="127">
        <v>1.5444521736946699</v>
      </c>
      <c r="M85" s="127">
        <v>1.1642395680633399</v>
      </c>
      <c r="N85" s="127">
        <v>1.1020110025269501</v>
      </c>
      <c r="O85" s="127">
        <v>0.83034193579221605</v>
      </c>
      <c r="P85" s="127">
        <v>0.69967487093020697</v>
      </c>
      <c r="Q85" s="127">
        <v>0.82988925111518796</v>
      </c>
      <c r="R85" s="127">
        <v>0.60380589342509705</v>
      </c>
      <c r="S85" s="127">
        <v>0.48999013058590202</v>
      </c>
      <c r="T85" s="127">
        <v>0.46691738077475298</v>
      </c>
      <c r="U85" s="127">
        <v>0.55192493906720497</v>
      </c>
      <c r="V85" s="127">
        <v>0.46637619836377198</v>
      </c>
      <c r="W85" s="127">
        <v>0.45430798861828298</v>
      </c>
      <c r="X85" s="127">
        <v>0.50491639844574498</v>
      </c>
      <c r="Y85" s="127">
        <v>0.67322258085097997</v>
      </c>
      <c r="Z85" s="127">
        <v>0.19749299311136101</v>
      </c>
      <c r="AA85" s="127">
        <v>0.173439927427116</v>
      </c>
      <c r="AB85" s="127">
        <v>0.174180206107651</v>
      </c>
    </row>
    <row r="86" spans="2:28">
      <c r="B86" s="82"/>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row>
    <row r="87" spans="2:28">
      <c r="B87" s="78" t="s">
        <v>697</v>
      </c>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c r="AA87" s="127"/>
      <c r="AB87" s="127"/>
    </row>
    <row r="88" spans="2:28">
      <c r="B88" s="81" t="s">
        <v>20</v>
      </c>
      <c r="C88" s="127">
        <v>0.99999899900099998</v>
      </c>
      <c r="D88" s="127">
        <v>1.99999998599999</v>
      </c>
      <c r="E88" s="127">
        <v>2.0000019980019998</v>
      </c>
      <c r="F88" s="127">
        <v>2.0000000020000002</v>
      </c>
      <c r="G88" s="127">
        <v>1.9999999959999999</v>
      </c>
      <c r="H88" s="127">
        <v>2.0000020000019898</v>
      </c>
      <c r="I88" s="127">
        <v>3.9999999959999899</v>
      </c>
      <c r="J88" s="127">
        <v>3.4999965000034901</v>
      </c>
      <c r="K88" s="127">
        <v>5.0000000050000004</v>
      </c>
      <c r="L88" s="127">
        <v>5.4999999999999902</v>
      </c>
      <c r="M88" s="127">
        <v>4.4000044000043896</v>
      </c>
      <c r="N88" s="127">
        <v>5.1000050949051001</v>
      </c>
      <c r="O88" s="127">
        <v>2.77</v>
      </c>
      <c r="P88" s="127">
        <v>0.15000000015000001</v>
      </c>
      <c r="Q88" s="127">
        <v>2.5000025050025001</v>
      </c>
      <c r="R88" s="127">
        <v>2.500000005</v>
      </c>
      <c r="S88" s="127">
        <v>2.5000025000024899</v>
      </c>
      <c r="T88" s="127">
        <v>2.5000025025024999</v>
      </c>
      <c r="U88" s="127">
        <v>2.5</v>
      </c>
      <c r="V88" s="127">
        <v>2.5000000024998998</v>
      </c>
      <c r="W88" s="127">
        <v>2.5000024975024999</v>
      </c>
      <c r="X88" s="127">
        <v>2.5000025000025898</v>
      </c>
      <c r="Y88" s="127">
        <v>2.5000025000025099</v>
      </c>
      <c r="Z88" s="127">
        <v>2.5000025000024899</v>
      </c>
      <c r="AA88" s="127">
        <v>2.5000025000024899</v>
      </c>
      <c r="AB88" s="127">
        <v>2.5000025527788998</v>
      </c>
    </row>
    <row r="89" spans="2:28">
      <c r="B89" s="81" t="s">
        <v>32</v>
      </c>
      <c r="C89" s="127">
        <v>96.420793940349398</v>
      </c>
      <c r="D89" s="127">
        <v>94.225671166934006</v>
      </c>
      <c r="E89" s="127">
        <v>94.719326426582398</v>
      </c>
      <c r="F89" s="127">
        <v>93.219169446927395</v>
      </c>
      <c r="G89" s="127">
        <v>87.648284707652493</v>
      </c>
      <c r="H89" s="127">
        <v>83.036200423785601</v>
      </c>
      <c r="I89" s="127">
        <v>85.2013330571192</v>
      </c>
      <c r="J89" s="127">
        <v>82.137065562528903</v>
      </c>
      <c r="K89" s="127">
        <v>84.014804583096605</v>
      </c>
      <c r="L89" s="127">
        <v>80.043872257109101</v>
      </c>
      <c r="M89" s="127">
        <v>85.876662974276897</v>
      </c>
      <c r="N89" s="127">
        <v>84.031008075166099</v>
      </c>
      <c r="O89" s="127">
        <v>89.115597786427003</v>
      </c>
      <c r="P89" s="127">
        <v>93.486694513645404</v>
      </c>
      <c r="Q89" s="127">
        <v>90.233317316836704</v>
      </c>
      <c r="R89" s="127">
        <v>91.986808440146405</v>
      </c>
      <c r="S89" s="127">
        <v>92.772697682710003</v>
      </c>
      <c r="T89" s="127">
        <v>93.178754307864907</v>
      </c>
      <c r="U89" s="127">
        <v>92.842401476688195</v>
      </c>
      <c r="V89" s="127">
        <v>93.616411794076996</v>
      </c>
      <c r="W89" s="127">
        <v>93.657282735309593</v>
      </c>
      <c r="X89" s="127">
        <v>93.140429912651797</v>
      </c>
      <c r="Y89" s="127">
        <v>91.753646326946694</v>
      </c>
      <c r="Z89" s="127">
        <v>95.753945193486302</v>
      </c>
      <c r="AA89" s="127">
        <v>95.987059640611307</v>
      </c>
      <c r="AB89" s="127">
        <v>95.989378370758999</v>
      </c>
    </row>
    <row r="90" spans="2:28">
      <c r="B90" s="81" t="s">
        <v>695</v>
      </c>
      <c r="C90" s="127">
        <v>0.34146304134380001</v>
      </c>
      <c r="D90" s="127">
        <v>0.35954150166769999</v>
      </c>
      <c r="E90" s="127">
        <v>0.38752977868650001</v>
      </c>
      <c r="F90" s="127">
        <v>0.40657175307109999</v>
      </c>
      <c r="G90" s="127">
        <v>0.34532861380180002</v>
      </c>
      <c r="H90" s="127">
        <v>0.1970857779339</v>
      </c>
      <c r="I90" s="127">
        <v>0.25138608793200001</v>
      </c>
      <c r="J90" s="127">
        <v>0.29618501026479999</v>
      </c>
      <c r="K90" s="127">
        <v>0.36579003267709997</v>
      </c>
      <c r="L90" s="127">
        <v>0.27225347948529999</v>
      </c>
      <c r="M90" s="127">
        <v>0.22895432560170001</v>
      </c>
      <c r="N90" s="127">
        <v>0.27435955745980001</v>
      </c>
      <c r="O90" s="127">
        <v>0.1258946981479</v>
      </c>
      <c r="P90" s="127">
        <v>0.11540709545820001</v>
      </c>
      <c r="Q90" s="127">
        <v>0.11192576866120001</v>
      </c>
      <c r="R90" s="127">
        <v>0.25799786244709999</v>
      </c>
      <c r="S90" s="127">
        <v>0.18712896442499999</v>
      </c>
      <c r="T90" s="127">
        <v>0.18991793914079999</v>
      </c>
      <c r="U90" s="127">
        <v>0.18379852167460001</v>
      </c>
      <c r="V90" s="127">
        <v>0.16650549653319999</v>
      </c>
      <c r="W90" s="127">
        <v>4.8439896122400003E-2</v>
      </c>
      <c r="X90" s="127">
        <v>9.1688734597900001E-2</v>
      </c>
      <c r="Y90" s="127">
        <v>5.0887185460399997E-2</v>
      </c>
      <c r="Z90" s="127">
        <v>8.6429528027899993E-2</v>
      </c>
      <c r="AA90" s="127">
        <v>4.2112539231000001E-2</v>
      </c>
      <c r="AB90" s="127">
        <v>1.3383606863899999E-2</v>
      </c>
    </row>
    <row r="91" spans="2:28">
      <c r="B91" s="81" t="s">
        <v>597</v>
      </c>
      <c r="C91" s="127">
        <v>0.23538705581579999</v>
      </c>
      <c r="D91" s="127">
        <v>0.21213406727969999</v>
      </c>
      <c r="E91" s="127">
        <v>0.17751772239470001</v>
      </c>
      <c r="F91" s="127">
        <v>0.140108640752</v>
      </c>
      <c r="G91" s="127">
        <v>0.15867618598989999</v>
      </c>
      <c r="H91" s="127">
        <v>0.39152311225460001</v>
      </c>
      <c r="I91" s="127">
        <v>0.29086733394440001</v>
      </c>
      <c r="J91" s="127">
        <v>0.40311189822720001</v>
      </c>
      <c r="K91" s="127">
        <v>1.4949305970972999</v>
      </c>
      <c r="L91" s="127">
        <v>1.8356085768532899</v>
      </c>
      <c r="M91" s="127">
        <v>0.83607401452469998</v>
      </c>
      <c r="N91" s="127">
        <v>0.86460725180709996</v>
      </c>
      <c r="O91" s="127">
        <v>0.68813531355059998</v>
      </c>
      <c r="P91" s="127">
        <v>0.72696971365419905</v>
      </c>
      <c r="Q91" s="127">
        <v>0.95644159924039995</v>
      </c>
      <c r="R91" s="127">
        <v>0.91059107711480003</v>
      </c>
      <c r="S91" s="127">
        <v>0.631541076715599</v>
      </c>
      <c r="T91" s="127">
        <v>0.43548643679650001</v>
      </c>
      <c r="U91" s="127">
        <v>0.25602832613650001</v>
      </c>
      <c r="V91" s="127">
        <v>0</v>
      </c>
      <c r="W91" s="127">
        <v>0</v>
      </c>
      <c r="X91" s="127">
        <v>0</v>
      </c>
      <c r="Y91" s="127">
        <v>0</v>
      </c>
      <c r="Z91" s="127">
        <v>0</v>
      </c>
      <c r="AA91" s="127">
        <v>0</v>
      </c>
      <c r="AB91" s="127">
        <v>0</v>
      </c>
    </row>
    <row r="92" spans="2:28">
      <c r="B92" s="81" t="s">
        <v>696</v>
      </c>
      <c r="C92" s="127">
        <v>0</v>
      </c>
      <c r="D92" s="127">
        <v>0</v>
      </c>
      <c r="E92" s="127">
        <v>0</v>
      </c>
      <c r="F92" s="127">
        <v>0</v>
      </c>
      <c r="G92" s="127">
        <v>0</v>
      </c>
      <c r="H92" s="127">
        <v>0</v>
      </c>
      <c r="I92" s="127">
        <v>0</v>
      </c>
      <c r="J92" s="127">
        <v>0</v>
      </c>
      <c r="K92" s="127">
        <v>0</v>
      </c>
      <c r="L92" s="127">
        <v>0</v>
      </c>
      <c r="M92" s="127">
        <v>0</v>
      </c>
      <c r="N92" s="127">
        <v>0</v>
      </c>
      <c r="O92" s="127">
        <v>0</v>
      </c>
      <c r="P92" s="127">
        <v>0</v>
      </c>
      <c r="Q92" s="127">
        <v>0</v>
      </c>
      <c r="R92" s="127">
        <v>0</v>
      </c>
      <c r="S92" s="127">
        <v>0</v>
      </c>
      <c r="T92" s="127">
        <v>0</v>
      </c>
      <c r="U92" s="127">
        <v>0</v>
      </c>
      <c r="V92" s="127">
        <v>0</v>
      </c>
      <c r="W92" s="127">
        <v>0</v>
      </c>
      <c r="X92" s="127">
        <v>0</v>
      </c>
      <c r="Y92" s="127">
        <v>0</v>
      </c>
      <c r="Z92" s="127">
        <v>0</v>
      </c>
      <c r="AA92" s="127">
        <v>0</v>
      </c>
      <c r="AB92" s="127">
        <v>0</v>
      </c>
    </row>
    <row r="93" spans="2:28" ht="16">
      <c r="B93" s="81" t="s">
        <v>63</v>
      </c>
      <c r="C93" s="127">
        <v>2.0023569634899001</v>
      </c>
      <c r="D93" s="127">
        <v>3.2026532781185901</v>
      </c>
      <c r="E93" s="127">
        <v>2.7156240743344</v>
      </c>
      <c r="F93" s="127">
        <v>4.23415015724939</v>
      </c>
      <c r="G93" s="127">
        <v>9.8477104965557896</v>
      </c>
      <c r="H93" s="127">
        <v>14.375188686023799</v>
      </c>
      <c r="I93" s="127">
        <v>10.2564135250042</v>
      </c>
      <c r="J93" s="127">
        <v>13.663641028975601</v>
      </c>
      <c r="K93" s="127">
        <v>9.1244747821289902</v>
      </c>
      <c r="L93" s="127">
        <v>12.3482656865522</v>
      </c>
      <c r="M93" s="127">
        <v>8.6583042855921999</v>
      </c>
      <c r="N93" s="127">
        <v>9.7300200206619003</v>
      </c>
      <c r="O93" s="127">
        <v>7.3003722018744996</v>
      </c>
      <c r="P93" s="127">
        <v>5.5209286770921899</v>
      </c>
      <c r="Q93" s="127">
        <v>6.1983128102591003</v>
      </c>
      <c r="R93" s="127">
        <v>4.3446026152917003</v>
      </c>
      <c r="S93" s="127">
        <v>3.9086297761468898</v>
      </c>
      <c r="T93" s="127">
        <v>3.6958388136953002</v>
      </c>
      <c r="U93" s="127">
        <v>4.2177716755006003</v>
      </c>
      <c r="V93" s="127">
        <v>3.7170827068898999</v>
      </c>
      <c r="W93" s="127">
        <v>3.7942748710654</v>
      </c>
      <c r="X93" s="127">
        <v>4.2678788527475904</v>
      </c>
      <c r="Y93" s="127">
        <v>5.6954639875903297</v>
      </c>
      <c r="Z93" s="127">
        <v>1.65962277848329</v>
      </c>
      <c r="AA93" s="127">
        <v>1.4708253201551</v>
      </c>
      <c r="AB93" s="127">
        <v>1.4972354695981001</v>
      </c>
    </row>
    <row r="94" spans="2:28">
      <c r="B94" s="81"/>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row>
    <row r="95" spans="2:28">
      <c r="B95" s="75" t="s">
        <v>698</v>
      </c>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row>
    <row r="96" spans="2:28" ht="16">
      <c r="B96" s="81" t="s">
        <v>699</v>
      </c>
      <c r="C96" s="130">
        <v>75.934199999999905</v>
      </c>
      <c r="D96" s="130">
        <v>77.526899999999898</v>
      </c>
      <c r="E96" s="130">
        <v>78.773699999999906</v>
      </c>
      <c r="F96" s="130">
        <v>79.911299999999898</v>
      </c>
      <c r="G96" s="130">
        <v>80.366799999999898</v>
      </c>
      <c r="H96" s="130">
        <v>81.170999999999907</v>
      </c>
      <c r="I96" s="130">
        <v>81.741699999999895</v>
      </c>
      <c r="J96" s="130">
        <v>82.783099999999905</v>
      </c>
      <c r="K96" s="130">
        <v>84.176000000000002</v>
      </c>
      <c r="L96" s="130">
        <v>85.707399999999893</v>
      </c>
      <c r="M96" s="130">
        <v>86.965099999999893</v>
      </c>
      <c r="N96" s="130">
        <v>88.192899999999895</v>
      </c>
      <c r="O96" s="130">
        <v>89.731299999999905</v>
      </c>
      <c r="P96" s="130">
        <v>91.001999999999896</v>
      </c>
      <c r="Q96" s="130">
        <v>92.483099999999894</v>
      </c>
      <c r="R96" s="130">
        <v>94.468800000000002</v>
      </c>
      <c r="S96" s="130">
        <v>96.488099999999903</v>
      </c>
      <c r="T96" s="130">
        <v>98.114499999999893</v>
      </c>
      <c r="U96" s="130">
        <v>100.137</v>
      </c>
      <c r="V96" s="130">
        <v>103.14179999999899</v>
      </c>
      <c r="W96" s="130">
        <v>105.501199999999</v>
      </c>
      <c r="X96" s="130">
        <v>106.8986</v>
      </c>
      <c r="Y96" s="130">
        <v>108.504999999999</v>
      </c>
      <c r="Z96" s="130">
        <v>108.975799999999</v>
      </c>
      <c r="AA96" s="130">
        <v>108.988999999999</v>
      </c>
      <c r="AB96" s="130">
        <v>109.50609999999899</v>
      </c>
    </row>
    <row r="97" spans="2:28">
      <c r="B97" s="81"/>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row>
    <row r="98" spans="2:28" ht="16">
      <c r="B98" s="75" t="s">
        <v>700</v>
      </c>
      <c r="C98" s="131">
        <v>0.153817077905987</v>
      </c>
      <c r="D98" s="131">
        <v>0.150180439008993</v>
      </c>
      <c r="E98" s="131">
        <v>0.13941870773377801</v>
      </c>
      <c r="F98" s="131">
        <v>0.13292900763193499</v>
      </c>
      <c r="G98" s="131">
        <v>0.12649007486368</v>
      </c>
      <c r="H98" s="131">
        <v>0.13481791139527499</v>
      </c>
      <c r="I98" s="131">
        <v>0.105723788705285</v>
      </c>
      <c r="J98" s="131">
        <v>0.15512421537454399</v>
      </c>
      <c r="K98" s="131">
        <v>0.151302878060361</v>
      </c>
      <c r="L98" s="131">
        <v>0.14593188032809201</v>
      </c>
      <c r="M98" s="131">
        <v>0.154619587401264</v>
      </c>
      <c r="N98" s="131">
        <v>0.12842174687130201</v>
      </c>
      <c r="O98" s="131">
        <v>0.12675584936593501</v>
      </c>
      <c r="P98" s="131">
        <v>0.139262184237576</v>
      </c>
      <c r="Q98" s="131">
        <v>0.144771898896112</v>
      </c>
      <c r="R98" s="131">
        <v>0.14711565496559301</v>
      </c>
      <c r="S98" s="131">
        <v>0.12992389797561399</v>
      </c>
      <c r="T98" s="131">
        <v>0.12876381147126401</v>
      </c>
      <c r="U98" s="131">
        <v>0.13067796903110701</v>
      </c>
      <c r="V98" s="131">
        <v>0.12164645216605099</v>
      </c>
      <c r="W98" s="131">
        <v>0.113491721736962</v>
      </c>
      <c r="X98" s="131">
        <v>0.110671392684122</v>
      </c>
      <c r="Y98" s="131">
        <v>0.108938104144419</v>
      </c>
      <c r="Z98" s="131">
        <v>0.109197385190741</v>
      </c>
      <c r="AA98" s="131">
        <v>0.108194533242865</v>
      </c>
      <c r="AB98" s="131">
        <v>0.106235674842002</v>
      </c>
    </row>
    <row r="99" spans="2:28">
      <c r="B99" s="75"/>
      <c r="C99" s="83"/>
      <c r="D99" s="83"/>
      <c r="E99" s="83"/>
      <c r="F99" s="83"/>
      <c r="G99" s="83"/>
      <c r="H99" s="83"/>
      <c r="I99" s="83"/>
      <c r="J99" s="83"/>
      <c r="K99" s="83"/>
      <c r="L99" s="83"/>
      <c r="M99" s="83"/>
      <c r="N99" s="83"/>
      <c r="O99" s="83"/>
      <c r="P99" s="83"/>
      <c r="Q99" s="83"/>
      <c r="R99" s="83"/>
      <c r="S99" s="83"/>
      <c r="T99" s="84"/>
      <c r="U99" s="84"/>
      <c r="V99" s="84"/>
      <c r="W99" s="84"/>
      <c r="X99" s="84"/>
      <c r="Y99" s="84"/>
      <c r="Z99" s="84"/>
      <c r="AA99" s="84"/>
      <c r="AB99" s="84"/>
    </row>
    <row r="100" spans="2:28">
      <c r="C100" s="79"/>
      <c r="D100" s="79"/>
      <c r="E100" s="79"/>
      <c r="F100" s="79"/>
      <c r="G100" s="79"/>
      <c r="H100" s="79"/>
      <c r="I100" s="79"/>
      <c r="J100" s="79"/>
      <c r="K100" s="79"/>
      <c r="L100" s="79"/>
      <c r="M100" s="79"/>
      <c r="N100" s="79"/>
      <c r="O100" s="79"/>
      <c r="P100" s="79"/>
      <c r="Q100" s="79"/>
      <c r="R100" s="79"/>
      <c r="S100" s="79"/>
      <c r="T100" s="80"/>
      <c r="U100" s="80"/>
      <c r="V100" s="80"/>
      <c r="W100" s="80"/>
      <c r="X100" s="80"/>
      <c r="Y100" s="80"/>
      <c r="Z100" s="80"/>
      <c r="AA100" s="80"/>
      <c r="AB100" s="80"/>
    </row>
    <row r="101" spans="2:28" ht="30">
      <c r="B101" s="85" t="s">
        <v>701</v>
      </c>
      <c r="C101" s="132">
        <v>3.1715488089722101</v>
      </c>
      <c r="D101" s="132">
        <v>3.3476162781878198</v>
      </c>
      <c r="E101" s="132">
        <v>3.37344341657248</v>
      </c>
      <c r="F101" s="132">
        <v>3.3564324054050498</v>
      </c>
      <c r="G101" s="132">
        <v>3.31688473133529</v>
      </c>
      <c r="H101" s="132">
        <v>3.34175134338048</v>
      </c>
      <c r="I101" s="132">
        <v>3.1353382591066099</v>
      </c>
      <c r="J101" s="132">
        <v>3.9041058853917701</v>
      </c>
      <c r="K101" s="132">
        <v>3.7596328632178602</v>
      </c>
      <c r="L101" s="132">
        <v>3.6830047564422501</v>
      </c>
      <c r="M101" s="132">
        <v>4.0696988207122198</v>
      </c>
      <c r="N101" s="132">
        <v>4.00704122597568</v>
      </c>
      <c r="O101" s="132">
        <v>3.8580113398981402</v>
      </c>
      <c r="P101" s="132">
        <v>4.1436317914801499</v>
      </c>
      <c r="Q101" s="132">
        <v>4.2085384565405803</v>
      </c>
      <c r="R101" s="132">
        <v>4.0863329637446899</v>
      </c>
      <c r="S101" s="132">
        <v>4.0441918592998798</v>
      </c>
      <c r="T101" s="132">
        <v>4.2509075371121403</v>
      </c>
      <c r="U101" s="132">
        <v>4.1598253022336404</v>
      </c>
      <c r="V101" s="132">
        <v>4.0276681648871602</v>
      </c>
      <c r="W101" s="132">
        <v>4.01994121776064</v>
      </c>
      <c r="X101" s="132">
        <v>4.1338832482547501</v>
      </c>
      <c r="Y101" s="132">
        <v>4.0562824069385304</v>
      </c>
      <c r="Z101" s="132">
        <v>4.0201190473109598</v>
      </c>
      <c r="AA101" s="132">
        <v>4.0214269525090502</v>
      </c>
      <c r="AB101" s="132">
        <v>3.9664157642910101</v>
      </c>
    </row>
    <row r="102" spans="2:28">
      <c r="B102" s="78" t="s">
        <v>702</v>
      </c>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row>
    <row r="103" spans="2:28">
      <c r="B103" s="81" t="s">
        <v>20</v>
      </c>
      <c r="C103" s="128">
        <v>0.165239418352356</v>
      </c>
      <c r="D103" s="128">
        <v>0.168884591147033</v>
      </c>
      <c r="E103" s="128">
        <v>0.15158515816863799</v>
      </c>
      <c r="F103" s="128">
        <v>0.153474952457539</v>
      </c>
      <c r="G103" s="128">
        <v>0.147319933343455</v>
      </c>
      <c r="H103" s="128">
        <v>0.18449248444632299</v>
      </c>
      <c r="I103" s="128">
        <v>0.16760008714848601</v>
      </c>
      <c r="J103" s="128">
        <v>0.209625891392442</v>
      </c>
      <c r="K103" s="128">
        <v>0.232492430598842</v>
      </c>
      <c r="L103" s="128">
        <v>0.23773342603754</v>
      </c>
      <c r="M103" s="128">
        <v>0.29057658198096198</v>
      </c>
      <c r="N103" s="128">
        <v>0.25859598350195001</v>
      </c>
      <c r="O103" s="128">
        <v>0.187606837157693</v>
      </c>
      <c r="P103" s="128">
        <v>0.17461607680712099</v>
      </c>
      <c r="Q103" s="128">
        <v>0.210530426087604</v>
      </c>
      <c r="R103" s="128">
        <v>0.19946477026066001</v>
      </c>
      <c r="S103" s="128">
        <v>0.19127558683297499</v>
      </c>
      <c r="T103" s="128">
        <v>0.22678849339419199</v>
      </c>
      <c r="U103" s="128">
        <v>0.20495358629131299</v>
      </c>
      <c r="V103" s="128">
        <v>0.17565185961313401</v>
      </c>
      <c r="W103" s="128">
        <v>0.20363428037154699</v>
      </c>
      <c r="X103" s="128">
        <v>0.16006414517515399</v>
      </c>
      <c r="Y103" s="128">
        <v>0.16083415650924701</v>
      </c>
      <c r="Z103" s="128">
        <v>0.17052566172306699</v>
      </c>
      <c r="AA103" s="128">
        <v>0.17369677002787501</v>
      </c>
      <c r="AB103" s="128">
        <v>0.17230400495382101</v>
      </c>
    </row>
    <row r="104" spans="2:28">
      <c r="B104" s="81" t="s">
        <v>32</v>
      </c>
      <c r="C104" s="127">
        <v>0.57810678582282604</v>
      </c>
      <c r="D104" s="127">
        <v>0.56241386002510796</v>
      </c>
      <c r="E104" s="127">
        <v>0.53258418038975697</v>
      </c>
      <c r="F104" s="127">
        <v>0.50523409347457005</v>
      </c>
      <c r="G104" s="127">
        <v>0.44823886256083301</v>
      </c>
      <c r="H104" s="127">
        <v>0.46302507712586399</v>
      </c>
      <c r="I104" s="127">
        <v>0.37479615659792498</v>
      </c>
      <c r="J104" s="127">
        <v>0.53661759161605505</v>
      </c>
      <c r="K104" s="127">
        <v>0.54365886250369699</v>
      </c>
      <c r="L104" s="127">
        <v>0.50919850464877003</v>
      </c>
      <c r="M104" s="127">
        <v>0.58948494516796002</v>
      </c>
      <c r="N104" s="127">
        <v>0.48457179557315899</v>
      </c>
      <c r="O104" s="127">
        <v>0.51607409112444902</v>
      </c>
      <c r="P104" s="127">
        <v>0.60148932667855703</v>
      </c>
      <c r="Q104" s="127">
        <v>0.61318831293921106</v>
      </c>
      <c r="R104" s="127">
        <v>0.64801522401449196</v>
      </c>
      <c r="S104" s="127">
        <v>0.59075089868589403</v>
      </c>
      <c r="T104" s="127">
        <v>0.59904894174561596</v>
      </c>
      <c r="U104" s="127">
        <v>0.61582269165472803</v>
      </c>
      <c r="V104" s="127">
        <v>0.59275209874269896</v>
      </c>
      <c r="W104" s="127">
        <v>0.56459131140102403</v>
      </c>
      <c r="X104" s="127">
        <v>0.55419926372905703</v>
      </c>
      <c r="Y104" s="127">
        <v>0.54293846749003405</v>
      </c>
      <c r="Z104" s="127">
        <v>0.56880747258192998</v>
      </c>
      <c r="AA104" s="127">
        <v>0.56285095153307896</v>
      </c>
      <c r="AB104" s="127">
        <v>0.55189976803443597</v>
      </c>
    </row>
    <row r="105" spans="2:28">
      <c r="B105" s="81" t="s">
        <v>695</v>
      </c>
      <c r="C105" s="127">
        <v>2.8357899145260001E-3</v>
      </c>
      <c r="D105" s="127">
        <v>2.9757291188669999E-3</v>
      </c>
      <c r="E105" s="127">
        <v>3.0251321779849998E-3</v>
      </c>
      <c r="F105" s="127">
        <v>3.0697944229989998E-3</v>
      </c>
      <c r="G105" s="127">
        <v>2.4947122607189998E-3</v>
      </c>
      <c r="H105" s="127">
        <v>1.532923968648E-3</v>
      </c>
      <c r="I105" s="127">
        <v>1.544387063307E-3</v>
      </c>
      <c r="J105" s="127">
        <v>2.7028113917210001E-3</v>
      </c>
      <c r="K105" s="127">
        <v>3.300786762383E-3</v>
      </c>
      <c r="L105" s="127">
        <v>2.413536358964E-3</v>
      </c>
      <c r="M105" s="127">
        <v>2.1836310527230001E-3</v>
      </c>
      <c r="N105" s="127">
        <v>2.204125817126E-3</v>
      </c>
      <c r="O105" s="127">
        <v>1.015736848477E-3</v>
      </c>
      <c r="P105" s="127">
        <v>1.0370660646439999E-3</v>
      </c>
      <c r="Q105" s="127">
        <v>1.0622748645939999E-3</v>
      </c>
      <c r="R105" s="127">
        <v>2.5402765494349998E-3</v>
      </c>
      <c r="S105" s="127">
        <v>1.662354037751E-3</v>
      </c>
      <c r="T105" s="127">
        <v>1.6963802511890001E-3</v>
      </c>
      <c r="U105" s="127">
        <v>1.6980114089699999E-3</v>
      </c>
      <c r="V105" s="127">
        <v>1.468187876617E-3</v>
      </c>
      <c r="W105" s="127">
        <v>4.09313215022E-4</v>
      </c>
      <c r="X105" s="127">
        <v>7.6525238549600004E-4</v>
      </c>
      <c r="Y105" s="127">
        <v>4.2302198611800002E-4</v>
      </c>
      <c r="Z105" s="127">
        <v>7.1774218229200002E-4</v>
      </c>
      <c r="AA105" s="127">
        <v>3.4529237157699999E-4</v>
      </c>
      <c r="AB105" s="127">
        <v>1.08443041035E-4</v>
      </c>
    </row>
    <row r="106" spans="2:28">
      <c r="B106" s="81" t="s">
        <v>597</v>
      </c>
      <c r="C106" s="127">
        <v>2.0927850234200001E-3</v>
      </c>
      <c r="D106" s="127">
        <v>1.8800797435999999E-3</v>
      </c>
      <c r="E106" s="127">
        <v>1.484034776383E-3</v>
      </c>
      <c r="F106" s="127">
        <v>1.1329035601909999E-3</v>
      </c>
      <c r="G106" s="127">
        <v>1.227848947114E-3</v>
      </c>
      <c r="H106" s="127">
        <v>3.2614142071130002E-3</v>
      </c>
      <c r="I106" s="127">
        <v>1.913424794038E-3</v>
      </c>
      <c r="J106" s="127">
        <v>3.9404603658179998E-3</v>
      </c>
      <c r="K106" s="127">
        <v>1.4230364507153001E-2</v>
      </c>
      <c r="L106" s="127">
        <v>1.7159637039859999E-2</v>
      </c>
      <c r="M106" s="127">
        <v>8.4026012910469999E-3</v>
      </c>
      <c r="N106" s="127">
        <v>7.3189805094499997E-3</v>
      </c>
      <c r="O106" s="127">
        <v>5.8498581471099998E-3</v>
      </c>
      <c r="P106" s="127">
        <v>6.8858883695730004E-3</v>
      </c>
      <c r="Q106" s="127">
        <v>9.5711611088639993E-3</v>
      </c>
      <c r="R106" s="127">
        <v>9.4586727227780002E-3</v>
      </c>
      <c r="S106" s="127">
        <v>5.9173045187809999E-3</v>
      </c>
      <c r="T106" s="127">
        <v>4.112076372874E-3</v>
      </c>
      <c r="U106" s="127">
        <v>2.5040586080979999E-3</v>
      </c>
      <c r="V106" s="127">
        <v>0</v>
      </c>
      <c r="W106" s="127">
        <v>0</v>
      </c>
      <c r="X106" s="127">
        <v>0</v>
      </c>
      <c r="Y106" s="127">
        <v>0</v>
      </c>
      <c r="Z106" s="127">
        <v>0</v>
      </c>
      <c r="AA106" s="127">
        <v>0</v>
      </c>
      <c r="AB106" s="127">
        <v>0</v>
      </c>
    </row>
    <row r="107" spans="2:28">
      <c r="B107" s="81" t="s">
        <v>696</v>
      </c>
      <c r="C107" s="127">
        <v>0</v>
      </c>
      <c r="D107" s="127">
        <v>0</v>
      </c>
      <c r="E107" s="127">
        <v>0</v>
      </c>
      <c r="F107" s="127">
        <v>0</v>
      </c>
      <c r="G107" s="127">
        <v>0</v>
      </c>
      <c r="H107" s="127">
        <v>0</v>
      </c>
      <c r="I107" s="127">
        <v>0</v>
      </c>
      <c r="J107" s="127">
        <v>0</v>
      </c>
      <c r="K107" s="127">
        <v>0</v>
      </c>
      <c r="L107" s="127">
        <v>0</v>
      </c>
      <c r="M107" s="127">
        <v>0</v>
      </c>
      <c r="N107" s="127">
        <v>0</v>
      </c>
      <c r="O107" s="127">
        <v>0</v>
      </c>
      <c r="P107" s="127">
        <v>0</v>
      </c>
      <c r="Q107" s="127">
        <v>0</v>
      </c>
      <c r="R107" s="127">
        <v>0</v>
      </c>
      <c r="S107" s="127">
        <v>0</v>
      </c>
      <c r="T107" s="127">
        <v>0</v>
      </c>
      <c r="U107" s="127">
        <v>0</v>
      </c>
      <c r="V107" s="127">
        <v>0</v>
      </c>
      <c r="W107" s="127">
        <v>0</v>
      </c>
      <c r="X107" s="127">
        <v>0</v>
      </c>
      <c r="Y107" s="127">
        <v>0</v>
      </c>
      <c r="Z107" s="127">
        <v>0</v>
      </c>
      <c r="AA107" s="127">
        <v>0</v>
      </c>
      <c r="AB107" s="127">
        <v>0</v>
      </c>
    </row>
    <row r="108" spans="2:28" ht="16">
      <c r="B108" s="81" t="s">
        <v>63</v>
      </c>
      <c r="C108" s="127">
        <v>1.4178915899091E-2</v>
      </c>
      <c r="D108" s="127">
        <v>2.2616445467152999E-2</v>
      </c>
      <c r="E108" s="127">
        <v>1.8081376665624E-2</v>
      </c>
      <c r="F108" s="127">
        <v>2.7268029771142E-2</v>
      </c>
      <c r="G108" s="127">
        <v>6.1103103812883003E-2</v>
      </c>
      <c r="H108" s="127">
        <v>9.5372153815776003E-2</v>
      </c>
      <c r="I108" s="127">
        <v>5.3736756825925998E-2</v>
      </c>
      <c r="J108" s="127">
        <v>0.10637688591748801</v>
      </c>
      <c r="K108" s="127">
        <v>7.1065948426231998E-2</v>
      </c>
      <c r="L108" s="127">
        <v>9.4447979533984996E-2</v>
      </c>
      <c r="M108" s="127">
        <v>7.1196814488630994E-2</v>
      </c>
      <c r="N108" s="127">
        <v>6.7391347162212997E-2</v>
      </c>
      <c r="O108" s="127">
        <v>5.0777951880701E-2</v>
      </c>
      <c r="P108" s="127">
        <v>4.2787260761836997E-2</v>
      </c>
      <c r="Q108" s="127">
        <v>5.0750268826580999E-2</v>
      </c>
      <c r="R108" s="127">
        <v>3.6924579236589997E-2</v>
      </c>
      <c r="S108" s="127">
        <v>2.9964396835108001E-2</v>
      </c>
      <c r="T108" s="127">
        <v>2.8553427535396001E-2</v>
      </c>
      <c r="U108" s="127">
        <v>3.3751900018122998E-2</v>
      </c>
      <c r="V108" s="127">
        <v>2.8520332573864E-2</v>
      </c>
      <c r="W108" s="127">
        <v>2.7782324595069002E-2</v>
      </c>
      <c r="X108" s="127">
        <v>3.0877183818968999E-2</v>
      </c>
      <c r="Y108" s="127">
        <v>4.1169622226580001E-2</v>
      </c>
      <c r="Z108" s="127">
        <v>1.2077301252305E-2</v>
      </c>
      <c r="AA108" s="127">
        <v>1.0606382635226E-2</v>
      </c>
      <c r="AB108" s="127">
        <v>1.0651652943274E-2</v>
      </c>
    </row>
    <row r="109" spans="2:28">
      <c r="B109" s="86"/>
      <c r="C109" s="79"/>
      <c r="D109" s="79"/>
      <c r="E109" s="79"/>
      <c r="F109" s="79"/>
      <c r="G109" s="79"/>
      <c r="H109" s="79"/>
      <c r="I109" s="79"/>
      <c r="J109" s="79"/>
      <c r="K109" s="79"/>
      <c r="L109" s="79"/>
      <c r="M109" s="79"/>
      <c r="N109" s="79"/>
      <c r="O109" s="79"/>
      <c r="P109" s="79"/>
      <c r="Q109" s="79"/>
      <c r="R109" s="79"/>
      <c r="S109" s="79"/>
      <c r="T109" s="80"/>
      <c r="U109" s="80"/>
      <c r="V109" s="80"/>
      <c r="W109" s="80"/>
      <c r="X109" s="80"/>
      <c r="Y109" s="80"/>
      <c r="Z109" s="80"/>
      <c r="AA109" s="80"/>
      <c r="AB109" s="80"/>
    </row>
    <row r="110" spans="2:28">
      <c r="B110" s="78" t="s">
        <v>697</v>
      </c>
      <c r="C110" s="79"/>
      <c r="D110" s="79"/>
      <c r="E110" s="79"/>
      <c r="F110" s="79"/>
      <c r="G110" s="79"/>
      <c r="H110" s="79"/>
      <c r="I110" s="79"/>
      <c r="J110" s="79"/>
      <c r="K110" s="79"/>
      <c r="L110" s="79"/>
      <c r="M110" s="79"/>
      <c r="N110" s="79"/>
      <c r="O110" s="79"/>
      <c r="P110" s="79"/>
      <c r="Q110" s="79"/>
      <c r="R110" s="79"/>
      <c r="S110" s="79"/>
      <c r="T110" s="80"/>
      <c r="U110" s="80"/>
      <c r="V110" s="80"/>
      <c r="W110" s="80"/>
      <c r="X110" s="80"/>
      <c r="Y110" s="80"/>
      <c r="Z110" s="80"/>
      <c r="AA110" s="80"/>
      <c r="AB110" s="80"/>
    </row>
    <row r="111" spans="2:28">
      <c r="B111" s="81" t="s">
        <v>20</v>
      </c>
      <c r="C111" s="128">
        <v>5.2100544025965796</v>
      </c>
      <c r="D111" s="128">
        <v>5.04492083657974</v>
      </c>
      <c r="E111" s="128">
        <v>4.4934845334578899</v>
      </c>
      <c r="F111" s="128">
        <v>4.5725619920243004</v>
      </c>
      <c r="G111" s="128">
        <v>4.44151501412433</v>
      </c>
      <c r="H111" s="128">
        <v>5.5208322070932896</v>
      </c>
      <c r="I111" s="128">
        <v>5.3455185150020004</v>
      </c>
      <c r="J111" s="128">
        <v>5.3693700310950003</v>
      </c>
      <c r="K111" s="128">
        <v>6.1839131387912198</v>
      </c>
      <c r="L111" s="128">
        <v>6.4548769757003503</v>
      </c>
      <c r="M111" s="128">
        <v>7.14000211765324</v>
      </c>
      <c r="N111" s="128">
        <v>6.4535393802688699</v>
      </c>
      <c r="O111" s="128">
        <v>4.8627860477633096</v>
      </c>
      <c r="P111" s="128">
        <v>4.2140828527803702</v>
      </c>
      <c r="Q111" s="128">
        <v>5.0024593635449301</v>
      </c>
      <c r="R111" s="128">
        <v>4.8812657223573703</v>
      </c>
      <c r="S111" s="128">
        <v>4.7296368097157604</v>
      </c>
      <c r="T111" s="128">
        <v>5.3350606056291898</v>
      </c>
      <c r="U111" s="128">
        <v>4.9269758078845696</v>
      </c>
      <c r="V111" s="128">
        <v>4.3611303717731902</v>
      </c>
      <c r="W111" s="128">
        <v>5.0656034339970697</v>
      </c>
      <c r="X111" s="128">
        <v>3.8720044946293499</v>
      </c>
      <c r="Y111" s="128">
        <v>3.9650630891510401</v>
      </c>
      <c r="Z111" s="128">
        <v>4.2418062678300599</v>
      </c>
      <c r="AA111" s="128">
        <v>4.3192819881883402</v>
      </c>
      <c r="AB111" s="128">
        <v>4.3440732185729196</v>
      </c>
    </row>
    <row r="112" spans="2:28">
      <c r="B112" s="81" t="s">
        <v>32</v>
      </c>
      <c r="C112" s="128">
        <v>67.611476662452205</v>
      </c>
      <c r="D112" s="128">
        <v>69.870917959449102</v>
      </c>
      <c r="E112" s="128">
        <v>70.055700805973999</v>
      </c>
      <c r="F112" s="128">
        <v>70.132638065279195</v>
      </c>
      <c r="G112" s="128">
        <v>68.632163452261906</v>
      </c>
      <c r="H112" s="128">
        <v>67.669441701458595</v>
      </c>
      <c r="I112" s="128">
        <v>67.1375207528922</v>
      </c>
      <c r="J112" s="128">
        <v>68.213894881475397</v>
      </c>
      <c r="K112" s="128">
        <v>68.139645664141995</v>
      </c>
      <c r="L112" s="128">
        <v>70.190114526677505</v>
      </c>
      <c r="M112" s="128">
        <v>70.155049023497995</v>
      </c>
      <c r="N112" s="128">
        <v>68.874416122675299</v>
      </c>
      <c r="O112" s="128">
        <v>69.578919991954905</v>
      </c>
      <c r="P112" s="128">
        <v>66.864428107461805</v>
      </c>
      <c r="Q112" s="128">
        <v>66.348548636720494</v>
      </c>
      <c r="R112" s="128">
        <v>69.017847121736807</v>
      </c>
      <c r="S112" s="128">
        <v>70.812957426260098</v>
      </c>
      <c r="T112" s="128">
        <v>69.465222814724797</v>
      </c>
      <c r="U112" s="128">
        <v>71.196480310720105</v>
      </c>
      <c r="V112" s="128">
        <v>73.896614420782896</v>
      </c>
      <c r="W112" s="128">
        <v>76.016256396748204</v>
      </c>
      <c r="X112" s="128">
        <v>76.133223036794405</v>
      </c>
      <c r="Y112" s="128">
        <v>75.293197953125002</v>
      </c>
      <c r="Z112" s="128">
        <v>80.216926517392196</v>
      </c>
      <c r="AA112" s="128">
        <v>78.473347491577698</v>
      </c>
      <c r="AB112" s="128">
        <v>79.013052224348002</v>
      </c>
    </row>
    <row r="113" spans="1:28">
      <c r="B113" s="81" t="s">
        <v>695</v>
      </c>
      <c r="C113" s="128">
        <v>19.074719518380601</v>
      </c>
      <c r="D113" s="128">
        <v>16.877213776573999</v>
      </c>
      <c r="E113" s="128">
        <v>17.383225202824001</v>
      </c>
      <c r="F113" s="128">
        <v>16.558847713091801</v>
      </c>
      <c r="G113" s="128">
        <v>15.180354581576401</v>
      </c>
      <c r="H113" s="128">
        <v>15.580978839370699</v>
      </c>
      <c r="I113" s="128">
        <v>17.148243446692099</v>
      </c>
      <c r="J113" s="128">
        <v>15.072091858261899</v>
      </c>
      <c r="K113" s="128">
        <v>13.7043137040642</v>
      </c>
      <c r="L113" s="128">
        <v>11.0174019627025</v>
      </c>
      <c r="M113" s="128">
        <v>11.1656590969997</v>
      </c>
      <c r="N113" s="128">
        <v>11.2620068385308</v>
      </c>
      <c r="O113" s="128">
        <v>12.866273352715501</v>
      </c>
      <c r="P113" s="128">
        <v>13.8754299293249</v>
      </c>
      <c r="Q113" s="128">
        <v>15.2493362985145</v>
      </c>
      <c r="R113" s="128">
        <v>12.504635795498601</v>
      </c>
      <c r="S113" s="128">
        <v>11.417117742986999</v>
      </c>
      <c r="T113" s="128">
        <v>12.075938349838999</v>
      </c>
      <c r="U113" s="128">
        <v>9.0559358295702097</v>
      </c>
      <c r="V113" s="128">
        <v>6.0103892982558103</v>
      </c>
      <c r="W113" s="128">
        <v>6.63541519365008</v>
      </c>
      <c r="X113" s="128">
        <v>7.3526130286443703</v>
      </c>
      <c r="Y113" s="128">
        <v>5.3998059607631301</v>
      </c>
      <c r="Z113" s="128">
        <v>9.9446579396334602</v>
      </c>
      <c r="AA113" s="128">
        <v>12.499231014607201</v>
      </c>
      <c r="AB113" s="128">
        <v>11.8270325882519</v>
      </c>
    </row>
    <row r="114" spans="1:28">
      <c r="B114" s="81" t="s">
        <v>597</v>
      </c>
      <c r="C114" s="128">
        <v>3.6090878098957</v>
      </c>
      <c r="D114" s="128">
        <v>3.37146630554926</v>
      </c>
      <c r="E114" s="128">
        <v>3.5370077778004498</v>
      </c>
      <c r="F114" s="128">
        <v>3.24605977686937</v>
      </c>
      <c r="G114" s="128">
        <v>3.50212636876766</v>
      </c>
      <c r="H114" s="128">
        <v>2.2628940050105402</v>
      </c>
      <c r="I114" s="128">
        <v>2.6341776314935998</v>
      </c>
      <c r="J114" s="128">
        <v>2.6751139263800399</v>
      </c>
      <c r="K114" s="128">
        <v>4.4964143402821799</v>
      </c>
      <c r="L114" s="128">
        <v>3.7824998141598098</v>
      </c>
      <c r="M114" s="128">
        <v>2.6035893850467402</v>
      </c>
      <c r="N114" s="128">
        <v>3.7233763991968201</v>
      </c>
      <c r="O114" s="128">
        <v>3.95310543904671</v>
      </c>
      <c r="P114" s="128">
        <v>7.63623242969134</v>
      </c>
      <c r="Q114" s="128">
        <v>5.7689305615343898</v>
      </c>
      <c r="R114" s="128">
        <v>6.0399852951094299</v>
      </c>
      <c r="S114" s="128">
        <v>4.9843853338825399</v>
      </c>
      <c r="T114" s="128">
        <v>4.57894279639887</v>
      </c>
      <c r="U114" s="128">
        <v>5.0521435758913302</v>
      </c>
      <c r="V114" s="128">
        <v>5.9177188077186997</v>
      </c>
      <c r="W114" s="128">
        <v>2.1839992654721798</v>
      </c>
      <c r="X114" s="128">
        <v>2.1996802037413001</v>
      </c>
      <c r="Y114" s="128">
        <v>3.6136282039466399</v>
      </c>
      <c r="Z114" s="128">
        <v>0.69326618053258904</v>
      </c>
      <c r="AA114" s="128">
        <v>0.70682529114648895</v>
      </c>
      <c r="AB114" s="128">
        <v>0.57196935855776698</v>
      </c>
    </row>
    <row r="115" spans="1:28">
      <c r="B115" s="81" t="s">
        <v>696</v>
      </c>
      <c r="C115" s="128">
        <v>0</v>
      </c>
      <c r="D115" s="128">
        <v>0</v>
      </c>
      <c r="E115" s="128">
        <v>0</v>
      </c>
      <c r="F115" s="128">
        <v>0</v>
      </c>
      <c r="G115" s="128">
        <v>0</v>
      </c>
      <c r="H115" s="128">
        <v>0</v>
      </c>
      <c r="I115" s="128">
        <v>0</v>
      </c>
      <c r="J115" s="128">
        <v>0</v>
      </c>
      <c r="K115" s="128">
        <v>0</v>
      </c>
      <c r="L115" s="128">
        <v>0</v>
      </c>
      <c r="M115" s="128">
        <v>0</v>
      </c>
      <c r="N115" s="128">
        <v>0</v>
      </c>
      <c r="O115" s="128">
        <v>0</v>
      </c>
      <c r="P115" s="128">
        <v>0</v>
      </c>
      <c r="Q115" s="128">
        <v>0</v>
      </c>
      <c r="R115" s="128">
        <v>0</v>
      </c>
      <c r="S115" s="128">
        <v>0</v>
      </c>
      <c r="T115" s="128">
        <v>0</v>
      </c>
      <c r="U115" s="128">
        <v>0</v>
      </c>
      <c r="V115" s="128">
        <v>0</v>
      </c>
      <c r="W115" s="128">
        <v>0</v>
      </c>
      <c r="X115" s="128">
        <v>0</v>
      </c>
      <c r="Y115" s="128">
        <v>0</v>
      </c>
      <c r="Z115" s="128">
        <v>0</v>
      </c>
      <c r="AA115" s="128">
        <v>0</v>
      </c>
      <c r="AB115" s="128">
        <v>0</v>
      </c>
    </row>
    <row r="116" spans="1:28" ht="16">
      <c r="B116" s="81" t="s">
        <v>63</v>
      </c>
      <c r="C116" s="128">
        <v>4.4946616066747502</v>
      </c>
      <c r="D116" s="128">
        <v>4.8354811218477902</v>
      </c>
      <c r="E116" s="128">
        <v>4.5305816799435501</v>
      </c>
      <c r="F116" s="128">
        <v>5.4898924527351998</v>
      </c>
      <c r="G116" s="128">
        <v>8.2438405832696393</v>
      </c>
      <c r="H116" s="128">
        <v>8.9658532470667005</v>
      </c>
      <c r="I116" s="128">
        <v>7.7345396539199998</v>
      </c>
      <c r="J116" s="128">
        <v>8.6695293027875504</v>
      </c>
      <c r="K116" s="128">
        <v>7.4757131527202798</v>
      </c>
      <c r="L116" s="128">
        <v>8.55510672075971</v>
      </c>
      <c r="M116" s="128">
        <v>8.9357003768021599</v>
      </c>
      <c r="N116" s="128">
        <v>9.6866612593280408</v>
      </c>
      <c r="O116" s="128">
        <v>8.7389151685194992</v>
      </c>
      <c r="P116" s="128">
        <v>7.4098266807415101</v>
      </c>
      <c r="Q116" s="128">
        <v>7.6307251396855298</v>
      </c>
      <c r="R116" s="128">
        <v>7.5562660652977502</v>
      </c>
      <c r="S116" s="128">
        <v>8.0559026871545392</v>
      </c>
      <c r="T116" s="128">
        <v>8.5448354334079699</v>
      </c>
      <c r="U116" s="128">
        <v>9.7684644759336994</v>
      </c>
      <c r="V116" s="128">
        <v>9.8141471014693007</v>
      </c>
      <c r="W116" s="128">
        <v>10.098725710132401</v>
      </c>
      <c r="X116" s="128">
        <v>10.442479236190501</v>
      </c>
      <c r="Y116" s="128">
        <v>11.728304793014001</v>
      </c>
      <c r="Z116" s="128">
        <v>4.9033430946116301</v>
      </c>
      <c r="AA116" s="128">
        <v>4.0013142144801996</v>
      </c>
      <c r="AB116" s="128">
        <v>4.2438726102692597</v>
      </c>
    </row>
    <row r="117" span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row>
    <row r="118" spans="1:28">
      <c r="B118" s="87" t="s">
        <v>703</v>
      </c>
      <c r="C118" s="132">
        <v>54.9821499997134</v>
      </c>
      <c r="D118" s="132">
        <v>54.516941296130199</v>
      </c>
      <c r="E118" s="132">
        <v>54.651360786970201</v>
      </c>
      <c r="F118" s="132">
        <v>54.016493334782503</v>
      </c>
      <c r="G118" s="132">
        <v>53.483395648377403</v>
      </c>
      <c r="H118" s="132">
        <v>53.941003649835601</v>
      </c>
      <c r="I118" s="132">
        <v>53.963784457360802</v>
      </c>
      <c r="J118" s="132">
        <v>54.020012314026701</v>
      </c>
      <c r="K118" s="132">
        <v>54.376640482296601</v>
      </c>
      <c r="L118" s="132">
        <v>53.699661449738997</v>
      </c>
      <c r="M118" s="132">
        <v>53.831905099373401</v>
      </c>
      <c r="N118" s="132">
        <v>54.233695258876097</v>
      </c>
      <c r="O118" s="132">
        <v>54.213320991932498</v>
      </c>
      <c r="P118" s="132">
        <v>54.893001212968997</v>
      </c>
      <c r="Q118" s="132">
        <v>54.7033311657488</v>
      </c>
      <c r="R118" s="132">
        <v>54.0639998111713</v>
      </c>
      <c r="S118" s="132">
        <v>53.7110988092697</v>
      </c>
      <c r="T118" s="132">
        <v>53.891365629214803</v>
      </c>
      <c r="U118" s="132">
        <v>53.273370334863003</v>
      </c>
      <c r="V118" s="132">
        <v>52.531065583807901</v>
      </c>
      <c r="W118" s="132">
        <v>51.918890259616603</v>
      </c>
      <c r="X118" s="132">
        <v>51.719368391885503</v>
      </c>
      <c r="Y118" s="132">
        <v>51.391220181412798</v>
      </c>
      <c r="Z118" s="132">
        <v>50.718704217425397</v>
      </c>
      <c r="AA118" s="132">
        <v>50.629098850453303</v>
      </c>
      <c r="AB118" s="132">
        <v>50.223676528884702</v>
      </c>
    </row>
    <row r="119" spans="1:28">
      <c r="B119" s="87"/>
      <c r="C119" s="76"/>
      <c r="D119" s="76"/>
      <c r="E119" s="76"/>
      <c r="F119" s="76"/>
      <c r="G119" s="76"/>
      <c r="H119" s="76"/>
      <c r="I119" s="76"/>
      <c r="J119" s="76"/>
      <c r="K119" s="76"/>
      <c r="L119" s="76"/>
      <c r="M119" s="76"/>
      <c r="N119" s="76"/>
      <c r="O119" s="76"/>
      <c r="P119" s="76"/>
      <c r="Q119" s="76"/>
      <c r="R119" s="76"/>
      <c r="S119" s="76"/>
      <c r="T119" s="77"/>
      <c r="U119" s="77"/>
      <c r="V119" s="77"/>
      <c r="W119" s="77"/>
      <c r="X119" s="77"/>
      <c r="Y119" s="77"/>
      <c r="Z119" s="77"/>
      <c r="AA119" s="77"/>
      <c r="AB119" s="77"/>
    </row>
    <row r="120" spans="1:28">
      <c r="C120" s="79"/>
      <c r="D120" s="79"/>
      <c r="E120" s="79"/>
      <c r="F120" s="79"/>
      <c r="G120" s="79"/>
      <c r="H120" s="79"/>
      <c r="I120" s="79"/>
      <c r="J120" s="79"/>
      <c r="K120" s="79"/>
      <c r="L120" s="79"/>
      <c r="M120" s="79"/>
      <c r="N120" s="79"/>
      <c r="O120" s="79"/>
      <c r="P120" s="79"/>
      <c r="Q120" s="79"/>
      <c r="R120" s="79"/>
      <c r="S120" s="79"/>
      <c r="T120" s="80"/>
      <c r="U120" s="80"/>
      <c r="V120" s="80"/>
      <c r="W120" s="80"/>
      <c r="X120" s="80"/>
      <c r="Y120" s="80"/>
      <c r="Z120" s="80"/>
      <c r="AA120" s="80"/>
      <c r="AB120" s="80"/>
    </row>
    <row r="121" spans="1:28" ht="30">
      <c r="B121" s="85" t="s">
        <v>704</v>
      </c>
      <c r="C121" s="126">
        <v>0.59721427665986404</v>
      </c>
      <c r="D121" s="126">
        <v>0.58988611435472804</v>
      </c>
      <c r="E121" s="126">
        <v>0.55517472400974899</v>
      </c>
      <c r="F121" s="126">
        <v>0.53670482122890295</v>
      </c>
      <c r="G121" s="126">
        <v>0.51306452758154797</v>
      </c>
      <c r="H121" s="126">
        <v>0.56319156911740198</v>
      </c>
      <c r="I121" s="126">
        <v>0.43199072528119498</v>
      </c>
      <c r="J121" s="126">
        <v>0.64963774929108198</v>
      </c>
      <c r="K121" s="126">
        <v>0.63225596219946401</v>
      </c>
      <c r="L121" s="126">
        <v>0.62321965758158004</v>
      </c>
      <c r="M121" s="126">
        <v>0.67126799200036102</v>
      </c>
      <c r="N121" s="126">
        <v>0.56148624906194899</v>
      </c>
      <c r="O121" s="126">
        <v>0.57371763800073705</v>
      </c>
      <c r="P121" s="126">
        <v>0.65219954187461004</v>
      </c>
      <c r="Q121" s="126">
        <v>0.67457201773924902</v>
      </c>
      <c r="R121" s="126">
        <v>0.69693875252329496</v>
      </c>
      <c r="S121" s="126">
        <v>0.628294954077534</v>
      </c>
      <c r="T121" s="126">
        <v>0.63341082590507403</v>
      </c>
      <c r="U121" s="126">
        <v>0.65377666168991899</v>
      </c>
      <c r="V121" s="126">
        <v>0.62274061919318002</v>
      </c>
      <c r="W121" s="126">
        <v>0.59278294921111596</v>
      </c>
      <c r="X121" s="126">
        <v>0.58584169993352198</v>
      </c>
      <c r="Y121" s="126">
        <v>0.58453111170273198</v>
      </c>
      <c r="Z121" s="126">
        <v>0.58160251601652602</v>
      </c>
      <c r="AA121" s="126">
        <v>0.57380262653988201</v>
      </c>
      <c r="AB121" s="126">
        <v>0.56265986401874502</v>
      </c>
    </row>
    <row r="122" spans="1:28">
      <c r="C122" s="79"/>
      <c r="D122" s="79"/>
      <c r="E122" s="79"/>
      <c r="F122" s="79"/>
      <c r="G122" s="79"/>
      <c r="H122" s="79"/>
      <c r="I122" s="79"/>
      <c r="J122" s="79"/>
      <c r="K122" s="79"/>
      <c r="L122" s="79"/>
      <c r="M122" s="79"/>
      <c r="N122" s="79"/>
      <c r="O122" s="79"/>
      <c r="P122" s="79"/>
      <c r="Q122" s="79"/>
      <c r="R122" s="79"/>
      <c r="S122" s="79"/>
      <c r="T122" s="80"/>
      <c r="U122" s="80"/>
      <c r="V122" s="80"/>
      <c r="W122" s="80"/>
      <c r="X122" s="80"/>
      <c r="Y122" s="80"/>
      <c r="Z122" s="80"/>
      <c r="AA122" s="80"/>
      <c r="AB122" s="80"/>
    </row>
    <row r="123" spans="1:28">
      <c r="B123" s="87" t="s">
        <v>703</v>
      </c>
      <c r="C123" s="126">
        <v>51.131461053238702</v>
      </c>
      <c r="D123" s="126">
        <v>50.664339486556202</v>
      </c>
      <c r="E123" s="126">
        <v>50.5507248821175</v>
      </c>
      <c r="F123" s="126">
        <v>50.525141463574002</v>
      </c>
      <c r="G123" s="126">
        <v>50.470645997713802</v>
      </c>
      <c r="H123" s="126">
        <v>51.464487673893103</v>
      </c>
      <c r="I123" s="126">
        <v>49.987111185467398</v>
      </c>
      <c r="J123" s="126">
        <v>50.588286528565597</v>
      </c>
      <c r="K123" s="126">
        <v>49.642936117561497</v>
      </c>
      <c r="L123" s="126">
        <v>49.827906904295297</v>
      </c>
      <c r="M123" s="126">
        <v>49.921362332544902</v>
      </c>
      <c r="N123" s="126">
        <v>49.575480028526002</v>
      </c>
      <c r="O123" s="126">
        <v>50.441295515077599</v>
      </c>
      <c r="P123" s="126">
        <v>51.463148149579602</v>
      </c>
      <c r="Q123" s="126">
        <v>50.382727253990701</v>
      </c>
      <c r="R123" s="126">
        <v>50.147273484445599</v>
      </c>
      <c r="S123" s="126">
        <v>50.1188128580023</v>
      </c>
      <c r="T123" s="126">
        <v>50.137013779833801</v>
      </c>
      <c r="U123" s="126">
        <v>49.961153964874804</v>
      </c>
      <c r="V123" s="126">
        <v>49.633287346181298</v>
      </c>
      <c r="W123" s="126">
        <v>49.507856003773</v>
      </c>
      <c r="X123" s="126">
        <v>49.519116628030098</v>
      </c>
      <c r="Y123" s="126">
        <v>49.451340329684697</v>
      </c>
      <c r="Z123" s="126">
        <v>48.874685040595402</v>
      </c>
      <c r="AA123" s="126">
        <v>48.660273583256398</v>
      </c>
      <c r="AB123" s="126">
        <v>48.3656739507732</v>
      </c>
    </row>
    <row r="124" spans="1:28">
      <c r="B124" s="86"/>
      <c r="U124" s="3"/>
      <c r="V124" s="3"/>
      <c r="W124" s="3"/>
      <c r="X124" s="3"/>
      <c r="Y124" s="3"/>
      <c r="Z124" s="3"/>
      <c r="AA124" s="3"/>
      <c r="AB124" s="3"/>
    </row>
    <row r="125" spans="1:28">
      <c r="A125" s="66" t="s">
        <v>705</v>
      </c>
      <c r="C125" s="49"/>
      <c r="D125" s="49"/>
      <c r="E125" s="49"/>
      <c r="F125" s="49"/>
      <c r="G125" s="49"/>
      <c r="H125" s="49"/>
      <c r="I125" s="49"/>
      <c r="U125" s="3"/>
      <c r="V125" s="3"/>
      <c r="W125" s="3"/>
      <c r="X125" s="3"/>
      <c r="Y125" s="3"/>
      <c r="Z125" s="3"/>
      <c r="AA125" s="3"/>
      <c r="AB125" s="3"/>
    </row>
    <row r="126" spans="1:28">
      <c r="U126" s="3"/>
      <c r="V126" s="3"/>
      <c r="W126" s="3"/>
      <c r="X126" s="3"/>
      <c r="Y126" s="3"/>
      <c r="Z126" s="3"/>
      <c r="AA126" s="3"/>
      <c r="AB126" s="3"/>
    </row>
    <row r="127" spans="1:28" ht="18">
      <c r="A127" s="67" t="s">
        <v>692</v>
      </c>
    </row>
    <row r="128" spans="1:28">
      <c r="A128" s="68"/>
      <c r="F128" s="49"/>
      <c r="P128" s="49"/>
      <c r="Q128" s="49"/>
      <c r="R128" s="49"/>
      <c r="S128" s="49"/>
      <c r="V128" s="69"/>
    </row>
    <row r="129" spans="1:28" ht="16">
      <c r="A129" s="70" t="s">
        <v>98</v>
      </c>
      <c r="F129" s="49"/>
      <c r="G129" s="49"/>
      <c r="H129" s="49"/>
      <c r="I129" s="49"/>
    </row>
    <row r="130" spans="1:28" ht="16">
      <c r="A130" s="70" t="s">
        <v>780</v>
      </c>
      <c r="G130" s="110" t="s">
        <v>772</v>
      </c>
    </row>
    <row r="131" spans="1:28" ht="16">
      <c r="C131" s="71"/>
      <c r="D131" s="71"/>
      <c r="E131" s="71"/>
      <c r="F131" s="72"/>
      <c r="G131" s="72"/>
      <c r="H131" s="72"/>
      <c r="I131" s="72"/>
      <c r="J131" s="3"/>
    </row>
    <row r="133" spans="1:28">
      <c r="C133" s="73">
        <v>1990</v>
      </c>
      <c r="D133" s="73">
        <v>1991</v>
      </c>
      <c r="E133" s="73">
        <v>1992</v>
      </c>
      <c r="F133" s="73">
        <v>1993</v>
      </c>
      <c r="G133" s="73">
        <v>1994</v>
      </c>
      <c r="H133" s="73">
        <v>1995</v>
      </c>
      <c r="I133" s="73">
        <v>1996</v>
      </c>
      <c r="J133" s="73">
        <v>1997</v>
      </c>
      <c r="K133" s="73">
        <v>1998</v>
      </c>
      <c r="L133" s="73">
        <v>1999</v>
      </c>
      <c r="M133" s="73">
        <v>2000</v>
      </c>
      <c r="N133" s="73">
        <v>2001</v>
      </c>
      <c r="O133" s="73">
        <v>2002</v>
      </c>
      <c r="P133" s="73">
        <v>2003</v>
      </c>
      <c r="Q133" s="73">
        <v>2004</v>
      </c>
      <c r="R133" s="73">
        <v>2005</v>
      </c>
      <c r="S133" s="73">
        <v>2006</v>
      </c>
      <c r="T133" s="74">
        <v>2007</v>
      </c>
      <c r="U133" s="74">
        <v>2008</v>
      </c>
      <c r="V133" s="74">
        <v>2009</v>
      </c>
      <c r="W133" s="74">
        <v>2010</v>
      </c>
      <c r="X133" s="74">
        <v>2011</v>
      </c>
      <c r="Y133" s="74">
        <v>2012</v>
      </c>
      <c r="Z133" s="74">
        <v>2013</v>
      </c>
      <c r="AA133" s="74">
        <v>2014</v>
      </c>
      <c r="AB133" s="74">
        <v>2015</v>
      </c>
    </row>
    <row r="134" spans="1:28">
      <c r="C134" s="66"/>
      <c r="D134" s="66"/>
      <c r="E134" s="66"/>
      <c r="F134" s="66"/>
      <c r="G134" s="66"/>
      <c r="H134" s="66"/>
      <c r="I134" s="66"/>
      <c r="J134" s="66"/>
      <c r="K134" s="66"/>
      <c r="L134" s="66"/>
      <c r="M134" s="66"/>
      <c r="N134" s="66"/>
      <c r="O134" s="66"/>
      <c r="P134" s="66"/>
      <c r="U134" s="3"/>
      <c r="V134" s="3"/>
      <c r="W134" s="3"/>
      <c r="X134" s="3"/>
      <c r="Y134" s="3"/>
      <c r="Z134" s="3"/>
      <c r="AA134" s="3"/>
      <c r="AB134" s="3"/>
    </row>
    <row r="135" spans="1:28">
      <c r="A135" s="68"/>
      <c r="B135" s="75" t="s">
        <v>706</v>
      </c>
      <c r="C135" s="126">
        <v>8.3771753151386399</v>
      </c>
      <c r="D135" s="126">
        <v>8.4195325643676995</v>
      </c>
      <c r="E135" s="126">
        <v>8.4141611890002999</v>
      </c>
      <c r="F135" s="126">
        <v>8.4473979864564797</v>
      </c>
      <c r="G135" s="126">
        <v>8.7912111331834204</v>
      </c>
      <c r="H135" s="126">
        <v>9.2433992920541499</v>
      </c>
      <c r="I135" s="126">
        <v>9.2748085421637008</v>
      </c>
      <c r="J135" s="126">
        <v>11.827723532270801</v>
      </c>
      <c r="K135" s="126">
        <v>11.824277913168901</v>
      </c>
      <c r="L135" s="126">
        <v>11.9043908217616</v>
      </c>
      <c r="M135" s="126">
        <v>11.6200394389964</v>
      </c>
      <c r="N135" s="126">
        <v>11.8877274108197</v>
      </c>
      <c r="O135" s="126">
        <v>11.5041769017171</v>
      </c>
      <c r="P135" s="126">
        <v>13.4233022471829</v>
      </c>
      <c r="Q135" s="126">
        <v>13.645964566369299</v>
      </c>
      <c r="R135" s="126">
        <v>13.922812116065099</v>
      </c>
      <c r="S135" s="126">
        <v>15.8686191246191</v>
      </c>
      <c r="T135" s="126">
        <v>16.220113621656999</v>
      </c>
      <c r="U135" s="126">
        <v>17.064144188854002</v>
      </c>
      <c r="V135" s="126">
        <v>20.225732163980801</v>
      </c>
      <c r="W135" s="126">
        <v>20.685107617786699</v>
      </c>
      <c r="X135" s="126">
        <v>20.748824378288401</v>
      </c>
      <c r="Y135" s="126">
        <v>21.3967324506526</v>
      </c>
      <c r="Z135" s="126">
        <v>21.882378004916799</v>
      </c>
      <c r="AA135" s="126">
        <v>21.7987585813385</v>
      </c>
      <c r="AB135" s="126">
        <v>21.590596408137099</v>
      </c>
    </row>
    <row r="136" spans="1:28">
      <c r="B136" s="78" t="s">
        <v>694</v>
      </c>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row>
    <row r="137" spans="1:28">
      <c r="B137" s="81" t="s">
        <v>20</v>
      </c>
      <c r="C137" s="127">
        <v>7.6887044171600696</v>
      </c>
      <c r="D137" s="127">
        <v>7.7824989535387097</v>
      </c>
      <c r="E137" s="127">
        <v>7.78222451952439</v>
      </c>
      <c r="F137" s="127">
        <v>7.8137209211373602</v>
      </c>
      <c r="G137" s="127">
        <v>8.0838503455499904</v>
      </c>
      <c r="H137" s="127">
        <v>8.4758575937375404</v>
      </c>
      <c r="I137" s="127">
        <v>8.5726958619029503</v>
      </c>
      <c r="J137" s="127">
        <v>10.878773274775799</v>
      </c>
      <c r="K137" s="127">
        <v>10.905564797316501</v>
      </c>
      <c r="L137" s="127">
        <v>10.979390582448101</v>
      </c>
      <c r="M137" s="127">
        <v>10.7312110458374</v>
      </c>
      <c r="N137" s="127">
        <v>10.9788193401534</v>
      </c>
      <c r="O137" s="127">
        <v>10.6250740357479</v>
      </c>
      <c r="P137" s="127">
        <v>12.1549597855894</v>
      </c>
      <c r="Q137" s="127">
        <v>12.534183205905901</v>
      </c>
      <c r="R137" s="127">
        <v>12.7858645104946</v>
      </c>
      <c r="S137" s="127">
        <v>14.571598635640299</v>
      </c>
      <c r="T137" s="127">
        <v>14.8959250700157</v>
      </c>
      <c r="U137" s="127">
        <v>15.670601458945599</v>
      </c>
      <c r="V137" s="127">
        <v>18.571954161295199</v>
      </c>
      <c r="W137" s="127">
        <v>18.991989811301099</v>
      </c>
      <c r="X137" s="127">
        <v>19.0482592480016</v>
      </c>
      <c r="Y137" s="127">
        <v>19.6447581537909</v>
      </c>
      <c r="Z137" s="127">
        <v>20.091546804416598</v>
      </c>
      <c r="AA137" s="127">
        <v>20.013379210652801</v>
      </c>
      <c r="AB137" s="127">
        <v>19.823215582451201</v>
      </c>
    </row>
    <row r="138" spans="1:28">
      <c r="B138" s="81" t="s">
        <v>32</v>
      </c>
      <c r="C138" s="127">
        <v>0.32748958883274898</v>
      </c>
      <c r="D138" s="127">
        <v>0.29018852560899</v>
      </c>
      <c r="E138" s="127">
        <v>0.28715193432729802</v>
      </c>
      <c r="F138" s="127">
        <v>0.28440217888040997</v>
      </c>
      <c r="G138" s="127">
        <v>0.26297720377873401</v>
      </c>
      <c r="H138" s="127">
        <v>0.26953568892942598</v>
      </c>
      <c r="I138" s="127">
        <v>0.30533846611619903</v>
      </c>
      <c r="J138" s="127">
        <v>0.362061991495224</v>
      </c>
      <c r="K138" s="127">
        <v>0.405726195632095</v>
      </c>
      <c r="L138" s="127">
        <v>0.36930536113138401</v>
      </c>
      <c r="M138" s="127">
        <v>0.35595921355465598</v>
      </c>
      <c r="N138" s="127">
        <v>0.36385563119015402</v>
      </c>
      <c r="O138" s="127">
        <v>0.34954647497847602</v>
      </c>
      <c r="P138" s="127">
        <v>0.50912131387798898</v>
      </c>
      <c r="Q138" s="127">
        <v>0.47368928547035999</v>
      </c>
      <c r="R138" s="127">
        <v>0.48039819970762798</v>
      </c>
      <c r="S138" s="127">
        <v>0.551255296771897</v>
      </c>
      <c r="T138" s="127">
        <v>0.55942675659811703</v>
      </c>
      <c r="U138" s="127">
        <v>0.59042852467599005</v>
      </c>
      <c r="V138" s="127">
        <v>0.70573944562055202</v>
      </c>
      <c r="W138" s="127">
        <v>0.72727048631720903</v>
      </c>
      <c r="X138" s="127">
        <v>0.72608939885174095</v>
      </c>
      <c r="Y138" s="127">
        <v>0.72938594441520199</v>
      </c>
      <c r="Z138" s="127">
        <v>0.86638501493183195</v>
      </c>
      <c r="AA138" s="127">
        <v>0.86347962576577697</v>
      </c>
      <c r="AB138" s="127">
        <v>0.85467002599077502</v>
      </c>
    </row>
    <row r="139" spans="1:28">
      <c r="B139" s="81" t="s">
        <v>695</v>
      </c>
      <c r="C139" s="127">
        <v>0</v>
      </c>
      <c r="D139" s="127">
        <v>0</v>
      </c>
      <c r="E139" s="127">
        <v>0</v>
      </c>
      <c r="F139" s="127">
        <v>0</v>
      </c>
      <c r="G139" s="127">
        <v>0</v>
      </c>
      <c r="H139" s="127">
        <v>0</v>
      </c>
      <c r="I139" s="127">
        <v>0</v>
      </c>
      <c r="J139" s="127">
        <v>0</v>
      </c>
      <c r="K139" s="127">
        <v>0</v>
      </c>
      <c r="L139" s="127">
        <v>0</v>
      </c>
      <c r="M139" s="127">
        <v>0</v>
      </c>
      <c r="N139" s="127">
        <v>0</v>
      </c>
      <c r="O139" s="127">
        <v>0</v>
      </c>
      <c r="P139" s="127">
        <v>0</v>
      </c>
      <c r="Q139" s="127">
        <v>0</v>
      </c>
      <c r="R139" s="127">
        <v>0</v>
      </c>
      <c r="S139" s="127">
        <v>0</v>
      </c>
      <c r="T139" s="127">
        <v>0</v>
      </c>
      <c r="U139" s="127">
        <v>0</v>
      </c>
      <c r="V139" s="127">
        <v>0</v>
      </c>
      <c r="W139" s="127">
        <v>0</v>
      </c>
      <c r="X139" s="127">
        <v>0</v>
      </c>
      <c r="Y139" s="127">
        <v>0</v>
      </c>
      <c r="Z139" s="127">
        <v>0</v>
      </c>
      <c r="AA139" s="127">
        <v>0</v>
      </c>
      <c r="AB139" s="127">
        <v>0</v>
      </c>
    </row>
    <row r="140" spans="1:28">
      <c r="B140" s="81" t="s">
        <v>597</v>
      </c>
      <c r="C140" s="127">
        <v>0</v>
      </c>
      <c r="D140" s="127">
        <v>0</v>
      </c>
      <c r="E140" s="127">
        <v>0</v>
      </c>
      <c r="F140" s="127">
        <v>0</v>
      </c>
      <c r="G140" s="127">
        <v>0</v>
      </c>
      <c r="H140" s="127">
        <v>0</v>
      </c>
      <c r="I140" s="127">
        <v>0</v>
      </c>
      <c r="J140" s="127">
        <v>0</v>
      </c>
      <c r="K140" s="127">
        <v>0</v>
      </c>
      <c r="L140" s="127">
        <v>0</v>
      </c>
      <c r="M140" s="127">
        <v>0</v>
      </c>
      <c r="N140" s="127">
        <v>0</v>
      </c>
      <c r="O140" s="127">
        <v>0</v>
      </c>
      <c r="P140" s="127">
        <v>0</v>
      </c>
      <c r="Q140" s="127">
        <v>0</v>
      </c>
      <c r="R140" s="127">
        <v>0</v>
      </c>
      <c r="S140" s="127">
        <v>0</v>
      </c>
      <c r="T140" s="127">
        <v>0</v>
      </c>
      <c r="U140" s="127">
        <v>0</v>
      </c>
      <c r="V140" s="127">
        <v>0</v>
      </c>
      <c r="W140" s="127">
        <v>0</v>
      </c>
      <c r="X140" s="127">
        <v>0</v>
      </c>
      <c r="Y140" s="127">
        <v>0</v>
      </c>
      <c r="Z140" s="127">
        <v>0</v>
      </c>
      <c r="AA140" s="127">
        <v>0</v>
      </c>
      <c r="AB140" s="127">
        <v>0</v>
      </c>
    </row>
    <row r="141" spans="1:28">
      <c r="B141" s="81" t="s">
        <v>696</v>
      </c>
      <c r="C141" s="127">
        <v>0</v>
      </c>
      <c r="D141" s="127">
        <v>0</v>
      </c>
      <c r="E141" s="127">
        <v>0</v>
      </c>
      <c r="F141" s="127">
        <v>0</v>
      </c>
      <c r="G141" s="127">
        <v>0</v>
      </c>
      <c r="H141" s="127">
        <v>0</v>
      </c>
      <c r="I141" s="127">
        <v>0</v>
      </c>
      <c r="J141" s="127">
        <v>0</v>
      </c>
      <c r="K141" s="127">
        <v>0</v>
      </c>
      <c r="L141" s="127">
        <v>0</v>
      </c>
      <c r="M141" s="127">
        <v>0</v>
      </c>
      <c r="N141" s="127">
        <v>0</v>
      </c>
      <c r="O141" s="127">
        <v>0</v>
      </c>
      <c r="P141" s="127">
        <v>0</v>
      </c>
      <c r="Q141" s="127">
        <v>0</v>
      </c>
      <c r="R141" s="127">
        <v>0</v>
      </c>
      <c r="S141" s="127">
        <v>0</v>
      </c>
      <c r="T141" s="127">
        <v>0</v>
      </c>
      <c r="U141" s="127">
        <v>0</v>
      </c>
      <c r="V141" s="127">
        <v>0</v>
      </c>
      <c r="W141" s="127">
        <v>0</v>
      </c>
      <c r="X141" s="127">
        <v>0</v>
      </c>
      <c r="Y141" s="127">
        <v>0</v>
      </c>
      <c r="Z141" s="127">
        <v>0</v>
      </c>
      <c r="AA141" s="127">
        <v>0</v>
      </c>
      <c r="AB141" s="127">
        <v>0</v>
      </c>
    </row>
    <row r="142" spans="1:28" ht="16">
      <c r="B142" s="81" t="s">
        <v>63</v>
      </c>
      <c r="C142" s="127">
        <v>0.360981309145819</v>
      </c>
      <c r="D142" s="127">
        <v>0.34684508521999302</v>
      </c>
      <c r="E142" s="127">
        <v>0.34478473514861002</v>
      </c>
      <c r="F142" s="127">
        <v>0.34927488643871601</v>
      </c>
      <c r="G142" s="127">
        <v>0.44438358385469501</v>
      </c>
      <c r="H142" s="127">
        <v>0.49800600938718498</v>
      </c>
      <c r="I142" s="127">
        <v>0.396774214144551</v>
      </c>
      <c r="J142" s="127">
        <v>0.586888265999853</v>
      </c>
      <c r="K142" s="127">
        <v>0.51298692022035297</v>
      </c>
      <c r="L142" s="127">
        <v>0.55569487818218199</v>
      </c>
      <c r="M142" s="127">
        <v>0.53286917960431102</v>
      </c>
      <c r="N142" s="127">
        <v>0.54505243947608695</v>
      </c>
      <c r="O142" s="127">
        <v>0.52955639099069496</v>
      </c>
      <c r="P142" s="127">
        <v>0.75922114771554305</v>
      </c>
      <c r="Q142" s="127">
        <v>0.63809207499309595</v>
      </c>
      <c r="R142" s="127">
        <v>0.65654940586283705</v>
      </c>
      <c r="S142" s="127">
        <v>0.74576519220680804</v>
      </c>
      <c r="T142" s="127">
        <v>0.76476179504319297</v>
      </c>
      <c r="U142" s="127">
        <v>0.80311420523237298</v>
      </c>
      <c r="V142" s="127">
        <v>0.94803855706504503</v>
      </c>
      <c r="W142" s="127">
        <v>0.96584732016839703</v>
      </c>
      <c r="X142" s="127">
        <v>0.97447573143507804</v>
      </c>
      <c r="Y142" s="127">
        <v>1.02258835244657</v>
      </c>
      <c r="Z142" s="127">
        <v>0.92444618556841696</v>
      </c>
      <c r="AA142" s="127">
        <v>0.92189974491993598</v>
      </c>
      <c r="AB142" s="127">
        <v>0.91271079969518298</v>
      </c>
    </row>
    <row r="143" spans="1:28">
      <c r="B143" s="82"/>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c r="AA143" s="127"/>
      <c r="AB143" s="127"/>
    </row>
    <row r="144" spans="1:28">
      <c r="B144" s="78" t="s">
        <v>697</v>
      </c>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c r="AA144" s="127"/>
      <c r="AB144" s="127"/>
    </row>
    <row r="145" spans="1:28">
      <c r="B145" s="81" t="s">
        <v>20</v>
      </c>
      <c r="C145" s="127">
        <v>91.781586607905695</v>
      </c>
      <c r="D145" s="127">
        <v>92.43386012277</v>
      </c>
      <c r="E145" s="127">
        <v>92.489605852785004</v>
      </c>
      <c r="F145" s="127">
        <v>92.498553207329806</v>
      </c>
      <c r="G145" s="127">
        <v>91.953773184181401</v>
      </c>
      <c r="H145" s="127">
        <v>91.696326491311297</v>
      </c>
      <c r="I145" s="127">
        <v>92.4298957000684</v>
      </c>
      <c r="J145" s="127">
        <v>91.976898556125704</v>
      </c>
      <c r="K145" s="127">
        <v>92.230281437911202</v>
      </c>
      <c r="L145" s="127">
        <v>92.229755783700995</v>
      </c>
      <c r="M145" s="127">
        <v>92.350900374949703</v>
      </c>
      <c r="N145" s="127">
        <v>92.3542318960057</v>
      </c>
      <c r="O145" s="127">
        <v>92.358402748153495</v>
      </c>
      <c r="P145" s="127">
        <v>90.551188982876994</v>
      </c>
      <c r="Q145" s="127">
        <v>91.852672963819202</v>
      </c>
      <c r="R145" s="127">
        <v>91.833922658062903</v>
      </c>
      <c r="S145" s="127">
        <v>91.826506901495506</v>
      </c>
      <c r="T145" s="127">
        <v>91.836132702096094</v>
      </c>
      <c r="U145" s="127">
        <v>91.833503547053894</v>
      </c>
      <c r="V145" s="127">
        <v>91.823396111065094</v>
      </c>
      <c r="W145" s="127">
        <v>91.814798173784993</v>
      </c>
      <c r="X145" s="127">
        <v>91.804041042121398</v>
      </c>
      <c r="Y145" s="127">
        <v>91.811953993898996</v>
      </c>
      <c r="Z145" s="127">
        <v>91.816103349928994</v>
      </c>
      <c r="AA145" s="127">
        <v>91.809719970869594</v>
      </c>
      <c r="AB145" s="127">
        <v>91.814117626598502</v>
      </c>
    </row>
    <row r="146" spans="1:28">
      <c r="B146" s="81" t="s">
        <v>32</v>
      </c>
      <c r="C146" s="127">
        <v>3.9093080485128699</v>
      </c>
      <c r="D146" s="127">
        <v>3.4466108823795798</v>
      </c>
      <c r="E146" s="127">
        <v>3.4127220512804901</v>
      </c>
      <c r="F146" s="127">
        <v>3.3667429821157402</v>
      </c>
      <c r="G146" s="127">
        <v>2.9913648960846402</v>
      </c>
      <c r="H146" s="127">
        <v>2.9159801541963501</v>
      </c>
      <c r="I146" s="127">
        <v>3.29212689111711</v>
      </c>
      <c r="J146" s="127">
        <v>3.0611299842050701</v>
      </c>
      <c r="K146" s="127">
        <v>3.4312978653878501</v>
      </c>
      <c r="L146" s="127">
        <v>3.1022617340173202</v>
      </c>
      <c r="M146" s="127">
        <v>3.0633219054323502</v>
      </c>
      <c r="N146" s="127">
        <v>3.0607669457409301</v>
      </c>
      <c r="O146" s="127">
        <v>3.0384309800234601</v>
      </c>
      <c r="P146" s="127">
        <v>3.7928171809201001</v>
      </c>
      <c r="Q146" s="127">
        <v>3.4712774107428901</v>
      </c>
      <c r="R146" s="127">
        <v>3.4504394349565999</v>
      </c>
      <c r="S146" s="127">
        <v>3.4738706149715401</v>
      </c>
      <c r="T146" s="127">
        <v>3.4489694070402201</v>
      </c>
      <c r="U146" s="127">
        <v>3.4600535376491099</v>
      </c>
      <c r="V146" s="127">
        <v>3.4893147001984599</v>
      </c>
      <c r="W146" s="127">
        <v>3.5159134762820399</v>
      </c>
      <c r="X146" s="127">
        <v>3.4994242835826301</v>
      </c>
      <c r="Y146" s="127">
        <v>3.4088660317522099</v>
      </c>
      <c r="Z146" s="127">
        <v>3.9592818236535301</v>
      </c>
      <c r="AA146" s="127">
        <v>3.9611412849215202</v>
      </c>
      <c r="AB146" s="127">
        <v>3.9585290273346101</v>
      </c>
    </row>
    <row r="147" spans="1:28">
      <c r="B147" s="81" t="s">
        <v>695</v>
      </c>
      <c r="C147" s="127">
        <v>0</v>
      </c>
      <c r="D147" s="127">
        <v>0</v>
      </c>
      <c r="E147" s="127">
        <v>0</v>
      </c>
      <c r="F147" s="127">
        <v>0</v>
      </c>
      <c r="G147" s="127">
        <v>0</v>
      </c>
      <c r="H147" s="127">
        <v>0</v>
      </c>
      <c r="I147" s="127">
        <v>0</v>
      </c>
      <c r="J147" s="127">
        <v>0</v>
      </c>
      <c r="K147" s="127">
        <v>0</v>
      </c>
      <c r="L147" s="127">
        <v>0</v>
      </c>
      <c r="M147" s="127">
        <v>0</v>
      </c>
      <c r="N147" s="127">
        <v>0</v>
      </c>
      <c r="O147" s="127">
        <v>0</v>
      </c>
      <c r="P147" s="127">
        <v>0</v>
      </c>
      <c r="Q147" s="127">
        <v>0</v>
      </c>
      <c r="R147" s="127">
        <v>0</v>
      </c>
      <c r="S147" s="127">
        <v>0</v>
      </c>
      <c r="T147" s="127">
        <v>0</v>
      </c>
      <c r="U147" s="127">
        <v>0</v>
      </c>
      <c r="V147" s="127">
        <v>0</v>
      </c>
      <c r="W147" s="127">
        <v>0</v>
      </c>
      <c r="X147" s="127">
        <v>0</v>
      </c>
      <c r="Y147" s="127">
        <v>0</v>
      </c>
      <c r="Z147" s="127">
        <v>0</v>
      </c>
      <c r="AA147" s="127">
        <v>0</v>
      </c>
      <c r="AB147" s="127">
        <v>0</v>
      </c>
    </row>
    <row r="148" spans="1:28">
      <c r="B148" s="81" t="s">
        <v>597</v>
      </c>
      <c r="C148" s="127">
        <v>0</v>
      </c>
      <c r="D148" s="127">
        <v>0</v>
      </c>
      <c r="E148" s="127">
        <v>0</v>
      </c>
      <c r="F148" s="127">
        <v>0</v>
      </c>
      <c r="G148" s="127">
        <v>0</v>
      </c>
      <c r="H148" s="127">
        <v>0</v>
      </c>
      <c r="I148" s="127">
        <v>0</v>
      </c>
      <c r="J148" s="127">
        <v>0</v>
      </c>
      <c r="K148" s="127">
        <v>0</v>
      </c>
      <c r="L148" s="127">
        <v>0</v>
      </c>
      <c r="M148" s="127">
        <v>0</v>
      </c>
      <c r="N148" s="127">
        <v>0</v>
      </c>
      <c r="O148" s="127">
        <v>0</v>
      </c>
      <c r="P148" s="127">
        <v>0</v>
      </c>
      <c r="Q148" s="127">
        <v>0</v>
      </c>
      <c r="R148" s="127">
        <v>0</v>
      </c>
      <c r="S148" s="127">
        <v>0</v>
      </c>
      <c r="T148" s="127">
        <v>0</v>
      </c>
      <c r="U148" s="127">
        <v>0</v>
      </c>
      <c r="V148" s="127">
        <v>0</v>
      </c>
      <c r="W148" s="127">
        <v>0</v>
      </c>
      <c r="X148" s="127">
        <v>0</v>
      </c>
      <c r="Y148" s="127">
        <v>0</v>
      </c>
      <c r="Z148" s="127">
        <v>0</v>
      </c>
      <c r="AA148" s="127">
        <v>0</v>
      </c>
      <c r="AB148" s="127">
        <v>0</v>
      </c>
    </row>
    <row r="149" spans="1:28">
      <c r="B149" s="81" t="s">
        <v>696</v>
      </c>
      <c r="C149" s="127">
        <v>0</v>
      </c>
      <c r="D149" s="127">
        <v>0</v>
      </c>
      <c r="E149" s="127">
        <v>0</v>
      </c>
      <c r="F149" s="127">
        <v>0</v>
      </c>
      <c r="G149" s="127">
        <v>0</v>
      </c>
      <c r="H149" s="127">
        <v>0</v>
      </c>
      <c r="I149" s="127">
        <v>0</v>
      </c>
      <c r="J149" s="127">
        <v>0</v>
      </c>
      <c r="K149" s="127">
        <v>0</v>
      </c>
      <c r="L149" s="127">
        <v>0</v>
      </c>
      <c r="M149" s="127">
        <v>0</v>
      </c>
      <c r="N149" s="127">
        <v>0</v>
      </c>
      <c r="O149" s="127">
        <v>0</v>
      </c>
      <c r="P149" s="127">
        <v>0</v>
      </c>
      <c r="Q149" s="127">
        <v>0</v>
      </c>
      <c r="R149" s="127">
        <v>0</v>
      </c>
      <c r="S149" s="127">
        <v>0</v>
      </c>
      <c r="T149" s="127">
        <v>0</v>
      </c>
      <c r="U149" s="127">
        <v>0</v>
      </c>
      <c r="V149" s="127">
        <v>0</v>
      </c>
      <c r="W149" s="127">
        <v>0</v>
      </c>
      <c r="X149" s="127">
        <v>0</v>
      </c>
      <c r="Y149" s="127">
        <v>0</v>
      </c>
      <c r="Z149" s="127">
        <v>0</v>
      </c>
      <c r="AA149" s="127">
        <v>0</v>
      </c>
      <c r="AB149" s="127">
        <v>0</v>
      </c>
    </row>
    <row r="150" spans="1:28" ht="16">
      <c r="B150" s="81" t="s">
        <v>63</v>
      </c>
      <c r="C150" s="127">
        <v>4.3091053435813702</v>
      </c>
      <c r="D150" s="127">
        <v>4.11952899485033</v>
      </c>
      <c r="E150" s="127">
        <v>4.0976720959344304</v>
      </c>
      <c r="F150" s="127">
        <v>4.1347038105544502</v>
      </c>
      <c r="G150" s="127">
        <v>5.0548619197338898</v>
      </c>
      <c r="H150" s="127">
        <v>5.3876933544922503</v>
      </c>
      <c r="I150" s="127">
        <v>4.2779774088143903</v>
      </c>
      <c r="J150" s="127">
        <v>4.9619714596691402</v>
      </c>
      <c r="K150" s="127">
        <v>4.3384206967008696</v>
      </c>
      <c r="L150" s="127">
        <v>4.6679824822816602</v>
      </c>
      <c r="M150" s="127">
        <v>4.5857777196178997</v>
      </c>
      <c r="N150" s="127">
        <v>4.5850011582533599</v>
      </c>
      <c r="O150" s="127">
        <v>4.6031662718230004</v>
      </c>
      <c r="P150" s="127">
        <v>5.6559938362028097</v>
      </c>
      <c r="Q150" s="127">
        <v>4.6760496254378303</v>
      </c>
      <c r="R150" s="127">
        <v>4.7156379069804597</v>
      </c>
      <c r="S150" s="127">
        <v>4.6996224835329397</v>
      </c>
      <c r="T150" s="127">
        <v>4.7148978908636199</v>
      </c>
      <c r="U150" s="127">
        <v>4.70644291529692</v>
      </c>
      <c r="V150" s="127">
        <v>4.6872891887363499</v>
      </c>
      <c r="W150" s="127">
        <v>4.6692883499328799</v>
      </c>
      <c r="X150" s="127">
        <v>4.69653467429589</v>
      </c>
      <c r="Y150" s="127">
        <v>4.7791799743487298</v>
      </c>
      <c r="Z150" s="127">
        <v>4.2246148264173904</v>
      </c>
      <c r="AA150" s="127">
        <v>4.2291387442088197</v>
      </c>
      <c r="AB150" s="127">
        <v>4.2273533460668702</v>
      </c>
    </row>
    <row r="151" spans="1:28">
      <c r="B151" s="81"/>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c r="AA151" s="127"/>
      <c r="AB151" s="127"/>
    </row>
    <row r="152" spans="1:28">
      <c r="B152" s="75" t="s">
        <v>698</v>
      </c>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row>
    <row r="153" spans="1:28" ht="16">
      <c r="B153" s="81" t="s">
        <v>699</v>
      </c>
      <c r="C153" s="130">
        <v>75.934199999999905</v>
      </c>
      <c r="D153" s="130">
        <v>77.526899999999898</v>
      </c>
      <c r="E153" s="130">
        <v>78.773699999999906</v>
      </c>
      <c r="F153" s="130">
        <v>79.911299999999898</v>
      </c>
      <c r="G153" s="130">
        <v>80.366799999999898</v>
      </c>
      <c r="H153" s="130">
        <v>81.170999999999907</v>
      </c>
      <c r="I153" s="130">
        <v>81.741699999999895</v>
      </c>
      <c r="J153" s="130">
        <v>82.783099999999905</v>
      </c>
      <c r="K153" s="130">
        <v>84.176000000000002</v>
      </c>
      <c r="L153" s="130">
        <v>85.707399999999893</v>
      </c>
      <c r="M153" s="130">
        <v>86.965099999999893</v>
      </c>
      <c r="N153" s="130">
        <v>88.192899999999895</v>
      </c>
      <c r="O153" s="130">
        <v>89.731299999999905</v>
      </c>
      <c r="P153" s="130">
        <v>91.001999999999896</v>
      </c>
      <c r="Q153" s="130">
        <v>92.483099999999894</v>
      </c>
      <c r="R153" s="130">
        <v>94.468800000000002</v>
      </c>
      <c r="S153" s="130">
        <v>96.488099999999903</v>
      </c>
      <c r="T153" s="130">
        <v>98.114499999999893</v>
      </c>
      <c r="U153" s="130">
        <v>100.137</v>
      </c>
      <c r="V153" s="130">
        <v>103.14179999999899</v>
      </c>
      <c r="W153" s="130">
        <v>105.501199999999</v>
      </c>
      <c r="X153" s="130">
        <v>106.8986</v>
      </c>
      <c r="Y153" s="130">
        <v>108.504999999999</v>
      </c>
      <c r="Z153" s="130">
        <v>108.975799999999</v>
      </c>
      <c r="AA153" s="130">
        <v>108.988999999999</v>
      </c>
      <c r="AB153" s="130">
        <v>109.50609999999899</v>
      </c>
    </row>
    <row r="154" spans="1:28">
      <c r="B154" s="81"/>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row>
    <row r="155" spans="1:28" ht="16">
      <c r="A155" s="68"/>
      <c r="B155" s="75" t="s">
        <v>700</v>
      </c>
      <c r="C155" s="131">
        <v>0.110321506187444</v>
      </c>
      <c r="D155" s="131">
        <v>0.108601434655167</v>
      </c>
      <c r="E155" s="131">
        <v>0.10681434525736801</v>
      </c>
      <c r="F155" s="131">
        <v>0.10570968043889301</v>
      </c>
      <c r="G155" s="131">
        <v>0.109388592468326</v>
      </c>
      <c r="H155" s="131">
        <v>0.113875636521099</v>
      </c>
      <c r="I155" s="131">
        <v>0.113464835477653</v>
      </c>
      <c r="J155" s="131">
        <v>0.142876064465705</v>
      </c>
      <c r="K155" s="131">
        <v>0.14047089328512799</v>
      </c>
      <c r="L155" s="131">
        <v>0.13889571754319599</v>
      </c>
      <c r="M155" s="131">
        <v>0.13361727220455599</v>
      </c>
      <c r="N155" s="131">
        <v>0.13479234054917899</v>
      </c>
      <c r="O155" s="131">
        <v>0.12820695678895899</v>
      </c>
      <c r="P155" s="131">
        <v>0.147505574022362</v>
      </c>
      <c r="Q155" s="131">
        <v>0.147550899206119</v>
      </c>
      <c r="R155" s="131">
        <v>0.14738000393849801</v>
      </c>
      <c r="S155" s="131">
        <v>0.164461929757339</v>
      </c>
      <c r="T155" s="131">
        <v>0.16531821108660899</v>
      </c>
      <c r="U155" s="131">
        <v>0.17040798295189599</v>
      </c>
      <c r="V155" s="131">
        <v>0.19609636601243</v>
      </c>
      <c r="W155" s="131">
        <v>0.19606514065988601</v>
      </c>
      <c r="X155" s="131">
        <v>0.194098186302613</v>
      </c>
      <c r="Y155" s="131">
        <v>0.19719582001430999</v>
      </c>
      <c r="Z155" s="131">
        <v>0.20080034287352699</v>
      </c>
      <c r="AA155" s="131">
        <v>0.20000879521179701</v>
      </c>
      <c r="AB155" s="131">
        <v>0.197163412888754</v>
      </c>
    </row>
    <row r="156" spans="1:28">
      <c r="C156" s="79"/>
      <c r="D156" s="79"/>
      <c r="E156" s="79"/>
      <c r="F156" s="79"/>
      <c r="G156" s="79"/>
      <c r="H156" s="79"/>
      <c r="I156" s="79"/>
      <c r="J156" s="79"/>
      <c r="K156" s="79"/>
      <c r="L156" s="79"/>
      <c r="M156" s="79"/>
      <c r="N156" s="79"/>
      <c r="O156" s="79"/>
      <c r="P156" s="79"/>
      <c r="Q156" s="79"/>
      <c r="R156" s="79"/>
      <c r="S156" s="79"/>
      <c r="T156" s="80"/>
      <c r="U156" s="80"/>
      <c r="V156" s="80"/>
      <c r="W156" s="80"/>
      <c r="X156" s="80"/>
      <c r="Y156" s="80"/>
      <c r="Z156" s="80"/>
      <c r="AA156" s="80"/>
      <c r="AB156" s="80"/>
    </row>
    <row r="157" spans="1:28">
      <c r="C157" s="79"/>
      <c r="D157" s="79"/>
      <c r="E157" s="79"/>
      <c r="F157" s="79"/>
      <c r="G157" s="79"/>
      <c r="H157" s="79"/>
      <c r="I157" s="79"/>
      <c r="J157" s="79"/>
      <c r="K157" s="79"/>
      <c r="L157" s="79"/>
      <c r="M157" s="79"/>
      <c r="N157" s="79"/>
      <c r="O157" s="79"/>
      <c r="P157" s="79"/>
      <c r="Q157" s="79"/>
      <c r="R157" s="79"/>
      <c r="S157" s="79"/>
      <c r="T157" s="80"/>
      <c r="U157" s="80"/>
      <c r="V157" s="80"/>
      <c r="W157" s="80"/>
      <c r="X157" s="80"/>
      <c r="Y157" s="80"/>
      <c r="Z157" s="80"/>
      <c r="AA157" s="80"/>
      <c r="AB157" s="80"/>
    </row>
    <row r="158" spans="1:28" ht="30">
      <c r="A158" s="68"/>
      <c r="B158" s="85" t="s">
        <v>707</v>
      </c>
      <c r="C158" s="76">
        <v>3.06022135646475</v>
      </c>
      <c r="D158" s="76">
        <v>3.02755508155589</v>
      </c>
      <c r="E158" s="76">
        <v>3.46117973494556</v>
      </c>
      <c r="F158" s="76">
        <v>3.0787257508330699</v>
      </c>
      <c r="G158" s="76">
        <v>3.0210719996189499</v>
      </c>
      <c r="H158" s="76">
        <v>3.2480374479453298</v>
      </c>
      <c r="I158" s="76">
        <v>3.2129511255944698</v>
      </c>
      <c r="J158" s="76">
        <v>3.8557103634008598</v>
      </c>
      <c r="K158" s="76">
        <v>4.2106954444796703</v>
      </c>
      <c r="L158" s="76">
        <v>4.02570975650824</v>
      </c>
      <c r="M158" s="76">
        <v>4.5410185493243898</v>
      </c>
      <c r="N158" s="76">
        <v>5.1043648746108197</v>
      </c>
      <c r="O158" s="76">
        <v>5.3363720446122596</v>
      </c>
      <c r="P158" s="76">
        <v>6.0124408676391701</v>
      </c>
      <c r="Q158" s="76">
        <v>5.8619576321915297</v>
      </c>
      <c r="R158" s="76">
        <v>5.5849983457144603</v>
      </c>
      <c r="S158" s="76">
        <v>5.6693295935720398</v>
      </c>
      <c r="T158" s="77">
        <v>5.8743261040569301</v>
      </c>
      <c r="U158" s="77">
        <v>5.9658869613977101</v>
      </c>
      <c r="V158" s="77">
        <v>6.0001177208578502</v>
      </c>
      <c r="W158" s="77">
        <v>6.27430349182639</v>
      </c>
      <c r="X158" s="77">
        <v>5.5431866984517804</v>
      </c>
      <c r="Y158" s="77">
        <v>5.2673662439388202</v>
      </c>
      <c r="Z158" s="77">
        <v>5.5955201142977096</v>
      </c>
      <c r="AA158" s="77">
        <v>5.4290086132619102</v>
      </c>
      <c r="AB158" s="77">
        <v>5.5223970468839703</v>
      </c>
    </row>
    <row r="159" spans="1:28">
      <c r="B159" s="78" t="s">
        <v>702</v>
      </c>
      <c r="C159" s="79"/>
      <c r="D159" s="79"/>
      <c r="E159" s="79"/>
      <c r="F159" s="79"/>
      <c r="G159" s="79"/>
      <c r="H159" s="79"/>
      <c r="I159" s="79"/>
      <c r="J159" s="79"/>
      <c r="K159" s="79"/>
      <c r="L159" s="79"/>
      <c r="M159" s="79"/>
      <c r="N159" s="79"/>
      <c r="O159" s="79"/>
      <c r="P159" s="79"/>
      <c r="Q159" s="79"/>
      <c r="R159" s="79"/>
      <c r="S159" s="79"/>
      <c r="T159" s="80"/>
      <c r="U159" s="80"/>
      <c r="V159" s="80"/>
      <c r="W159" s="80"/>
      <c r="X159" s="80"/>
      <c r="Y159" s="80"/>
      <c r="Z159" s="80"/>
      <c r="AA159" s="80"/>
      <c r="AB159" s="80"/>
    </row>
    <row r="160" spans="1:28">
      <c r="B160" s="81" t="s">
        <v>20</v>
      </c>
      <c r="C160" s="127" t="s">
        <v>24</v>
      </c>
      <c r="D160" s="127" t="s">
        <v>24</v>
      </c>
      <c r="E160" s="127" t="s">
        <v>24</v>
      </c>
      <c r="F160" s="127" t="s">
        <v>24</v>
      </c>
      <c r="G160" s="127" t="s">
        <v>24</v>
      </c>
      <c r="H160" s="127" t="s">
        <v>24</v>
      </c>
      <c r="I160" s="127" t="s">
        <v>24</v>
      </c>
      <c r="J160" s="127" t="s">
        <v>24</v>
      </c>
      <c r="K160" s="127" t="s">
        <v>24</v>
      </c>
      <c r="L160" s="127" t="s">
        <v>24</v>
      </c>
      <c r="M160" s="127" t="s">
        <v>24</v>
      </c>
      <c r="N160" s="127" t="s">
        <v>24</v>
      </c>
      <c r="O160" s="127" t="s">
        <v>24</v>
      </c>
      <c r="P160" s="127" t="s">
        <v>24</v>
      </c>
      <c r="Q160" s="127" t="s">
        <v>24</v>
      </c>
      <c r="R160" s="127" t="s">
        <v>24</v>
      </c>
      <c r="S160" s="127" t="s">
        <v>24</v>
      </c>
      <c r="T160" s="127" t="s">
        <v>24</v>
      </c>
      <c r="U160" s="127" t="s">
        <v>24</v>
      </c>
      <c r="V160" s="127" t="s">
        <v>24</v>
      </c>
      <c r="W160" s="127" t="s">
        <v>24</v>
      </c>
      <c r="X160" s="127" t="s">
        <v>24</v>
      </c>
      <c r="Y160" s="127" t="s">
        <v>24</v>
      </c>
      <c r="Z160" s="127" t="s">
        <v>24</v>
      </c>
      <c r="AA160" s="127" t="s">
        <v>24</v>
      </c>
      <c r="AB160" s="127" t="s">
        <v>24</v>
      </c>
    </row>
    <row r="161" spans="1:28">
      <c r="B161" s="81" t="s">
        <v>32</v>
      </c>
      <c r="C161" s="127">
        <v>1.6810974267603002E-2</v>
      </c>
      <c r="D161" s="127">
        <v>1.487651563591E-2</v>
      </c>
      <c r="E161" s="127">
        <v>1.4701414064804999E-2</v>
      </c>
      <c r="F161" s="127">
        <v>1.4510834236544E-2</v>
      </c>
      <c r="G161" s="127">
        <v>1.3229732516506E-2</v>
      </c>
      <c r="H161" s="127">
        <v>1.3734246284215001E-2</v>
      </c>
      <c r="I161" s="127">
        <v>1.5542249443415E-2</v>
      </c>
      <c r="J161" s="127">
        <v>1.8419904541442999E-2</v>
      </c>
      <c r="K161" s="127">
        <v>2.0614282609105999E-2</v>
      </c>
      <c r="L161" s="127">
        <v>1.8783483714041999E-2</v>
      </c>
      <c r="M161" s="127">
        <v>1.8171395708876999E-2</v>
      </c>
      <c r="N161" s="127">
        <v>1.8525735659652001E-2</v>
      </c>
      <c r="O161" s="127">
        <v>1.7797183940875001E-2</v>
      </c>
      <c r="P161" s="127">
        <v>2.5847304549641001E-2</v>
      </c>
      <c r="Q161" s="127">
        <v>2.4042180684915999E-2</v>
      </c>
      <c r="R161" s="127">
        <v>2.4350828442064001E-2</v>
      </c>
      <c r="S161" s="127">
        <v>2.8001041464804002E-2</v>
      </c>
      <c r="T161" s="127">
        <v>2.8468305707983001E-2</v>
      </c>
      <c r="U161" s="127">
        <v>2.9928138199594001E-2</v>
      </c>
      <c r="V161" s="127">
        <v>3.5614868707815002E-2</v>
      </c>
      <c r="W161" s="127">
        <v>3.6615672629818997E-2</v>
      </c>
      <c r="X161" s="127">
        <v>3.6518288022671E-2</v>
      </c>
      <c r="Y161" s="127">
        <v>3.6513638051092999E-2</v>
      </c>
      <c r="Z161" s="127">
        <v>4.3249116879633002E-2</v>
      </c>
      <c r="AA161" s="127">
        <v>4.2938297978355001E-2</v>
      </c>
      <c r="AB161" s="127">
        <v>4.2240282338250001E-2</v>
      </c>
    </row>
    <row r="162" spans="1:28">
      <c r="B162" s="81" t="s">
        <v>695</v>
      </c>
      <c r="C162" s="127">
        <v>0</v>
      </c>
      <c r="D162" s="127">
        <v>0</v>
      </c>
      <c r="E162" s="127">
        <v>0</v>
      </c>
      <c r="F162" s="127">
        <v>0</v>
      </c>
      <c r="G162" s="127">
        <v>0</v>
      </c>
      <c r="H162" s="127">
        <v>0</v>
      </c>
      <c r="I162" s="127">
        <v>0</v>
      </c>
      <c r="J162" s="127">
        <v>0</v>
      </c>
      <c r="K162" s="127">
        <v>0</v>
      </c>
      <c r="L162" s="127">
        <v>0</v>
      </c>
      <c r="M162" s="127">
        <v>0</v>
      </c>
      <c r="N162" s="127">
        <v>0</v>
      </c>
      <c r="O162" s="127">
        <v>0</v>
      </c>
      <c r="P162" s="127">
        <v>0</v>
      </c>
      <c r="Q162" s="127">
        <v>0</v>
      </c>
      <c r="R162" s="127">
        <v>0</v>
      </c>
      <c r="S162" s="127">
        <v>0</v>
      </c>
      <c r="T162" s="127">
        <v>0</v>
      </c>
      <c r="U162" s="127">
        <v>0</v>
      </c>
      <c r="V162" s="127">
        <v>0</v>
      </c>
      <c r="W162" s="127">
        <v>0</v>
      </c>
      <c r="X162" s="127">
        <v>0</v>
      </c>
      <c r="Y162" s="127">
        <v>0</v>
      </c>
      <c r="Z162" s="127">
        <v>0</v>
      </c>
      <c r="AA162" s="127">
        <v>0</v>
      </c>
      <c r="AB162" s="127">
        <v>0</v>
      </c>
    </row>
    <row r="163" spans="1:28">
      <c r="B163" s="81" t="s">
        <v>597</v>
      </c>
      <c r="C163" s="127">
        <v>0</v>
      </c>
      <c r="D163" s="127">
        <v>0</v>
      </c>
      <c r="E163" s="127">
        <v>0</v>
      </c>
      <c r="F163" s="127">
        <v>0</v>
      </c>
      <c r="G163" s="127">
        <v>0</v>
      </c>
      <c r="H163" s="127">
        <v>0</v>
      </c>
      <c r="I163" s="127">
        <v>0</v>
      </c>
      <c r="J163" s="127">
        <v>0</v>
      </c>
      <c r="K163" s="127">
        <v>0</v>
      </c>
      <c r="L163" s="127">
        <v>0</v>
      </c>
      <c r="M163" s="127">
        <v>0</v>
      </c>
      <c r="N163" s="127">
        <v>0</v>
      </c>
      <c r="O163" s="127">
        <v>0</v>
      </c>
      <c r="P163" s="127">
        <v>0</v>
      </c>
      <c r="Q163" s="127">
        <v>0</v>
      </c>
      <c r="R163" s="127">
        <v>0</v>
      </c>
      <c r="S163" s="127">
        <v>0</v>
      </c>
      <c r="T163" s="127">
        <v>0</v>
      </c>
      <c r="U163" s="127">
        <v>0</v>
      </c>
      <c r="V163" s="127">
        <v>0</v>
      </c>
      <c r="W163" s="127">
        <v>0</v>
      </c>
      <c r="X163" s="127">
        <v>0</v>
      </c>
      <c r="Y163" s="127">
        <v>0</v>
      </c>
      <c r="Z163" s="127">
        <v>0</v>
      </c>
      <c r="AA163" s="127">
        <v>0</v>
      </c>
      <c r="AB163" s="127">
        <v>0</v>
      </c>
    </row>
    <row r="164" spans="1:28">
      <c r="B164" s="81" t="s">
        <v>696</v>
      </c>
      <c r="C164" s="127">
        <v>0</v>
      </c>
      <c r="D164" s="127">
        <v>0</v>
      </c>
      <c r="E164" s="127">
        <v>0</v>
      </c>
      <c r="F164" s="127">
        <v>0</v>
      </c>
      <c r="G164" s="127">
        <v>0</v>
      </c>
      <c r="H164" s="127">
        <v>0</v>
      </c>
      <c r="I164" s="127">
        <v>0</v>
      </c>
      <c r="J164" s="127">
        <v>0</v>
      </c>
      <c r="K164" s="127">
        <v>0</v>
      </c>
      <c r="L164" s="127">
        <v>0</v>
      </c>
      <c r="M164" s="127">
        <v>0</v>
      </c>
      <c r="N164" s="127">
        <v>0</v>
      </c>
      <c r="O164" s="127">
        <v>0</v>
      </c>
      <c r="P164" s="127">
        <v>0</v>
      </c>
      <c r="Q164" s="127">
        <v>0</v>
      </c>
      <c r="R164" s="127">
        <v>0</v>
      </c>
      <c r="S164" s="127">
        <v>0</v>
      </c>
      <c r="T164" s="127">
        <v>0</v>
      </c>
      <c r="U164" s="127">
        <v>0</v>
      </c>
      <c r="V164" s="127">
        <v>0</v>
      </c>
      <c r="W164" s="127">
        <v>0</v>
      </c>
      <c r="X164" s="127">
        <v>0</v>
      </c>
      <c r="Y164" s="127">
        <v>0</v>
      </c>
      <c r="Z164" s="127">
        <v>0</v>
      </c>
      <c r="AA164" s="127">
        <v>0</v>
      </c>
      <c r="AB164" s="127">
        <v>0</v>
      </c>
    </row>
    <row r="165" spans="1:28" ht="16">
      <c r="B165" s="81" t="s">
        <v>63</v>
      </c>
      <c r="C165" s="127">
        <v>2.188488461463E-2</v>
      </c>
      <c r="D165" s="127">
        <v>2.1027860658915001E-2</v>
      </c>
      <c r="E165" s="127">
        <v>2.0902949694175998E-2</v>
      </c>
      <c r="F165" s="127">
        <v>2.1175170001424E-2</v>
      </c>
      <c r="G165" s="127">
        <v>2.694123826053E-2</v>
      </c>
      <c r="H165" s="127">
        <v>3.0192156149635999E-2</v>
      </c>
      <c r="I165" s="127">
        <v>2.4054868422857999E-2</v>
      </c>
      <c r="J165" s="127">
        <v>3.5580739660675001E-2</v>
      </c>
      <c r="K165" s="127">
        <v>3.1370720937423997E-2</v>
      </c>
      <c r="L165" s="127">
        <v>3.3982443338557003E-2</v>
      </c>
      <c r="M165" s="127">
        <v>3.2586581978231999E-2</v>
      </c>
      <c r="N165" s="127">
        <v>3.3331625624531999E-2</v>
      </c>
      <c r="O165" s="127">
        <v>3.2383994810750001E-2</v>
      </c>
      <c r="P165" s="127">
        <v>4.6428697917959998E-2</v>
      </c>
      <c r="Q165" s="127">
        <v>3.9021284223760999E-2</v>
      </c>
      <c r="R165" s="127">
        <v>4.0150006522792998E-2</v>
      </c>
      <c r="S165" s="127">
        <v>4.5605825036465E-2</v>
      </c>
      <c r="T165" s="127">
        <v>4.6767525467508002E-2</v>
      </c>
      <c r="U165" s="127">
        <v>4.9112892785655997E-2</v>
      </c>
      <c r="V165" s="127">
        <v>5.7975460658589002E-2</v>
      </c>
      <c r="W165" s="127">
        <v>5.9064521052792002E-2</v>
      </c>
      <c r="X165" s="127">
        <v>5.9592174821945003E-2</v>
      </c>
      <c r="Y165" s="127">
        <v>6.2534408917643003E-2</v>
      </c>
      <c r="Z165" s="127">
        <v>5.6532714901729002E-2</v>
      </c>
      <c r="AA165" s="127">
        <v>5.6376992258873E-2</v>
      </c>
      <c r="AB165" s="127">
        <v>5.5815060121828998E-2</v>
      </c>
    </row>
    <row r="166" spans="1:28">
      <c r="B166" s="86"/>
      <c r="C166" s="79"/>
      <c r="D166" s="79"/>
      <c r="E166" s="79"/>
      <c r="F166" s="79"/>
      <c r="G166" s="79"/>
      <c r="H166" s="79"/>
      <c r="I166" s="79"/>
      <c r="J166" s="79"/>
      <c r="K166" s="79"/>
      <c r="L166" s="79"/>
      <c r="M166" s="79"/>
      <c r="N166" s="79"/>
      <c r="O166" s="79"/>
      <c r="P166" s="79"/>
      <c r="Q166" s="79"/>
      <c r="R166" s="79"/>
      <c r="S166" s="79"/>
      <c r="T166" s="80"/>
      <c r="U166" s="80"/>
      <c r="V166" s="80"/>
      <c r="W166" s="80"/>
      <c r="X166" s="80"/>
      <c r="Y166" s="80"/>
      <c r="Z166" s="80"/>
      <c r="AA166" s="80"/>
      <c r="AB166" s="80"/>
    </row>
    <row r="167" spans="1:28">
      <c r="B167" s="78" t="s">
        <v>697</v>
      </c>
      <c r="C167" s="79"/>
      <c r="D167" s="79"/>
      <c r="E167" s="79"/>
      <c r="F167" s="79"/>
      <c r="G167" s="79"/>
      <c r="H167" s="79"/>
      <c r="I167" s="79"/>
      <c r="J167" s="79"/>
      <c r="K167" s="79"/>
      <c r="L167" s="79"/>
      <c r="M167" s="79"/>
      <c r="N167" s="79"/>
      <c r="O167" s="79"/>
      <c r="P167" s="79"/>
      <c r="Q167" s="79"/>
      <c r="R167" s="79"/>
      <c r="S167" s="79"/>
      <c r="T167" s="80"/>
      <c r="U167" s="80"/>
      <c r="V167" s="80"/>
      <c r="W167" s="80"/>
      <c r="X167" s="80"/>
      <c r="Y167" s="80"/>
      <c r="Z167" s="80"/>
      <c r="AA167" s="80"/>
      <c r="AB167" s="80"/>
    </row>
    <row r="168" spans="1:28">
      <c r="B168" s="81" t="s">
        <v>20</v>
      </c>
      <c r="C168" s="124">
        <v>92.461862044755804</v>
      </c>
      <c r="D168" s="124">
        <v>91.945941602934298</v>
      </c>
      <c r="E168" s="124">
        <v>92.519841517528604</v>
      </c>
      <c r="F168" s="124">
        <v>91.480322395636406</v>
      </c>
      <c r="G168" s="124">
        <v>91.045516767754293</v>
      </c>
      <c r="H168" s="124">
        <v>91.322052936126099</v>
      </c>
      <c r="I168" s="124">
        <v>91.470100216386697</v>
      </c>
      <c r="J168" s="124">
        <v>92.004843660399999</v>
      </c>
      <c r="K168" s="124">
        <v>92.849909309172304</v>
      </c>
      <c r="L168" s="124">
        <v>92.255894083407298</v>
      </c>
      <c r="M168" s="124">
        <v>92.3733981647555</v>
      </c>
      <c r="N168" s="124">
        <v>91.007850029148798</v>
      </c>
      <c r="O168" s="124">
        <v>92.405118451481798</v>
      </c>
      <c r="P168" s="124">
        <v>92.4386155417411</v>
      </c>
      <c r="Q168" s="124">
        <v>92.160420064362199</v>
      </c>
      <c r="R168" s="124">
        <v>91.834443027313398</v>
      </c>
      <c r="S168" s="124">
        <v>91.592218246282599</v>
      </c>
      <c r="T168" s="124">
        <v>91.917522421863396</v>
      </c>
      <c r="U168" s="124">
        <v>91.460004370308397</v>
      </c>
      <c r="V168" s="124">
        <v>90.736722006409906</v>
      </c>
      <c r="W168" s="124">
        <v>91.006816166220702</v>
      </c>
      <c r="X168" s="124">
        <v>89.850713042877501</v>
      </c>
      <c r="Y168" s="124">
        <v>89.155389029666395</v>
      </c>
      <c r="Z168" s="124">
        <v>89.346567988761194</v>
      </c>
      <c r="AA168" s="124">
        <v>88.639625578946294</v>
      </c>
      <c r="AB168" s="124">
        <v>88.501095627197898</v>
      </c>
    </row>
    <row r="169" spans="1:28">
      <c r="B169" s="81" t="s">
        <v>32</v>
      </c>
      <c r="C169" s="124">
        <v>2.39053449899885</v>
      </c>
      <c r="D169" s="124">
        <v>2.4200403397371302</v>
      </c>
      <c r="E169" s="124">
        <v>2.3335247477841801</v>
      </c>
      <c r="F169" s="124">
        <v>2.60000811437724</v>
      </c>
      <c r="G169" s="124">
        <v>2.5361224115847398</v>
      </c>
      <c r="H169" s="124">
        <v>2.5196576247020399</v>
      </c>
      <c r="I169" s="124">
        <v>2.6907080805585299</v>
      </c>
      <c r="J169" s="124">
        <v>2.44275451108722</v>
      </c>
      <c r="K169" s="124">
        <v>2.2207695965015599</v>
      </c>
      <c r="L169" s="124">
        <v>2.4010094160602802</v>
      </c>
      <c r="M169" s="124">
        <v>2.3499346279218298</v>
      </c>
      <c r="N169" s="124">
        <v>3.31942706755019</v>
      </c>
      <c r="O169" s="124">
        <v>2.5132060705558201</v>
      </c>
      <c r="P169" s="124">
        <v>2.4692745971489698</v>
      </c>
      <c r="Q169" s="124">
        <v>2.5264173298500001</v>
      </c>
      <c r="R169" s="124">
        <v>2.63089889188721</v>
      </c>
      <c r="S169" s="124">
        <v>2.7287549922544398</v>
      </c>
      <c r="T169" s="124">
        <v>2.34482240314136</v>
      </c>
      <c r="U169" s="124">
        <v>2.4545010142944998</v>
      </c>
      <c r="V169" s="124">
        <v>3.0198265206001502</v>
      </c>
      <c r="W169" s="124">
        <v>2.9633679073203298</v>
      </c>
      <c r="X169" s="124">
        <v>3.3369396804373102</v>
      </c>
      <c r="Y169" s="124">
        <v>3.5160344025453401</v>
      </c>
      <c r="Z169" s="124">
        <v>4.0644142089813604</v>
      </c>
      <c r="AA169" s="124">
        <v>4.3077011173884499</v>
      </c>
      <c r="AB169" s="124">
        <v>4.3649115826694604</v>
      </c>
    </row>
    <row r="170" spans="1:28">
      <c r="B170" s="81" t="s">
        <v>695</v>
      </c>
      <c r="C170" s="124">
        <v>0</v>
      </c>
      <c r="D170" s="124">
        <v>0</v>
      </c>
      <c r="E170" s="124">
        <v>0</v>
      </c>
      <c r="F170" s="124">
        <v>0</v>
      </c>
      <c r="G170" s="124">
        <v>0</v>
      </c>
      <c r="H170" s="124">
        <v>0</v>
      </c>
      <c r="I170" s="124">
        <v>0</v>
      </c>
      <c r="J170" s="124">
        <v>0</v>
      </c>
      <c r="K170" s="124">
        <v>0</v>
      </c>
      <c r="L170" s="124">
        <v>0</v>
      </c>
      <c r="M170" s="124">
        <v>0</v>
      </c>
      <c r="N170" s="124">
        <v>0</v>
      </c>
      <c r="O170" s="124">
        <v>0</v>
      </c>
      <c r="P170" s="124">
        <v>0</v>
      </c>
      <c r="Q170" s="124">
        <v>0</v>
      </c>
      <c r="R170" s="124">
        <v>0</v>
      </c>
      <c r="S170" s="124">
        <v>0</v>
      </c>
      <c r="T170" s="124">
        <v>0</v>
      </c>
      <c r="U170" s="124">
        <v>0</v>
      </c>
      <c r="V170" s="124">
        <v>0</v>
      </c>
      <c r="W170" s="124">
        <v>0</v>
      </c>
      <c r="X170" s="124">
        <v>0</v>
      </c>
      <c r="Y170" s="124">
        <v>0</v>
      </c>
      <c r="Z170" s="124">
        <v>0</v>
      </c>
      <c r="AA170" s="124">
        <v>0</v>
      </c>
      <c r="AB170" s="124">
        <v>0</v>
      </c>
    </row>
    <row r="171" spans="1:28">
      <c r="B171" s="81" t="s">
        <v>597</v>
      </c>
      <c r="C171" s="124">
        <v>0</v>
      </c>
      <c r="D171" s="124">
        <v>0</v>
      </c>
      <c r="E171" s="124">
        <v>0</v>
      </c>
      <c r="F171" s="124">
        <v>0</v>
      </c>
      <c r="G171" s="124">
        <v>0</v>
      </c>
      <c r="H171" s="124">
        <v>0</v>
      </c>
      <c r="I171" s="124">
        <v>0</v>
      </c>
      <c r="J171" s="124">
        <v>0</v>
      </c>
      <c r="K171" s="124">
        <v>0</v>
      </c>
      <c r="L171" s="124">
        <v>0</v>
      </c>
      <c r="M171" s="124">
        <v>0</v>
      </c>
      <c r="N171" s="124">
        <v>0</v>
      </c>
      <c r="O171" s="124">
        <v>0</v>
      </c>
      <c r="P171" s="124">
        <v>0</v>
      </c>
      <c r="Q171" s="124">
        <v>0</v>
      </c>
      <c r="R171" s="124">
        <v>0</v>
      </c>
      <c r="S171" s="124">
        <v>0</v>
      </c>
      <c r="T171" s="124">
        <v>0</v>
      </c>
      <c r="U171" s="124">
        <v>0</v>
      </c>
      <c r="V171" s="124">
        <v>0</v>
      </c>
      <c r="W171" s="124">
        <v>0</v>
      </c>
      <c r="X171" s="124">
        <v>0</v>
      </c>
      <c r="Y171" s="124">
        <v>0</v>
      </c>
      <c r="Z171" s="124">
        <v>0</v>
      </c>
      <c r="AA171" s="124">
        <v>0</v>
      </c>
      <c r="AB171" s="124">
        <v>0</v>
      </c>
    </row>
    <row r="172" spans="1:28">
      <c r="B172" s="81" t="s">
        <v>696</v>
      </c>
      <c r="C172" s="124">
        <v>0</v>
      </c>
      <c r="D172" s="124">
        <v>0</v>
      </c>
      <c r="E172" s="124">
        <v>0</v>
      </c>
      <c r="F172" s="124">
        <v>0</v>
      </c>
      <c r="G172" s="124">
        <v>0</v>
      </c>
      <c r="H172" s="124">
        <v>0</v>
      </c>
      <c r="I172" s="124">
        <v>0</v>
      </c>
      <c r="J172" s="124">
        <v>0</v>
      </c>
      <c r="K172" s="124">
        <v>0</v>
      </c>
      <c r="L172" s="124">
        <v>0</v>
      </c>
      <c r="M172" s="124">
        <v>0</v>
      </c>
      <c r="N172" s="124">
        <v>0</v>
      </c>
      <c r="O172" s="124">
        <v>0</v>
      </c>
      <c r="P172" s="124">
        <v>0</v>
      </c>
      <c r="Q172" s="124">
        <v>0</v>
      </c>
      <c r="R172" s="124">
        <v>0</v>
      </c>
      <c r="S172" s="124">
        <v>0</v>
      </c>
      <c r="T172" s="124">
        <v>0</v>
      </c>
      <c r="U172" s="124">
        <v>0</v>
      </c>
      <c r="V172" s="124">
        <v>0</v>
      </c>
      <c r="W172" s="124">
        <v>0</v>
      </c>
      <c r="X172" s="124">
        <v>0</v>
      </c>
      <c r="Y172" s="124">
        <v>0</v>
      </c>
      <c r="Z172" s="124">
        <v>0</v>
      </c>
      <c r="AA172" s="124">
        <v>0</v>
      </c>
      <c r="AB172" s="124">
        <v>0</v>
      </c>
    </row>
    <row r="173" spans="1:28" ht="16">
      <c r="B173" s="81" t="s">
        <v>63</v>
      </c>
      <c r="C173" s="124">
        <v>5.1476034562452497</v>
      </c>
      <c r="D173" s="124">
        <v>5.6340180573284799</v>
      </c>
      <c r="E173" s="124">
        <v>5.14663373468714</v>
      </c>
      <c r="F173" s="124">
        <v>5.9196694899863198</v>
      </c>
      <c r="G173" s="124">
        <v>6.4183608206609097</v>
      </c>
      <c r="H173" s="124">
        <v>6.1582894391717904</v>
      </c>
      <c r="I173" s="124">
        <v>5.83919170305471</v>
      </c>
      <c r="J173" s="124">
        <v>5.5524018285127399</v>
      </c>
      <c r="K173" s="124">
        <v>4.9293210943260597</v>
      </c>
      <c r="L173" s="124">
        <v>5.3430965005323099</v>
      </c>
      <c r="M173" s="124">
        <v>5.2766672073226104</v>
      </c>
      <c r="N173" s="124">
        <v>5.6727229033009197</v>
      </c>
      <c r="O173" s="124">
        <v>5.0816754779622899</v>
      </c>
      <c r="P173" s="124">
        <v>5.09210986110992</v>
      </c>
      <c r="Q173" s="124">
        <v>5.3131626057877401</v>
      </c>
      <c r="R173" s="124">
        <v>5.5346580807992902</v>
      </c>
      <c r="S173" s="124">
        <v>5.6790267614629197</v>
      </c>
      <c r="T173" s="124">
        <v>5.7376551749952203</v>
      </c>
      <c r="U173" s="124">
        <v>6.08549461539703</v>
      </c>
      <c r="V173" s="124">
        <v>6.2434514729898796</v>
      </c>
      <c r="W173" s="124">
        <v>6.0298159264589399</v>
      </c>
      <c r="X173" s="124">
        <v>6.8123472766851796</v>
      </c>
      <c r="Y173" s="124">
        <v>7.3285765677882102</v>
      </c>
      <c r="Z173" s="124">
        <v>6.5890178022573904</v>
      </c>
      <c r="AA173" s="124">
        <v>7.0526733036651903</v>
      </c>
      <c r="AB173" s="124">
        <v>7.1339927901325497</v>
      </c>
    </row>
    <row r="174" spans="1:28">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row>
    <row r="175" spans="1:28">
      <c r="A175" s="68"/>
      <c r="B175" s="87" t="s">
        <v>703</v>
      </c>
      <c r="C175" s="133">
        <v>56.307917742132702</v>
      </c>
      <c r="D175" s="133">
        <v>54.544837046800403</v>
      </c>
      <c r="E175" s="133">
        <v>56.681293964373602</v>
      </c>
      <c r="F175" s="133">
        <v>50.678619128347599</v>
      </c>
      <c r="G175" s="133">
        <v>49.732365152571703</v>
      </c>
      <c r="H175" s="133">
        <v>51.030966778614399</v>
      </c>
      <c r="I175" s="133">
        <v>49.228793563032902</v>
      </c>
      <c r="J175" s="133">
        <v>54.186709702244599</v>
      </c>
      <c r="K175" s="133">
        <v>60.636390452544298</v>
      </c>
      <c r="L175" s="133">
        <v>55.8601734840746</v>
      </c>
      <c r="M175" s="133">
        <v>57.386054264506399</v>
      </c>
      <c r="N175" s="133">
        <v>61.279277837714403</v>
      </c>
      <c r="O175" s="133">
        <v>59.968642648513899</v>
      </c>
      <c r="P175" s="133">
        <v>62.234125528840401</v>
      </c>
      <c r="Q175" s="133">
        <v>58.975797073425902</v>
      </c>
      <c r="R175" s="133">
        <v>56.025982781432198</v>
      </c>
      <c r="S175" s="133">
        <v>54.599807244300798</v>
      </c>
      <c r="T175" s="133">
        <v>54.738673852231003</v>
      </c>
      <c r="U175" s="133">
        <v>51.972114005630402</v>
      </c>
      <c r="V175" s="133">
        <v>47.955537465004298</v>
      </c>
      <c r="W175" s="133">
        <v>49.410015402510098</v>
      </c>
      <c r="X175" s="133">
        <v>43.680794786077797</v>
      </c>
      <c r="Y175" s="133">
        <v>40.978613267796298</v>
      </c>
      <c r="Z175" s="133">
        <v>41.179494323007098</v>
      </c>
      <c r="AA175" s="133">
        <v>38.562480945951002</v>
      </c>
      <c r="AB175" s="133">
        <v>38.048520680068698</v>
      </c>
    </row>
    <row r="176" spans="1:28">
      <c r="A176" s="68"/>
      <c r="B176" s="87"/>
      <c r="C176" s="76"/>
      <c r="D176" s="76"/>
      <c r="E176" s="76"/>
      <c r="F176" s="76"/>
      <c r="G176" s="76"/>
      <c r="H176" s="76"/>
      <c r="I176" s="76"/>
      <c r="J176" s="76"/>
      <c r="K176" s="76"/>
      <c r="L176" s="76"/>
      <c r="M176" s="76"/>
      <c r="N176" s="76"/>
      <c r="O176" s="76"/>
      <c r="P176" s="76"/>
      <c r="Q176" s="76"/>
      <c r="R176" s="76"/>
      <c r="S176" s="76"/>
      <c r="T176" s="77"/>
      <c r="U176" s="77"/>
      <c r="V176" s="77"/>
      <c r="W176" s="77"/>
      <c r="X176" s="77"/>
      <c r="Y176" s="77"/>
      <c r="Z176" s="77"/>
      <c r="AA176" s="77"/>
      <c r="AB176" s="77"/>
    </row>
    <row r="177" spans="1:28">
      <c r="C177" s="79"/>
      <c r="D177" s="79"/>
      <c r="E177" s="79"/>
      <c r="F177" s="79"/>
      <c r="G177" s="79"/>
      <c r="H177" s="79"/>
      <c r="I177" s="79"/>
      <c r="J177" s="79"/>
      <c r="K177" s="79"/>
      <c r="L177" s="79"/>
      <c r="M177" s="79"/>
      <c r="N177" s="79"/>
      <c r="O177" s="79"/>
      <c r="P177" s="79"/>
      <c r="Q177" s="79"/>
      <c r="R177" s="79"/>
      <c r="S177" s="79"/>
      <c r="T177" s="80"/>
      <c r="U177" s="80"/>
      <c r="V177" s="80"/>
      <c r="W177" s="80"/>
      <c r="X177" s="80"/>
      <c r="Y177" s="80"/>
      <c r="Z177" s="80"/>
      <c r="AA177" s="80"/>
      <c r="AB177" s="80"/>
    </row>
    <row r="178" spans="1:28" ht="30">
      <c r="A178" s="68"/>
      <c r="B178" s="85" t="s">
        <v>708</v>
      </c>
      <c r="C178" s="126">
        <v>3.8695858882232002E-2</v>
      </c>
      <c r="D178" s="126">
        <v>3.5904376294824999E-2</v>
      </c>
      <c r="E178" s="126">
        <v>3.5604363758981003E-2</v>
      </c>
      <c r="F178" s="126">
        <v>3.5686004237968E-2</v>
      </c>
      <c r="G178" s="126">
        <v>4.0170970777035998E-2</v>
      </c>
      <c r="H178" s="126">
        <v>4.3926402433851E-2</v>
      </c>
      <c r="I178" s="126">
        <v>3.9597117866272999E-2</v>
      </c>
      <c r="J178" s="126">
        <v>5.4000644202118003E-2</v>
      </c>
      <c r="K178" s="126">
        <v>5.1985003546529997E-2</v>
      </c>
      <c r="L178" s="126">
        <v>5.2765927052598999E-2</v>
      </c>
      <c r="M178" s="126">
        <v>5.0757977687107998E-2</v>
      </c>
      <c r="N178" s="126">
        <v>5.1857361284184E-2</v>
      </c>
      <c r="O178" s="126">
        <v>5.0181178751625997E-2</v>
      </c>
      <c r="P178" s="126">
        <v>7.2276002467601005E-2</v>
      </c>
      <c r="Q178" s="126">
        <v>6.3063464908676994E-2</v>
      </c>
      <c r="R178" s="126">
        <v>6.4500834964858006E-2</v>
      </c>
      <c r="S178" s="126">
        <v>7.3606866501269005E-2</v>
      </c>
      <c r="T178" s="126">
        <v>7.5235831175491E-2</v>
      </c>
      <c r="U178" s="126">
        <v>7.9041030985250005E-2</v>
      </c>
      <c r="V178" s="126">
        <v>9.3590329366404004E-2</v>
      </c>
      <c r="W178" s="126">
        <v>9.5680193682611006E-2</v>
      </c>
      <c r="X178" s="126">
        <v>9.6110462844615996E-2</v>
      </c>
      <c r="Y178" s="126">
        <v>9.9048046968735995E-2</v>
      </c>
      <c r="Z178" s="126">
        <v>9.9781831781362004E-2</v>
      </c>
      <c r="AA178" s="126">
        <v>9.9315290237228002E-2</v>
      </c>
      <c r="AB178" s="126">
        <v>9.8055342460079006E-2</v>
      </c>
    </row>
    <row r="179" spans="1:28">
      <c r="B179" s="78"/>
      <c r="C179" s="79"/>
      <c r="D179" s="79"/>
      <c r="E179" s="79"/>
      <c r="F179" s="79"/>
      <c r="G179" s="79"/>
      <c r="H179" s="79"/>
      <c r="I179" s="79"/>
      <c r="J179" s="79"/>
      <c r="K179" s="79"/>
      <c r="L179" s="79"/>
      <c r="M179" s="79"/>
      <c r="N179" s="79"/>
      <c r="O179" s="79"/>
      <c r="P179" s="79"/>
      <c r="Q179" s="79"/>
      <c r="R179" s="79"/>
      <c r="S179" s="79"/>
      <c r="T179" s="80"/>
      <c r="U179" s="80"/>
      <c r="V179" s="80"/>
      <c r="W179" s="80"/>
      <c r="X179" s="80"/>
      <c r="Y179" s="80"/>
      <c r="Z179" s="80"/>
      <c r="AA179" s="80"/>
      <c r="AB179" s="80"/>
    </row>
    <row r="180" spans="1:28">
      <c r="A180" s="68"/>
      <c r="B180" s="87" t="s">
        <v>703</v>
      </c>
      <c r="C180" s="126">
        <v>4.6192012732864596</v>
      </c>
      <c r="D180" s="126">
        <v>4.2644144458536903</v>
      </c>
      <c r="E180" s="126">
        <v>4.2314810661728099</v>
      </c>
      <c r="F180" s="126">
        <v>4.2244966195723297</v>
      </c>
      <c r="G180" s="126">
        <v>4.5694467085890098</v>
      </c>
      <c r="H180" s="126">
        <v>4.7521913795946897</v>
      </c>
      <c r="I180" s="126">
        <v>4.2693191655938403</v>
      </c>
      <c r="J180" s="126">
        <v>4.5655991243608298</v>
      </c>
      <c r="K180" s="126">
        <v>4.3964632705928901</v>
      </c>
      <c r="L180" s="126">
        <v>4.4324760370048404</v>
      </c>
      <c r="M180" s="126">
        <v>4.3681416017200903</v>
      </c>
      <c r="N180" s="126">
        <v>4.3622602951835896</v>
      </c>
      <c r="O180" s="126">
        <v>4.3619964453202602</v>
      </c>
      <c r="P180" s="126">
        <v>5.3843682528096597</v>
      </c>
      <c r="Q180" s="126">
        <v>4.6214003123016898</v>
      </c>
      <c r="R180" s="126">
        <v>4.6327447664421104</v>
      </c>
      <c r="S180" s="126">
        <v>4.6385174364083497</v>
      </c>
      <c r="T180" s="126">
        <v>4.6384281226634601</v>
      </c>
      <c r="U180" s="126">
        <v>4.6319950248005002</v>
      </c>
      <c r="V180" s="126">
        <v>4.62729005840764</v>
      </c>
      <c r="W180" s="126">
        <v>4.6255593855521902</v>
      </c>
      <c r="X180" s="126">
        <v>4.6320919726510299</v>
      </c>
      <c r="Y180" s="126">
        <v>4.6291202265191904</v>
      </c>
      <c r="Z180" s="126">
        <v>4.55991719725073</v>
      </c>
      <c r="AA180" s="126">
        <v>4.55600670408126</v>
      </c>
      <c r="AB180" s="126">
        <v>4.5415763699386797</v>
      </c>
    </row>
    <row r="181" spans="1:28">
      <c r="U181" s="3"/>
      <c r="V181" s="3"/>
      <c r="W181" s="3"/>
      <c r="X181" s="3"/>
      <c r="Y181" s="3"/>
      <c r="Z181" s="3"/>
      <c r="AA181" s="3"/>
      <c r="AB181" s="3"/>
    </row>
    <row r="182" spans="1:28">
      <c r="A182" s="66" t="s">
        <v>705</v>
      </c>
      <c r="B182" s="49"/>
      <c r="C182" s="49"/>
      <c r="D182" s="49"/>
      <c r="E182" s="49"/>
      <c r="F182" s="49"/>
      <c r="G182" s="49"/>
      <c r="H182" s="49"/>
      <c r="U182" s="3"/>
      <c r="V182" s="3"/>
      <c r="W182" s="3"/>
      <c r="X182" s="3"/>
      <c r="Y182" s="3"/>
      <c r="Z182" s="3"/>
      <c r="AA182" s="3"/>
      <c r="AB182" s="3"/>
    </row>
    <row r="183" spans="1:28">
      <c r="C183" s="66"/>
      <c r="D183" s="66"/>
      <c r="E183" s="66"/>
      <c r="F183" s="66"/>
      <c r="G183" s="66"/>
      <c r="H183" s="66"/>
    </row>
    <row r="184" spans="1:28" ht="16">
      <c r="A184" s="70" t="s">
        <v>98</v>
      </c>
      <c r="F184" s="49"/>
      <c r="G184" s="49"/>
      <c r="H184" s="49"/>
      <c r="I184" s="49"/>
    </row>
    <row r="185" spans="1:28" ht="18">
      <c r="A185" s="70" t="s">
        <v>781</v>
      </c>
      <c r="G185" s="110" t="s">
        <v>773</v>
      </c>
    </row>
    <row r="186" spans="1:28" ht="16">
      <c r="C186" s="71"/>
      <c r="D186" s="71"/>
      <c r="E186" s="71"/>
      <c r="F186" s="72"/>
      <c r="G186" s="72"/>
      <c r="H186" s="72"/>
      <c r="I186" s="72"/>
      <c r="J186" s="3"/>
    </row>
    <row r="188" spans="1:28">
      <c r="C188" s="73">
        <v>1990</v>
      </c>
      <c r="D188" s="73">
        <v>1991</v>
      </c>
      <c r="E188" s="73">
        <v>1992</v>
      </c>
      <c r="F188" s="73">
        <v>1993</v>
      </c>
      <c r="G188" s="73">
        <v>1994</v>
      </c>
      <c r="H188" s="73">
        <v>1995</v>
      </c>
      <c r="I188" s="73">
        <v>1996</v>
      </c>
      <c r="J188" s="73">
        <v>1997</v>
      </c>
      <c r="K188" s="73">
        <v>1998</v>
      </c>
      <c r="L188" s="73">
        <v>1999</v>
      </c>
      <c r="M188" s="73">
        <v>2000</v>
      </c>
      <c r="N188" s="73">
        <v>2001</v>
      </c>
      <c r="O188" s="73">
        <v>2002</v>
      </c>
      <c r="P188" s="73">
        <v>2003</v>
      </c>
      <c r="Q188" s="73">
        <v>2004</v>
      </c>
      <c r="R188" s="73">
        <v>2005</v>
      </c>
      <c r="S188" s="73">
        <v>2006</v>
      </c>
      <c r="T188" s="74">
        <v>2007</v>
      </c>
      <c r="U188" s="74">
        <v>2008</v>
      </c>
      <c r="V188" s="74">
        <v>2009</v>
      </c>
      <c r="W188" s="74">
        <v>2010</v>
      </c>
      <c r="X188" s="74">
        <v>2011</v>
      </c>
      <c r="Y188" s="74">
        <v>2012</v>
      </c>
      <c r="Z188" s="74">
        <v>2013</v>
      </c>
      <c r="AA188" s="74">
        <v>2014</v>
      </c>
      <c r="AB188" s="74">
        <v>2015</v>
      </c>
    </row>
    <row r="189" spans="1:28">
      <c r="C189" s="66"/>
      <c r="D189" s="66"/>
      <c r="E189" s="66"/>
      <c r="F189" s="66"/>
      <c r="G189" s="66"/>
      <c r="H189" s="66"/>
      <c r="I189" s="66"/>
      <c r="J189" s="66"/>
      <c r="K189" s="66"/>
      <c r="L189" s="66"/>
      <c r="M189" s="66"/>
      <c r="N189" s="66"/>
      <c r="O189" s="66"/>
      <c r="P189" s="66"/>
      <c r="U189" s="3"/>
      <c r="V189" s="3"/>
      <c r="W189" s="3"/>
      <c r="X189" s="3"/>
      <c r="Y189" s="3"/>
      <c r="Z189" s="3"/>
      <c r="AA189" s="3"/>
      <c r="AB189" s="3"/>
    </row>
    <row r="190" spans="1:28" ht="16">
      <c r="A190" s="68"/>
      <c r="B190" s="88" t="s">
        <v>709</v>
      </c>
      <c r="C190" s="126">
        <v>10.1516683318627</v>
      </c>
      <c r="D190" s="126">
        <v>10.143748907178701</v>
      </c>
      <c r="E190" s="126">
        <v>10.1826012901852</v>
      </c>
      <c r="F190" s="126">
        <v>10.2569743939828</v>
      </c>
      <c r="G190" s="126">
        <v>10.340109114782701</v>
      </c>
      <c r="H190" s="126">
        <v>10.6802641140948</v>
      </c>
      <c r="I190" s="126">
        <v>10.7083765889424</v>
      </c>
      <c r="J190" s="126">
        <v>10.268050165035</v>
      </c>
      <c r="K190" s="126">
        <v>10.737921434420899</v>
      </c>
      <c r="L190" s="126">
        <v>10.7689601545244</v>
      </c>
      <c r="M190" s="126">
        <v>9.93520948686362</v>
      </c>
      <c r="N190" s="126">
        <v>9.5642597055737806</v>
      </c>
      <c r="O190" s="126">
        <v>10.5609844686996</v>
      </c>
      <c r="P190" s="126">
        <v>11.5694431957265</v>
      </c>
      <c r="Q190" s="126">
        <v>10.0248117059128</v>
      </c>
      <c r="R190" s="126">
        <v>10.4534333808864</v>
      </c>
      <c r="S190" s="126">
        <v>10.706243021108699</v>
      </c>
      <c r="T190" s="126">
        <v>10.178526663381</v>
      </c>
      <c r="U190" s="126">
        <v>11.574150292463599</v>
      </c>
      <c r="V190" s="126">
        <v>13.2035382296935</v>
      </c>
      <c r="W190" s="126">
        <v>11.273349848426401</v>
      </c>
      <c r="X190" s="126">
        <v>11.538051418940899</v>
      </c>
      <c r="Y190" s="126">
        <v>11.0261088295943</v>
      </c>
      <c r="Z190" s="126">
        <v>10.982074381792</v>
      </c>
      <c r="AA190" s="126">
        <v>10.7690256964797</v>
      </c>
      <c r="AB190" s="126">
        <v>9.8642221974397408</v>
      </c>
    </row>
    <row r="191" spans="1:28">
      <c r="B191" s="78" t="s">
        <v>710</v>
      </c>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127"/>
      <c r="AB191" s="127"/>
    </row>
    <row r="192" spans="1:28">
      <c r="B192" s="81" t="s">
        <v>711</v>
      </c>
      <c r="C192" s="127">
        <v>0.69269619719768005</v>
      </c>
      <c r="D192" s="127">
        <v>0.68612726521956002</v>
      </c>
      <c r="E192" s="127">
        <v>0.67999025398040003</v>
      </c>
      <c r="F192" s="127">
        <v>0.67894320153667997</v>
      </c>
      <c r="G192" s="127">
        <v>0.69362801247591999</v>
      </c>
      <c r="H192" s="127">
        <v>0.71300007625063999</v>
      </c>
      <c r="I192" s="127">
        <v>0.71151425334124996</v>
      </c>
      <c r="J192" s="127">
        <v>0.66609359434005999</v>
      </c>
      <c r="K192" s="127">
        <v>0.69749962711837998</v>
      </c>
      <c r="L192" s="127">
        <v>0.69294596076935999</v>
      </c>
      <c r="M192" s="127">
        <v>0.63801040297615996</v>
      </c>
      <c r="N192" s="127">
        <v>0.61102709917126996</v>
      </c>
      <c r="O192" s="127">
        <v>0.66639478297872001</v>
      </c>
      <c r="P192" s="127">
        <v>0.73345144322585998</v>
      </c>
      <c r="Q192" s="127">
        <v>0.63205025497218004</v>
      </c>
      <c r="R192" s="127">
        <v>0.65225654192789995</v>
      </c>
      <c r="S192" s="127">
        <v>0.66404241657455998</v>
      </c>
      <c r="T192" s="127">
        <v>0.63465885858250903</v>
      </c>
      <c r="U192" s="127">
        <v>0.71985877220587002</v>
      </c>
      <c r="V192" s="127">
        <v>0.80319687037748</v>
      </c>
      <c r="W192" s="127">
        <v>0.67028275545307203</v>
      </c>
      <c r="X192" s="127">
        <v>0.67863269056674302</v>
      </c>
      <c r="Y192" s="127">
        <v>0.63972345823278398</v>
      </c>
      <c r="Z192" s="127">
        <v>0.63080669447798798</v>
      </c>
      <c r="AA192" s="127">
        <v>0.61387551925113604</v>
      </c>
      <c r="AB192" s="127">
        <v>0.55895539659113103</v>
      </c>
    </row>
    <row r="193" spans="2:28">
      <c r="B193" s="81" t="s">
        <v>712</v>
      </c>
      <c r="C193" s="127">
        <v>1.68003568101314</v>
      </c>
      <c r="D193" s="127">
        <v>1.68427137967637</v>
      </c>
      <c r="E193" s="127">
        <v>1.6895930699410699</v>
      </c>
      <c r="F193" s="127">
        <v>1.7135532511311</v>
      </c>
      <c r="G193" s="127">
        <v>1.7257925641803999</v>
      </c>
      <c r="H193" s="127">
        <v>1.7788755253453801</v>
      </c>
      <c r="I193" s="127">
        <v>1.7850524565749999</v>
      </c>
      <c r="J193" s="127">
        <v>1.71845734908244</v>
      </c>
      <c r="K193" s="127">
        <v>1.8238133763514</v>
      </c>
      <c r="L193" s="127">
        <v>1.811333272725</v>
      </c>
      <c r="M193" s="127">
        <v>1.67507041202052</v>
      </c>
      <c r="N193" s="127">
        <v>1.61564470135765</v>
      </c>
      <c r="O193" s="127">
        <v>1.7974429503845999</v>
      </c>
      <c r="P193" s="127">
        <v>2.0083741860615301</v>
      </c>
      <c r="Q193" s="127">
        <v>1.77736999237152</v>
      </c>
      <c r="R193" s="127">
        <v>1.8557411611329599</v>
      </c>
      <c r="S193" s="127">
        <v>1.9054538087691999</v>
      </c>
      <c r="T193" s="127">
        <v>1.82162816873274</v>
      </c>
      <c r="U193" s="127">
        <v>2.08514758778397</v>
      </c>
      <c r="V193" s="127">
        <v>2.3437523929208299</v>
      </c>
      <c r="W193" s="127">
        <v>1.9782868166358001</v>
      </c>
      <c r="X193" s="127">
        <v>2.0168223234820202</v>
      </c>
      <c r="Y193" s="127">
        <v>1.90629342871611</v>
      </c>
      <c r="Z193" s="127">
        <v>1.88643130664415</v>
      </c>
      <c r="AA193" s="127">
        <v>1.84406484730266</v>
      </c>
      <c r="AB193" s="127">
        <v>1.67854324864698</v>
      </c>
    </row>
    <row r="194" spans="2:28">
      <c r="B194" s="81" t="s">
        <v>713</v>
      </c>
      <c r="C194" s="127">
        <v>0.68340558041788002</v>
      </c>
      <c r="D194" s="127">
        <v>0.67153064946431995</v>
      </c>
      <c r="E194" s="127">
        <v>0.65995510096044996</v>
      </c>
      <c r="F194" s="127">
        <v>0.65188911626503998</v>
      </c>
      <c r="G194" s="127">
        <v>0.65043767255455998</v>
      </c>
      <c r="H194" s="127">
        <v>0.66745851248440002</v>
      </c>
      <c r="I194" s="127">
        <v>0.66351579902636004</v>
      </c>
      <c r="J194" s="127">
        <v>0.62922225975188995</v>
      </c>
      <c r="K194" s="127">
        <v>0.65283753708376002</v>
      </c>
      <c r="L194" s="127">
        <v>0.64564363306368</v>
      </c>
      <c r="M194" s="127">
        <v>0.59244188468040004</v>
      </c>
      <c r="N194" s="127">
        <v>0.56457041070375003</v>
      </c>
      <c r="O194" s="127">
        <v>0.60711427555487996</v>
      </c>
      <c r="P194" s="127">
        <v>0.66219244025501001</v>
      </c>
      <c r="Q194" s="127">
        <v>0.56015865469836001</v>
      </c>
      <c r="R194" s="127">
        <v>0.57268410917120005</v>
      </c>
      <c r="S194" s="127">
        <v>0.57907035757856995</v>
      </c>
      <c r="T194" s="127">
        <v>0.55415438915710002</v>
      </c>
      <c r="U194" s="127">
        <v>0.62400197125860002</v>
      </c>
      <c r="V194" s="127">
        <v>0.68924614894275005</v>
      </c>
      <c r="W194" s="127">
        <v>0.60350027960793995</v>
      </c>
      <c r="X194" s="127">
        <v>0.60770412952649</v>
      </c>
      <c r="Y194" s="127">
        <v>0.57080060274126998</v>
      </c>
      <c r="Z194" s="127">
        <v>0.56105078927016006</v>
      </c>
      <c r="AA194" s="127">
        <v>0.54421166152461997</v>
      </c>
      <c r="AB194" s="127">
        <v>0.49575654483020598</v>
      </c>
    </row>
    <row r="195" spans="2:28">
      <c r="B195" s="81" t="s">
        <v>714</v>
      </c>
      <c r="C195" s="127">
        <v>0.22537438269374999</v>
      </c>
      <c r="D195" s="127">
        <v>0.22595402200535999</v>
      </c>
      <c r="E195" s="127">
        <v>0.22733161328304</v>
      </c>
      <c r="F195" s="127">
        <v>0.22983702843039999</v>
      </c>
      <c r="G195" s="127">
        <v>0.23138931772855001</v>
      </c>
      <c r="H195" s="127">
        <v>0.23865889986455999</v>
      </c>
      <c r="I195" s="127">
        <v>0.23967037952402001</v>
      </c>
      <c r="J195" s="127">
        <v>0.2314036587803</v>
      </c>
      <c r="K195" s="127">
        <v>0.24295300578465001</v>
      </c>
      <c r="L195" s="127">
        <v>0.25068965227658002</v>
      </c>
      <c r="M195" s="127">
        <v>0.23172385678624</v>
      </c>
      <c r="N195" s="127">
        <v>0.22304078476799999</v>
      </c>
      <c r="O195" s="127">
        <v>0.24578884479599999</v>
      </c>
      <c r="P195" s="127">
        <v>0.26776291234588001</v>
      </c>
      <c r="Q195" s="127">
        <v>0.23033030482778999</v>
      </c>
      <c r="R195" s="127">
        <v>0.24000054198099</v>
      </c>
      <c r="S195" s="127">
        <v>0.24551262852</v>
      </c>
      <c r="T195" s="127">
        <v>0.2317219729908</v>
      </c>
      <c r="U195" s="127">
        <v>0.26344444484427998</v>
      </c>
      <c r="V195" s="127">
        <v>0.30728789141815999</v>
      </c>
      <c r="W195" s="127">
        <v>0.26122873194599999</v>
      </c>
      <c r="X195" s="127">
        <v>0.26696837960407999</v>
      </c>
      <c r="Y195" s="127">
        <v>0.25620032799095999</v>
      </c>
      <c r="Z195" s="127">
        <v>0.25468910446111998</v>
      </c>
      <c r="AA195" s="127">
        <v>0.24838596161244</v>
      </c>
      <c r="AB195" s="127">
        <v>0.2269284938235</v>
      </c>
    </row>
    <row r="196" spans="2:28" ht="16">
      <c r="B196" s="81" t="s">
        <v>715</v>
      </c>
      <c r="C196" s="127">
        <v>3.4680771243690298</v>
      </c>
      <c r="D196" s="127">
        <v>3.4743677315468702</v>
      </c>
      <c r="E196" s="127">
        <v>3.4910882300354502</v>
      </c>
      <c r="F196" s="127">
        <v>3.5266284402534902</v>
      </c>
      <c r="G196" s="127">
        <v>3.5509647176324699</v>
      </c>
      <c r="H196" s="127">
        <v>3.6626814525482301</v>
      </c>
      <c r="I196" s="127">
        <v>3.6762504978249</v>
      </c>
      <c r="J196" s="127">
        <v>3.54121876960716</v>
      </c>
      <c r="K196" s="127">
        <v>3.71840096312657</v>
      </c>
      <c r="L196" s="127">
        <v>3.7840425098200998</v>
      </c>
      <c r="M196" s="127">
        <v>3.4956710024180602</v>
      </c>
      <c r="N196" s="127">
        <v>3.3682708729864199</v>
      </c>
      <c r="O196" s="127">
        <v>3.7159421939441999</v>
      </c>
      <c r="P196" s="127">
        <v>4.0745391959787201</v>
      </c>
      <c r="Q196" s="127">
        <v>3.5286584833489498</v>
      </c>
      <c r="R196" s="127">
        <v>3.6805841735010998</v>
      </c>
      <c r="S196" s="127">
        <v>3.7667893124727301</v>
      </c>
      <c r="T196" s="127">
        <v>3.5693617262391499</v>
      </c>
      <c r="U196" s="127">
        <v>4.0618970257526898</v>
      </c>
      <c r="V196" s="127">
        <v>4.6843840053344499</v>
      </c>
      <c r="W196" s="127">
        <v>3.9776146788343101</v>
      </c>
      <c r="X196" s="127">
        <v>4.0680198790727804</v>
      </c>
      <c r="Y196" s="127">
        <v>3.8941570635382301</v>
      </c>
      <c r="Z196" s="127">
        <v>3.8747302526082601</v>
      </c>
      <c r="AA196" s="127">
        <v>3.78954341819288</v>
      </c>
      <c r="AB196" s="127">
        <v>3.46625297900504</v>
      </c>
    </row>
    <row r="197" spans="2:28">
      <c r="B197" s="81" t="s">
        <v>716</v>
      </c>
      <c r="C197" s="127">
        <v>1.2348836589210801</v>
      </c>
      <c r="D197" s="127">
        <v>1.24583807823002</v>
      </c>
      <c r="E197" s="127">
        <v>1.2576090765662999</v>
      </c>
      <c r="F197" s="127">
        <v>1.26685001490184</v>
      </c>
      <c r="G197" s="127">
        <v>1.27753919598586</v>
      </c>
      <c r="H197" s="127">
        <v>1.32244131977034</v>
      </c>
      <c r="I197" s="127">
        <v>1.31874569316688</v>
      </c>
      <c r="J197" s="127">
        <v>1.2687232987678501</v>
      </c>
      <c r="K197" s="127">
        <v>1.3072904839519801</v>
      </c>
      <c r="L197" s="127">
        <v>1.289019522584</v>
      </c>
      <c r="M197" s="127">
        <v>1.1879004068168</v>
      </c>
      <c r="N197" s="127">
        <v>1.1432558333902001</v>
      </c>
      <c r="O197" s="127">
        <v>1.2826913112360601</v>
      </c>
      <c r="P197" s="127">
        <v>1.38026865033963</v>
      </c>
      <c r="Q197" s="127">
        <v>1.1934636754258401</v>
      </c>
      <c r="R197" s="127">
        <v>1.2238191002265599</v>
      </c>
      <c r="S197" s="127">
        <v>1.25066948176188</v>
      </c>
      <c r="T197" s="127">
        <v>1.1853073567096699</v>
      </c>
      <c r="U197" s="127">
        <v>1.34710408044709</v>
      </c>
      <c r="V197" s="127">
        <v>1.53546113238144</v>
      </c>
      <c r="W197" s="127">
        <v>1.35785901550508</v>
      </c>
      <c r="X197" s="127">
        <v>1.4016930558606899</v>
      </c>
      <c r="Y197" s="127">
        <v>1.37839115428812</v>
      </c>
      <c r="Z197" s="127">
        <v>1.3845295227908301</v>
      </c>
      <c r="AA197" s="127">
        <v>1.36685208093752</v>
      </c>
      <c r="AB197" s="127">
        <v>1.2606773374167799</v>
      </c>
    </row>
    <row r="198" spans="2:28">
      <c r="B198" s="81" t="s">
        <v>717</v>
      </c>
      <c r="C198" s="127">
        <v>0.98254083890105004</v>
      </c>
      <c r="D198" s="127">
        <v>0.97652019395947998</v>
      </c>
      <c r="E198" s="127">
        <v>0.98951330002636995</v>
      </c>
      <c r="F198" s="127">
        <v>0.98868960806363004</v>
      </c>
      <c r="G198" s="127">
        <v>0.99298890892354996</v>
      </c>
      <c r="H198" s="127">
        <v>1.0191978512906399</v>
      </c>
      <c r="I198" s="127">
        <v>1.02297173513036</v>
      </c>
      <c r="J198" s="127">
        <v>0.97753240122509999</v>
      </c>
      <c r="K198" s="127">
        <v>1.01150006801272</v>
      </c>
      <c r="L198" s="127">
        <v>1.0059799995661001</v>
      </c>
      <c r="M198" s="127">
        <v>0.91713095067649997</v>
      </c>
      <c r="N198" s="127">
        <v>0.88676969720822996</v>
      </c>
      <c r="O198" s="127">
        <v>0.97690674185048998</v>
      </c>
      <c r="P198" s="127">
        <v>1.0537677176506499</v>
      </c>
      <c r="Q198" s="127">
        <v>0.90942136845055999</v>
      </c>
      <c r="R198" s="127">
        <v>0.96421262278733999</v>
      </c>
      <c r="S198" s="127">
        <v>0.99306347868199996</v>
      </c>
      <c r="T198" s="127">
        <v>0.95146035581195998</v>
      </c>
      <c r="U198" s="127">
        <v>1.07427950769896</v>
      </c>
      <c r="V198" s="127">
        <v>1.22695330035636</v>
      </c>
      <c r="W198" s="127">
        <v>1.04254982222565</v>
      </c>
      <c r="X198" s="127">
        <v>1.0663390067712</v>
      </c>
      <c r="Y198" s="127">
        <v>1.01962495659076</v>
      </c>
      <c r="Z198" s="127">
        <v>1.04019505768821</v>
      </c>
      <c r="AA198" s="127">
        <v>1.0310640430449101</v>
      </c>
      <c r="AB198" s="127">
        <v>0.96394779728178004</v>
      </c>
    </row>
    <row r="199" spans="2:28">
      <c r="B199" s="81" t="s">
        <v>718</v>
      </c>
      <c r="C199" s="127">
        <v>0.2304981952855</v>
      </c>
      <c r="D199" s="127">
        <v>0.23231306618270001</v>
      </c>
      <c r="E199" s="127">
        <v>0.23592171274672</v>
      </c>
      <c r="F199" s="127">
        <v>0.23947921919647999</v>
      </c>
      <c r="G199" s="127">
        <v>0.24431849966819999</v>
      </c>
      <c r="H199" s="127">
        <v>0.25626327580622998</v>
      </c>
      <c r="I199" s="127">
        <v>0.25820706757824002</v>
      </c>
      <c r="J199" s="127">
        <v>0.24682515752244</v>
      </c>
      <c r="K199" s="127">
        <v>0.25543795150615001</v>
      </c>
      <c r="L199" s="127">
        <v>0.25695152373206998</v>
      </c>
      <c r="M199" s="127">
        <v>0.23669771460983999</v>
      </c>
      <c r="N199" s="127">
        <v>0.2268690466878</v>
      </c>
      <c r="O199" s="127">
        <v>0.24731709639023</v>
      </c>
      <c r="P199" s="127">
        <v>0.27056320458962002</v>
      </c>
      <c r="Q199" s="127">
        <v>0.23080201589085</v>
      </c>
      <c r="R199" s="127">
        <v>0.24265289569394999</v>
      </c>
      <c r="S199" s="127">
        <v>0.24857074039839999</v>
      </c>
      <c r="T199" s="127">
        <v>0.23851194545849999</v>
      </c>
      <c r="U199" s="127">
        <v>0.27077887134540002</v>
      </c>
      <c r="V199" s="127">
        <v>0.31822675567331998</v>
      </c>
      <c r="W199" s="127">
        <v>0.27320564661100999</v>
      </c>
      <c r="X199" s="127">
        <v>0.29031554598606002</v>
      </c>
      <c r="Y199" s="127">
        <v>0.27700405961058999</v>
      </c>
      <c r="Z199" s="127">
        <v>0.27508014779380002</v>
      </c>
      <c r="AA199" s="127">
        <v>0.26919046161096</v>
      </c>
      <c r="AB199" s="127">
        <v>0.24567739881468501</v>
      </c>
    </row>
    <row r="200" spans="2:28">
      <c r="B200" s="81" t="s">
        <v>719</v>
      </c>
      <c r="C200" s="127">
        <v>0.78723748876184996</v>
      </c>
      <c r="D200" s="127">
        <v>0.7802908970754</v>
      </c>
      <c r="E200" s="127">
        <v>0.78209768633779997</v>
      </c>
      <c r="F200" s="127">
        <v>0.79084510026522004</v>
      </c>
      <c r="G200" s="127">
        <v>0.79828973716511997</v>
      </c>
      <c r="H200" s="127">
        <v>0.83737115127270001</v>
      </c>
      <c r="I200" s="127">
        <v>0.84722600754847999</v>
      </c>
      <c r="J200" s="127">
        <v>0.81136939002599995</v>
      </c>
      <c r="K200" s="127">
        <v>0.84318705540094996</v>
      </c>
      <c r="L200" s="127">
        <v>0.84736857880780003</v>
      </c>
      <c r="M200" s="127">
        <v>0.79043512666464999</v>
      </c>
      <c r="N200" s="127">
        <v>0.76218198601635001</v>
      </c>
      <c r="O200" s="127">
        <v>0.84298872003449998</v>
      </c>
      <c r="P200" s="127">
        <v>0.92390907034734004</v>
      </c>
      <c r="Q200" s="127">
        <v>0.79535902036446005</v>
      </c>
      <c r="R200" s="127">
        <v>0.84649135169171996</v>
      </c>
      <c r="S200" s="127">
        <v>0.87410495320355996</v>
      </c>
      <c r="T200" s="127">
        <v>0.82229891986404002</v>
      </c>
      <c r="U200" s="127">
        <v>0.93778386672984004</v>
      </c>
      <c r="V200" s="127">
        <v>1.0809205960469801</v>
      </c>
      <c r="W200" s="127">
        <v>0.92862838224723998</v>
      </c>
      <c r="X200" s="127">
        <v>0.95964262615948004</v>
      </c>
      <c r="Y200" s="127">
        <v>0.91041558197094996</v>
      </c>
      <c r="Z200" s="127">
        <v>0.90350749538279995</v>
      </c>
      <c r="AA200" s="127">
        <v>0.89249025298449003</v>
      </c>
      <c r="AB200" s="127">
        <v>0.81403601412783999</v>
      </c>
    </row>
    <row r="201" spans="2:28">
      <c r="B201" s="81" t="s">
        <v>720</v>
      </c>
      <c r="C201" s="127">
        <v>0.16691918430183</v>
      </c>
      <c r="D201" s="127">
        <v>0.16653562381864001</v>
      </c>
      <c r="E201" s="127">
        <v>0.16950124630767999</v>
      </c>
      <c r="F201" s="127">
        <v>0.17025941393892</v>
      </c>
      <c r="G201" s="127">
        <v>0.17476048846816</v>
      </c>
      <c r="H201" s="127">
        <v>0.18431604946176</v>
      </c>
      <c r="I201" s="127">
        <v>0.18522269922696</v>
      </c>
      <c r="J201" s="127">
        <v>0.17720428593178</v>
      </c>
      <c r="K201" s="127">
        <v>0.18500136608435999</v>
      </c>
      <c r="L201" s="127">
        <v>0.1849855011798</v>
      </c>
      <c r="M201" s="127">
        <v>0.17012772921444999</v>
      </c>
      <c r="N201" s="127">
        <v>0.16262927328411</v>
      </c>
      <c r="O201" s="127">
        <v>0.17839755153</v>
      </c>
      <c r="P201" s="127">
        <v>0.19461437493228001</v>
      </c>
      <c r="Q201" s="127">
        <v>0.167197935562308</v>
      </c>
      <c r="R201" s="127">
        <v>0.17499088277271499</v>
      </c>
      <c r="S201" s="127">
        <v>0.17896584314787201</v>
      </c>
      <c r="T201" s="127">
        <v>0.16942296983459901</v>
      </c>
      <c r="U201" s="127">
        <v>0.18985416439694999</v>
      </c>
      <c r="V201" s="127">
        <v>0.21410913624177999</v>
      </c>
      <c r="W201" s="127">
        <v>0.18019371936034001</v>
      </c>
      <c r="X201" s="127">
        <v>0.18191378191143501</v>
      </c>
      <c r="Y201" s="127">
        <v>0.17349819591453799</v>
      </c>
      <c r="Z201" s="127">
        <v>0.171054010674765</v>
      </c>
      <c r="AA201" s="127">
        <v>0.16934745001815901</v>
      </c>
      <c r="AB201" s="127">
        <v>0.15344698690179601</v>
      </c>
    </row>
    <row r="202" spans="2:28">
      <c r="B202" s="89"/>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c r="AA202" s="127"/>
      <c r="AB202" s="127"/>
    </row>
    <row r="203" spans="2:28">
      <c r="B203" s="78" t="s">
        <v>697</v>
      </c>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c r="AA203" s="127"/>
      <c r="AB203" s="127"/>
    </row>
    <row r="204" spans="2:28">
      <c r="B204" s="81" t="s">
        <v>711</v>
      </c>
      <c r="C204" s="127">
        <v>6.8234715177162704</v>
      </c>
      <c r="D204" s="127">
        <v>6.7640403119007404</v>
      </c>
      <c r="E204" s="127">
        <v>6.6779620904515102</v>
      </c>
      <c r="F204" s="127">
        <v>6.6193321291215996</v>
      </c>
      <c r="G204" s="127">
        <v>6.7081304923975198</v>
      </c>
      <c r="H204" s="127">
        <v>6.6758655837891201</v>
      </c>
      <c r="I204" s="127">
        <v>6.6444642419091302</v>
      </c>
      <c r="J204" s="127">
        <v>6.4870504490546397</v>
      </c>
      <c r="K204" s="127">
        <v>6.4956670746585203</v>
      </c>
      <c r="L204" s="127">
        <v>6.4346599005496703</v>
      </c>
      <c r="M204" s="127">
        <v>6.4217106224054898</v>
      </c>
      <c r="N204" s="127">
        <v>6.3886502247025003</v>
      </c>
      <c r="O204" s="127">
        <v>6.3099684026026104</v>
      </c>
      <c r="P204" s="127">
        <v>6.3395569762318296</v>
      </c>
      <c r="Q204" s="127">
        <v>6.3048591186943197</v>
      </c>
      <c r="R204" s="127">
        <v>6.2396393429982204</v>
      </c>
      <c r="S204" s="127">
        <v>6.2023850501554296</v>
      </c>
      <c r="T204" s="127">
        <v>6.23527234905026</v>
      </c>
      <c r="U204" s="127">
        <v>6.2195388345233003</v>
      </c>
      <c r="V204" s="127">
        <v>6.0831941893511798</v>
      </c>
      <c r="W204" s="127">
        <v>5.9457283280056297</v>
      </c>
      <c r="X204" s="127">
        <v>5.8816923753060397</v>
      </c>
      <c r="Y204" s="127">
        <v>5.8018968261564003</v>
      </c>
      <c r="Z204" s="127">
        <v>5.7439666910637897</v>
      </c>
      <c r="AA204" s="127">
        <v>5.7003812280975499</v>
      </c>
      <c r="AB204" s="127">
        <v>5.6664923539152197</v>
      </c>
    </row>
    <row r="205" spans="2:28">
      <c r="B205" s="81" t="s">
        <v>712</v>
      </c>
      <c r="C205" s="127">
        <v>16.549355495983299</v>
      </c>
      <c r="D205" s="127">
        <v>16.604032642058101</v>
      </c>
      <c r="E205" s="127">
        <v>16.592941447777399</v>
      </c>
      <c r="F205" s="127">
        <v>16.706225299113001</v>
      </c>
      <c r="G205" s="127">
        <v>16.6902742033264</v>
      </c>
      <c r="H205" s="127">
        <v>16.655725985257</v>
      </c>
      <c r="I205" s="127">
        <v>16.669683231146902</v>
      </c>
      <c r="J205" s="127">
        <v>16.735965655233802</v>
      </c>
      <c r="K205" s="127">
        <v>16.984789723875899</v>
      </c>
      <c r="L205" s="127">
        <v>16.819945906884801</v>
      </c>
      <c r="M205" s="127">
        <v>16.859940540109399</v>
      </c>
      <c r="N205" s="127">
        <v>16.8925222766179</v>
      </c>
      <c r="O205" s="127">
        <v>17.019653382805402</v>
      </c>
      <c r="P205" s="127">
        <v>17.359298559876901</v>
      </c>
      <c r="Q205" s="127">
        <v>17.729709489936699</v>
      </c>
      <c r="R205" s="127">
        <v>17.752455997147099</v>
      </c>
      <c r="S205" s="127">
        <v>17.7975953377141</v>
      </c>
      <c r="T205" s="127">
        <v>17.8967765078058</v>
      </c>
      <c r="U205" s="127">
        <v>18.015556521170101</v>
      </c>
      <c r="V205" s="127">
        <v>17.750941847162899</v>
      </c>
      <c r="W205" s="127">
        <v>17.5483493658447</v>
      </c>
      <c r="X205" s="127">
        <v>17.479748098289601</v>
      </c>
      <c r="Y205" s="127">
        <v>17.288904528128501</v>
      </c>
      <c r="Z205" s="127">
        <v>17.177367781917301</v>
      </c>
      <c r="AA205" s="127">
        <v>17.1237853755465</v>
      </c>
      <c r="AB205" s="127">
        <v>17.016478492167799</v>
      </c>
    </row>
    <row r="206" spans="2:28">
      <c r="B206" s="81" t="s">
        <v>713</v>
      </c>
      <c r="C206" s="127">
        <v>6.7319533900934401</v>
      </c>
      <c r="D206" s="127">
        <v>6.6201426672645498</v>
      </c>
      <c r="E206" s="127">
        <v>6.4812033993372804</v>
      </c>
      <c r="F206" s="127">
        <v>6.3555693055787197</v>
      </c>
      <c r="G206" s="127">
        <v>6.2904333535964101</v>
      </c>
      <c r="H206" s="127">
        <v>6.2494569923935304</v>
      </c>
      <c r="I206" s="127">
        <v>6.1962314596921297</v>
      </c>
      <c r="J206" s="127">
        <v>6.12796246257669</v>
      </c>
      <c r="K206" s="127">
        <v>6.0797384397976497</v>
      </c>
      <c r="L206" s="127">
        <v>5.99541296280512</v>
      </c>
      <c r="M206" s="127">
        <v>5.9630537782190602</v>
      </c>
      <c r="N206" s="127">
        <v>5.9029180311230398</v>
      </c>
      <c r="O206" s="127">
        <v>5.7486522904585797</v>
      </c>
      <c r="P206" s="127">
        <v>5.7236327544233703</v>
      </c>
      <c r="Q206" s="127">
        <v>5.5877224543575998</v>
      </c>
      <c r="R206" s="127">
        <v>5.4784307538451698</v>
      </c>
      <c r="S206" s="127">
        <v>5.40871673132074</v>
      </c>
      <c r="T206" s="127">
        <v>5.4443477674500897</v>
      </c>
      <c r="U206" s="127">
        <v>5.3913415282408197</v>
      </c>
      <c r="V206" s="127">
        <v>5.2201624818467103</v>
      </c>
      <c r="W206" s="127">
        <v>5.35333585599827</v>
      </c>
      <c r="X206" s="127">
        <v>5.2669563296353203</v>
      </c>
      <c r="Y206" s="127">
        <v>5.1768090770991497</v>
      </c>
      <c r="Z206" s="127">
        <v>5.1087870084031</v>
      </c>
      <c r="AA206" s="127">
        <v>5.0534902308062399</v>
      </c>
      <c r="AB206" s="127">
        <v>5.0258047204054197</v>
      </c>
    </row>
    <row r="207" spans="2:28">
      <c r="B207" s="81" t="s">
        <v>714</v>
      </c>
      <c r="C207" s="127">
        <v>2.22007235979502</v>
      </c>
      <c r="D207" s="127">
        <v>2.2275198654163502</v>
      </c>
      <c r="E207" s="127">
        <v>2.23254949108297</v>
      </c>
      <c r="F207" s="127">
        <v>2.24078777622017</v>
      </c>
      <c r="G207" s="127">
        <v>2.2377841003412899</v>
      </c>
      <c r="H207" s="127">
        <v>2.2345786332156199</v>
      </c>
      <c r="I207" s="127">
        <v>2.2381579274257599</v>
      </c>
      <c r="J207" s="127">
        <v>2.2536280507109301</v>
      </c>
      <c r="K207" s="127">
        <v>2.2625701563232901</v>
      </c>
      <c r="L207" s="127">
        <v>2.32789098185357</v>
      </c>
      <c r="M207" s="127">
        <v>2.3323499830841601</v>
      </c>
      <c r="N207" s="127">
        <v>2.3320235087093901</v>
      </c>
      <c r="O207" s="127">
        <v>2.3273289107133999</v>
      </c>
      <c r="P207" s="127">
        <v>2.31439757139553</v>
      </c>
      <c r="Q207" s="127">
        <v>2.2976023050082501</v>
      </c>
      <c r="R207" s="127">
        <v>2.2959015783256298</v>
      </c>
      <c r="S207" s="127">
        <v>2.2931725726376602</v>
      </c>
      <c r="T207" s="127">
        <v>2.2765767645376198</v>
      </c>
      <c r="U207" s="127">
        <v>2.2761450144276898</v>
      </c>
      <c r="V207" s="127">
        <v>2.32731473997702</v>
      </c>
      <c r="W207" s="127">
        <v>2.3172236775962598</v>
      </c>
      <c r="X207" s="127">
        <v>2.3138081978541201</v>
      </c>
      <c r="Y207" s="127">
        <v>2.3235788069070402</v>
      </c>
      <c r="Z207" s="127">
        <v>2.31913476094631</v>
      </c>
      <c r="AA207" s="127">
        <v>2.3064849932861899</v>
      </c>
      <c r="AB207" s="127">
        <v>2.3005209055651501</v>
      </c>
    </row>
    <row r="208" spans="2:28" ht="16">
      <c r="B208" s="81" t="s">
        <v>715</v>
      </c>
      <c r="C208" s="127">
        <v>34.162632298416</v>
      </c>
      <c r="D208" s="127">
        <v>34.251318357141699</v>
      </c>
      <c r="E208" s="127">
        <v>34.284836757778301</v>
      </c>
      <c r="F208" s="127">
        <v>34.382736124625197</v>
      </c>
      <c r="G208" s="127">
        <v>34.341656149022697</v>
      </c>
      <c r="H208" s="127">
        <v>34.293922073654898</v>
      </c>
      <c r="I208" s="127">
        <v>34.330605272334402</v>
      </c>
      <c r="J208" s="127">
        <v>34.487743171199</v>
      </c>
      <c r="K208" s="127">
        <v>34.628684758365402</v>
      </c>
      <c r="L208" s="127">
        <v>35.138420567284399</v>
      </c>
      <c r="M208" s="127">
        <v>35.184673328127097</v>
      </c>
      <c r="N208" s="127">
        <v>35.217266957143401</v>
      </c>
      <c r="O208" s="127">
        <v>35.185566316827703</v>
      </c>
      <c r="P208" s="127">
        <v>35.218109696789497</v>
      </c>
      <c r="Q208" s="127">
        <v>35.1992494908176</v>
      </c>
      <c r="R208" s="127">
        <v>35.209333042967998</v>
      </c>
      <c r="S208" s="127">
        <v>35.183110499602897</v>
      </c>
      <c r="T208" s="127">
        <v>35.067567677358603</v>
      </c>
      <c r="U208" s="127">
        <v>35.094559195395398</v>
      </c>
      <c r="V208" s="127">
        <v>35.478247753315799</v>
      </c>
      <c r="W208" s="127">
        <v>35.283342860059598</v>
      </c>
      <c r="X208" s="127">
        <v>35.257425464361098</v>
      </c>
      <c r="Y208" s="127">
        <v>35.317600467412603</v>
      </c>
      <c r="Z208" s="127">
        <v>35.282316599789503</v>
      </c>
      <c r="AA208" s="127">
        <v>35.189287545591199</v>
      </c>
      <c r="AB208" s="127">
        <v>35.139648211743499</v>
      </c>
    </row>
    <row r="209" spans="1:28">
      <c r="B209" s="81" t="s">
        <v>716</v>
      </c>
      <c r="C209" s="127">
        <v>12.1643420426294</v>
      </c>
      <c r="D209" s="127">
        <v>12.2818308066393</v>
      </c>
      <c r="E209" s="127">
        <v>12.3505678041079</v>
      </c>
      <c r="F209" s="127">
        <v>12.3511082921785</v>
      </c>
      <c r="G209" s="127">
        <v>12.3551809928138</v>
      </c>
      <c r="H209" s="127">
        <v>12.3821031544069</v>
      </c>
      <c r="I209" s="127">
        <v>12.3150851318455</v>
      </c>
      <c r="J209" s="127">
        <v>12.356029415284</v>
      </c>
      <c r="K209" s="127">
        <v>12.1745208505754</v>
      </c>
      <c r="L209" s="127">
        <v>11.9697677778334</v>
      </c>
      <c r="M209" s="127">
        <v>11.9564706550722</v>
      </c>
      <c r="N209" s="127">
        <v>11.9534168726508</v>
      </c>
      <c r="O209" s="127">
        <v>12.1455657380963</v>
      </c>
      <c r="P209" s="127">
        <v>11.9302945439022</v>
      </c>
      <c r="Q209" s="127">
        <v>11.9050981747808</v>
      </c>
      <c r="R209" s="127">
        <v>11.7073410776621</v>
      </c>
      <c r="S209" s="127">
        <v>11.681684035156101</v>
      </c>
      <c r="T209" s="127">
        <v>11.645176123318601</v>
      </c>
      <c r="U209" s="127">
        <v>11.638902609759899</v>
      </c>
      <c r="V209" s="127">
        <v>11.629164135173401</v>
      </c>
      <c r="W209" s="127">
        <v>12.044858305311999</v>
      </c>
      <c r="X209" s="127">
        <v>12.148438284471901</v>
      </c>
      <c r="Y209" s="127">
        <v>12.501156805095899</v>
      </c>
      <c r="Z209" s="127">
        <v>12.607176701392</v>
      </c>
      <c r="AA209" s="127">
        <v>12.692439589816599</v>
      </c>
      <c r="AB209" s="127">
        <v>12.7803014995342</v>
      </c>
    </row>
    <row r="210" spans="1:28">
      <c r="B210" s="81" t="s">
        <v>717</v>
      </c>
      <c r="C210" s="127">
        <v>9.6786144580509301</v>
      </c>
      <c r="D210" s="127">
        <v>9.6268174902120993</v>
      </c>
      <c r="E210" s="127">
        <v>9.7176867857934592</v>
      </c>
      <c r="F210" s="127">
        <v>9.6391934900767495</v>
      </c>
      <c r="G210" s="127">
        <v>9.6032730206291301</v>
      </c>
      <c r="H210" s="127">
        <v>9.5428150502906703</v>
      </c>
      <c r="I210" s="127">
        <v>9.5530048521704707</v>
      </c>
      <c r="J210" s="127">
        <v>9.5201365937401992</v>
      </c>
      <c r="K210" s="127">
        <v>9.41988702553091</v>
      </c>
      <c r="L210" s="127">
        <v>9.3414775905122607</v>
      </c>
      <c r="M210" s="127">
        <v>9.2311183965384291</v>
      </c>
      <c r="N210" s="127">
        <v>9.2717024056911104</v>
      </c>
      <c r="O210" s="127">
        <v>9.2501484567638101</v>
      </c>
      <c r="P210" s="127">
        <v>9.1081973421148401</v>
      </c>
      <c r="Q210" s="127">
        <v>9.0717052362606108</v>
      </c>
      <c r="R210" s="127">
        <v>9.2238845138703702</v>
      </c>
      <c r="S210" s="127">
        <v>9.2755551758356596</v>
      </c>
      <c r="T210" s="127">
        <v>9.3477217998061999</v>
      </c>
      <c r="U210" s="127">
        <v>9.2817138239380004</v>
      </c>
      <c r="V210" s="127">
        <v>9.2926098975277203</v>
      </c>
      <c r="W210" s="127">
        <v>9.2479150939431793</v>
      </c>
      <c r="X210" s="127">
        <v>9.2419332177761593</v>
      </c>
      <c r="Y210" s="127">
        <v>9.2473688800718605</v>
      </c>
      <c r="Z210" s="127">
        <v>9.4717538920772402</v>
      </c>
      <c r="AA210" s="127">
        <v>9.5743484332287103</v>
      </c>
      <c r="AB210" s="127">
        <v>9.7721622443984693</v>
      </c>
    </row>
    <row r="211" spans="1:28">
      <c r="B211" s="81" t="s">
        <v>718</v>
      </c>
      <c r="C211" s="127">
        <v>2.2705449759626299</v>
      </c>
      <c r="D211" s="127">
        <v>2.2902091554956701</v>
      </c>
      <c r="E211" s="127">
        <v>2.3169100510114</v>
      </c>
      <c r="F211" s="127">
        <v>2.3347939655281702</v>
      </c>
      <c r="G211" s="127">
        <v>2.36282322513317</v>
      </c>
      <c r="H211" s="127">
        <v>2.3994095377101701</v>
      </c>
      <c r="I211" s="127">
        <v>2.4112624862751502</v>
      </c>
      <c r="J211" s="127">
        <v>2.4038172151021802</v>
      </c>
      <c r="K211" s="127">
        <v>2.3788398254370802</v>
      </c>
      <c r="L211" s="127">
        <v>2.3860383922408102</v>
      </c>
      <c r="M211" s="127">
        <v>2.38241292166816</v>
      </c>
      <c r="N211" s="127">
        <v>2.3720502545072799</v>
      </c>
      <c r="O211" s="127">
        <v>2.3417996411529698</v>
      </c>
      <c r="P211" s="127">
        <v>2.33860178067652</v>
      </c>
      <c r="Q211" s="127">
        <v>2.3023077406503099</v>
      </c>
      <c r="R211" s="127">
        <v>2.3212746171762801</v>
      </c>
      <c r="S211" s="127">
        <v>2.3217363916390599</v>
      </c>
      <c r="T211" s="127">
        <v>2.34328555935886</v>
      </c>
      <c r="U211" s="127">
        <v>2.33951404209528</v>
      </c>
      <c r="V211" s="127">
        <v>2.4101627165183399</v>
      </c>
      <c r="W211" s="127">
        <v>2.4234646337099499</v>
      </c>
      <c r="X211" s="127">
        <v>2.5161574987391302</v>
      </c>
      <c r="Y211" s="127">
        <v>2.51225580929425</v>
      </c>
      <c r="Z211" s="127">
        <v>2.5048104595783198</v>
      </c>
      <c r="AA211" s="127">
        <v>2.49967331491235</v>
      </c>
      <c r="AB211" s="127">
        <v>2.49059068112284</v>
      </c>
    </row>
    <row r="212" spans="1:28">
      <c r="B212" s="81" t="s">
        <v>719</v>
      </c>
      <c r="C212" s="127">
        <v>7.7547597402386197</v>
      </c>
      <c r="D212" s="127">
        <v>7.6923325312517203</v>
      </c>
      <c r="E212" s="127">
        <v>7.6807258189677103</v>
      </c>
      <c r="F212" s="127">
        <v>7.7103156339082304</v>
      </c>
      <c r="G212" s="127">
        <v>7.7203221774888302</v>
      </c>
      <c r="H212" s="127">
        <v>7.8403599604583798</v>
      </c>
      <c r="I212" s="127">
        <v>7.9118062435657297</v>
      </c>
      <c r="J212" s="127">
        <v>7.90188377525552</v>
      </c>
      <c r="K212" s="127">
        <v>7.8524234001011903</v>
      </c>
      <c r="L212" s="127">
        <v>7.8686202441912103</v>
      </c>
      <c r="M212" s="127">
        <v>7.9558979376304597</v>
      </c>
      <c r="N212" s="127">
        <v>7.96906409360854</v>
      </c>
      <c r="O212" s="127">
        <v>7.9821035863931398</v>
      </c>
      <c r="P212" s="127">
        <v>7.9857695371944102</v>
      </c>
      <c r="Q212" s="127">
        <v>7.9339048323006596</v>
      </c>
      <c r="R212" s="127">
        <v>8.0977351732062104</v>
      </c>
      <c r="S212" s="127">
        <v>8.1644415457424806</v>
      </c>
      <c r="T212" s="127">
        <v>8.0787617605050297</v>
      </c>
      <c r="U212" s="127">
        <v>8.1023992520683308</v>
      </c>
      <c r="V212" s="127">
        <v>8.1865979954985697</v>
      </c>
      <c r="W212" s="127">
        <v>8.2373774852455206</v>
      </c>
      <c r="X212" s="127">
        <v>8.3171983839846693</v>
      </c>
      <c r="Y212" s="127">
        <v>8.2569072738278706</v>
      </c>
      <c r="Z212" s="127">
        <v>8.2271114178645899</v>
      </c>
      <c r="AA212" s="127">
        <v>8.2875673077484606</v>
      </c>
      <c r="AB212" s="127">
        <v>8.2524095446584997</v>
      </c>
    </row>
    <row r="213" spans="1:28">
      <c r="B213" s="81" t="s">
        <v>720</v>
      </c>
      <c r="C213" s="127">
        <v>1.6442537211142401</v>
      </c>
      <c r="D213" s="127">
        <v>1.6417561726195999</v>
      </c>
      <c r="E213" s="127">
        <v>1.66461635369203</v>
      </c>
      <c r="F213" s="127">
        <v>1.6599379836494601</v>
      </c>
      <c r="G213" s="127">
        <v>1.69012228525047</v>
      </c>
      <c r="H213" s="127">
        <v>1.7257630288235599</v>
      </c>
      <c r="I213" s="127">
        <v>1.7296991536347499</v>
      </c>
      <c r="J213" s="127">
        <v>1.72578321184288</v>
      </c>
      <c r="K213" s="127">
        <v>1.72287874533454</v>
      </c>
      <c r="L213" s="127">
        <v>1.7177656758445601</v>
      </c>
      <c r="M213" s="127">
        <v>1.71237183714539</v>
      </c>
      <c r="N213" s="127">
        <v>1.70038537524586</v>
      </c>
      <c r="O213" s="127">
        <v>1.68921327418603</v>
      </c>
      <c r="P213" s="127">
        <v>1.68214123739477</v>
      </c>
      <c r="Q213" s="127">
        <v>1.6678411571929199</v>
      </c>
      <c r="R213" s="127">
        <v>1.6740039028007401</v>
      </c>
      <c r="S213" s="127">
        <v>1.6716026601957099</v>
      </c>
      <c r="T213" s="127">
        <v>1.6645136908087601</v>
      </c>
      <c r="U213" s="127">
        <v>1.6403291783809799</v>
      </c>
      <c r="V213" s="127">
        <v>1.6216042436281799</v>
      </c>
      <c r="W213" s="127">
        <v>1.5984043942847299</v>
      </c>
      <c r="X213" s="127">
        <v>1.57664214958171</v>
      </c>
      <c r="Y213" s="127">
        <v>1.5735215260062101</v>
      </c>
      <c r="Z213" s="127">
        <v>1.55757468696776</v>
      </c>
      <c r="AA213" s="127">
        <v>1.57254198096598</v>
      </c>
      <c r="AB213" s="127">
        <v>1.5555913464887601</v>
      </c>
    </row>
    <row r="214" spans="1:28">
      <c r="B214" s="8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row>
    <row r="215" spans="1:28">
      <c r="B215" s="88" t="s">
        <v>698</v>
      </c>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row>
    <row r="216" spans="1:28" ht="16">
      <c r="B216" s="81" t="s">
        <v>699</v>
      </c>
      <c r="C216" s="130">
        <v>75.934199999999905</v>
      </c>
      <c r="D216" s="130">
        <v>77.526899999999898</v>
      </c>
      <c r="E216" s="130">
        <v>78.773699999999906</v>
      </c>
      <c r="F216" s="130">
        <v>79.911299999999898</v>
      </c>
      <c r="G216" s="130">
        <v>80.366799999999898</v>
      </c>
      <c r="H216" s="130">
        <v>81.170999999999907</v>
      </c>
      <c r="I216" s="130">
        <v>81.741699999999895</v>
      </c>
      <c r="J216" s="130">
        <v>82.783099999999905</v>
      </c>
      <c r="K216" s="130">
        <v>84.176000000000002</v>
      </c>
      <c r="L216" s="130">
        <v>85.707399999999893</v>
      </c>
      <c r="M216" s="130">
        <v>86.965099999999893</v>
      </c>
      <c r="N216" s="130">
        <v>88.192899999999895</v>
      </c>
      <c r="O216" s="130">
        <v>89.731299999999905</v>
      </c>
      <c r="P216" s="130">
        <v>91.001999999999896</v>
      </c>
      <c r="Q216" s="130">
        <v>92.483099999999894</v>
      </c>
      <c r="R216" s="130">
        <v>94.468800000000002</v>
      </c>
      <c r="S216" s="130">
        <v>96.488099999999903</v>
      </c>
      <c r="T216" s="130">
        <v>98.114499999999893</v>
      </c>
      <c r="U216" s="130">
        <v>100.137</v>
      </c>
      <c r="V216" s="130">
        <v>103.14179999999899</v>
      </c>
      <c r="W216" s="130">
        <v>105.501199999999</v>
      </c>
      <c r="X216" s="130">
        <v>106.8986</v>
      </c>
      <c r="Y216" s="130">
        <v>108.504999999999</v>
      </c>
      <c r="Z216" s="130">
        <v>108.975799999999</v>
      </c>
      <c r="AA216" s="130">
        <v>108.988999999999</v>
      </c>
      <c r="AB216" s="130">
        <v>109.50609999999899</v>
      </c>
    </row>
    <row r="217" spans="1:28">
      <c r="B217" s="81"/>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row>
    <row r="218" spans="1:28" ht="16">
      <c r="B218" s="88" t="s">
        <v>700</v>
      </c>
      <c r="C218" s="131">
        <v>0.13369033099529301</v>
      </c>
      <c r="D218" s="131">
        <v>0.13084166795239699</v>
      </c>
      <c r="E218" s="131">
        <v>0.12926397122625</v>
      </c>
      <c r="F218" s="131">
        <v>0.128354492968864</v>
      </c>
      <c r="G218" s="131">
        <v>0.12866145118111899</v>
      </c>
      <c r="H218" s="131">
        <v>0.13157733813917399</v>
      </c>
      <c r="I218" s="131">
        <v>0.13100261664416599</v>
      </c>
      <c r="J218" s="131">
        <v>0.124035584135349</v>
      </c>
      <c r="K218" s="131">
        <v>0.12756511873242901</v>
      </c>
      <c r="L218" s="131">
        <v>0.125647962189082</v>
      </c>
      <c r="M218" s="131">
        <v>0.114243638963948</v>
      </c>
      <c r="N218" s="131">
        <v>0.108447048521749</v>
      </c>
      <c r="O218" s="131">
        <v>0.117695658802443</v>
      </c>
      <c r="P218" s="131">
        <v>0.12713394426195601</v>
      </c>
      <c r="Q218" s="131">
        <v>0.10839614703565099</v>
      </c>
      <c r="R218" s="131">
        <v>0.110654876328337</v>
      </c>
      <c r="S218" s="131">
        <v>0.110959206587224</v>
      </c>
      <c r="T218" s="131">
        <v>0.10374130901529401</v>
      </c>
      <c r="U218" s="131">
        <v>0.115583154003652</v>
      </c>
      <c r="V218" s="131">
        <v>0.12801345555045099</v>
      </c>
      <c r="W218" s="131">
        <v>0.106855181253165</v>
      </c>
      <c r="X218" s="131">
        <v>0.107934541883065</v>
      </c>
      <c r="Y218" s="131">
        <v>0.10161843997598601</v>
      </c>
      <c r="Z218" s="131">
        <v>0.100775349956523</v>
      </c>
      <c r="AA218" s="131">
        <v>9.8808372372255995E-2</v>
      </c>
      <c r="AB218" s="131">
        <v>9.0079202870340006E-2</v>
      </c>
    </row>
    <row r="219" spans="1:28">
      <c r="B219" s="86"/>
      <c r="C219" s="79"/>
      <c r="D219" s="79"/>
      <c r="E219" s="79"/>
      <c r="F219" s="79"/>
      <c r="G219" s="79"/>
      <c r="H219" s="79"/>
      <c r="I219" s="79"/>
      <c r="J219" s="79"/>
      <c r="K219" s="79"/>
      <c r="L219" s="79"/>
      <c r="M219" s="79"/>
      <c r="N219" s="79"/>
      <c r="O219" s="79"/>
      <c r="P219" s="79"/>
      <c r="Q219" s="79"/>
      <c r="R219" s="79"/>
      <c r="S219" s="79"/>
      <c r="T219" s="80"/>
      <c r="U219" s="80"/>
      <c r="V219" s="80"/>
      <c r="W219" s="80"/>
      <c r="X219" s="80"/>
      <c r="Y219" s="80"/>
      <c r="Z219" s="80"/>
      <c r="AA219" s="80"/>
      <c r="AB219" s="80"/>
    </row>
    <row r="220" spans="1:28">
      <c r="C220" s="79"/>
      <c r="D220" s="79"/>
      <c r="E220" s="79"/>
      <c r="F220" s="79"/>
      <c r="G220" s="79"/>
      <c r="H220" s="79"/>
      <c r="I220" s="79"/>
      <c r="J220" s="79"/>
      <c r="K220" s="79"/>
      <c r="L220" s="79"/>
      <c r="M220" s="79"/>
      <c r="N220" s="79"/>
      <c r="O220" s="79"/>
      <c r="P220" s="79"/>
      <c r="Q220" s="79"/>
      <c r="R220" s="79"/>
      <c r="S220" s="79"/>
      <c r="T220" s="80"/>
      <c r="U220" s="80"/>
      <c r="V220" s="80"/>
      <c r="W220" s="80"/>
      <c r="X220" s="80"/>
      <c r="Y220" s="80"/>
      <c r="Z220" s="80"/>
      <c r="AA220" s="80"/>
      <c r="AB220" s="80"/>
    </row>
    <row r="221" spans="1:28" ht="32">
      <c r="A221" s="68"/>
      <c r="B221" s="90" t="s">
        <v>721</v>
      </c>
      <c r="C221" s="132">
        <v>3.3991685667797902</v>
      </c>
      <c r="D221" s="132">
        <v>3.5816783154734599</v>
      </c>
      <c r="E221" s="132">
        <v>3.9520308031385398</v>
      </c>
      <c r="F221" s="132">
        <v>3.4730426039793598</v>
      </c>
      <c r="G221" s="132">
        <v>3.4304449174799498</v>
      </c>
      <c r="H221" s="132">
        <v>3.4726047197171801</v>
      </c>
      <c r="I221" s="132">
        <v>3.31319115307087</v>
      </c>
      <c r="J221" s="132">
        <v>3.6223938112240899</v>
      </c>
      <c r="K221" s="132">
        <v>3.9657907494955502</v>
      </c>
      <c r="L221" s="132">
        <v>3.5259142771802501</v>
      </c>
      <c r="M221" s="132">
        <v>3.6802840476055598</v>
      </c>
      <c r="N221" s="132">
        <v>3.7688091947076399</v>
      </c>
      <c r="O221" s="132">
        <v>3.88435343304675</v>
      </c>
      <c r="P221" s="132">
        <v>4.2733490142198303</v>
      </c>
      <c r="Q221" s="132">
        <v>3.98485951668418</v>
      </c>
      <c r="R221" s="132">
        <v>3.3791628104537899</v>
      </c>
      <c r="S221" s="132">
        <v>3.2557386208848502</v>
      </c>
      <c r="T221" s="132">
        <v>3.3769120895947502</v>
      </c>
      <c r="U221" s="132">
        <v>3.3197527324482201</v>
      </c>
      <c r="V221" s="132">
        <v>2.9982640093351098</v>
      </c>
      <c r="W221" s="132">
        <v>2.9407379232101398</v>
      </c>
      <c r="X221" s="132">
        <v>2.7093522811450601</v>
      </c>
      <c r="Y221" s="132">
        <v>2.51415889742721</v>
      </c>
      <c r="Z221" s="132">
        <v>2.5578780780338</v>
      </c>
      <c r="AA221" s="132">
        <v>2.3598878889080401</v>
      </c>
      <c r="AB221" s="132">
        <v>2.1243857523982701</v>
      </c>
    </row>
    <row r="222" spans="1:28">
      <c r="B222" s="78" t="s">
        <v>722</v>
      </c>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row>
    <row r="223" spans="1:28">
      <c r="B223" s="81" t="s">
        <v>711</v>
      </c>
      <c r="C223" s="128">
        <v>0.245169321132401</v>
      </c>
      <c r="D223" s="128">
        <v>0.25465616344606601</v>
      </c>
      <c r="E223" s="128">
        <v>0.27782747854314799</v>
      </c>
      <c r="F223" s="128">
        <v>0.24210759026644799</v>
      </c>
      <c r="G223" s="128">
        <v>0.23758362402520899</v>
      </c>
      <c r="H223" s="128">
        <v>0.23826588013001601</v>
      </c>
      <c r="I223" s="128">
        <v>0.22553174789864999</v>
      </c>
      <c r="J223" s="128">
        <v>0.24302265446791299</v>
      </c>
      <c r="K223" s="128">
        <v>0.26278000393252599</v>
      </c>
      <c r="L223" s="128">
        <v>0.232201505072512</v>
      </c>
      <c r="M223" s="128">
        <v>0.24099642452895301</v>
      </c>
      <c r="N223" s="128">
        <v>0.24612359248705201</v>
      </c>
      <c r="O223" s="128">
        <v>0.24965121302327301</v>
      </c>
      <c r="P223" s="128">
        <v>0.27370954082683002</v>
      </c>
      <c r="Q223" s="128">
        <v>0.25299530726394698</v>
      </c>
      <c r="R223" s="128">
        <v>0.20888250245368301</v>
      </c>
      <c r="S223" s="128">
        <v>0.200487859574011</v>
      </c>
      <c r="T223" s="128">
        <v>0.20634311798268801</v>
      </c>
      <c r="U223" s="128">
        <v>0.19907893085766101</v>
      </c>
      <c r="V223" s="128">
        <v>0.182027775872834</v>
      </c>
      <c r="W223" s="128">
        <v>0.175657802494185</v>
      </c>
      <c r="X223" s="128">
        <v>0.160508075665203</v>
      </c>
      <c r="Y223" s="128">
        <v>0.146968271834029</v>
      </c>
      <c r="Z223" s="128">
        <v>0.14562923627986599</v>
      </c>
      <c r="AA223" s="128">
        <v>0.13293220669129899</v>
      </c>
      <c r="AB223" s="128">
        <v>0.118856619450887</v>
      </c>
    </row>
    <row r="224" spans="1:28">
      <c r="B224" s="81" t="s">
        <v>712</v>
      </c>
      <c r="C224" s="128">
        <v>0.56523128285105995</v>
      </c>
      <c r="D224" s="128">
        <v>0.59057206649350003</v>
      </c>
      <c r="E224" s="128">
        <v>0.64810739088467595</v>
      </c>
      <c r="F224" s="128">
        <v>0.56936029134060195</v>
      </c>
      <c r="G224" s="128">
        <v>0.56029738935741502</v>
      </c>
      <c r="H224" s="128">
        <v>0.56318349063069195</v>
      </c>
      <c r="I224" s="128">
        <v>0.53580487581041603</v>
      </c>
      <c r="J224" s="128">
        <v>0.58480969554444895</v>
      </c>
      <c r="K224" s="128">
        <v>0.64298493017534797</v>
      </c>
      <c r="L224" s="128">
        <v>0.57570516305225095</v>
      </c>
      <c r="M224" s="128">
        <v>0.60069064643352099</v>
      </c>
      <c r="N224" s="128">
        <v>0.611842703184029</v>
      </c>
      <c r="O224" s="128">
        <v>0.63724425321359701</v>
      </c>
      <c r="P224" s="128">
        <v>0.70355662847754197</v>
      </c>
      <c r="Q224" s="128">
        <v>0.66323510307019795</v>
      </c>
      <c r="R224" s="128">
        <v>0.56251824206351397</v>
      </c>
      <c r="S224" s="128">
        <v>0.54582673066656495</v>
      </c>
      <c r="T224" s="128">
        <v>0.56666385195656299</v>
      </c>
      <c r="U224" s="128">
        <v>0.56679774944662098</v>
      </c>
      <c r="V224" s="128">
        <v>0.50801731076110102</v>
      </c>
      <c r="W224" s="128">
        <v>0.49294063716914899</v>
      </c>
      <c r="X224" s="128">
        <v>0.45163591817947302</v>
      </c>
      <c r="Y224" s="128">
        <v>0.41571205391198002</v>
      </c>
      <c r="Z224" s="128">
        <v>0.41415283884910797</v>
      </c>
      <c r="AA224" s="128">
        <v>0.37795442532319401</v>
      </c>
      <c r="AB224" s="128">
        <v>0.33780600563214802</v>
      </c>
    </row>
    <row r="225" spans="2:28">
      <c r="B225" s="81" t="s">
        <v>713</v>
      </c>
      <c r="C225" s="128">
        <v>0.23523244518324399</v>
      </c>
      <c r="D225" s="128">
        <v>0.24153977484629699</v>
      </c>
      <c r="E225" s="128">
        <v>0.26144610361292597</v>
      </c>
      <c r="F225" s="128">
        <v>0.22596622559554599</v>
      </c>
      <c r="G225" s="128">
        <v>0.219902005071408</v>
      </c>
      <c r="H225" s="128">
        <v>0.22046502172492599</v>
      </c>
      <c r="I225" s="128">
        <v>0.20807911527304501</v>
      </c>
      <c r="J225" s="128">
        <v>0.22307973364997999</v>
      </c>
      <c r="K225" s="128">
        <v>0.23919268755123299</v>
      </c>
      <c r="L225" s="128">
        <v>0.20975662489882299</v>
      </c>
      <c r="M225" s="128">
        <v>0.21576148664752701</v>
      </c>
      <c r="N225" s="128">
        <v>0.21786866244360101</v>
      </c>
      <c r="O225" s="128">
        <v>0.220524580205092</v>
      </c>
      <c r="P225" s="128">
        <v>0.23810295940175499</v>
      </c>
      <c r="Q225" s="128">
        <v>0.21607517515168001</v>
      </c>
      <c r="R225" s="128">
        <v>0.17858507293696199</v>
      </c>
      <c r="S225" s="128">
        <v>0.16924902481169701</v>
      </c>
      <c r="T225" s="128">
        <v>0.171202851357911</v>
      </c>
      <c r="U225" s="128">
        <v>0.162905426469001</v>
      </c>
      <c r="V225" s="128">
        <v>0.14902233622927</v>
      </c>
      <c r="W225" s="128">
        <v>0.147051231276047</v>
      </c>
      <c r="X225" s="128">
        <v>0.133731384486618</v>
      </c>
      <c r="Y225" s="128">
        <v>0.121002959693468</v>
      </c>
      <c r="Z225" s="128">
        <v>0.11932605486782499</v>
      </c>
      <c r="AA225" s="128">
        <v>0.10941690281953501</v>
      </c>
      <c r="AB225" s="128">
        <v>9.7634038161326001E-2</v>
      </c>
    </row>
    <row r="226" spans="2:28">
      <c r="B226" s="81" t="s">
        <v>714</v>
      </c>
      <c r="C226" s="128">
        <v>6.3426805943576997E-2</v>
      </c>
      <c r="D226" s="128">
        <v>6.8705173031788996E-2</v>
      </c>
      <c r="E226" s="128">
        <v>7.7153913644816996E-2</v>
      </c>
      <c r="F226" s="128">
        <v>6.8410740571529002E-2</v>
      </c>
      <c r="G226" s="128">
        <v>6.7931367703781997E-2</v>
      </c>
      <c r="H226" s="128">
        <v>6.9066399447975005E-2</v>
      </c>
      <c r="I226" s="128">
        <v>6.5883798194717E-2</v>
      </c>
      <c r="J226" s="128">
        <v>7.2711930012150996E-2</v>
      </c>
      <c r="K226" s="128">
        <v>8.0370951719596004E-2</v>
      </c>
      <c r="L226" s="128">
        <v>7.1714552143719995E-2</v>
      </c>
      <c r="M226" s="128">
        <v>7.6208457955011993E-2</v>
      </c>
      <c r="N226" s="128">
        <v>7.6898168535934994E-2</v>
      </c>
      <c r="O226" s="128">
        <v>8.1029160953495993E-2</v>
      </c>
      <c r="P226" s="128">
        <v>8.9463850804779005E-2</v>
      </c>
      <c r="Q226" s="128">
        <v>8.3118164628051994E-2</v>
      </c>
      <c r="R226" s="128">
        <v>6.8553767165440996E-2</v>
      </c>
      <c r="S226" s="128">
        <v>6.6614083919894998E-2</v>
      </c>
      <c r="T226" s="128">
        <v>7.1176723224970997E-2</v>
      </c>
      <c r="U226" s="128">
        <v>6.8166788486884997E-2</v>
      </c>
      <c r="V226" s="128">
        <v>6.3426462189661997E-2</v>
      </c>
      <c r="W226" s="128">
        <v>6.2115074495174998E-2</v>
      </c>
      <c r="X226" s="128">
        <v>5.7172453243296999E-2</v>
      </c>
      <c r="Y226" s="128">
        <v>5.3757696726508999E-2</v>
      </c>
      <c r="Z226" s="128">
        <v>5.3590065108813E-2</v>
      </c>
      <c r="AA226" s="128">
        <v>4.7952542000069001E-2</v>
      </c>
      <c r="AB226" s="128">
        <v>4.3266854521208001E-2</v>
      </c>
    </row>
    <row r="227" spans="2:28" ht="16">
      <c r="B227" s="81" t="s">
        <v>715</v>
      </c>
      <c r="C227" s="128">
        <v>1.0712658063705101</v>
      </c>
      <c r="D227" s="128">
        <v>1.1422584186506599</v>
      </c>
      <c r="E227" s="128">
        <v>1.27321016361989</v>
      </c>
      <c r="F227" s="128">
        <v>1.1281992469295601</v>
      </c>
      <c r="G227" s="128">
        <v>1.11778320569872</v>
      </c>
      <c r="H227" s="128">
        <v>1.13419945281849</v>
      </c>
      <c r="I227" s="128">
        <v>1.08442486259106</v>
      </c>
      <c r="J227" s="128">
        <v>1.1927833252420099</v>
      </c>
      <c r="K227" s="128">
        <v>1.3136843134449401</v>
      </c>
      <c r="L227" s="128">
        <v>1.17807924501443</v>
      </c>
      <c r="M227" s="128">
        <v>1.2328163421256599</v>
      </c>
      <c r="N227" s="128">
        <v>1.26508770829029</v>
      </c>
      <c r="O227" s="128">
        <v>1.3138081610257999</v>
      </c>
      <c r="P227" s="128">
        <v>1.44946631580449</v>
      </c>
      <c r="Q227" s="128">
        <v>1.34894553570687</v>
      </c>
      <c r="R227" s="128">
        <v>1.1680948273776099</v>
      </c>
      <c r="S227" s="128">
        <v>1.1240812079995599</v>
      </c>
      <c r="T227" s="128">
        <v>1.16029683619903</v>
      </c>
      <c r="U227" s="128">
        <v>1.1755739780073</v>
      </c>
      <c r="V227" s="128">
        <v>1.0432958325759101</v>
      </c>
      <c r="W227" s="128">
        <v>1.02022205081966</v>
      </c>
      <c r="X227" s="128">
        <v>0.93796779053014401</v>
      </c>
      <c r="Y227" s="128">
        <v>0.86869591654362699</v>
      </c>
      <c r="Z227" s="128">
        <v>0.90586369751033402</v>
      </c>
      <c r="AA227" s="128">
        <v>0.85124733030335498</v>
      </c>
      <c r="AB227" s="128">
        <v>0.76627443978187604</v>
      </c>
    </row>
    <row r="228" spans="2:28">
      <c r="B228" s="81" t="s">
        <v>716</v>
      </c>
      <c r="C228" s="128">
        <v>0.44000999701209498</v>
      </c>
      <c r="D228" s="128">
        <v>0.46541916693541802</v>
      </c>
      <c r="E228" s="128">
        <v>0.512351948303162</v>
      </c>
      <c r="F228" s="128">
        <v>0.44825715845104802</v>
      </c>
      <c r="G228" s="128">
        <v>0.442802498760139</v>
      </c>
      <c r="H228" s="128">
        <v>0.449459914433049</v>
      </c>
      <c r="I228" s="128">
        <v>0.43073897342850997</v>
      </c>
      <c r="J228" s="128">
        <v>0.47095048234251102</v>
      </c>
      <c r="K228" s="128">
        <v>0.51303055677649501</v>
      </c>
      <c r="L228" s="128">
        <v>0.45302979443242702</v>
      </c>
      <c r="M228" s="128">
        <v>0.474745333440103</v>
      </c>
      <c r="N228" s="128">
        <v>0.48981573393025502</v>
      </c>
      <c r="O228" s="128">
        <v>0.50134058343739396</v>
      </c>
      <c r="P228" s="128">
        <v>0.55317014488413196</v>
      </c>
      <c r="Q228" s="128">
        <v>0.51711384202255395</v>
      </c>
      <c r="R228" s="128">
        <v>0.43136282083070099</v>
      </c>
      <c r="S228" s="128">
        <v>0.41326866763918602</v>
      </c>
      <c r="T228" s="128">
        <v>0.42891730517375898</v>
      </c>
      <c r="U228" s="128">
        <v>0.40856651538467298</v>
      </c>
      <c r="V228" s="128">
        <v>0.374504543458344</v>
      </c>
      <c r="W228" s="128">
        <v>0.37264163397385403</v>
      </c>
      <c r="X228" s="128">
        <v>0.346618205756621</v>
      </c>
      <c r="Y228" s="128">
        <v>0.32390487527956202</v>
      </c>
      <c r="Z228" s="128">
        <v>0.32397675426378603</v>
      </c>
      <c r="AA228" s="128">
        <v>0.29621886384752999</v>
      </c>
      <c r="AB228" s="128">
        <v>0.266229985136265</v>
      </c>
    </row>
    <row r="229" spans="2:28">
      <c r="B229" s="81" t="s">
        <v>717</v>
      </c>
      <c r="C229" s="128">
        <v>0.38075512429158198</v>
      </c>
      <c r="D229" s="128">
        <v>0.39711594596285998</v>
      </c>
      <c r="E229" s="128">
        <v>0.43861697578470099</v>
      </c>
      <c r="F229" s="128">
        <v>0.38229408914517499</v>
      </c>
      <c r="G229" s="128">
        <v>0.37997906050011998</v>
      </c>
      <c r="H229" s="128">
        <v>0.38728031886742098</v>
      </c>
      <c r="I229" s="128">
        <v>0.37056444814536499</v>
      </c>
      <c r="J229" s="128">
        <v>0.40702653788725002</v>
      </c>
      <c r="K229" s="128">
        <v>0.44608927860289199</v>
      </c>
      <c r="L229" s="128">
        <v>0.393735804656482</v>
      </c>
      <c r="M229" s="128">
        <v>0.40992109672889399</v>
      </c>
      <c r="N229" s="128">
        <v>0.42172317545626697</v>
      </c>
      <c r="O229" s="128">
        <v>0.429345671316398</v>
      </c>
      <c r="P229" s="128">
        <v>0.46767204838113402</v>
      </c>
      <c r="Q229" s="128">
        <v>0.43667179392607203</v>
      </c>
      <c r="R229" s="128">
        <v>0.36820925838523499</v>
      </c>
      <c r="S229" s="128">
        <v>0.35567517799715398</v>
      </c>
      <c r="T229" s="128">
        <v>0.37327684823382401</v>
      </c>
      <c r="U229" s="128">
        <v>0.353866493645356</v>
      </c>
      <c r="V229" s="128">
        <v>0.32373621910135297</v>
      </c>
      <c r="W229" s="128">
        <v>0.32204603077575</v>
      </c>
      <c r="X229" s="128">
        <v>0.30048904265379001</v>
      </c>
      <c r="Y229" s="128">
        <v>0.28648592206916201</v>
      </c>
      <c r="Z229" s="128">
        <v>0.29781324565721501</v>
      </c>
      <c r="AA229" s="128">
        <v>0.27495904639423402</v>
      </c>
      <c r="AB229" s="128">
        <v>0.252994948358716</v>
      </c>
    </row>
    <row r="230" spans="2:28">
      <c r="B230" s="81" t="s">
        <v>718</v>
      </c>
      <c r="C230" s="128">
        <v>7.6032642828749997E-2</v>
      </c>
      <c r="D230" s="128">
        <v>8.1474584770003994E-2</v>
      </c>
      <c r="E230" s="128">
        <v>9.1068772906851003E-2</v>
      </c>
      <c r="F230" s="128">
        <v>8.0848961329119007E-2</v>
      </c>
      <c r="G230" s="128">
        <v>8.0883045895453004E-2</v>
      </c>
      <c r="H230" s="128">
        <v>8.5198458651994005E-2</v>
      </c>
      <c r="I230" s="128">
        <v>8.2391496846913007E-2</v>
      </c>
      <c r="J230" s="128">
        <v>9.0527318952247998E-2</v>
      </c>
      <c r="K230" s="128">
        <v>9.9305184338237998E-2</v>
      </c>
      <c r="L230" s="128">
        <v>8.7283265989682002E-2</v>
      </c>
      <c r="M230" s="128">
        <v>9.2122133822559002E-2</v>
      </c>
      <c r="N230" s="128">
        <v>9.3723652774571994E-2</v>
      </c>
      <c r="O230" s="128">
        <v>9.5481105247839995E-2</v>
      </c>
      <c r="P230" s="128">
        <v>0.105284162257961</v>
      </c>
      <c r="Q230" s="128">
        <v>9.8314650099890002E-2</v>
      </c>
      <c r="R230" s="128">
        <v>8.3612643464926001E-2</v>
      </c>
      <c r="S230" s="128">
        <v>8.0796705396201998E-2</v>
      </c>
      <c r="T230" s="128">
        <v>8.7621583837639003E-2</v>
      </c>
      <c r="U230" s="128">
        <v>8.3035827532184997E-2</v>
      </c>
      <c r="V230" s="128">
        <v>7.6029072429132996E-2</v>
      </c>
      <c r="W230" s="128">
        <v>7.5431859872880994E-2</v>
      </c>
      <c r="X230" s="128">
        <v>6.9798994100998005E-2</v>
      </c>
      <c r="Y230" s="128">
        <v>6.5585767271209003E-2</v>
      </c>
      <c r="Z230" s="128">
        <v>6.5966304207249998E-2</v>
      </c>
      <c r="AA230" s="128">
        <v>5.9160146639133999E-2</v>
      </c>
      <c r="AB230" s="128">
        <v>5.3332055285510001E-2</v>
      </c>
    </row>
    <row r="231" spans="2:28">
      <c r="B231" s="81" t="s">
        <v>719</v>
      </c>
      <c r="C231" s="128">
        <v>0.24538254801148501</v>
      </c>
      <c r="D231" s="128">
        <v>0.259683102922591</v>
      </c>
      <c r="E231" s="128">
        <v>0.28434606570160398</v>
      </c>
      <c r="F231" s="128">
        <v>0.25130956846817598</v>
      </c>
      <c r="G231" s="128">
        <v>0.24805816530681299</v>
      </c>
      <c r="H231" s="128">
        <v>0.25016908552346701</v>
      </c>
      <c r="I231" s="128">
        <v>0.23841778280867801</v>
      </c>
      <c r="J231" s="128">
        <v>0.25997859377699001</v>
      </c>
      <c r="K231" s="128">
        <v>0.28488378612757098</v>
      </c>
      <c r="L231" s="128">
        <v>0.251428421412832</v>
      </c>
      <c r="M231" s="128">
        <v>0.261390012408723</v>
      </c>
      <c r="N231" s="128">
        <v>0.26854613702390401</v>
      </c>
      <c r="O231" s="128">
        <v>0.27698014605266602</v>
      </c>
      <c r="P231" s="128">
        <v>0.30729993609345102</v>
      </c>
      <c r="Q231" s="128">
        <v>0.28955797581801201</v>
      </c>
      <c r="R231" s="128">
        <v>0.24545936210394101</v>
      </c>
      <c r="S231" s="128">
        <v>0.23913366847129799</v>
      </c>
      <c r="T231" s="128">
        <v>0.24989890000696099</v>
      </c>
      <c r="U231" s="128">
        <v>0.24366693948374499</v>
      </c>
      <c r="V231" s="128">
        <v>0.224974568058248</v>
      </c>
      <c r="W231" s="128">
        <v>0.22161028454183401</v>
      </c>
      <c r="X231" s="128">
        <v>0.204949154720757</v>
      </c>
      <c r="Y231" s="128">
        <v>0.19000993182483999</v>
      </c>
      <c r="Z231" s="128">
        <v>0.19048327216654601</v>
      </c>
      <c r="AA231" s="128">
        <v>0.172563828519194</v>
      </c>
      <c r="AB231" s="128">
        <v>0.15501975020025099</v>
      </c>
    </row>
    <row r="232" spans="2:28">
      <c r="B232" s="81" t="s">
        <v>720</v>
      </c>
      <c r="C232" s="128">
        <v>7.6662593155087999E-2</v>
      </c>
      <c r="D232" s="128">
        <v>8.0253918414276995E-2</v>
      </c>
      <c r="E232" s="128">
        <v>8.7901990136765001E-2</v>
      </c>
      <c r="F232" s="128">
        <v>7.6288731882159996E-2</v>
      </c>
      <c r="G232" s="128">
        <v>7.5224555160888995E-2</v>
      </c>
      <c r="H232" s="128">
        <v>7.5316697489144005E-2</v>
      </c>
      <c r="I232" s="128">
        <v>7.1354052073508006E-2</v>
      </c>
      <c r="J232" s="128">
        <v>7.7503539348589001E-2</v>
      </c>
      <c r="K232" s="128">
        <v>8.3469056826712004E-2</v>
      </c>
      <c r="L232" s="128">
        <v>7.2979900507091994E-2</v>
      </c>
      <c r="M232" s="128">
        <v>7.5632113514608995E-2</v>
      </c>
      <c r="N232" s="128">
        <v>7.7179660581735005E-2</v>
      </c>
      <c r="O232" s="128">
        <v>7.8948558571201005E-2</v>
      </c>
      <c r="P232" s="128">
        <v>8.5623427287755002E-2</v>
      </c>
      <c r="Q232" s="128">
        <v>7.8831968996898996E-2</v>
      </c>
      <c r="R232" s="128">
        <v>6.3884313671775994E-2</v>
      </c>
      <c r="S232" s="128">
        <v>6.0605494409283998E-2</v>
      </c>
      <c r="T232" s="128">
        <v>6.1514071621402003E-2</v>
      </c>
      <c r="U232" s="128">
        <v>5.8094083134795999E-2</v>
      </c>
      <c r="V232" s="128">
        <v>5.3229888659261003E-2</v>
      </c>
      <c r="W232" s="128">
        <v>5.1021317791605E-2</v>
      </c>
      <c r="X232" s="128">
        <v>4.6481261808162998E-2</v>
      </c>
      <c r="Y232" s="128">
        <v>4.2035502272824002E-2</v>
      </c>
      <c r="Z232" s="128">
        <v>4.1076609123057002E-2</v>
      </c>
      <c r="AA232" s="128">
        <v>3.7482596370498E-2</v>
      </c>
      <c r="AB232" s="128">
        <v>3.2971055870089E-2</v>
      </c>
    </row>
    <row r="233" spans="2: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row>
    <row r="234" spans="2:28">
      <c r="B234" s="78" t="s">
        <v>697</v>
      </c>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row>
    <row r="235" spans="2:28">
      <c r="B235" s="81" t="s">
        <v>711</v>
      </c>
      <c r="C235" s="128">
        <v>7.2126261559503204</v>
      </c>
      <c r="D235" s="128">
        <v>7.1099674793771399</v>
      </c>
      <c r="E235" s="128">
        <v>7.0299927399985904</v>
      </c>
      <c r="F235" s="128">
        <v>6.9710515497000802</v>
      </c>
      <c r="G235" s="128">
        <v>6.9257379068992799</v>
      </c>
      <c r="H235" s="128">
        <v>6.8613015117200096</v>
      </c>
      <c r="I235" s="128">
        <v>6.8070852987040302</v>
      </c>
      <c r="J235" s="128">
        <v>6.7088965786905801</v>
      </c>
      <c r="K235" s="128">
        <v>6.6261691685561201</v>
      </c>
      <c r="L235" s="128">
        <v>6.58556864457318</v>
      </c>
      <c r="M235" s="128">
        <v>6.5483104404875503</v>
      </c>
      <c r="N235" s="128">
        <v>6.5305400133461502</v>
      </c>
      <c r="O235" s="128">
        <v>6.4270982887222603</v>
      </c>
      <c r="P235" s="128">
        <v>6.4050359546118001</v>
      </c>
      <c r="Q235" s="128">
        <v>6.3489140885564996</v>
      </c>
      <c r="R235" s="128">
        <v>6.1814867815034704</v>
      </c>
      <c r="S235" s="128">
        <v>6.15798388383896</v>
      </c>
      <c r="T235" s="128">
        <v>6.11040834075874</v>
      </c>
      <c r="U235" s="128">
        <v>5.9967999698232202</v>
      </c>
      <c r="V235" s="128">
        <v>6.0711056566762904</v>
      </c>
      <c r="W235" s="128">
        <v>5.97325593374996</v>
      </c>
      <c r="X235" s="128">
        <v>5.92422317253504</v>
      </c>
      <c r="Y235" s="128">
        <v>5.8456238380328296</v>
      </c>
      <c r="Z235" s="128">
        <v>5.6933611312626899</v>
      </c>
      <c r="AA235" s="128">
        <v>5.6329882159278597</v>
      </c>
      <c r="AB235" s="128">
        <v>5.5948699202442898</v>
      </c>
    </row>
    <row r="236" spans="2:28">
      <c r="B236" s="81" t="s">
        <v>712</v>
      </c>
      <c r="C236" s="128">
        <v>16.628515819282601</v>
      </c>
      <c r="D236" s="128">
        <v>16.488696484609601</v>
      </c>
      <c r="E236" s="128">
        <v>16.3993506925597</v>
      </c>
      <c r="F236" s="128">
        <v>16.3937030512737</v>
      </c>
      <c r="G236" s="128">
        <v>16.333082233805801</v>
      </c>
      <c r="H236" s="128">
        <v>16.217897978223</v>
      </c>
      <c r="I236" s="128">
        <v>16.171867274056801</v>
      </c>
      <c r="J236" s="128">
        <v>16.144288170225899</v>
      </c>
      <c r="K236" s="128">
        <v>16.213284330675599</v>
      </c>
      <c r="L236" s="128">
        <v>16.327826424431699</v>
      </c>
      <c r="M236" s="128">
        <v>16.321855559609201</v>
      </c>
      <c r="N236" s="128">
        <v>16.234377268109199</v>
      </c>
      <c r="O236" s="128">
        <v>16.405413776000302</v>
      </c>
      <c r="P236" s="128">
        <v>16.4638232481459</v>
      </c>
      <c r="Q236" s="128">
        <v>16.643876660978901</v>
      </c>
      <c r="R236" s="128">
        <v>16.6466747421374</v>
      </c>
      <c r="S236" s="128">
        <v>16.7650660641245</v>
      </c>
      <c r="T236" s="128">
        <v>16.780533129737599</v>
      </c>
      <c r="U236" s="128">
        <v>17.0734929715269</v>
      </c>
      <c r="V236" s="128">
        <v>16.9437150690995</v>
      </c>
      <c r="W236" s="128">
        <v>16.762481052070399</v>
      </c>
      <c r="X236" s="128">
        <v>16.6695162280114</v>
      </c>
      <c r="Y236" s="128">
        <v>16.534836136943699</v>
      </c>
      <c r="Z236" s="128">
        <v>16.191265815431699</v>
      </c>
      <c r="AA236" s="128">
        <v>16.0157788469383</v>
      </c>
      <c r="AB236" s="128">
        <v>15.9013496136843</v>
      </c>
    </row>
    <row r="237" spans="2:28">
      <c r="B237" s="81" t="s">
        <v>713</v>
      </c>
      <c r="C237" s="128">
        <v>6.92029361186085</v>
      </c>
      <c r="D237" s="128">
        <v>6.7437595889838402</v>
      </c>
      <c r="E237" s="128">
        <v>6.6154874958286101</v>
      </c>
      <c r="F237" s="128">
        <v>6.5062900563510802</v>
      </c>
      <c r="G237" s="128">
        <v>6.4103056705819501</v>
      </c>
      <c r="H237" s="128">
        <v>6.3486932582088098</v>
      </c>
      <c r="I237" s="128">
        <v>6.2803232792706298</v>
      </c>
      <c r="J237" s="128">
        <v>6.1583512250589703</v>
      </c>
      <c r="K237" s="128">
        <v>6.0313996037652302</v>
      </c>
      <c r="L237" s="128">
        <v>5.9489995617978897</v>
      </c>
      <c r="M237" s="128">
        <v>5.8626313582481098</v>
      </c>
      <c r="N237" s="128">
        <v>5.7808355686868804</v>
      </c>
      <c r="O237" s="128">
        <v>5.6772532161708904</v>
      </c>
      <c r="P237" s="128">
        <v>5.5718116776666902</v>
      </c>
      <c r="Q237" s="128">
        <v>5.4224038324813097</v>
      </c>
      <c r="R237" s="128">
        <v>5.28489105006987</v>
      </c>
      <c r="S237" s="128">
        <v>5.1984831867644701</v>
      </c>
      <c r="T237" s="128">
        <v>5.0698048043784398</v>
      </c>
      <c r="U237" s="128">
        <v>4.9071554298823497</v>
      </c>
      <c r="V237" s="128">
        <v>4.9702873317789003</v>
      </c>
      <c r="W237" s="128">
        <v>5.0004874666125998</v>
      </c>
      <c r="X237" s="128">
        <v>4.93591717169015</v>
      </c>
      <c r="Y237" s="128">
        <v>4.8128604686558303</v>
      </c>
      <c r="Z237" s="128">
        <v>4.6650407575152597</v>
      </c>
      <c r="AA237" s="128">
        <v>4.6365296984580002</v>
      </c>
      <c r="AB237" s="128">
        <v>4.5958714443035902</v>
      </c>
    </row>
    <row r="238" spans="2:28">
      <c r="B238" s="81" t="s">
        <v>714</v>
      </c>
      <c r="C238" s="128">
        <v>1.86595059048996</v>
      </c>
      <c r="D238" s="128">
        <v>1.91823963461405</v>
      </c>
      <c r="E238" s="128">
        <v>1.95225992630281</v>
      </c>
      <c r="F238" s="128">
        <v>1.96976393244197</v>
      </c>
      <c r="G238" s="128">
        <v>1.9802494818568599</v>
      </c>
      <c r="H238" s="128">
        <v>1.9888932090606599</v>
      </c>
      <c r="I238" s="128">
        <v>1.98852994442086</v>
      </c>
      <c r="J238" s="128">
        <v>2.0072894831823902</v>
      </c>
      <c r="K238" s="128">
        <v>2.0266059607360498</v>
      </c>
      <c r="L238" s="128">
        <v>2.03392784129375</v>
      </c>
      <c r="M238" s="128">
        <v>2.0707221771263602</v>
      </c>
      <c r="N238" s="128">
        <v>2.0403837011414399</v>
      </c>
      <c r="O238" s="128">
        <v>2.0860398609489801</v>
      </c>
      <c r="P238" s="128">
        <v>2.0935301681908598</v>
      </c>
      <c r="Q238" s="128">
        <v>2.0858493073606401</v>
      </c>
      <c r="R238" s="128">
        <v>2.0287204556514</v>
      </c>
      <c r="S238" s="128">
        <v>2.0460513473833699</v>
      </c>
      <c r="T238" s="128">
        <v>2.1077458144168801</v>
      </c>
      <c r="U238" s="128">
        <v>2.05336945190535</v>
      </c>
      <c r="V238" s="128">
        <v>2.11543953408317</v>
      </c>
      <c r="W238" s="128">
        <v>2.11222747885571</v>
      </c>
      <c r="X238" s="128">
        <v>2.11018897915829</v>
      </c>
      <c r="Y238" s="128">
        <v>2.1381980582659499</v>
      </c>
      <c r="Z238" s="128">
        <v>2.0950984946869302</v>
      </c>
      <c r="AA238" s="128">
        <v>2.0319839016699102</v>
      </c>
      <c r="AB238" s="128">
        <v>2.0366759884527998</v>
      </c>
    </row>
    <row r="239" spans="2:28" ht="16">
      <c r="B239" s="81" t="s">
        <v>715</v>
      </c>
      <c r="C239" s="128">
        <v>31.5155246150495</v>
      </c>
      <c r="D239" s="128">
        <v>31.891708803549101</v>
      </c>
      <c r="E239" s="128">
        <v>32.2166052604844</v>
      </c>
      <c r="F239" s="128">
        <v>32.484463209201202</v>
      </c>
      <c r="G239" s="128">
        <v>32.5842050400815</v>
      </c>
      <c r="H239" s="128">
        <v>32.661346290828902</v>
      </c>
      <c r="I239" s="128">
        <v>32.730525118840603</v>
      </c>
      <c r="J239" s="128">
        <v>32.928041162894502</v>
      </c>
      <c r="K239" s="128">
        <v>33.125406669831101</v>
      </c>
      <c r="L239" s="128">
        <v>33.412021745365998</v>
      </c>
      <c r="M239" s="128">
        <v>33.497858485345603</v>
      </c>
      <c r="N239" s="128">
        <v>33.567305823462597</v>
      </c>
      <c r="O239" s="128">
        <v>33.823084939912199</v>
      </c>
      <c r="P239" s="128">
        <v>33.918744080609997</v>
      </c>
      <c r="Q239" s="128">
        <v>33.851771437838302</v>
      </c>
      <c r="R239" s="128">
        <v>34.567580578360698</v>
      </c>
      <c r="S239" s="128">
        <v>34.526150250171398</v>
      </c>
      <c r="T239" s="128">
        <v>34.359699198988402</v>
      </c>
      <c r="U239" s="128">
        <v>35.411492142679798</v>
      </c>
      <c r="V239" s="128">
        <v>34.796663313423998</v>
      </c>
      <c r="W239" s="128">
        <v>34.692722624734103</v>
      </c>
      <c r="X239" s="128">
        <v>34.6196320448121</v>
      </c>
      <c r="Y239" s="128">
        <v>34.552148530969099</v>
      </c>
      <c r="Z239" s="128">
        <v>35.4146550333883</v>
      </c>
      <c r="AA239" s="128">
        <v>36.071515698029103</v>
      </c>
      <c r="AB239" s="128">
        <v>36.070400063491597</v>
      </c>
    </row>
    <row r="240" spans="2:28">
      <c r="B240" s="81" t="s">
        <v>716</v>
      </c>
      <c r="C240" s="128">
        <v>12.944635971052699</v>
      </c>
      <c r="D240" s="128">
        <v>12.994443552474401</v>
      </c>
      <c r="E240" s="128">
        <v>12.964270113893599</v>
      </c>
      <c r="F240" s="128">
        <v>12.906756684684501</v>
      </c>
      <c r="G240" s="128">
        <v>12.908019496358101</v>
      </c>
      <c r="H240" s="128">
        <v>12.9430197419547</v>
      </c>
      <c r="I240" s="128">
        <v>13.0007281055689</v>
      </c>
      <c r="J240" s="128">
        <v>13.001084555833099</v>
      </c>
      <c r="K240" s="128">
        <v>12.936400056955801</v>
      </c>
      <c r="L240" s="128">
        <v>12.8485765341613</v>
      </c>
      <c r="M240" s="128">
        <v>12.899692722059701</v>
      </c>
      <c r="N240" s="128">
        <v>12.99656492608</v>
      </c>
      <c r="O240" s="128">
        <v>12.9066675337048</v>
      </c>
      <c r="P240" s="128">
        <v>12.944651678190199</v>
      </c>
      <c r="Q240" s="128">
        <v>12.976965432719799</v>
      </c>
      <c r="R240" s="128">
        <v>12.765375479874301</v>
      </c>
      <c r="S240" s="128">
        <v>12.6935456362546</v>
      </c>
      <c r="T240" s="128">
        <v>12.7014649417548</v>
      </c>
      <c r="U240" s="128">
        <v>12.3071369560517</v>
      </c>
      <c r="V240" s="128">
        <v>12.490712702161</v>
      </c>
      <c r="W240" s="128">
        <v>12.6717049837298</v>
      </c>
      <c r="X240" s="128">
        <v>12.793397454026399</v>
      </c>
      <c r="Y240" s="128">
        <v>12.8832300779008</v>
      </c>
      <c r="Z240" s="128">
        <v>12.665840371595101</v>
      </c>
      <c r="AA240" s="128">
        <v>12.5522430637412</v>
      </c>
      <c r="AB240" s="128">
        <v>12.532092386503299</v>
      </c>
    </row>
    <row r="241" spans="1:28">
      <c r="B241" s="81" t="s">
        <v>717</v>
      </c>
      <c r="C241" s="128">
        <v>11.2014193121434</v>
      </c>
      <c r="D241" s="128">
        <v>11.087426367891499</v>
      </c>
      <c r="E241" s="128">
        <v>11.0985211814737</v>
      </c>
      <c r="F241" s="128">
        <v>11.0074690332663</v>
      </c>
      <c r="G241" s="128">
        <v>11.076669925930601</v>
      </c>
      <c r="H241" s="128">
        <v>11.152444638126299</v>
      </c>
      <c r="I241" s="128">
        <v>11.184517615348</v>
      </c>
      <c r="J241" s="128">
        <v>11.2363966785186</v>
      </c>
      <c r="K241" s="128">
        <v>11.248432072711701</v>
      </c>
      <c r="L241" s="128">
        <v>11.166913705325801</v>
      </c>
      <c r="M241" s="128">
        <v>11.138300506875099</v>
      </c>
      <c r="N241" s="128">
        <v>11.1898255833294</v>
      </c>
      <c r="O241" s="128">
        <v>11.053208177805599</v>
      </c>
      <c r="P241" s="128">
        <v>10.943923532220801</v>
      </c>
      <c r="Q241" s="128">
        <v>10.958273236428299</v>
      </c>
      <c r="R241" s="128">
        <v>10.8964639775905</v>
      </c>
      <c r="S241" s="128">
        <v>10.924561809586701</v>
      </c>
      <c r="T241" s="128">
        <v>11.053792291010399</v>
      </c>
      <c r="U241" s="128">
        <v>10.65942322109</v>
      </c>
      <c r="V241" s="128">
        <v>10.7974553973031</v>
      </c>
      <c r="W241" s="128">
        <v>10.951197936883799</v>
      </c>
      <c r="X241" s="128">
        <v>11.0908073765436</v>
      </c>
      <c r="Y241" s="128">
        <v>11.394901187921301</v>
      </c>
      <c r="Z241" s="128">
        <v>11.6429804928833</v>
      </c>
      <c r="AA241" s="128">
        <v>11.6513605449901</v>
      </c>
      <c r="AB241" s="128">
        <v>11.9090870418945</v>
      </c>
    </row>
    <row r="242" spans="1:28">
      <c r="B242" s="81" t="s">
        <v>718</v>
      </c>
      <c r="C242" s="128">
        <v>2.2368011863789299</v>
      </c>
      <c r="D242" s="128">
        <v>2.27475997545675</v>
      </c>
      <c r="E242" s="128">
        <v>2.3043538232173599</v>
      </c>
      <c r="F242" s="128">
        <v>2.3279000734538502</v>
      </c>
      <c r="G242" s="128">
        <v>2.3578004556584</v>
      </c>
      <c r="H242" s="128">
        <v>2.4534453394088902</v>
      </c>
      <c r="I242" s="128">
        <v>2.4867716059952398</v>
      </c>
      <c r="J242" s="128">
        <v>2.4991020764155101</v>
      </c>
      <c r="K242" s="128">
        <v>2.5040449839888601</v>
      </c>
      <c r="L242" s="128">
        <v>2.4754789574601901</v>
      </c>
      <c r="M242" s="128">
        <v>2.5031256454917998</v>
      </c>
      <c r="N242" s="128">
        <v>2.4868240320094599</v>
      </c>
      <c r="O242" s="128">
        <v>2.4580951989465998</v>
      </c>
      <c r="P242" s="128">
        <v>2.4637389061277499</v>
      </c>
      <c r="Q242" s="128">
        <v>2.4672049212339</v>
      </c>
      <c r="R242" s="128">
        <v>2.4743597202911101</v>
      </c>
      <c r="S242" s="128">
        <v>2.4816705148843399</v>
      </c>
      <c r="T242" s="128">
        <v>2.5947250479995199</v>
      </c>
      <c r="U242" s="128">
        <v>2.50126543222839</v>
      </c>
      <c r="V242" s="128">
        <v>2.5357697718551799</v>
      </c>
      <c r="W242" s="128">
        <v>2.5650657026430501</v>
      </c>
      <c r="X242" s="128">
        <v>2.5762243834713998</v>
      </c>
      <c r="Y242" s="128">
        <v>2.6086564114274799</v>
      </c>
      <c r="Z242" s="128">
        <v>2.5789463842607101</v>
      </c>
      <c r="AA242" s="128">
        <v>2.5069049643077999</v>
      </c>
      <c r="AB242" s="128">
        <v>2.5104694486536498</v>
      </c>
    </row>
    <row r="243" spans="1:28">
      <c r="B243" s="81" t="s">
        <v>719</v>
      </c>
      <c r="C243" s="128">
        <v>7.2188990687198498</v>
      </c>
      <c r="D243" s="128">
        <v>7.25031898595459</v>
      </c>
      <c r="E243" s="128">
        <v>7.1949354614287699</v>
      </c>
      <c r="F243" s="128">
        <v>7.2360059211548</v>
      </c>
      <c r="G243" s="128">
        <v>7.2310785123767296</v>
      </c>
      <c r="H243" s="128">
        <v>7.2040760672536601</v>
      </c>
      <c r="I243" s="128">
        <v>7.1960165228528297</v>
      </c>
      <c r="J243" s="128">
        <v>7.1769831588006303</v>
      </c>
      <c r="K243" s="128">
        <v>7.1835304513685703</v>
      </c>
      <c r="L243" s="128">
        <v>7.1308716448405498</v>
      </c>
      <c r="M243" s="128">
        <v>7.1024412525654501</v>
      </c>
      <c r="N243" s="128">
        <v>7.1254903909969904</v>
      </c>
      <c r="O243" s="128">
        <v>7.1306628201288902</v>
      </c>
      <c r="P243" s="128">
        <v>7.1910797613508999</v>
      </c>
      <c r="Q243" s="128">
        <v>7.2664538010854098</v>
      </c>
      <c r="R243" s="128">
        <v>7.2639104971381103</v>
      </c>
      <c r="S243" s="128">
        <v>7.3449897647589699</v>
      </c>
      <c r="T243" s="128">
        <v>7.40021929433615</v>
      </c>
      <c r="U243" s="128">
        <v>7.3399123103981099</v>
      </c>
      <c r="V243" s="128">
        <v>7.5034942672755696</v>
      </c>
      <c r="W243" s="128">
        <v>7.5358733191675196</v>
      </c>
      <c r="X243" s="128">
        <v>7.5645074340107001</v>
      </c>
      <c r="Y243" s="128">
        <v>7.5575943914794097</v>
      </c>
      <c r="Z243" s="128">
        <v>7.4469253950120802</v>
      </c>
      <c r="AA243" s="128">
        <v>7.3123740043024696</v>
      </c>
      <c r="AB243" s="128">
        <v>7.2971563674462097</v>
      </c>
    </row>
    <row r="244" spans="1:28">
      <c r="B244" s="81" t="s">
        <v>720</v>
      </c>
      <c r="C244" s="128">
        <v>2.2553336690717298</v>
      </c>
      <c r="D244" s="128">
        <v>2.2406791270887201</v>
      </c>
      <c r="E244" s="128">
        <v>2.22422330481221</v>
      </c>
      <c r="F244" s="128">
        <v>2.1965964884723501</v>
      </c>
      <c r="G244" s="128">
        <v>2.1928512764504502</v>
      </c>
      <c r="H244" s="128">
        <v>2.1688819652147999</v>
      </c>
      <c r="I244" s="128">
        <v>2.1536352349417802</v>
      </c>
      <c r="J244" s="128">
        <v>2.1395669103795898</v>
      </c>
      <c r="K244" s="128">
        <v>2.10472670141078</v>
      </c>
      <c r="L244" s="128">
        <v>2.06981494074937</v>
      </c>
      <c r="M244" s="128">
        <v>2.0550618521908901</v>
      </c>
      <c r="N244" s="128">
        <v>2.0478526928376799</v>
      </c>
      <c r="O244" s="128">
        <v>2.0324761876592801</v>
      </c>
      <c r="P244" s="128">
        <v>2.0036609928849098</v>
      </c>
      <c r="Q244" s="128">
        <v>1.9782872813166501</v>
      </c>
      <c r="R244" s="128">
        <v>1.89053671738287</v>
      </c>
      <c r="S244" s="128">
        <v>1.86149754223244</v>
      </c>
      <c r="T244" s="128">
        <v>1.82160713661881</v>
      </c>
      <c r="U244" s="128">
        <v>1.74995211441406</v>
      </c>
      <c r="V244" s="128">
        <v>1.77535695634306</v>
      </c>
      <c r="W244" s="128">
        <v>1.7349835015528801</v>
      </c>
      <c r="X244" s="128">
        <v>1.7155857557407801</v>
      </c>
      <c r="Y244" s="128">
        <v>1.6719508984034299</v>
      </c>
      <c r="Z244" s="128">
        <v>1.60588612396379</v>
      </c>
      <c r="AA244" s="128">
        <v>1.5883210616349299</v>
      </c>
      <c r="AB244" s="128">
        <v>1.5520277253256201</v>
      </c>
    </row>
    <row r="245" span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row>
    <row r="246" spans="1:28">
      <c r="A246" s="68"/>
      <c r="B246" s="91" t="s">
        <v>703</v>
      </c>
      <c r="C246" s="132">
        <v>56.245690999999901</v>
      </c>
      <c r="D246" s="132">
        <v>54.319034000000002</v>
      </c>
      <c r="E246" s="132">
        <v>56.6470109999999</v>
      </c>
      <c r="F246" s="132">
        <v>50.153339999999901</v>
      </c>
      <c r="G246" s="132">
        <v>49.111068999999901</v>
      </c>
      <c r="H246" s="132">
        <v>50.514592999999898</v>
      </c>
      <c r="I246" s="132">
        <v>48.618381999999897</v>
      </c>
      <c r="J246" s="132">
        <v>53.956124999999901</v>
      </c>
      <c r="K246" s="132">
        <v>60.915101999999898</v>
      </c>
      <c r="L246" s="132">
        <v>55.743964999999903</v>
      </c>
      <c r="M246" s="132">
        <v>57.388615999999899</v>
      </c>
      <c r="N246" s="132">
        <v>61.790000999999897</v>
      </c>
      <c r="O246" s="132">
        <v>60.224989999999998</v>
      </c>
      <c r="P246" s="132">
        <v>62.702817999999901</v>
      </c>
      <c r="Q246" s="132">
        <v>59.1450999999999</v>
      </c>
      <c r="R246" s="132">
        <v>55.9377759999999</v>
      </c>
      <c r="S246" s="132">
        <v>54.384652999999901</v>
      </c>
      <c r="T246" s="132">
        <v>54.507734999999997</v>
      </c>
      <c r="U246" s="132">
        <v>51.512554000000002</v>
      </c>
      <c r="V246" s="132">
        <v>47.198267000000001</v>
      </c>
      <c r="W246" s="132">
        <v>48.782657999999898</v>
      </c>
      <c r="X246" s="132">
        <v>42.570875999999899</v>
      </c>
      <c r="Y246" s="132">
        <v>39.640182000000003</v>
      </c>
      <c r="Z246" s="132">
        <v>39.924689999999899</v>
      </c>
      <c r="AA246" s="132">
        <v>37.090908999999897</v>
      </c>
      <c r="AB246" s="132">
        <v>36.544092999999997</v>
      </c>
    </row>
    <row r="247" spans="1:28">
      <c r="B247" s="86"/>
      <c r="C247" s="79"/>
      <c r="D247" s="79"/>
      <c r="E247" s="79"/>
      <c r="F247" s="79"/>
      <c r="G247" s="79"/>
      <c r="H247" s="79"/>
      <c r="I247" s="79"/>
      <c r="J247" s="79"/>
      <c r="K247" s="79"/>
      <c r="L247" s="79"/>
      <c r="M247" s="79"/>
      <c r="N247" s="79"/>
      <c r="O247" s="79"/>
      <c r="P247" s="79"/>
      <c r="Q247" s="79"/>
      <c r="R247" s="79"/>
      <c r="S247" s="79"/>
      <c r="T247" s="80"/>
      <c r="U247" s="80"/>
      <c r="V247" s="80"/>
      <c r="W247" s="80"/>
      <c r="X247" s="80"/>
    </row>
    <row r="248" spans="1:28">
      <c r="A248" s="89" t="s">
        <v>723</v>
      </c>
      <c r="B248" s="6"/>
      <c r="U248" s="80"/>
      <c r="V248" s="80"/>
      <c r="W248" s="80"/>
      <c r="X248" s="80"/>
    </row>
    <row r="249" spans="1:28">
      <c r="A249" s="66" t="s">
        <v>724</v>
      </c>
      <c r="B249" s="6"/>
      <c r="U249" s="80"/>
      <c r="V249" s="80"/>
      <c r="W249" s="80"/>
      <c r="X249" s="80"/>
    </row>
    <row r="251" spans="1:28" ht="18">
      <c r="A251" s="67" t="s">
        <v>692</v>
      </c>
    </row>
    <row r="252" spans="1:28">
      <c r="A252" s="68"/>
      <c r="F252" s="49"/>
      <c r="P252" s="49"/>
      <c r="Q252" s="49"/>
      <c r="R252" s="49"/>
      <c r="S252" s="49"/>
      <c r="V252" s="69"/>
    </row>
    <row r="253" spans="1:28" ht="16">
      <c r="A253" s="70" t="s">
        <v>98</v>
      </c>
      <c r="F253" s="49"/>
      <c r="G253" s="49"/>
      <c r="H253" s="49"/>
      <c r="I253" s="49"/>
    </row>
    <row r="254" spans="1:28" ht="18">
      <c r="A254" s="70" t="s">
        <v>782</v>
      </c>
      <c r="G254" s="110" t="s">
        <v>774</v>
      </c>
    </row>
    <row r="255" spans="1:28" ht="16">
      <c r="C255" s="71"/>
      <c r="D255" s="71"/>
      <c r="E255" s="71"/>
      <c r="F255" s="72"/>
      <c r="G255" s="72"/>
      <c r="H255" s="72"/>
      <c r="I255" s="72"/>
      <c r="J255" s="3"/>
    </row>
    <row r="257" spans="1:28">
      <c r="C257" s="73">
        <v>1990</v>
      </c>
      <c r="D257" s="73">
        <v>1991</v>
      </c>
      <c r="E257" s="73">
        <v>1992</v>
      </c>
      <c r="F257" s="73">
        <v>1993</v>
      </c>
      <c r="G257" s="73">
        <v>1994</v>
      </c>
      <c r="H257" s="73">
        <v>1995</v>
      </c>
      <c r="I257" s="73">
        <v>1996</v>
      </c>
      <c r="J257" s="73">
        <v>1997</v>
      </c>
      <c r="K257" s="73">
        <v>1998</v>
      </c>
      <c r="L257" s="73">
        <v>1999</v>
      </c>
      <c r="M257" s="73">
        <v>2000</v>
      </c>
      <c r="N257" s="73">
        <v>2001</v>
      </c>
      <c r="O257" s="73">
        <v>2002</v>
      </c>
      <c r="P257" s="73">
        <v>2003</v>
      </c>
      <c r="Q257" s="73">
        <v>2004</v>
      </c>
      <c r="R257" s="73">
        <v>2005</v>
      </c>
      <c r="S257" s="73">
        <v>2006</v>
      </c>
      <c r="T257" s="74">
        <v>2007</v>
      </c>
      <c r="U257" s="74">
        <v>2008</v>
      </c>
      <c r="V257" s="74">
        <v>2009</v>
      </c>
      <c r="W257" s="74">
        <v>2010</v>
      </c>
      <c r="X257" s="74">
        <v>2011</v>
      </c>
      <c r="Y257" s="74">
        <v>2012</v>
      </c>
      <c r="Z257" s="74">
        <v>2013</v>
      </c>
      <c r="AA257" s="74">
        <v>2014</v>
      </c>
      <c r="AB257" s="74">
        <v>2015</v>
      </c>
    </row>
    <row r="258" spans="1:28">
      <c r="C258" s="66"/>
      <c r="D258" s="66"/>
      <c r="E258" s="66"/>
      <c r="F258" s="66"/>
      <c r="G258" s="66"/>
      <c r="H258" s="66"/>
      <c r="I258" s="66"/>
      <c r="J258" s="66"/>
      <c r="K258" s="66"/>
      <c r="L258" s="66"/>
      <c r="M258" s="66"/>
      <c r="N258" s="66"/>
      <c r="O258" s="66"/>
      <c r="P258" s="66"/>
      <c r="U258" s="3"/>
      <c r="V258" s="3"/>
      <c r="W258" s="3"/>
      <c r="X258" s="3"/>
      <c r="Y258" s="3"/>
      <c r="Z258" s="3"/>
      <c r="AA258" s="3"/>
      <c r="AB258" s="3"/>
    </row>
    <row r="259" spans="1:28" ht="16">
      <c r="A259" s="68"/>
      <c r="B259" s="88" t="s">
        <v>725</v>
      </c>
      <c r="C259" s="126">
        <v>15.689718894507701</v>
      </c>
      <c r="D259" s="126">
        <v>16.1536413742432</v>
      </c>
      <c r="E259" s="126">
        <v>16.222308709402402</v>
      </c>
      <c r="F259" s="126">
        <v>16.330758406295701</v>
      </c>
      <c r="G259" s="126">
        <v>16.537260547927598</v>
      </c>
      <c r="H259" s="126">
        <v>17.3446285549457</v>
      </c>
      <c r="I259" s="126">
        <v>16.481709142531901</v>
      </c>
      <c r="J259" s="126">
        <v>15.8100357085199</v>
      </c>
      <c r="K259" s="126">
        <v>15.698454152105899</v>
      </c>
      <c r="L259" s="126">
        <v>15.7483409701141</v>
      </c>
      <c r="M259" s="126">
        <v>13.263774045585</v>
      </c>
      <c r="N259" s="126">
        <v>13.139831041867099</v>
      </c>
      <c r="O259" s="126">
        <v>13.069507184179001</v>
      </c>
      <c r="P259" s="126">
        <v>14.441278688588</v>
      </c>
      <c r="Q259" s="126">
        <v>13.015580237497399</v>
      </c>
      <c r="R259" s="126">
        <v>13.0574069526798</v>
      </c>
      <c r="S259" s="126">
        <v>14.2356208549278</v>
      </c>
      <c r="T259" s="126">
        <v>14.2694242781039</v>
      </c>
      <c r="U259" s="126">
        <v>14.0776454952421</v>
      </c>
      <c r="V259" s="126">
        <v>16.396868625119598</v>
      </c>
      <c r="W259" s="126">
        <v>17.076445555034301</v>
      </c>
      <c r="X259" s="126">
        <v>17.114665588665101</v>
      </c>
      <c r="Y259" s="126">
        <v>18.8832317288838</v>
      </c>
      <c r="Z259" s="126">
        <v>19.2877064408164</v>
      </c>
      <c r="AA259" s="126">
        <v>20.229226284663799</v>
      </c>
      <c r="AB259" s="126">
        <v>19.0141416305059</v>
      </c>
    </row>
    <row r="260" spans="1:28">
      <c r="B260" s="78" t="s">
        <v>710</v>
      </c>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row>
    <row r="261" spans="1:28">
      <c r="B261" s="81" t="s">
        <v>711</v>
      </c>
      <c r="C261" s="127">
        <v>1.07068797475809</v>
      </c>
      <c r="D261" s="127">
        <v>1.0927289026479401</v>
      </c>
      <c r="E261" s="127">
        <v>1.0834141546593501</v>
      </c>
      <c r="F261" s="127">
        <v>1.08099981514856</v>
      </c>
      <c r="G261" s="127">
        <v>1.10935044675768</v>
      </c>
      <c r="H261" s="127">
        <v>1.15788459838152</v>
      </c>
      <c r="I261" s="127">
        <v>1.09512891476625</v>
      </c>
      <c r="J261" s="127">
        <v>1.02559050279373</v>
      </c>
      <c r="K261" s="127">
        <v>1.0198139134317401</v>
      </c>
      <c r="L261" s="127">
        <v>1.0133818493048099</v>
      </c>
      <c r="M261" s="127">
        <v>0.85175367945792002</v>
      </c>
      <c r="N261" s="127">
        <v>0.83948291321823998</v>
      </c>
      <c r="O261" s="127">
        <v>0.82481033537888004</v>
      </c>
      <c r="P261" s="127">
        <v>0.91565688068382001</v>
      </c>
      <c r="Q261" s="127">
        <v>0.82079171336933998</v>
      </c>
      <c r="R261" s="127">
        <v>0.81485174172990005</v>
      </c>
      <c r="S261" s="127">
        <v>0.88313524565239998</v>
      </c>
      <c r="T261" s="127">
        <v>0.88991301194011996</v>
      </c>
      <c r="U261" s="127">
        <v>0.87572104563464004</v>
      </c>
      <c r="V261" s="127">
        <v>0.99766812165451002</v>
      </c>
      <c r="W261" s="127">
        <v>1.0155301795286999</v>
      </c>
      <c r="X261" s="127">
        <v>1.00684666588847</v>
      </c>
      <c r="Y261" s="127">
        <v>1.09582287474624</v>
      </c>
      <c r="Z261" s="127">
        <v>1.1081265903045801</v>
      </c>
      <c r="AA261" s="127">
        <v>1.1534062885755501</v>
      </c>
      <c r="AB261" s="127">
        <v>1.0776851090485799</v>
      </c>
    </row>
    <row r="262" spans="1:28">
      <c r="B262" s="81" t="s">
        <v>712</v>
      </c>
      <c r="C262" s="127">
        <v>2.5963579299532999</v>
      </c>
      <c r="D262" s="127">
        <v>2.6820536341822701</v>
      </c>
      <c r="E262" s="127">
        <v>2.6915976161825701</v>
      </c>
      <c r="F262" s="127">
        <v>2.7280230475916598</v>
      </c>
      <c r="G262" s="127">
        <v>2.7600537502581002</v>
      </c>
      <c r="H262" s="127">
        <v>2.8886802205905</v>
      </c>
      <c r="I262" s="127">
        <v>2.7472314863366001</v>
      </c>
      <c r="J262" s="127">
        <v>2.6457887370452799</v>
      </c>
      <c r="K262" s="127">
        <v>2.6661388462997202</v>
      </c>
      <c r="L262" s="127">
        <v>2.6486828828406002</v>
      </c>
      <c r="M262" s="127">
        <v>2.2361957672138302</v>
      </c>
      <c r="N262" s="127">
        <v>2.2194068103102502</v>
      </c>
      <c r="O262" s="127">
        <v>2.2242975775250402</v>
      </c>
      <c r="P262" s="127">
        <v>2.5066994463993302</v>
      </c>
      <c r="Q262" s="127">
        <v>2.30741937705162</v>
      </c>
      <c r="R262" s="127">
        <v>2.3179671045613599</v>
      </c>
      <c r="S262" s="127">
        <v>2.5335154374990401</v>
      </c>
      <c r="T262" s="127">
        <v>2.5537602818547001</v>
      </c>
      <c r="U262" s="127">
        <v>2.5359923326861602</v>
      </c>
      <c r="V262" s="127">
        <v>2.9106430645780001</v>
      </c>
      <c r="W262" s="127">
        <v>2.9966579416818</v>
      </c>
      <c r="X262" s="127">
        <v>2.9916399705173098</v>
      </c>
      <c r="Y262" s="127">
        <v>3.2647577768073899</v>
      </c>
      <c r="Z262" s="127">
        <v>3.3131965930669001</v>
      </c>
      <c r="AA262" s="127">
        <v>3.4641071597886599</v>
      </c>
      <c r="AB262" s="127">
        <v>3.2356414684196202</v>
      </c>
    </row>
    <row r="263" spans="1:28">
      <c r="B263" s="81" t="s">
        <v>713</v>
      </c>
      <c r="C263" s="127">
        <v>1.0604588937260899</v>
      </c>
      <c r="D263" s="127">
        <v>1.0738161369921599</v>
      </c>
      <c r="E263" s="127">
        <v>1.0557465083769</v>
      </c>
      <c r="F263" s="127">
        <v>1.04227717844136</v>
      </c>
      <c r="G263" s="127">
        <v>1.04463402134168</v>
      </c>
      <c r="H263" s="127">
        <v>1.08845092556655</v>
      </c>
      <c r="I263" s="127">
        <v>1.02553282928768</v>
      </c>
      <c r="J263" s="127">
        <v>0.97326156709536005</v>
      </c>
      <c r="K263" s="127">
        <v>0.95897705039358005</v>
      </c>
      <c r="L263" s="127">
        <v>0.94869818979408005</v>
      </c>
      <c r="M263" s="127">
        <v>0.79469210930420997</v>
      </c>
      <c r="N263" s="127">
        <v>0.77943512308749996</v>
      </c>
      <c r="O263" s="127">
        <v>0.75511482641747996</v>
      </c>
      <c r="P263" s="127">
        <v>0.83074415366484999</v>
      </c>
      <c r="Q263" s="127">
        <v>0.73098552544752005</v>
      </c>
      <c r="R263" s="127">
        <v>0.71897216291552002</v>
      </c>
      <c r="S263" s="127">
        <v>0.77386406150427001</v>
      </c>
      <c r="T263" s="127">
        <v>0.78080415313350005</v>
      </c>
      <c r="U263" s="127">
        <v>0.76283335643640005</v>
      </c>
      <c r="V263" s="127">
        <v>0.86031064199175</v>
      </c>
      <c r="W263" s="127">
        <v>0.91881720982897996</v>
      </c>
      <c r="X263" s="127">
        <v>0.90601963255530005</v>
      </c>
      <c r="Y263" s="127">
        <v>0.98253803059367995</v>
      </c>
      <c r="Z263" s="127">
        <v>0.99040340082264</v>
      </c>
      <c r="AA263" s="127">
        <v>1.02751153679458</v>
      </c>
      <c r="AB263" s="127">
        <v>0.96050591909591998</v>
      </c>
    </row>
    <row r="264" spans="1:28">
      <c r="B264" s="81" t="s">
        <v>714</v>
      </c>
      <c r="C264" s="127">
        <v>0.34813230339575002</v>
      </c>
      <c r="D264" s="127">
        <v>0.35964804733055999</v>
      </c>
      <c r="E264" s="127">
        <v>0.36203672597904002</v>
      </c>
      <c r="F264" s="127">
        <v>0.3658096850798</v>
      </c>
      <c r="G264" s="127">
        <v>0.36996224151502</v>
      </c>
      <c r="H264" s="127">
        <v>0.38744615468398003</v>
      </c>
      <c r="I264" s="127">
        <v>0.36876240278234002</v>
      </c>
      <c r="J264" s="127">
        <v>0.35610869170530002</v>
      </c>
      <c r="K264" s="127">
        <v>0.35497828536659998</v>
      </c>
      <c r="L264" s="127">
        <v>0.36643488169761002</v>
      </c>
      <c r="M264" s="127">
        <v>0.30919150165280002</v>
      </c>
      <c r="N264" s="127">
        <v>0.30623889074880001</v>
      </c>
      <c r="O264" s="127">
        <v>0.30387918752999998</v>
      </c>
      <c r="P264" s="127">
        <v>0.33390128071244002</v>
      </c>
      <c r="Q264" s="127">
        <v>0.29875701608168997</v>
      </c>
      <c r="R264" s="127">
        <v>0.29952021935870998</v>
      </c>
      <c r="S264" s="127">
        <v>0.32613725013200001</v>
      </c>
      <c r="T264" s="127">
        <v>0.32454198277020002</v>
      </c>
      <c r="U264" s="127">
        <v>0.320134288968</v>
      </c>
      <c r="V264" s="127">
        <v>0.38124408001123999</v>
      </c>
      <c r="W264" s="127">
        <v>0.39532046557660999</v>
      </c>
      <c r="X264" s="127">
        <v>0.39562338575664002</v>
      </c>
      <c r="Y264" s="127">
        <v>0.43835033200200002</v>
      </c>
      <c r="Z264" s="127">
        <v>0.44688628099872002</v>
      </c>
      <c r="AA264" s="127">
        <v>0.46614670669304997</v>
      </c>
      <c r="AB264" s="127">
        <v>0.43701599535426</v>
      </c>
    </row>
    <row r="265" spans="1:28" ht="16">
      <c r="B265" s="81" t="s">
        <v>715</v>
      </c>
      <c r="C265" s="127">
        <v>5.3598489506450102</v>
      </c>
      <c r="D265" s="127">
        <v>5.5324050105501898</v>
      </c>
      <c r="E265" s="127">
        <v>5.5614214914598996</v>
      </c>
      <c r="F265" s="127">
        <v>5.6147898905198099</v>
      </c>
      <c r="G265" s="127">
        <v>5.6786299862031901</v>
      </c>
      <c r="H265" s="127">
        <v>5.9480641030624604</v>
      </c>
      <c r="I265" s="127">
        <v>5.6582139581876998</v>
      </c>
      <c r="J265" s="127">
        <v>5.4521967558667503</v>
      </c>
      <c r="K265" s="127">
        <v>5.4357844929828296</v>
      </c>
      <c r="L265" s="127">
        <v>5.5332419477773502</v>
      </c>
      <c r="M265" s="127">
        <v>4.6663382796534902</v>
      </c>
      <c r="N265" s="127">
        <v>4.6272337609410004</v>
      </c>
      <c r="O265" s="127">
        <v>4.5983513569927998</v>
      </c>
      <c r="P265" s="127">
        <v>5.0858326590668801</v>
      </c>
      <c r="Q265" s="127">
        <v>4.5813078459665997</v>
      </c>
      <c r="R265" s="127">
        <v>4.5972402362587799</v>
      </c>
      <c r="S265" s="127">
        <v>5.0082387827539598</v>
      </c>
      <c r="T265" s="127">
        <v>5.0036543089070804</v>
      </c>
      <c r="U265" s="127">
        <v>4.9404842768695101</v>
      </c>
      <c r="V265" s="127">
        <v>5.8171488482107998</v>
      </c>
      <c r="W265" s="127">
        <v>6.02491742582444</v>
      </c>
      <c r="X265" s="127">
        <v>6.0339989079435004</v>
      </c>
      <c r="Y265" s="127">
        <v>6.6689145176256002</v>
      </c>
      <c r="Z265" s="127">
        <v>6.8050004399809598</v>
      </c>
      <c r="AA265" s="127">
        <v>7.1184016480914698</v>
      </c>
      <c r="AB265" s="127">
        <v>6.6814171264534403</v>
      </c>
    </row>
    <row r="266" spans="1:28">
      <c r="B266" s="81" t="s">
        <v>716</v>
      </c>
      <c r="C266" s="127">
        <v>1.9086647959996801</v>
      </c>
      <c r="D266" s="127">
        <v>1.98417360444028</v>
      </c>
      <c r="E266" s="127">
        <v>2.0036606856174899</v>
      </c>
      <c r="F266" s="127">
        <v>2.0169850886158001</v>
      </c>
      <c r="G266" s="127">
        <v>2.0432870243138801</v>
      </c>
      <c r="H266" s="127">
        <v>2.1475902097803301</v>
      </c>
      <c r="I266" s="127">
        <v>2.0297194288082099</v>
      </c>
      <c r="J266" s="127">
        <v>1.9536682441684301</v>
      </c>
      <c r="K266" s="127">
        <v>1.9113093139151001</v>
      </c>
      <c r="L266" s="127">
        <v>1.8851504225839999</v>
      </c>
      <c r="M266" s="127">
        <v>1.5860003467852799</v>
      </c>
      <c r="N266" s="127">
        <v>1.5708475983183601</v>
      </c>
      <c r="O266" s="127">
        <v>1.5876102603378599</v>
      </c>
      <c r="P266" s="127">
        <v>1.72320375068632</v>
      </c>
      <c r="Q266" s="127">
        <v>1.549817412184</v>
      </c>
      <c r="R266" s="127">
        <v>1.52895378740736</v>
      </c>
      <c r="S266" s="127">
        <v>1.66337560119501</v>
      </c>
      <c r="T266" s="127">
        <v>1.6620614606312201</v>
      </c>
      <c r="U266" s="127">
        <v>1.63879337094802</v>
      </c>
      <c r="V266" s="127">
        <v>1.90722507394254</v>
      </c>
      <c r="W266" s="127">
        <v>2.0572567747167998</v>
      </c>
      <c r="X266" s="127">
        <v>2.0796033864614398</v>
      </c>
      <c r="Y266" s="127">
        <v>2.3611283506020002</v>
      </c>
      <c r="Z266" s="127">
        <v>2.4321722999267998</v>
      </c>
      <c r="AA266" s="127">
        <v>2.5681628134694998</v>
      </c>
      <c r="AB266" s="127">
        <v>2.4306235835119199</v>
      </c>
    </row>
    <row r="267" spans="1:28">
      <c r="B267" s="81" t="s">
        <v>717</v>
      </c>
      <c r="C267" s="127">
        <v>1.5163576358476001</v>
      </c>
      <c r="D267" s="127">
        <v>1.55289384554592</v>
      </c>
      <c r="E267" s="127">
        <v>1.57430386144395</v>
      </c>
      <c r="F267" s="127">
        <v>1.5720635225936701</v>
      </c>
      <c r="G267" s="127">
        <v>1.5860299663799999</v>
      </c>
      <c r="H267" s="127">
        <v>1.65301621133136</v>
      </c>
      <c r="I267" s="127">
        <v>1.5723926841548399</v>
      </c>
      <c r="J267" s="127">
        <v>1.50300155721462</v>
      </c>
      <c r="K267" s="127">
        <v>1.4765764629101199</v>
      </c>
      <c r="L267" s="127">
        <v>1.46904713744334</v>
      </c>
      <c r="M267" s="127">
        <v>1.2226705158093001</v>
      </c>
      <c r="N267" s="127">
        <v>1.21647162996834</v>
      </c>
      <c r="O267" s="127">
        <v>1.20702658931759</v>
      </c>
      <c r="P267" s="127">
        <v>1.31316907792896</v>
      </c>
      <c r="Q267" s="127">
        <v>1.17880931762454</v>
      </c>
      <c r="R267" s="127">
        <v>1.2024556386371399</v>
      </c>
      <c r="S267" s="127">
        <v>1.31835124735545</v>
      </c>
      <c r="T267" s="127">
        <v>1.3317192717916699</v>
      </c>
      <c r="U267" s="127">
        <v>1.3045611617017401</v>
      </c>
      <c r="V267" s="127">
        <v>1.52123046806604</v>
      </c>
      <c r="W267" s="127">
        <v>1.57664710293885</v>
      </c>
      <c r="X267" s="127">
        <v>1.57916223720448</v>
      </c>
      <c r="Y267" s="127">
        <v>1.7433774878353601</v>
      </c>
      <c r="Z267" s="127">
        <v>1.8239408943228701</v>
      </c>
      <c r="AA267" s="127">
        <v>1.93370639852005</v>
      </c>
      <c r="AB267" s="127">
        <v>1.85511627878244</v>
      </c>
    </row>
    <row r="268" spans="1:28">
      <c r="B268" s="81" t="s">
        <v>718</v>
      </c>
      <c r="C268" s="127">
        <v>0.35626381001395002</v>
      </c>
      <c r="D268" s="127">
        <v>0.36988015599486002</v>
      </c>
      <c r="E268" s="127">
        <v>0.37579596116407998</v>
      </c>
      <c r="F268" s="127">
        <v>0.38122690947304</v>
      </c>
      <c r="G268" s="127">
        <v>0.39070623300582003</v>
      </c>
      <c r="H268" s="127">
        <v>0.41610199691214</v>
      </c>
      <c r="I268" s="127">
        <v>0.39736749723263998</v>
      </c>
      <c r="J268" s="127">
        <v>0.38005368854035998</v>
      </c>
      <c r="K268" s="127">
        <v>0.37347936587570002</v>
      </c>
      <c r="L268" s="127">
        <v>0.37577911257125002</v>
      </c>
      <c r="M268" s="127">
        <v>0.31601341281840001</v>
      </c>
      <c r="N268" s="127">
        <v>0.31171435462530001</v>
      </c>
      <c r="O268" s="127">
        <v>0.30610508705974998</v>
      </c>
      <c r="P268" s="127">
        <v>0.33776069386974</v>
      </c>
      <c r="Q268" s="127">
        <v>0.29969223668334</v>
      </c>
      <c r="R268" s="127">
        <v>0.30315429542145</v>
      </c>
      <c r="S268" s="127">
        <v>0.33056562893480002</v>
      </c>
      <c r="T268" s="127">
        <v>0.33444614560225</v>
      </c>
      <c r="U268" s="127">
        <v>0.32939536465894997</v>
      </c>
      <c r="V268" s="127">
        <v>0.39528356419312</v>
      </c>
      <c r="W268" s="127">
        <v>0.41393527627613003</v>
      </c>
      <c r="X268" s="127">
        <v>0.43073169421590002</v>
      </c>
      <c r="Y268" s="127">
        <v>0.47450653191864001</v>
      </c>
      <c r="Z268" s="127">
        <v>0.48323714419559999</v>
      </c>
      <c r="AA268" s="127">
        <v>0.50578930867434002</v>
      </c>
      <c r="AB268" s="127">
        <v>0.47368312246115002</v>
      </c>
    </row>
    <row r="269" spans="1:28">
      <c r="B269" s="81" t="s">
        <v>719</v>
      </c>
      <c r="C269" s="127">
        <v>1.21493906517363</v>
      </c>
      <c r="D269" s="127">
        <v>1.2408123375419</v>
      </c>
      <c r="E269" s="127">
        <v>1.2442819521944</v>
      </c>
      <c r="F269" s="127">
        <v>1.2575028950629601</v>
      </c>
      <c r="G269" s="127">
        <v>1.2750937111590399</v>
      </c>
      <c r="H269" s="127">
        <v>1.35806415618444</v>
      </c>
      <c r="I269" s="127">
        <v>1.3022809577566601</v>
      </c>
      <c r="J269" s="127">
        <v>1.2475106488650001</v>
      </c>
      <c r="K269" s="127">
        <v>1.2309017730081799</v>
      </c>
      <c r="L269" s="127">
        <v>1.2374043427147401</v>
      </c>
      <c r="M269" s="127">
        <v>1.0537765914686299</v>
      </c>
      <c r="N269" s="127">
        <v>1.0455591608592101</v>
      </c>
      <c r="O269" s="127">
        <v>1.04150605461825</v>
      </c>
      <c r="P269" s="127">
        <v>1.1513606445554401</v>
      </c>
      <c r="Q269" s="127">
        <v>1.0309005004371301</v>
      </c>
      <c r="R269" s="127">
        <v>1.0556551628712001</v>
      </c>
      <c r="S269" s="127">
        <v>1.1604138069243199</v>
      </c>
      <c r="T269" s="127">
        <v>1.1509625634035401</v>
      </c>
      <c r="U269" s="127">
        <v>1.13876758246043</v>
      </c>
      <c r="V269" s="127">
        <v>1.3401569224357599</v>
      </c>
      <c r="W269" s="127">
        <v>1.4043472699116599</v>
      </c>
      <c r="X269" s="127">
        <v>1.42113672725028</v>
      </c>
      <c r="Y269" s="127">
        <v>1.55663051491497</v>
      </c>
      <c r="Z269" s="127">
        <v>1.5842459882709601</v>
      </c>
      <c r="AA269" s="127">
        <v>1.67379881497446</v>
      </c>
      <c r="AB269" s="127">
        <v>1.5665927819419601</v>
      </c>
    </row>
    <row r="270" spans="1:28">
      <c r="B270" s="81" t="s">
        <v>720</v>
      </c>
      <c r="C270" s="127">
        <v>0.25800753499462997</v>
      </c>
      <c r="D270" s="127">
        <v>0.26522969901719001</v>
      </c>
      <c r="E270" s="127">
        <v>0.2700497523248</v>
      </c>
      <c r="F270" s="127">
        <v>0.27108037376909999</v>
      </c>
      <c r="G270" s="127">
        <v>0.27951316699327999</v>
      </c>
      <c r="H270" s="127">
        <v>0.29932997845247999</v>
      </c>
      <c r="I270" s="127">
        <v>0.28507898321904002</v>
      </c>
      <c r="J270" s="127">
        <v>0.27285531522507001</v>
      </c>
      <c r="K270" s="127">
        <v>0.27049464792243</v>
      </c>
      <c r="L270" s="127">
        <v>0.27052020338638999</v>
      </c>
      <c r="M270" s="127">
        <v>0.22714184142120999</v>
      </c>
      <c r="N270" s="127">
        <v>0.22344079979010001</v>
      </c>
      <c r="O270" s="127">
        <v>0.22080590900135999</v>
      </c>
      <c r="P270" s="127">
        <v>0.24295010102028</v>
      </c>
      <c r="Q270" s="127">
        <v>0.21709929265163999</v>
      </c>
      <c r="R270" s="127">
        <v>0.21863660351840999</v>
      </c>
      <c r="S270" s="127">
        <v>0.23802379297664</v>
      </c>
      <c r="T270" s="127">
        <v>0.23756109806962</v>
      </c>
      <c r="U270" s="127">
        <v>0.23096271487824999</v>
      </c>
      <c r="V270" s="127">
        <v>0.26595784003590001</v>
      </c>
      <c r="W270" s="127">
        <v>0.27301590875039999</v>
      </c>
      <c r="X270" s="127">
        <v>0.26990298087185999</v>
      </c>
      <c r="Y270" s="127">
        <v>0.29720531183797999</v>
      </c>
      <c r="Z270" s="127">
        <v>0.30049680892643998</v>
      </c>
      <c r="AA270" s="127">
        <v>0.31819560908220001</v>
      </c>
      <c r="AB270" s="127">
        <v>0.29586024543664002</v>
      </c>
    </row>
    <row r="271" spans="1:28">
      <c r="B271" s="89"/>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row>
    <row r="272" spans="1:28">
      <c r="B272" s="78" t="s">
        <v>697</v>
      </c>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row>
    <row r="273" spans="1:28">
      <c r="B273" s="81" t="s">
        <v>711</v>
      </c>
      <c r="C273" s="127">
        <v>6.8241373982352798</v>
      </c>
      <c r="D273" s="127">
        <v>6.76459800816352</v>
      </c>
      <c r="E273" s="127">
        <v>6.6785447994304299</v>
      </c>
      <c r="F273" s="127">
        <v>6.6194097558372897</v>
      </c>
      <c r="G273" s="127">
        <v>6.7081875111213298</v>
      </c>
      <c r="H273" s="127">
        <v>6.6757532149707099</v>
      </c>
      <c r="I273" s="127">
        <v>6.6445106226283803</v>
      </c>
      <c r="J273" s="127">
        <v>6.4869588007384902</v>
      </c>
      <c r="K273" s="127">
        <v>6.4962696552827603</v>
      </c>
      <c r="L273" s="127">
        <v>6.4348482880064504</v>
      </c>
      <c r="M273" s="127">
        <v>6.4216540219292302</v>
      </c>
      <c r="N273" s="127">
        <v>6.3888410021667497</v>
      </c>
      <c r="O273" s="127">
        <v>6.3109520791827096</v>
      </c>
      <c r="P273" s="127">
        <v>6.3405526645462498</v>
      </c>
      <c r="Q273" s="127">
        <v>6.3062245277753197</v>
      </c>
      <c r="R273" s="127">
        <v>6.2405326316544301</v>
      </c>
      <c r="S273" s="127">
        <v>6.2037002435807898</v>
      </c>
      <c r="T273" s="127">
        <v>6.2365025707846602</v>
      </c>
      <c r="U273" s="127">
        <v>6.22064993702684</v>
      </c>
      <c r="V273" s="127">
        <v>6.0845039651418702</v>
      </c>
      <c r="W273" s="127">
        <v>5.9469646435250496</v>
      </c>
      <c r="X273" s="127">
        <v>5.8829467667500897</v>
      </c>
      <c r="Y273" s="127">
        <v>5.8031532445268104</v>
      </c>
      <c r="Z273" s="127">
        <v>5.7452481128579</v>
      </c>
      <c r="AA273" s="127">
        <v>5.7016826661826796</v>
      </c>
      <c r="AB273" s="127">
        <v>5.66780836069697</v>
      </c>
    </row>
    <row r="274" spans="1:28">
      <c r="B274" s="81" t="s">
        <v>712</v>
      </c>
      <c r="C274" s="127">
        <v>16.5481481689399</v>
      </c>
      <c r="D274" s="127">
        <v>16.603399642502598</v>
      </c>
      <c r="E274" s="127">
        <v>16.591951641399302</v>
      </c>
      <c r="F274" s="127">
        <v>16.704815414696</v>
      </c>
      <c r="G274" s="127">
        <v>16.6899090829403</v>
      </c>
      <c r="H274" s="127">
        <v>16.6546098778621</v>
      </c>
      <c r="I274" s="127">
        <v>16.668365292572801</v>
      </c>
      <c r="J274" s="127">
        <v>16.734868825245499</v>
      </c>
      <c r="K274" s="127">
        <v>16.983448309412299</v>
      </c>
      <c r="L274" s="127">
        <v>16.818805789556102</v>
      </c>
      <c r="M274" s="127">
        <v>16.859422963090601</v>
      </c>
      <c r="N274" s="127">
        <v>16.890679973270601</v>
      </c>
      <c r="O274" s="127">
        <v>17.0189858437632</v>
      </c>
      <c r="P274" s="127">
        <v>17.357877376746401</v>
      </c>
      <c r="Q274" s="127">
        <v>17.7281330140321</v>
      </c>
      <c r="R274" s="127">
        <v>17.7521242384624</v>
      </c>
      <c r="S274" s="127">
        <v>17.797014006747801</v>
      </c>
      <c r="T274" s="127">
        <v>17.896729623306399</v>
      </c>
      <c r="U274" s="127">
        <v>18.014321596201999</v>
      </c>
      <c r="V274" s="127">
        <v>17.751212936590498</v>
      </c>
      <c r="W274" s="127">
        <v>17.548487664040501</v>
      </c>
      <c r="X274" s="127">
        <v>17.479979115096601</v>
      </c>
      <c r="Y274" s="127">
        <v>17.289189814970001</v>
      </c>
      <c r="Z274" s="127">
        <v>17.177763479723701</v>
      </c>
      <c r="AA274" s="127">
        <v>17.124269168983702</v>
      </c>
      <c r="AB274" s="127">
        <v>17.017026228669799</v>
      </c>
    </row>
    <row r="275" spans="1:28">
      <c r="B275" s="81" t="s">
        <v>713</v>
      </c>
      <c r="C275" s="127">
        <v>6.7589413223796404</v>
      </c>
      <c r="D275" s="127">
        <v>6.6475174984653496</v>
      </c>
      <c r="E275" s="127">
        <v>6.5079917247844401</v>
      </c>
      <c r="F275" s="127">
        <v>6.3822950074354496</v>
      </c>
      <c r="G275" s="127">
        <v>6.3168504742013303</v>
      </c>
      <c r="H275" s="127">
        <v>6.2754351995400999</v>
      </c>
      <c r="I275" s="127">
        <v>6.2222480715985604</v>
      </c>
      <c r="J275" s="127">
        <v>6.1559732377509802</v>
      </c>
      <c r="K275" s="127">
        <v>6.1087355551178897</v>
      </c>
      <c r="L275" s="127">
        <v>6.0241151216781299</v>
      </c>
      <c r="M275" s="127">
        <v>5.99144788333248</v>
      </c>
      <c r="N275" s="127">
        <v>5.9318504218509798</v>
      </c>
      <c r="O275" s="127">
        <v>5.7776840073324696</v>
      </c>
      <c r="P275" s="127">
        <v>5.7525664560530103</v>
      </c>
      <c r="Q275" s="127">
        <v>5.6162346365594704</v>
      </c>
      <c r="R275" s="127">
        <v>5.5062399871665297</v>
      </c>
      <c r="S275" s="127">
        <v>5.4361103698289597</v>
      </c>
      <c r="T275" s="127">
        <v>5.4718686466672999</v>
      </c>
      <c r="U275" s="127">
        <v>5.4187566855140501</v>
      </c>
      <c r="V275" s="127">
        <v>5.2467984080434196</v>
      </c>
      <c r="W275" s="127">
        <v>5.3806115966451804</v>
      </c>
      <c r="X275" s="127">
        <v>5.29382024943183</v>
      </c>
      <c r="Y275" s="127">
        <v>5.20323027700171</v>
      </c>
      <c r="Z275" s="127">
        <v>5.1348946224459198</v>
      </c>
      <c r="AA275" s="127">
        <v>5.0793417520548196</v>
      </c>
      <c r="AB275" s="127">
        <v>5.0515344723997497</v>
      </c>
    </row>
    <row r="276" spans="1:28">
      <c r="B276" s="81" t="s">
        <v>714</v>
      </c>
      <c r="C276" s="127">
        <v>2.2188562187536398</v>
      </c>
      <c r="D276" s="127">
        <v>2.2264208979160101</v>
      </c>
      <c r="E276" s="127">
        <v>2.2317213441339701</v>
      </c>
      <c r="F276" s="127">
        <v>2.2400042666651299</v>
      </c>
      <c r="G276" s="127">
        <v>2.23714345216252</v>
      </c>
      <c r="H276" s="127">
        <v>2.2338106201386498</v>
      </c>
      <c r="I276" s="127">
        <v>2.2374038978198398</v>
      </c>
      <c r="J276" s="127">
        <v>2.2524218051790701</v>
      </c>
      <c r="K276" s="127">
        <v>2.2612308315655301</v>
      </c>
      <c r="L276" s="127">
        <v>2.3268157731217398</v>
      </c>
      <c r="M276" s="127">
        <v>2.33109747339005</v>
      </c>
      <c r="N276" s="127">
        <v>2.3306151332771199</v>
      </c>
      <c r="O276" s="127">
        <v>2.3251005814347301</v>
      </c>
      <c r="P276" s="127">
        <v>2.31213099554888</v>
      </c>
      <c r="Q276" s="127">
        <v>2.2953799264437</v>
      </c>
      <c r="R276" s="127">
        <v>2.2938721328375</v>
      </c>
      <c r="S276" s="127">
        <v>2.2909942141308299</v>
      </c>
      <c r="T276" s="127">
        <v>2.2743873645147801</v>
      </c>
      <c r="U276" s="127">
        <v>2.2740613057502901</v>
      </c>
      <c r="V276" s="127">
        <v>2.3251029737908699</v>
      </c>
      <c r="W276" s="127">
        <v>2.3150043977393402</v>
      </c>
      <c r="X276" s="127">
        <v>2.3116045341759701</v>
      </c>
      <c r="Y276" s="127">
        <v>2.3213734719544701</v>
      </c>
      <c r="Z276" s="127">
        <v>2.3169487899972498</v>
      </c>
      <c r="AA276" s="127">
        <v>2.30432296388144</v>
      </c>
      <c r="AB276" s="127">
        <v>2.2983735150742701</v>
      </c>
    </row>
    <row r="277" spans="1:28" ht="16">
      <c r="B277" s="81" t="s">
        <v>715</v>
      </c>
      <c r="C277" s="127">
        <v>34.161535886543199</v>
      </c>
      <c r="D277" s="127">
        <v>34.248655658355197</v>
      </c>
      <c r="E277" s="127">
        <v>34.282552447275798</v>
      </c>
      <c r="F277" s="127">
        <v>34.381684860117801</v>
      </c>
      <c r="G277" s="127">
        <v>34.3383958288955</v>
      </c>
      <c r="H277" s="127">
        <v>34.293407231061103</v>
      </c>
      <c r="I277" s="127">
        <v>34.330262166721297</v>
      </c>
      <c r="J277" s="127">
        <v>34.485670091994798</v>
      </c>
      <c r="K277" s="127">
        <v>34.626240522246498</v>
      </c>
      <c r="L277" s="127">
        <v>35.135395901560997</v>
      </c>
      <c r="M277" s="127">
        <v>35.181074885746398</v>
      </c>
      <c r="N277" s="127">
        <v>35.215321614085902</v>
      </c>
      <c r="O277" s="127">
        <v>35.183815978610298</v>
      </c>
      <c r="P277" s="127">
        <v>35.217329218124199</v>
      </c>
      <c r="Q277" s="127">
        <v>35.198644719411</v>
      </c>
      <c r="R277" s="127">
        <v>35.207911133651699</v>
      </c>
      <c r="S277" s="127">
        <v>35.181035191874102</v>
      </c>
      <c r="T277" s="127">
        <v>35.0655654453072</v>
      </c>
      <c r="U277" s="127">
        <v>35.094535364875199</v>
      </c>
      <c r="V277" s="127">
        <v>35.477193732582798</v>
      </c>
      <c r="W277" s="127">
        <v>35.282034580365</v>
      </c>
      <c r="X277" s="127">
        <v>35.256306216930902</v>
      </c>
      <c r="Y277" s="127">
        <v>35.316595238434701</v>
      </c>
      <c r="Z277" s="127">
        <v>35.281542991447999</v>
      </c>
      <c r="AA277" s="127">
        <v>35.188699498052699</v>
      </c>
      <c r="AB277" s="127">
        <v>35.139199319594297</v>
      </c>
    </row>
    <row r="278" spans="1:28">
      <c r="B278" s="81" t="s">
        <v>716</v>
      </c>
      <c r="C278" s="127">
        <v>12.165066874893499</v>
      </c>
      <c r="D278" s="127">
        <v>12.2831351673067</v>
      </c>
      <c r="E278" s="127">
        <v>12.351267143968</v>
      </c>
      <c r="F278" s="127">
        <v>12.350835389483301</v>
      </c>
      <c r="G278" s="127">
        <v>12.355655995091199</v>
      </c>
      <c r="H278" s="127">
        <v>12.381874901367899</v>
      </c>
      <c r="I278" s="127">
        <v>12.3149814819289</v>
      </c>
      <c r="J278" s="127">
        <v>12.357139984924901</v>
      </c>
      <c r="K278" s="127">
        <v>12.1751434593239</v>
      </c>
      <c r="L278" s="127">
        <v>11.970469944494299</v>
      </c>
      <c r="M278" s="127">
        <v>11.957383632550499</v>
      </c>
      <c r="N278" s="127">
        <v>11.954853858570999</v>
      </c>
      <c r="O278" s="127">
        <v>12.1474378334609</v>
      </c>
      <c r="P278" s="127">
        <v>11.9324873360975</v>
      </c>
      <c r="Q278" s="127">
        <v>11.9074016210128</v>
      </c>
      <c r="R278" s="127">
        <v>11.709474882327701</v>
      </c>
      <c r="S278" s="127">
        <v>11.684601733539401</v>
      </c>
      <c r="T278" s="127">
        <v>11.6477121167503</v>
      </c>
      <c r="U278" s="127">
        <v>11.6411041285411</v>
      </c>
      <c r="V278" s="127">
        <v>11.631642099154901</v>
      </c>
      <c r="W278" s="127">
        <v>12.0473360108028</v>
      </c>
      <c r="X278" s="127">
        <v>12.151002166462</v>
      </c>
      <c r="Y278" s="127">
        <v>12.5038361256267</v>
      </c>
      <c r="Z278" s="127">
        <v>12.6099612071026</v>
      </c>
      <c r="AA278" s="127">
        <v>12.6953091400063</v>
      </c>
      <c r="AB278" s="127">
        <v>12.7832411830375</v>
      </c>
    </row>
    <row r="279" spans="1:28">
      <c r="B279" s="81" t="s">
        <v>717</v>
      </c>
      <c r="C279" s="127">
        <v>9.6646577675678298</v>
      </c>
      <c r="D279" s="127">
        <v>9.6132742430569493</v>
      </c>
      <c r="E279" s="127">
        <v>9.7045611056056398</v>
      </c>
      <c r="F279" s="127">
        <v>9.6263962976000794</v>
      </c>
      <c r="G279" s="127">
        <v>9.5906450877001301</v>
      </c>
      <c r="H279" s="127">
        <v>9.5304215140427893</v>
      </c>
      <c r="I279" s="127">
        <v>9.5402283255757308</v>
      </c>
      <c r="J279" s="127">
        <v>9.5066297440723897</v>
      </c>
      <c r="K279" s="127">
        <v>9.4058717412760799</v>
      </c>
      <c r="L279" s="127">
        <v>9.3282660073919494</v>
      </c>
      <c r="M279" s="127">
        <v>9.2181193045600196</v>
      </c>
      <c r="N279" s="127">
        <v>9.2578940025357106</v>
      </c>
      <c r="O279" s="127">
        <v>9.2354407270897507</v>
      </c>
      <c r="P279" s="127">
        <v>9.09316346735047</v>
      </c>
      <c r="Q279" s="127">
        <v>9.0569094586227692</v>
      </c>
      <c r="R279" s="127">
        <v>9.2089925893774307</v>
      </c>
      <c r="S279" s="127">
        <v>9.2609325633948796</v>
      </c>
      <c r="T279" s="127">
        <v>9.3326769590498593</v>
      </c>
      <c r="U279" s="127">
        <v>9.2668988016685692</v>
      </c>
      <c r="V279" s="127">
        <v>9.2775669723641396</v>
      </c>
      <c r="W279" s="127">
        <v>9.23287634922381</v>
      </c>
      <c r="X279" s="127">
        <v>9.2269535096866697</v>
      </c>
      <c r="Y279" s="127">
        <v>9.2324106003988806</v>
      </c>
      <c r="Z279" s="127">
        <v>9.4564944770367401</v>
      </c>
      <c r="AA279" s="127">
        <v>9.5589735925096999</v>
      </c>
      <c r="AB279" s="127">
        <v>9.7565081549940995</v>
      </c>
    </row>
    <row r="280" spans="1:28">
      <c r="B280" s="81" t="s">
        <v>718</v>
      </c>
      <c r="C280" s="127">
        <v>2.27068319330222</v>
      </c>
      <c r="D280" s="127">
        <v>2.2897633259620802</v>
      </c>
      <c r="E280" s="127">
        <v>2.31653809513727</v>
      </c>
      <c r="F280" s="127">
        <v>2.3344103194011501</v>
      </c>
      <c r="G280" s="127">
        <v>2.3625813469739398</v>
      </c>
      <c r="H280" s="127">
        <v>2.3990251252367698</v>
      </c>
      <c r="I280" s="127">
        <v>2.4109605004932999</v>
      </c>
      <c r="J280" s="127">
        <v>2.4038762185435898</v>
      </c>
      <c r="K280" s="127">
        <v>2.3790837126826001</v>
      </c>
      <c r="L280" s="127">
        <v>2.3861504731474299</v>
      </c>
      <c r="M280" s="127">
        <v>2.3825301285465299</v>
      </c>
      <c r="N280" s="127">
        <v>2.3722858660213499</v>
      </c>
      <c r="O280" s="127">
        <v>2.3421318244523999</v>
      </c>
      <c r="P280" s="127">
        <v>2.3388558669437498</v>
      </c>
      <c r="Q280" s="127">
        <v>2.30256531952327</v>
      </c>
      <c r="R280" s="127">
        <v>2.3217036622974501</v>
      </c>
      <c r="S280" s="127">
        <v>2.3221019462622801</v>
      </c>
      <c r="T280" s="127">
        <v>2.3437956506447799</v>
      </c>
      <c r="U280" s="127">
        <v>2.3398469919581202</v>
      </c>
      <c r="V280" s="127">
        <v>2.4107259332891999</v>
      </c>
      <c r="W280" s="127">
        <v>2.4240130941892399</v>
      </c>
      <c r="X280" s="127">
        <v>2.5167403475365999</v>
      </c>
      <c r="Y280" s="127">
        <v>2.5128459933732201</v>
      </c>
      <c r="Z280" s="127">
        <v>2.5054152793044202</v>
      </c>
      <c r="AA280" s="127">
        <v>2.50028993475537</v>
      </c>
      <c r="AB280" s="127">
        <v>2.4912148634739402</v>
      </c>
    </row>
    <row r="281" spans="1:28">
      <c r="B281" s="81" t="s">
        <v>719</v>
      </c>
      <c r="C281" s="127">
        <v>7.7435362184782397</v>
      </c>
      <c r="D281" s="127">
        <v>7.6813166071666998</v>
      </c>
      <c r="E281" s="127">
        <v>7.6701903192929102</v>
      </c>
      <c r="F281" s="127">
        <v>7.7002112441891999</v>
      </c>
      <c r="G281" s="127">
        <v>7.71042886736657</v>
      </c>
      <c r="H281" s="127">
        <v>7.8298831934177802</v>
      </c>
      <c r="I281" s="127">
        <v>7.9013708256509103</v>
      </c>
      <c r="J281" s="127">
        <v>7.8906251185297798</v>
      </c>
      <c r="K281" s="127">
        <v>7.8409107105813298</v>
      </c>
      <c r="L281" s="127">
        <v>7.8573631664629202</v>
      </c>
      <c r="M281" s="127">
        <v>7.9447718865460102</v>
      </c>
      <c r="N281" s="127">
        <v>7.9571735551832603</v>
      </c>
      <c r="O281" s="127">
        <v>7.9689772532434899</v>
      </c>
      <c r="P281" s="127">
        <v>7.9727056681295103</v>
      </c>
      <c r="Q281" s="127">
        <v>7.9205112766862404</v>
      </c>
      <c r="R281" s="127">
        <v>8.0847228450250803</v>
      </c>
      <c r="S281" s="127">
        <v>8.1514801409074007</v>
      </c>
      <c r="T281" s="127">
        <v>8.0659355344116097</v>
      </c>
      <c r="U281" s="127">
        <v>8.0891906451636704</v>
      </c>
      <c r="V281" s="127">
        <v>8.1732491311339004</v>
      </c>
      <c r="W281" s="127">
        <v>8.2238851486141904</v>
      </c>
      <c r="X281" s="127">
        <v>8.3036196055824707</v>
      </c>
      <c r="Y281" s="127">
        <v>8.2434539662717903</v>
      </c>
      <c r="Z281" s="127">
        <v>8.2137603718314196</v>
      </c>
      <c r="AA281" s="127">
        <v>8.2741613120586592</v>
      </c>
      <c r="AB281" s="127">
        <v>8.2390928414488496</v>
      </c>
    </row>
    <row r="282" spans="1:28">
      <c r="B282" s="81" t="s">
        <v>720</v>
      </c>
      <c r="C282" s="127">
        <v>1.6444369509064101</v>
      </c>
      <c r="D282" s="127">
        <v>1.6419189511047001</v>
      </c>
      <c r="E282" s="127">
        <v>1.66468137897214</v>
      </c>
      <c r="F282" s="127">
        <v>1.6599374445744901</v>
      </c>
      <c r="G282" s="127">
        <v>1.6902023535470401</v>
      </c>
      <c r="H282" s="127">
        <v>1.7257791223619301</v>
      </c>
      <c r="I282" s="127">
        <v>1.7296688150100701</v>
      </c>
      <c r="J282" s="127">
        <v>1.72583617302034</v>
      </c>
      <c r="K282" s="127">
        <v>1.7230655025109001</v>
      </c>
      <c r="L282" s="127">
        <v>1.71776953457992</v>
      </c>
      <c r="M282" s="127">
        <v>1.7124978203079</v>
      </c>
      <c r="N282" s="127">
        <v>1.70048457303717</v>
      </c>
      <c r="O282" s="127">
        <v>1.68947387142991</v>
      </c>
      <c r="P282" s="127">
        <v>1.68233095045985</v>
      </c>
      <c r="Q282" s="127">
        <v>1.6679954999330999</v>
      </c>
      <c r="R282" s="127">
        <v>1.67442589719958</v>
      </c>
      <c r="S282" s="127">
        <v>1.6720295897333</v>
      </c>
      <c r="T282" s="127">
        <v>1.6648260885630199</v>
      </c>
      <c r="U282" s="127">
        <v>1.6406345432999401</v>
      </c>
      <c r="V282" s="127">
        <v>1.6220038479082399</v>
      </c>
      <c r="W282" s="127">
        <v>1.59878651485473</v>
      </c>
      <c r="X282" s="127">
        <v>1.5770274883466799</v>
      </c>
      <c r="Y282" s="127">
        <v>1.57391126744143</v>
      </c>
      <c r="Z282" s="127">
        <v>1.5579706682518299</v>
      </c>
      <c r="AA282" s="127">
        <v>1.57294997151438</v>
      </c>
      <c r="AB282" s="127">
        <v>1.55600106061042</v>
      </c>
    </row>
    <row r="283" spans="1:28">
      <c r="B283" s="8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row>
    <row r="284" spans="1:28">
      <c r="B284" s="88" t="s">
        <v>698</v>
      </c>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row>
    <row r="285" spans="1:28" ht="16">
      <c r="B285" s="81" t="s">
        <v>699</v>
      </c>
      <c r="C285" s="130">
        <v>75.934199999999905</v>
      </c>
      <c r="D285" s="130">
        <v>77.526899999999898</v>
      </c>
      <c r="E285" s="130">
        <v>78.773699999999906</v>
      </c>
      <c r="F285" s="130">
        <v>79.911299999999898</v>
      </c>
      <c r="G285" s="130">
        <v>80.366799999999898</v>
      </c>
      <c r="H285" s="130">
        <v>81.170999999999907</v>
      </c>
      <c r="I285" s="130">
        <v>81.741699999999895</v>
      </c>
      <c r="J285" s="130">
        <v>82.783099999999905</v>
      </c>
      <c r="K285" s="130">
        <v>84.176000000000002</v>
      </c>
      <c r="L285" s="130">
        <v>85.707399999999893</v>
      </c>
      <c r="M285" s="130">
        <v>86.965099999999893</v>
      </c>
      <c r="N285" s="130">
        <v>88.192899999999895</v>
      </c>
      <c r="O285" s="130">
        <v>89.731299999999905</v>
      </c>
      <c r="P285" s="130">
        <v>91.001999999999896</v>
      </c>
      <c r="Q285" s="130">
        <v>92.483099999999894</v>
      </c>
      <c r="R285" s="130">
        <v>94.468800000000002</v>
      </c>
      <c r="S285" s="130">
        <v>96.488099999999903</v>
      </c>
      <c r="T285" s="130">
        <v>98.114499999999893</v>
      </c>
      <c r="U285" s="130">
        <v>100.137</v>
      </c>
      <c r="V285" s="130">
        <v>103.14179999999899</v>
      </c>
      <c r="W285" s="130">
        <v>105.501199999999</v>
      </c>
      <c r="X285" s="130">
        <v>106.8986</v>
      </c>
      <c r="Y285" s="130">
        <v>108.504999999999</v>
      </c>
      <c r="Z285" s="130">
        <v>108.975799999999</v>
      </c>
      <c r="AA285" s="130">
        <v>108.988999999999</v>
      </c>
      <c r="AB285" s="130">
        <v>109.50609999999899</v>
      </c>
    </row>
    <row r="286" spans="1:28">
      <c r="B286" s="81"/>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row>
    <row r="287" spans="1:28" ht="16">
      <c r="A287" s="68"/>
      <c r="B287" s="88" t="s">
        <v>700</v>
      </c>
      <c r="C287" s="131">
        <v>0.20662256130317699</v>
      </c>
      <c r="D287" s="131">
        <v>0.20836176055334699</v>
      </c>
      <c r="E287" s="131">
        <v>0.20593559410567799</v>
      </c>
      <c r="F287" s="131">
        <v>0.20436106540997001</v>
      </c>
      <c r="G287" s="131">
        <v>0.20577229089534099</v>
      </c>
      <c r="H287" s="131">
        <v>0.21368011426427899</v>
      </c>
      <c r="I287" s="131">
        <v>0.201631592474</v>
      </c>
      <c r="J287" s="131">
        <v>0.190981440759284</v>
      </c>
      <c r="K287" s="131">
        <v>0.186495606254823</v>
      </c>
      <c r="L287" s="131">
        <v>0.183745405532243</v>
      </c>
      <c r="M287" s="131">
        <v>0.15251835558845001</v>
      </c>
      <c r="N287" s="131">
        <v>0.148989669711134</v>
      </c>
      <c r="O287" s="131">
        <v>0.14565159742675099</v>
      </c>
      <c r="P287" s="131">
        <v>0.15869188247058399</v>
      </c>
      <c r="Q287" s="131">
        <v>0.14073468814840101</v>
      </c>
      <c r="R287" s="131">
        <v>0.13821925283987799</v>
      </c>
      <c r="S287" s="131">
        <v>0.14753758085119201</v>
      </c>
      <c r="T287" s="131">
        <v>0.145436446989017</v>
      </c>
      <c r="U287" s="131">
        <v>0.14058385507097401</v>
      </c>
      <c r="V287" s="131">
        <v>0.158974039866666</v>
      </c>
      <c r="W287" s="131">
        <v>0.16186020211177099</v>
      </c>
      <c r="X287" s="131">
        <v>0.16010186839364801</v>
      </c>
      <c r="Y287" s="131">
        <v>0.17403098224859601</v>
      </c>
      <c r="Z287" s="131">
        <v>0.17699073042653901</v>
      </c>
      <c r="AA287" s="131">
        <v>0.18560796304823299</v>
      </c>
      <c r="AB287" s="131">
        <v>0.17363545620295101</v>
      </c>
    </row>
    <row r="288" spans="1:28">
      <c r="A288" s="68"/>
      <c r="B288" s="88"/>
      <c r="C288" s="83"/>
      <c r="D288" s="83"/>
      <c r="E288" s="83"/>
      <c r="F288" s="83"/>
      <c r="G288" s="83"/>
      <c r="H288" s="83"/>
      <c r="I288" s="83"/>
      <c r="J288" s="83"/>
      <c r="K288" s="83"/>
      <c r="L288" s="83"/>
      <c r="M288" s="83"/>
      <c r="N288" s="83"/>
      <c r="O288" s="83"/>
      <c r="P288" s="83"/>
      <c r="Q288" s="83"/>
      <c r="R288" s="83"/>
      <c r="S288" s="83"/>
      <c r="T288" s="84"/>
      <c r="U288" s="84"/>
      <c r="V288" s="84"/>
      <c r="W288" s="84"/>
      <c r="X288" s="84"/>
      <c r="Y288" s="84"/>
      <c r="Z288" s="84"/>
      <c r="AA288" s="84"/>
      <c r="AB288" s="84"/>
    </row>
    <row r="289" spans="1:28">
      <c r="B289" s="86"/>
      <c r="C289" s="79"/>
      <c r="D289" s="79"/>
      <c r="E289" s="79"/>
      <c r="F289" s="79"/>
      <c r="G289" s="79"/>
      <c r="H289" s="79"/>
      <c r="I289" s="79"/>
      <c r="J289" s="79"/>
      <c r="K289" s="79"/>
      <c r="L289" s="79"/>
      <c r="M289" s="79"/>
      <c r="N289" s="79"/>
      <c r="O289" s="79"/>
      <c r="P289" s="79"/>
      <c r="Q289" s="79"/>
      <c r="R289" s="79"/>
      <c r="S289" s="79"/>
      <c r="T289" s="80"/>
      <c r="U289" s="80"/>
      <c r="V289" s="80"/>
      <c r="W289" s="80"/>
      <c r="X289" s="80"/>
      <c r="Y289" s="80"/>
      <c r="Z289" s="80"/>
      <c r="AA289" s="80"/>
      <c r="AB289" s="80"/>
    </row>
    <row r="290" spans="1:28" ht="32">
      <c r="A290" s="68"/>
      <c r="B290" s="90" t="s">
        <v>726</v>
      </c>
      <c r="C290" s="132">
        <v>4.7233487930824003</v>
      </c>
      <c r="D290" s="132">
        <v>4.7483875036156196</v>
      </c>
      <c r="E290" s="132">
        <v>5.1944819343198398</v>
      </c>
      <c r="F290" s="132">
        <v>4.6057983319507603</v>
      </c>
      <c r="G290" s="132">
        <v>4.5367186441052301</v>
      </c>
      <c r="H290" s="132">
        <v>4.7538215803451598</v>
      </c>
      <c r="I290" s="132">
        <v>4.5081072840843204</v>
      </c>
      <c r="J290" s="132">
        <v>5.0575506013011404</v>
      </c>
      <c r="K290" s="132">
        <v>5.6015864923095702</v>
      </c>
      <c r="L290" s="132">
        <v>5.2197626523216201</v>
      </c>
      <c r="M290" s="132">
        <v>5.3205082574126603</v>
      </c>
      <c r="N290" s="132">
        <v>5.7543246754873802</v>
      </c>
      <c r="O290" s="132">
        <v>5.8123922778577803</v>
      </c>
      <c r="P290" s="132">
        <v>6.3342182655202803</v>
      </c>
      <c r="Q290" s="132">
        <v>5.9840929501411697</v>
      </c>
      <c r="R290" s="132">
        <v>5.5181693018418301</v>
      </c>
      <c r="S290" s="132">
        <v>5.47602704903868</v>
      </c>
      <c r="T290" s="132">
        <v>5.74488350397215</v>
      </c>
      <c r="U290" s="132">
        <v>5.4255947188381901</v>
      </c>
      <c r="V290" s="132">
        <v>5.0799494901147799</v>
      </c>
      <c r="W290" s="132">
        <v>5.3512730855119699</v>
      </c>
      <c r="X290" s="132">
        <v>4.6974913927646202</v>
      </c>
      <c r="Y290" s="132">
        <v>4.3800859012217899</v>
      </c>
      <c r="Z290" s="132">
        <v>4.4302942176793003</v>
      </c>
      <c r="AA290" s="132">
        <v>4.2398334366067303</v>
      </c>
      <c r="AB290" s="132">
        <v>4.0947014915486397</v>
      </c>
    </row>
    <row r="291" spans="1:28">
      <c r="B291" s="78" t="s">
        <v>722</v>
      </c>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row>
    <row r="292" spans="1:28">
      <c r="B292" s="81" t="s">
        <v>711</v>
      </c>
      <c r="C292" s="128">
        <v>0.33901142817859897</v>
      </c>
      <c r="D292" s="128">
        <v>0.33600692349510503</v>
      </c>
      <c r="E292" s="128">
        <v>0.36337085664997198</v>
      </c>
      <c r="F292" s="128">
        <v>0.31892144838507402</v>
      </c>
      <c r="G292" s="128">
        <v>0.312275802203343</v>
      </c>
      <c r="H292" s="128">
        <v>0.32466096636928499</v>
      </c>
      <c r="I292" s="128">
        <v>0.30562962925604498</v>
      </c>
      <c r="J292" s="128">
        <v>0.33806609494175399</v>
      </c>
      <c r="K292" s="128">
        <v>0.37081594224074899</v>
      </c>
      <c r="L292" s="128">
        <v>0.34301342635427901</v>
      </c>
      <c r="M292" s="128">
        <v>0.34915162942699202</v>
      </c>
      <c r="N292" s="128">
        <v>0.37433448595362601</v>
      </c>
      <c r="O292" s="128">
        <v>0.37946639787377501</v>
      </c>
      <c r="P292" s="128">
        <v>0.40511435144420199</v>
      </c>
      <c r="Q292" s="128">
        <v>0.38040285080414898</v>
      </c>
      <c r="R292" s="128">
        <v>0.34227490801587102</v>
      </c>
      <c r="S292" s="128">
        <v>0.33756614168584698</v>
      </c>
      <c r="T292" s="128">
        <v>0.35283507568956002</v>
      </c>
      <c r="U292" s="128">
        <v>0.33396508961238303</v>
      </c>
      <c r="V292" s="128">
        <v>0.30894991710911501</v>
      </c>
      <c r="W292" s="128">
        <v>0.32096527020230797</v>
      </c>
      <c r="X292" s="128">
        <v>0.279504309775157</v>
      </c>
      <c r="Y292" s="128">
        <v>0.25708838242201298</v>
      </c>
      <c r="Z292" s="128">
        <v>0.25452767291740502</v>
      </c>
      <c r="AA292" s="128">
        <v>0.24134084120848501</v>
      </c>
      <c r="AB292" s="128">
        <v>0.23147530468647701</v>
      </c>
    </row>
    <row r="293" spans="1:28">
      <c r="B293" s="81" t="s">
        <v>712</v>
      </c>
      <c r="C293" s="128">
        <v>0.78325091901322397</v>
      </c>
      <c r="D293" s="128">
        <v>0.78160041261412405</v>
      </c>
      <c r="E293" s="128">
        <v>0.85054824432919496</v>
      </c>
      <c r="F293" s="128">
        <v>0.75329454047522804</v>
      </c>
      <c r="G293" s="128">
        <v>0.73943402714442397</v>
      </c>
      <c r="H293" s="128">
        <v>0.76951568971213102</v>
      </c>
      <c r="I293" s="128">
        <v>0.72782032292513399</v>
      </c>
      <c r="J293" s="128">
        <v>0.81539273869432505</v>
      </c>
      <c r="K293" s="128">
        <v>0.90793028967905698</v>
      </c>
      <c r="L293" s="128">
        <v>0.85038279877328304</v>
      </c>
      <c r="M293" s="128">
        <v>0.86884798382355599</v>
      </c>
      <c r="N293" s="128">
        <v>0.94202440973581802</v>
      </c>
      <c r="O293" s="128">
        <v>0.95951498313396</v>
      </c>
      <c r="P293" s="128">
        <v>1.0396263692846499</v>
      </c>
      <c r="Q293" s="128">
        <v>0.99446788758202098</v>
      </c>
      <c r="R293" s="128">
        <v>0.91453962152155899</v>
      </c>
      <c r="S293" s="128">
        <v>0.91614824942706397</v>
      </c>
      <c r="T293" s="128">
        <v>0.96796686211330396</v>
      </c>
      <c r="U293" s="128">
        <v>0.89872729888695302</v>
      </c>
      <c r="V293" s="128">
        <v>0.86200736188845595</v>
      </c>
      <c r="W293" s="128">
        <v>0.900991033892244</v>
      </c>
      <c r="X293" s="128">
        <v>0.78765559779760097</v>
      </c>
      <c r="Y293" s="128">
        <v>0.72811669820473701</v>
      </c>
      <c r="Z293" s="128">
        <v>0.72364495058251899</v>
      </c>
      <c r="AA293" s="128">
        <v>0.68840591964005604</v>
      </c>
      <c r="AB293" s="128">
        <v>0.66194487936665103</v>
      </c>
    </row>
    <row r="294" spans="1:28">
      <c r="B294" s="81" t="s">
        <v>713</v>
      </c>
      <c r="C294" s="128">
        <v>0.31972188762023201</v>
      </c>
      <c r="D294" s="128">
        <v>0.31497650746060601</v>
      </c>
      <c r="E294" s="128">
        <v>0.33788991734239798</v>
      </c>
      <c r="F294" s="128">
        <v>0.29352172180362301</v>
      </c>
      <c r="G294" s="128">
        <v>0.28485398130613299</v>
      </c>
      <c r="H294" s="128">
        <v>0.29543009523221703</v>
      </c>
      <c r="I294" s="128">
        <v>0.27728442933983699</v>
      </c>
      <c r="J294" s="128">
        <v>0.30450263260343702</v>
      </c>
      <c r="K294" s="128">
        <v>0.33050510887290302</v>
      </c>
      <c r="L294" s="128">
        <v>0.30195452284846702</v>
      </c>
      <c r="M294" s="128">
        <v>0.30481620679929899</v>
      </c>
      <c r="N294" s="128">
        <v>0.32382639697496401</v>
      </c>
      <c r="O294" s="128">
        <v>0.31839371575986802</v>
      </c>
      <c r="P294" s="128">
        <v>0.34223115014016597</v>
      </c>
      <c r="Q294" s="128">
        <v>0.31583295594975802</v>
      </c>
      <c r="R294" s="128">
        <v>0.280349023304659</v>
      </c>
      <c r="S294" s="128">
        <v>0.27481533044538498</v>
      </c>
      <c r="T294" s="128">
        <v>0.28430667424061501</v>
      </c>
      <c r="U294" s="128">
        <v>0.266022545658823</v>
      </c>
      <c r="V294" s="128">
        <v>0.24449217359018299</v>
      </c>
      <c r="W294" s="128">
        <v>0.25965588483572499</v>
      </c>
      <c r="X294" s="128">
        <v>0.22770805738352401</v>
      </c>
      <c r="Y294" s="128">
        <v>0.20892471443827401</v>
      </c>
      <c r="Z294" s="128">
        <v>0.20645061249702401</v>
      </c>
      <c r="AA294" s="128">
        <v>0.19566247710443499</v>
      </c>
      <c r="AB294" s="128">
        <v>0.18714096852939999</v>
      </c>
    </row>
    <row r="295" spans="1:28">
      <c r="B295" s="81" t="s">
        <v>714</v>
      </c>
      <c r="C295" s="128">
        <v>9.1159578826898E-2</v>
      </c>
      <c r="D295" s="128">
        <v>9.3557133248865998E-2</v>
      </c>
      <c r="E295" s="128">
        <v>0.104111711793533</v>
      </c>
      <c r="F295" s="128">
        <v>9.3498665290965996E-2</v>
      </c>
      <c r="G295" s="128">
        <v>9.2652553520846004E-2</v>
      </c>
      <c r="H295" s="128">
        <v>9.7697096408907003E-2</v>
      </c>
      <c r="I295" s="128">
        <v>9.2543203432554996E-2</v>
      </c>
      <c r="J295" s="128">
        <v>0.10511979966210901</v>
      </c>
      <c r="K295" s="128">
        <v>0.117307931726748</v>
      </c>
      <c r="L295" s="128">
        <v>0.110427254654376</v>
      </c>
      <c r="M295" s="128">
        <v>0.114093447130167</v>
      </c>
      <c r="N295" s="128">
        <v>0.123541871375031</v>
      </c>
      <c r="O295" s="128">
        <v>0.12530199487316801</v>
      </c>
      <c r="P295" s="128">
        <v>0.137855841451379</v>
      </c>
      <c r="Q295" s="128">
        <v>0.129538918702751</v>
      </c>
      <c r="R295" s="128">
        <v>0.116971616838173</v>
      </c>
      <c r="S295" s="128">
        <v>0.115799342513061</v>
      </c>
      <c r="T295" s="128">
        <v>0.122992920435244</v>
      </c>
      <c r="U295" s="128">
        <v>0.116937344479454</v>
      </c>
      <c r="V295" s="128">
        <v>0.109633336203771</v>
      </c>
      <c r="W295" s="128">
        <v>0.115704423017196</v>
      </c>
      <c r="X295" s="128">
        <v>0.100865998176401</v>
      </c>
      <c r="Y295" s="128">
        <v>9.3746938420079001E-2</v>
      </c>
      <c r="Z295" s="128">
        <v>9.2934896844738005E-2</v>
      </c>
      <c r="AA295" s="128">
        <v>8.8185541124495004E-2</v>
      </c>
      <c r="AB295" s="128">
        <v>8.4632075680626001E-2</v>
      </c>
    </row>
    <row r="296" spans="1:28" ht="16">
      <c r="B296" s="81" t="s">
        <v>715</v>
      </c>
      <c r="C296" s="128">
        <v>1.49894883394984</v>
      </c>
      <c r="D296" s="128">
        <v>1.52452820315971</v>
      </c>
      <c r="E296" s="128">
        <v>1.68351720453307</v>
      </c>
      <c r="F296" s="128">
        <v>1.5043253939061401</v>
      </c>
      <c r="G296" s="128">
        <v>1.48646761947411</v>
      </c>
      <c r="H296" s="128">
        <v>1.5622930278257701</v>
      </c>
      <c r="I296" s="128">
        <v>1.48439717186135</v>
      </c>
      <c r="J296" s="128">
        <v>1.67572246313563</v>
      </c>
      <c r="K296" s="128">
        <v>1.86791388589444</v>
      </c>
      <c r="L296" s="128">
        <v>1.75554630675493</v>
      </c>
      <c r="M296" s="128">
        <v>1.79715092627124</v>
      </c>
      <c r="N296" s="128">
        <v>1.94984893294212</v>
      </c>
      <c r="O296" s="128">
        <v>1.9702188042497399</v>
      </c>
      <c r="P296" s="128">
        <v>2.16071258799861</v>
      </c>
      <c r="Q296" s="128">
        <v>2.04016482620476</v>
      </c>
      <c r="R296" s="128">
        <v>1.93599797236499</v>
      </c>
      <c r="S296" s="128">
        <v>1.91488722834893</v>
      </c>
      <c r="T296" s="128">
        <v>2.0045997689611301</v>
      </c>
      <c r="U296" s="128">
        <v>1.90714053211796</v>
      </c>
      <c r="V296" s="128">
        <v>1.78513053863279</v>
      </c>
      <c r="W296" s="128">
        <v>1.8761755051664999</v>
      </c>
      <c r="X296" s="128">
        <v>1.6387667856418799</v>
      </c>
      <c r="Y296" s="128">
        <v>1.544744038927</v>
      </c>
      <c r="Z296" s="128">
        <v>1.59523269157269</v>
      </c>
      <c r="AA296" s="128">
        <v>1.5239780146409201</v>
      </c>
      <c r="AB296" s="128">
        <v>1.4682211851369</v>
      </c>
    </row>
    <row r="297" spans="1:28">
      <c r="B297" s="81" t="s">
        <v>716</v>
      </c>
      <c r="C297" s="128">
        <v>0.62063160115820803</v>
      </c>
      <c r="D297" s="128">
        <v>0.62426537839779095</v>
      </c>
      <c r="E297" s="128">
        <v>0.68188068927799605</v>
      </c>
      <c r="F297" s="128">
        <v>0.60334691535866503</v>
      </c>
      <c r="G297" s="128">
        <v>0.59431974778646601</v>
      </c>
      <c r="H297" s="128">
        <v>0.62365715613151096</v>
      </c>
      <c r="I297" s="128">
        <v>0.59414979620451802</v>
      </c>
      <c r="J297" s="128">
        <v>0.66814741761347596</v>
      </c>
      <c r="K297" s="128">
        <v>0.73584614396820303</v>
      </c>
      <c r="L297" s="128">
        <v>0.68147885201027203</v>
      </c>
      <c r="M297" s="128">
        <v>0.69652946838186802</v>
      </c>
      <c r="N297" s="128">
        <v>0.754059189866921</v>
      </c>
      <c r="O297" s="128">
        <v>0.76030516291065697</v>
      </c>
      <c r="P297" s="128">
        <v>0.83294779987866996</v>
      </c>
      <c r="Q297" s="128">
        <v>0.78680457998768405</v>
      </c>
      <c r="R297" s="128">
        <v>0.71187965935974595</v>
      </c>
      <c r="S297" s="128">
        <v>0.70065469142421599</v>
      </c>
      <c r="T297" s="128">
        <v>0.73305839589899002</v>
      </c>
      <c r="U297" s="128">
        <v>0.69172410527202799</v>
      </c>
      <c r="V297" s="128">
        <v>0.63992810711480097</v>
      </c>
      <c r="W297" s="128">
        <v>0.68311633607500499</v>
      </c>
      <c r="X297" s="128">
        <v>0.60401364037712302</v>
      </c>
      <c r="Y297" s="128">
        <v>0.56198329805973102</v>
      </c>
      <c r="Z297" s="128">
        <v>0.56043550093647898</v>
      </c>
      <c r="AA297" s="128">
        <v>0.53729668374874395</v>
      </c>
      <c r="AB297" s="128">
        <v>0.51767681313592495</v>
      </c>
    </row>
    <row r="298" spans="1:28">
      <c r="B298" s="81" t="s">
        <v>717</v>
      </c>
      <c r="C298" s="128">
        <v>0.50573959137773605</v>
      </c>
      <c r="D298" s="128">
        <v>0.50508512841747999</v>
      </c>
      <c r="E298" s="128">
        <v>0.55299911771348198</v>
      </c>
      <c r="F298" s="128">
        <v>0.485998562936928</v>
      </c>
      <c r="G298" s="128">
        <v>0.48114896695881498</v>
      </c>
      <c r="H298" s="128">
        <v>0.50707844278742398</v>
      </c>
      <c r="I298" s="128">
        <v>0.48158062452702799</v>
      </c>
      <c r="J298" s="128">
        <v>0.53989364247989002</v>
      </c>
      <c r="K298" s="128">
        <v>0.597460243170711</v>
      </c>
      <c r="L298" s="128">
        <v>0.55462898229867297</v>
      </c>
      <c r="M298" s="128">
        <v>0.55825928387154999</v>
      </c>
      <c r="N298" s="128">
        <v>0.60899004263637402</v>
      </c>
      <c r="O298" s="128">
        <v>0.61536557155813598</v>
      </c>
      <c r="P298" s="128">
        <v>0.66424989268023305</v>
      </c>
      <c r="Q298" s="128">
        <v>0.62615152034453303</v>
      </c>
      <c r="R298" s="128">
        <v>0.57032810633278497</v>
      </c>
      <c r="S298" s="128">
        <v>0.57030339647642403</v>
      </c>
      <c r="T298" s="128">
        <v>0.59617733173360399</v>
      </c>
      <c r="U298" s="128">
        <v>0.56092867728846096</v>
      </c>
      <c r="V298" s="128">
        <v>0.52247208973941195</v>
      </c>
      <c r="W298" s="128">
        <v>0.55477932947213704</v>
      </c>
      <c r="X298" s="128">
        <v>0.49625697182794198</v>
      </c>
      <c r="Y298" s="128">
        <v>0.46653584369025602</v>
      </c>
      <c r="Z298" s="128">
        <v>0.48170943293197999</v>
      </c>
      <c r="AA298" s="128">
        <v>0.47259976971009698</v>
      </c>
      <c r="AB298" s="128">
        <v>0.46630424181904701</v>
      </c>
    </row>
    <row r="299" spans="1:28">
      <c r="B299" s="81" t="s">
        <v>718</v>
      </c>
      <c r="C299" s="128">
        <v>0.109571898170767</v>
      </c>
      <c r="D299" s="128">
        <v>0.111549343123184</v>
      </c>
      <c r="E299" s="128">
        <v>0.123940377911859</v>
      </c>
      <c r="F299" s="128">
        <v>0.11184840514811201</v>
      </c>
      <c r="G299" s="128">
        <v>0.111756389169111</v>
      </c>
      <c r="H299" s="128">
        <v>0.121266843107184</v>
      </c>
      <c r="I299" s="128">
        <v>0.116601014007941</v>
      </c>
      <c r="J299" s="128">
        <v>0.13165747610165299</v>
      </c>
      <c r="K299" s="128">
        <v>0.14498957717774399</v>
      </c>
      <c r="L299" s="128">
        <v>0.13404351434978001</v>
      </c>
      <c r="M299" s="128">
        <v>0.13702911190901901</v>
      </c>
      <c r="N299" s="128">
        <v>0.14728893400780299</v>
      </c>
      <c r="O299" s="128">
        <v>0.14700377964531</v>
      </c>
      <c r="P299" s="128">
        <v>0.16148617745551999</v>
      </c>
      <c r="Q299" s="128">
        <v>0.151500315974537</v>
      </c>
      <c r="R299" s="128">
        <v>0.139526402554602</v>
      </c>
      <c r="S299" s="128">
        <v>0.13899012753006201</v>
      </c>
      <c r="T299" s="128">
        <v>0.150326903070126</v>
      </c>
      <c r="U299" s="128">
        <v>0.14204052532894701</v>
      </c>
      <c r="V299" s="128">
        <v>0.132522129041727</v>
      </c>
      <c r="W299" s="128">
        <v>0.140435728703559</v>
      </c>
      <c r="X299" s="128">
        <v>0.123301220771977</v>
      </c>
      <c r="Y299" s="128">
        <v>0.114366207230154</v>
      </c>
      <c r="Z299" s="128">
        <v>0.11400574639257401</v>
      </c>
      <c r="AA299" s="128">
        <v>0.108782992262656</v>
      </c>
      <c r="AB299" s="128">
        <v>0.105924092442562</v>
      </c>
    </row>
    <row r="300" spans="1:28">
      <c r="B300" s="81" t="s">
        <v>719</v>
      </c>
      <c r="C300" s="128">
        <v>0.34789448138878698</v>
      </c>
      <c r="D300" s="128">
        <v>0.35024257448649598</v>
      </c>
      <c r="E300" s="128">
        <v>0.38051481905582601</v>
      </c>
      <c r="F300" s="128">
        <v>0.33974917770832502</v>
      </c>
      <c r="G300" s="128">
        <v>0.33435580571123802</v>
      </c>
      <c r="H300" s="128">
        <v>0.34892119118258402</v>
      </c>
      <c r="I300" s="128">
        <v>0.33071004206421201</v>
      </c>
      <c r="J300" s="128">
        <v>0.37033054315449199</v>
      </c>
      <c r="K300" s="128">
        <v>0.40982168086212301</v>
      </c>
      <c r="L300" s="128">
        <v>0.37901852229963401</v>
      </c>
      <c r="M300" s="128">
        <v>0.383520925038351</v>
      </c>
      <c r="N300" s="128">
        <v>0.411160859196183</v>
      </c>
      <c r="O300" s="128">
        <v>0.41684643798370002</v>
      </c>
      <c r="P300" s="128">
        <v>0.46127012458726102</v>
      </c>
      <c r="Q300" s="128">
        <v>0.43914796499534298</v>
      </c>
      <c r="R300" s="128">
        <v>0.39981526008197699</v>
      </c>
      <c r="S300" s="128">
        <v>0.40321457480863798</v>
      </c>
      <c r="T300" s="128">
        <v>0.42625079075082301</v>
      </c>
      <c r="U300" s="128">
        <v>0.40887351139742301</v>
      </c>
      <c r="V300" s="128">
        <v>0.383720671789129</v>
      </c>
      <c r="W300" s="128">
        <v>0.40562637398530799</v>
      </c>
      <c r="X300" s="128">
        <v>0.35795928934618398</v>
      </c>
      <c r="Y300" s="128">
        <v>0.33057495628597999</v>
      </c>
      <c r="Z300" s="128">
        <v>0.32892524401265899</v>
      </c>
      <c r="AA300" s="128">
        <v>0.31545794394714499</v>
      </c>
      <c r="AB300" s="128">
        <v>0.30700778233081299</v>
      </c>
    </row>
    <row r="301" spans="1:28">
      <c r="B301" s="81" t="s">
        <v>720</v>
      </c>
      <c r="C301" s="128">
        <v>0.10741857339810799</v>
      </c>
      <c r="D301" s="128">
        <v>0.10657589921225701</v>
      </c>
      <c r="E301" s="128">
        <v>0.115708995712515</v>
      </c>
      <c r="F301" s="128">
        <v>0.1012935009377</v>
      </c>
      <c r="G301" s="128">
        <v>9.9453750830747006E-2</v>
      </c>
      <c r="H301" s="128">
        <v>0.103301071588145</v>
      </c>
      <c r="I301" s="128">
        <v>9.7391050465695003E-2</v>
      </c>
      <c r="J301" s="128">
        <v>0.10871779291436701</v>
      </c>
      <c r="K301" s="128">
        <v>0.11899568871689301</v>
      </c>
      <c r="L301" s="128">
        <v>0.10926847197793001</v>
      </c>
      <c r="M301" s="128">
        <v>0.11110927476061799</v>
      </c>
      <c r="N301" s="128">
        <v>0.119249552798537</v>
      </c>
      <c r="O301" s="128">
        <v>0.119975429869477</v>
      </c>
      <c r="P301" s="128">
        <v>0.12872397059958399</v>
      </c>
      <c r="Q301" s="128">
        <v>0.12008112959563</v>
      </c>
      <c r="R301" s="128">
        <v>0.106486731467464</v>
      </c>
      <c r="S301" s="128">
        <v>0.103647966379055</v>
      </c>
      <c r="T301" s="128">
        <v>0.106368781078751</v>
      </c>
      <c r="U301" s="128">
        <v>9.9235088795761997E-2</v>
      </c>
      <c r="V301" s="128">
        <v>9.1093165005396007E-2</v>
      </c>
      <c r="W301" s="128">
        <v>9.382320016199E-2</v>
      </c>
      <c r="X301" s="128">
        <v>8.1459521666829002E-2</v>
      </c>
      <c r="Y301" s="128">
        <v>7.4004823543566994E-2</v>
      </c>
      <c r="Z301" s="128">
        <v>7.2427468991235006E-2</v>
      </c>
      <c r="AA301" s="128">
        <v>6.8123253219699004E-2</v>
      </c>
      <c r="AB301" s="128">
        <v>6.4374148420239002E-2</v>
      </c>
    </row>
    <row r="302" span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c r="AB302" s="128"/>
    </row>
    <row r="303" spans="1:28">
      <c r="B303" s="78" t="s">
        <v>697</v>
      </c>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c r="AB303" s="128"/>
    </row>
    <row r="304" spans="1:28">
      <c r="B304" s="81" t="s">
        <v>711</v>
      </c>
      <c r="C304" s="128">
        <v>7.1773532514706302</v>
      </c>
      <c r="D304" s="128">
        <v>7.0762321575325302</v>
      </c>
      <c r="E304" s="128">
        <v>6.99532429305774</v>
      </c>
      <c r="F304" s="128">
        <v>6.9243467776843799</v>
      </c>
      <c r="G304" s="128">
        <v>6.8832966445714501</v>
      </c>
      <c r="H304" s="128">
        <v>6.8294731066812897</v>
      </c>
      <c r="I304" s="128">
        <v>6.7795553653981697</v>
      </c>
      <c r="J304" s="128">
        <v>6.6843838370056199</v>
      </c>
      <c r="K304" s="128">
        <v>6.6198378396877899</v>
      </c>
      <c r="L304" s="128">
        <v>6.5714372319537304</v>
      </c>
      <c r="M304" s="128">
        <v>6.5623736029456303</v>
      </c>
      <c r="N304" s="128">
        <v>6.5052722441651296</v>
      </c>
      <c r="O304" s="128">
        <v>6.5285751500177502</v>
      </c>
      <c r="P304" s="128">
        <v>6.3956487519446998</v>
      </c>
      <c r="Q304" s="128">
        <v>6.3569007696508901</v>
      </c>
      <c r="R304" s="128">
        <v>6.20268950250634</v>
      </c>
      <c r="S304" s="128">
        <v>6.1644352495502401</v>
      </c>
      <c r="T304" s="128">
        <v>6.1417272507893497</v>
      </c>
      <c r="U304" s="128">
        <v>6.1553637328055997</v>
      </c>
      <c r="V304" s="128">
        <v>6.0817517518689801</v>
      </c>
      <c r="W304" s="128">
        <v>5.9979235795550796</v>
      </c>
      <c r="X304" s="128">
        <v>5.9500760385781</v>
      </c>
      <c r="Y304" s="128">
        <v>5.8694826590113198</v>
      </c>
      <c r="Z304" s="128">
        <v>5.7451640999755602</v>
      </c>
      <c r="AA304" s="128">
        <v>5.6922245842194403</v>
      </c>
      <c r="AB304" s="128">
        <v>5.65304467649805</v>
      </c>
    </row>
    <row r="305" spans="1:28">
      <c r="B305" s="81" t="s">
        <v>712</v>
      </c>
      <c r="C305" s="128">
        <v>16.5825339886043</v>
      </c>
      <c r="D305" s="128">
        <v>16.460333366200199</v>
      </c>
      <c r="E305" s="128">
        <v>16.374072623289599</v>
      </c>
      <c r="F305" s="128">
        <v>16.355352236105599</v>
      </c>
      <c r="G305" s="128">
        <v>16.298873374155601</v>
      </c>
      <c r="H305" s="128">
        <v>16.1873069215243</v>
      </c>
      <c r="I305" s="128">
        <v>16.144698363649599</v>
      </c>
      <c r="J305" s="128">
        <v>16.122285330858599</v>
      </c>
      <c r="K305" s="128">
        <v>16.2084489978965</v>
      </c>
      <c r="L305" s="128">
        <v>16.291598975195701</v>
      </c>
      <c r="M305" s="128">
        <v>16.3301688821374</v>
      </c>
      <c r="N305" s="128">
        <v>16.3707205078071</v>
      </c>
      <c r="O305" s="128">
        <v>16.5080905978974</v>
      </c>
      <c r="P305" s="128">
        <v>16.412859893757599</v>
      </c>
      <c r="Q305" s="128">
        <v>16.618523406434701</v>
      </c>
      <c r="R305" s="128">
        <v>16.5732432532707</v>
      </c>
      <c r="S305" s="128">
        <v>16.7301629671075</v>
      </c>
      <c r="T305" s="128">
        <v>16.8491991429247</v>
      </c>
      <c r="U305" s="128">
        <v>16.564585920258299</v>
      </c>
      <c r="V305" s="128">
        <v>16.968817575171901</v>
      </c>
      <c r="W305" s="128">
        <v>16.836947386063699</v>
      </c>
      <c r="X305" s="128">
        <v>16.767579372488001</v>
      </c>
      <c r="Y305" s="128">
        <v>16.623342889271498</v>
      </c>
      <c r="Z305" s="128">
        <v>16.334015643809298</v>
      </c>
      <c r="AA305" s="128">
        <v>16.2366265074556</v>
      </c>
      <c r="AB305" s="128">
        <v>16.165888544815399</v>
      </c>
    </row>
    <row r="306" spans="1:28">
      <c r="B306" s="81" t="s">
        <v>713</v>
      </c>
      <c r="C306" s="128">
        <v>6.7689662912144302</v>
      </c>
      <c r="D306" s="128">
        <v>6.6333362056228502</v>
      </c>
      <c r="E306" s="128">
        <v>6.5047856863254401</v>
      </c>
      <c r="F306" s="128">
        <v>6.3728739438598696</v>
      </c>
      <c r="G306" s="128">
        <v>6.2788549092912502</v>
      </c>
      <c r="H306" s="128">
        <v>6.2145810531401198</v>
      </c>
      <c r="I306" s="128">
        <v>6.1507948206729104</v>
      </c>
      <c r="J306" s="128">
        <v>6.0207530602876798</v>
      </c>
      <c r="K306" s="128">
        <v>5.9002054029988402</v>
      </c>
      <c r="L306" s="128">
        <v>5.7848324332173302</v>
      </c>
      <c r="M306" s="128">
        <v>5.7290806075645397</v>
      </c>
      <c r="N306" s="128">
        <v>5.6275308613436197</v>
      </c>
      <c r="O306" s="128">
        <v>5.4778428664008603</v>
      </c>
      <c r="P306" s="128">
        <v>5.4028948134463297</v>
      </c>
      <c r="Q306" s="128">
        <v>5.2778751697415904</v>
      </c>
      <c r="R306" s="128">
        <v>5.0804715834123702</v>
      </c>
      <c r="S306" s="128">
        <v>5.0185166724775101</v>
      </c>
      <c r="T306" s="128">
        <v>4.9488675278452199</v>
      </c>
      <c r="U306" s="128">
        <v>4.9031038889647798</v>
      </c>
      <c r="V306" s="128">
        <v>4.8128859167979297</v>
      </c>
      <c r="W306" s="128">
        <v>4.8522263896177504</v>
      </c>
      <c r="X306" s="128">
        <v>4.8474395873136498</v>
      </c>
      <c r="Y306" s="128">
        <v>4.7698771017252302</v>
      </c>
      <c r="Z306" s="128">
        <v>4.6599752150358897</v>
      </c>
      <c r="AA306" s="128">
        <v>4.6148623532020103</v>
      </c>
      <c r="AB306" s="128">
        <v>4.5703201787884602</v>
      </c>
    </row>
    <row r="307" spans="1:28">
      <c r="B307" s="81" t="s">
        <v>714</v>
      </c>
      <c r="C307" s="128">
        <v>1.9299777090441801</v>
      </c>
      <c r="D307" s="128">
        <v>1.97029271889936</v>
      </c>
      <c r="E307" s="128">
        <v>2.0042751733463202</v>
      </c>
      <c r="F307" s="128">
        <v>2.0300208248884601</v>
      </c>
      <c r="G307" s="128">
        <v>2.0422812342844701</v>
      </c>
      <c r="H307" s="128">
        <v>2.0551275380809</v>
      </c>
      <c r="I307" s="128">
        <v>2.0528172379409502</v>
      </c>
      <c r="J307" s="128">
        <v>2.0784725245272901</v>
      </c>
      <c r="K307" s="128">
        <v>2.0941912061484702</v>
      </c>
      <c r="L307" s="128">
        <v>2.11556084078383</v>
      </c>
      <c r="M307" s="128">
        <v>2.1444087972461898</v>
      </c>
      <c r="N307" s="128">
        <v>2.1469395340395399</v>
      </c>
      <c r="O307" s="128">
        <v>2.15577319773312</v>
      </c>
      <c r="P307" s="128">
        <v>2.1763670854505199</v>
      </c>
      <c r="Q307" s="128">
        <v>2.16472103261188</v>
      </c>
      <c r="R307" s="128">
        <v>2.1197540423257899</v>
      </c>
      <c r="S307" s="128">
        <v>2.1146597976244399</v>
      </c>
      <c r="T307" s="128">
        <v>2.1409123500973202</v>
      </c>
      <c r="U307" s="128">
        <v>2.1552908121470198</v>
      </c>
      <c r="V307" s="128">
        <v>2.1581579977735901</v>
      </c>
      <c r="W307" s="128">
        <v>2.1621849823073598</v>
      </c>
      <c r="X307" s="128">
        <v>2.1472311440902598</v>
      </c>
      <c r="Y307" s="128">
        <v>2.1402990839501301</v>
      </c>
      <c r="Z307" s="128">
        <v>2.0977138826102601</v>
      </c>
      <c r="AA307" s="128">
        <v>2.0799293755999999</v>
      </c>
      <c r="AB307" s="128">
        <v>2.0668680209120098</v>
      </c>
    </row>
    <row r="308" spans="1:28" ht="16">
      <c r="B308" s="81" t="s">
        <v>715</v>
      </c>
      <c r="C308" s="128">
        <v>31.734874971442601</v>
      </c>
      <c r="D308" s="128">
        <v>32.106229788509701</v>
      </c>
      <c r="E308" s="128">
        <v>32.409722967946102</v>
      </c>
      <c r="F308" s="128">
        <v>32.661555836488198</v>
      </c>
      <c r="G308" s="128">
        <v>32.765259124136897</v>
      </c>
      <c r="H308" s="128">
        <v>32.863939073463101</v>
      </c>
      <c r="I308" s="128">
        <v>32.927281413686799</v>
      </c>
      <c r="J308" s="128">
        <v>33.1330834871831</v>
      </c>
      <c r="K308" s="128">
        <v>33.346158065378503</v>
      </c>
      <c r="L308" s="128">
        <v>33.63268454312</v>
      </c>
      <c r="M308" s="128">
        <v>33.777805414875701</v>
      </c>
      <c r="N308" s="128">
        <v>33.884930776468103</v>
      </c>
      <c r="O308" s="128">
        <v>33.8968656977137</v>
      </c>
      <c r="P308" s="128">
        <v>34.1117482446137</v>
      </c>
      <c r="Q308" s="128">
        <v>34.093133967055699</v>
      </c>
      <c r="R308" s="128">
        <v>35.084062602407002</v>
      </c>
      <c r="S308" s="128">
        <v>34.968549483061601</v>
      </c>
      <c r="T308" s="128">
        <v>34.893653937022499</v>
      </c>
      <c r="U308" s="128">
        <v>35.150810758057197</v>
      </c>
      <c r="V308" s="128">
        <v>35.140714334001302</v>
      </c>
      <c r="W308" s="128">
        <v>35.060358071541103</v>
      </c>
      <c r="X308" s="128">
        <v>34.885998687853103</v>
      </c>
      <c r="Y308" s="128">
        <v>35.267437072321002</v>
      </c>
      <c r="Z308" s="128">
        <v>36.007375880519099</v>
      </c>
      <c r="AA308" s="128">
        <v>35.944289732773299</v>
      </c>
      <c r="AB308" s="128">
        <v>35.856610992700503</v>
      </c>
    </row>
    <row r="309" spans="1:28">
      <c r="B309" s="81" t="s">
        <v>716</v>
      </c>
      <c r="C309" s="128">
        <v>13.1396521482206</v>
      </c>
      <c r="D309" s="128">
        <v>13.1468920327679</v>
      </c>
      <c r="E309" s="128">
        <v>13.127020132129401</v>
      </c>
      <c r="F309" s="128">
        <v>13.0997249960599</v>
      </c>
      <c r="G309" s="128">
        <v>13.1002117259066</v>
      </c>
      <c r="H309" s="128">
        <v>13.1190694810685</v>
      </c>
      <c r="I309" s="128">
        <v>13.179584219349399</v>
      </c>
      <c r="J309" s="128">
        <v>13.210889426229</v>
      </c>
      <c r="K309" s="128">
        <v>13.136388146080501</v>
      </c>
      <c r="L309" s="128">
        <v>13.0557440520244</v>
      </c>
      <c r="M309" s="128">
        <v>13.091408464810501</v>
      </c>
      <c r="N309" s="128">
        <v>13.1042169566675</v>
      </c>
      <c r="O309" s="128">
        <v>13.0807613554753</v>
      </c>
      <c r="P309" s="128">
        <v>13.1499699720286</v>
      </c>
      <c r="Q309" s="128">
        <v>13.148268025634801</v>
      </c>
      <c r="R309" s="128">
        <v>12.9006491178539</v>
      </c>
      <c r="S309" s="128">
        <v>12.794945772724301</v>
      </c>
      <c r="T309" s="128">
        <v>12.760196014281799</v>
      </c>
      <c r="U309" s="128">
        <v>12.7492771045042</v>
      </c>
      <c r="V309" s="128">
        <v>12.597135234514701</v>
      </c>
      <c r="W309" s="128">
        <v>12.7654919709568</v>
      </c>
      <c r="X309" s="128">
        <v>12.858217075340701</v>
      </c>
      <c r="Y309" s="128">
        <v>12.830417273391101</v>
      </c>
      <c r="Z309" s="128">
        <v>12.6500740898885</v>
      </c>
      <c r="AA309" s="128">
        <v>12.672589425559</v>
      </c>
      <c r="AB309" s="128">
        <v>12.642602011511601</v>
      </c>
    </row>
    <row r="310" spans="1:28">
      <c r="B310" s="81" t="s">
        <v>717</v>
      </c>
      <c r="C310" s="128">
        <v>10.707225181388599</v>
      </c>
      <c r="D310" s="128">
        <v>10.6369820919814</v>
      </c>
      <c r="E310" s="128">
        <v>10.6458954849727</v>
      </c>
      <c r="F310" s="128">
        <v>10.5518854259319</v>
      </c>
      <c r="G310" s="128">
        <v>10.6056602735105</v>
      </c>
      <c r="H310" s="128">
        <v>10.666753773089701</v>
      </c>
      <c r="I310" s="128">
        <v>10.6825457820675</v>
      </c>
      <c r="J310" s="128">
        <v>10.6750022894678</v>
      </c>
      <c r="K310" s="128">
        <v>10.6659112376639</v>
      </c>
      <c r="L310" s="128">
        <v>10.6255594217868</v>
      </c>
      <c r="M310" s="128">
        <v>10.492593129496001</v>
      </c>
      <c r="N310" s="128">
        <v>10.5831713881315</v>
      </c>
      <c r="O310" s="128">
        <v>10.5871307740594</v>
      </c>
      <c r="P310" s="128">
        <v>10.4866909354231</v>
      </c>
      <c r="Q310" s="128">
        <v>10.463599505581801</v>
      </c>
      <c r="R310" s="128">
        <v>10.3354586482589</v>
      </c>
      <c r="S310" s="128">
        <v>10.414546739255799</v>
      </c>
      <c r="T310" s="128">
        <v>10.377535616194599</v>
      </c>
      <c r="U310" s="128">
        <v>10.3385657491309</v>
      </c>
      <c r="V310" s="128">
        <v>10.2849859187794</v>
      </c>
      <c r="W310" s="128">
        <v>10.3672401054273</v>
      </c>
      <c r="X310" s="128">
        <v>10.564297628992099</v>
      </c>
      <c r="Y310" s="128">
        <v>10.651294385804601</v>
      </c>
      <c r="Z310" s="128">
        <v>10.873079964073099</v>
      </c>
      <c r="AA310" s="128">
        <v>11.1466588670599</v>
      </c>
      <c r="AB310" s="128">
        <v>11.387991109522501</v>
      </c>
    </row>
    <row r="311" spans="1:28">
      <c r="B311" s="81" t="s">
        <v>718</v>
      </c>
      <c r="C311" s="128">
        <v>2.31979265074053</v>
      </c>
      <c r="D311" s="128">
        <v>2.3492047150373798</v>
      </c>
      <c r="E311" s="128">
        <v>2.38600075000718</v>
      </c>
      <c r="F311" s="128">
        <v>2.4284260205708699</v>
      </c>
      <c r="G311" s="128">
        <v>2.4633749177794102</v>
      </c>
      <c r="H311" s="128">
        <v>2.5509338341296899</v>
      </c>
      <c r="I311" s="128">
        <v>2.5864738050843501</v>
      </c>
      <c r="J311" s="128">
        <v>2.60318653199004</v>
      </c>
      <c r="K311" s="128">
        <v>2.5883663025965902</v>
      </c>
      <c r="L311" s="128">
        <v>2.5680001808159001</v>
      </c>
      <c r="M311" s="128">
        <v>2.57548913147735</v>
      </c>
      <c r="N311" s="128">
        <v>2.5596215423024899</v>
      </c>
      <c r="O311" s="128">
        <v>2.5291441564485901</v>
      </c>
      <c r="P311" s="128">
        <v>2.5494255279227498</v>
      </c>
      <c r="Q311" s="128">
        <v>2.5317172917737301</v>
      </c>
      <c r="R311" s="128">
        <v>2.5284907896542901</v>
      </c>
      <c r="S311" s="128">
        <v>2.5381563364348398</v>
      </c>
      <c r="T311" s="128">
        <v>2.6167093373814398</v>
      </c>
      <c r="U311" s="128">
        <v>2.6179715347290502</v>
      </c>
      <c r="V311" s="128">
        <v>2.6087292659032499</v>
      </c>
      <c r="W311" s="128">
        <v>2.62434240337639</v>
      </c>
      <c r="X311" s="128">
        <v>2.62483122293514</v>
      </c>
      <c r="Y311" s="128">
        <v>2.6110494133973998</v>
      </c>
      <c r="Z311" s="128">
        <v>2.5733222398103601</v>
      </c>
      <c r="AA311" s="128">
        <v>2.56573740193241</v>
      </c>
      <c r="AB311" s="128">
        <v>2.5868574952578798</v>
      </c>
    </row>
    <row r="312" spans="1:28">
      <c r="B312" s="81" t="s">
        <v>719</v>
      </c>
      <c r="C312" s="128">
        <v>7.3654200997880404</v>
      </c>
      <c r="D312" s="128">
        <v>7.3760318470176696</v>
      </c>
      <c r="E312" s="128">
        <v>7.3253661070947498</v>
      </c>
      <c r="F312" s="128">
        <v>7.3765534923980498</v>
      </c>
      <c r="G312" s="128">
        <v>7.3699921009137697</v>
      </c>
      <c r="H312" s="128">
        <v>7.3398040983534099</v>
      </c>
      <c r="I312" s="128">
        <v>7.33589555935745</v>
      </c>
      <c r="J312" s="128">
        <v>7.3223299646120701</v>
      </c>
      <c r="K312" s="128">
        <v>7.3161716136092396</v>
      </c>
      <c r="L312" s="128">
        <v>7.2612213915714197</v>
      </c>
      <c r="M312" s="128">
        <v>7.2083512792978004</v>
      </c>
      <c r="N312" s="128">
        <v>7.1452495711211803</v>
      </c>
      <c r="O312" s="128">
        <v>7.1716845329189098</v>
      </c>
      <c r="P312" s="128">
        <v>7.2821949805257198</v>
      </c>
      <c r="Q312" s="128">
        <v>7.3385886324673901</v>
      </c>
      <c r="R312" s="128">
        <v>7.2454330088880701</v>
      </c>
      <c r="S312" s="128">
        <v>7.3632685010097196</v>
      </c>
      <c r="T312" s="128">
        <v>7.4196594318423097</v>
      </c>
      <c r="U312" s="128">
        <v>7.5360127799036203</v>
      </c>
      <c r="V312" s="128">
        <v>7.5536316362165001</v>
      </c>
      <c r="W312" s="128">
        <v>7.5799976473542303</v>
      </c>
      <c r="X312" s="128">
        <v>7.6202223573530397</v>
      </c>
      <c r="Y312" s="128">
        <v>7.5472254138615904</v>
      </c>
      <c r="Z312" s="128">
        <v>7.4244559808255302</v>
      </c>
      <c r="AA312" s="128">
        <v>7.4403381327077698</v>
      </c>
      <c r="AB312" s="128">
        <v>7.4976840916112897</v>
      </c>
    </row>
    <row r="313" spans="1:28">
      <c r="B313" s="81" t="s">
        <v>720</v>
      </c>
      <c r="C313" s="128">
        <v>2.2742037080858299</v>
      </c>
      <c r="D313" s="128">
        <v>2.2444650764307998</v>
      </c>
      <c r="E313" s="128">
        <v>2.2275367818305001</v>
      </c>
      <c r="F313" s="128">
        <v>2.1992604460125702</v>
      </c>
      <c r="G313" s="128">
        <v>2.1921956954498798</v>
      </c>
      <c r="H313" s="128">
        <v>2.1730111204687801</v>
      </c>
      <c r="I313" s="128">
        <v>2.1603534327927201</v>
      </c>
      <c r="J313" s="128">
        <v>2.14961354783869</v>
      </c>
      <c r="K313" s="128">
        <v>2.12432118793956</v>
      </c>
      <c r="L313" s="128">
        <v>2.0933609295305802</v>
      </c>
      <c r="M313" s="128">
        <v>2.0883206901486702</v>
      </c>
      <c r="N313" s="128">
        <v>2.07234661795367</v>
      </c>
      <c r="O313" s="128">
        <v>2.06413167133472</v>
      </c>
      <c r="P313" s="128">
        <v>2.0321997948867798</v>
      </c>
      <c r="Q313" s="128">
        <v>2.0066721990472498</v>
      </c>
      <c r="R313" s="128">
        <v>1.92974745142237</v>
      </c>
      <c r="S313" s="128">
        <v>1.89275848075386</v>
      </c>
      <c r="T313" s="128">
        <v>1.8515393916204701</v>
      </c>
      <c r="U313" s="128">
        <v>1.8290177194991699</v>
      </c>
      <c r="V313" s="128">
        <v>1.7931903689723001</v>
      </c>
      <c r="W313" s="128">
        <v>1.7532874638000899</v>
      </c>
      <c r="X313" s="128">
        <v>1.73410688505567</v>
      </c>
      <c r="Y313" s="128">
        <v>1.6895747072659799</v>
      </c>
      <c r="Z313" s="128">
        <v>1.63482300345222</v>
      </c>
      <c r="AA313" s="128">
        <v>1.6067436194903799</v>
      </c>
      <c r="AB313" s="128">
        <v>1.5721328783821</v>
      </c>
    </row>
    <row r="314" span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c r="AB314" s="128"/>
    </row>
    <row r="315" spans="1:28">
      <c r="A315" s="68"/>
      <c r="B315" s="91" t="s">
        <v>703</v>
      </c>
      <c r="C315" s="132">
        <v>56.245690999999901</v>
      </c>
      <c r="D315" s="132">
        <v>54.319034000000002</v>
      </c>
      <c r="E315" s="132">
        <v>56.6470109999999</v>
      </c>
      <c r="F315" s="132">
        <v>50.153339999999901</v>
      </c>
      <c r="G315" s="132">
        <v>49.111069000000001</v>
      </c>
      <c r="H315" s="132">
        <v>50.514592999999898</v>
      </c>
      <c r="I315" s="132">
        <v>48.618381999999897</v>
      </c>
      <c r="J315" s="132">
        <v>53.956125</v>
      </c>
      <c r="K315" s="132">
        <v>60.915101999999898</v>
      </c>
      <c r="L315" s="132">
        <v>55.743964999999903</v>
      </c>
      <c r="M315" s="132">
        <v>57.388615999999899</v>
      </c>
      <c r="N315" s="132">
        <v>61.790000999999897</v>
      </c>
      <c r="O315" s="132">
        <v>60.224989999999899</v>
      </c>
      <c r="P315" s="132">
        <v>62.702817999999901</v>
      </c>
      <c r="Q315" s="132">
        <v>59.1450999999999</v>
      </c>
      <c r="R315" s="132">
        <v>55.9377759999999</v>
      </c>
      <c r="S315" s="132">
        <v>54.384652999999901</v>
      </c>
      <c r="T315" s="132">
        <v>54.507734999999897</v>
      </c>
      <c r="U315" s="132">
        <v>51.512553999999902</v>
      </c>
      <c r="V315" s="132">
        <v>47.198266999999902</v>
      </c>
      <c r="W315" s="132">
        <v>48.782657999999998</v>
      </c>
      <c r="X315" s="132">
        <v>42.570875999999998</v>
      </c>
      <c r="Y315" s="132">
        <v>39.640181999999903</v>
      </c>
      <c r="Z315" s="132">
        <v>39.924689999999998</v>
      </c>
      <c r="AA315" s="132">
        <v>37.090909000000003</v>
      </c>
      <c r="AB315" s="132">
        <v>36.544092999999997</v>
      </c>
    </row>
    <row r="316" spans="1:28">
      <c r="A316" s="68"/>
      <c r="B316" s="91"/>
      <c r="C316" s="76"/>
      <c r="D316" s="76"/>
      <c r="E316" s="76"/>
      <c r="F316" s="76"/>
      <c r="G316" s="76"/>
      <c r="H316" s="76"/>
      <c r="I316" s="76"/>
      <c r="J316" s="76"/>
      <c r="K316" s="76"/>
      <c r="L316" s="76"/>
      <c r="M316" s="76"/>
      <c r="N316" s="76"/>
      <c r="O316" s="76"/>
      <c r="P316" s="76"/>
      <c r="Q316" s="76"/>
      <c r="R316" s="76"/>
      <c r="S316" s="76"/>
      <c r="T316" s="77"/>
      <c r="U316" s="77"/>
      <c r="V316" s="77"/>
      <c r="W316" s="77"/>
      <c r="X316" s="77"/>
      <c r="Y316" s="68"/>
      <c r="Z316" s="68"/>
      <c r="AA316" s="68"/>
      <c r="AB316" s="68"/>
    </row>
    <row r="317" spans="1:28">
      <c r="A317" s="89" t="s">
        <v>727</v>
      </c>
      <c r="C317" s="66"/>
      <c r="D317" s="66"/>
      <c r="E317" s="66"/>
      <c r="F317" s="66"/>
      <c r="G317" s="66"/>
      <c r="H317" s="66"/>
      <c r="I317" s="66"/>
      <c r="J317" s="66"/>
      <c r="K317" s="66"/>
      <c r="L317" s="66"/>
      <c r="M317" s="66"/>
      <c r="N317" s="66"/>
      <c r="O317" s="66"/>
      <c r="P317" s="66"/>
      <c r="Q317" s="66"/>
      <c r="R317" s="66"/>
      <c r="S317" s="66"/>
      <c r="T317" s="92"/>
      <c r="U317" s="92"/>
      <c r="V317" s="92"/>
      <c r="W317" s="92"/>
      <c r="X317" s="92"/>
      <c r="Y317" s="66"/>
      <c r="Z317" s="66"/>
      <c r="AA317" s="66"/>
      <c r="AB317" s="66"/>
    </row>
    <row r="319" spans="1:28" ht="18">
      <c r="A319" s="67" t="s">
        <v>692</v>
      </c>
    </row>
    <row r="320" spans="1:28">
      <c r="A320" s="68"/>
      <c r="F320" s="49"/>
      <c r="P320" s="49"/>
      <c r="Q320" s="49"/>
      <c r="R320" s="49"/>
      <c r="S320" s="49"/>
      <c r="V320" s="69"/>
    </row>
    <row r="321" spans="1:28" ht="16">
      <c r="A321" s="70" t="s">
        <v>98</v>
      </c>
      <c r="F321" s="49"/>
      <c r="G321" s="49"/>
      <c r="H321" s="49"/>
      <c r="I321" s="49"/>
    </row>
    <row r="322" spans="1:28" ht="16">
      <c r="A322" s="70" t="s">
        <v>783</v>
      </c>
      <c r="G322" s="110" t="s">
        <v>775</v>
      </c>
    </row>
    <row r="323" spans="1:28" ht="16">
      <c r="C323" s="71"/>
      <c r="D323" s="71"/>
      <c r="E323" s="71"/>
      <c r="F323" s="72"/>
      <c r="G323" s="72"/>
      <c r="H323" s="72"/>
      <c r="I323" s="72"/>
      <c r="J323" s="3"/>
    </row>
    <row r="325" spans="1:28">
      <c r="C325" s="73">
        <v>1990</v>
      </c>
      <c r="D325" s="73">
        <v>1991</v>
      </c>
      <c r="E325" s="73">
        <v>1992</v>
      </c>
      <c r="F325" s="73">
        <v>1993</v>
      </c>
      <c r="G325" s="73">
        <v>1994</v>
      </c>
      <c r="H325" s="73">
        <v>1995</v>
      </c>
      <c r="I325" s="73">
        <v>1996</v>
      </c>
      <c r="J325" s="73">
        <v>1997</v>
      </c>
      <c r="K325" s="73">
        <v>1998</v>
      </c>
      <c r="L325" s="73">
        <v>1999</v>
      </c>
      <c r="M325" s="73">
        <v>2000</v>
      </c>
      <c r="N325" s="73">
        <v>2001</v>
      </c>
      <c r="O325" s="73">
        <v>2002</v>
      </c>
      <c r="P325" s="73">
        <v>2003</v>
      </c>
      <c r="Q325" s="73">
        <v>2004</v>
      </c>
      <c r="R325" s="73">
        <v>2005</v>
      </c>
      <c r="S325" s="73">
        <v>2006</v>
      </c>
      <c r="T325" s="74">
        <v>2007</v>
      </c>
      <c r="U325" s="74">
        <v>2008</v>
      </c>
      <c r="V325" s="74">
        <v>2009</v>
      </c>
      <c r="W325" s="74">
        <v>2010</v>
      </c>
      <c r="X325" s="74">
        <v>2011</v>
      </c>
      <c r="Y325" s="74">
        <v>2012</v>
      </c>
      <c r="Z325" s="74">
        <v>2013</v>
      </c>
      <c r="AA325" s="74">
        <v>2014</v>
      </c>
      <c r="AB325" s="74">
        <v>2015</v>
      </c>
    </row>
    <row r="326" spans="1:28">
      <c r="C326" s="66"/>
      <c r="D326" s="66"/>
      <c r="E326" s="66"/>
      <c r="F326" s="66"/>
      <c r="G326" s="66"/>
      <c r="H326" s="66"/>
      <c r="I326" s="66"/>
      <c r="J326" s="66"/>
      <c r="K326" s="66"/>
      <c r="L326" s="66"/>
      <c r="M326" s="66"/>
      <c r="N326" s="66"/>
      <c r="O326" s="66"/>
      <c r="P326" s="66"/>
      <c r="U326" s="3"/>
      <c r="V326" s="3"/>
      <c r="W326" s="3"/>
      <c r="X326" s="3"/>
      <c r="Y326" s="3"/>
      <c r="Z326" s="3"/>
      <c r="AA326" s="3"/>
      <c r="AB326" s="3"/>
    </row>
    <row r="327" spans="1:28">
      <c r="A327" s="68"/>
      <c r="B327" s="75" t="s">
        <v>728</v>
      </c>
      <c r="C327" s="126">
        <v>5.0192240026829698</v>
      </c>
      <c r="D327" s="126">
        <v>2.4422983889208099</v>
      </c>
      <c r="E327" s="126">
        <v>2.0659802141469998</v>
      </c>
      <c r="F327" s="126">
        <v>1.74034754562019</v>
      </c>
      <c r="G327" s="126">
        <v>2.86353668819471</v>
      </c>
      <c r="H327" s="126">
        <v>1.7791688737236999</v>
      </c>
      <c r="I327" s="126">
        <v>2.2046197935259602</v>
      </c>
      <c r="J327" s="126">
        <v>2.7461830109014</v>
      </c>
      <c r="K327" s="126">
        <v>3.3539632474555998</v>
      </c>
      <c r="L327" s="126">
        <v>2.7214946437792</v>
      </c>
      <c r="M327" s="126">
        <v>2.9914906791774798</v>
      </c>
      <c r="N327" s="126">
        <v>2.5059634506302499</v>
      </c>
      <c r="O327" s="126">
        <v>4.1797024923031803</v>
      </c>
      <c r="P327" s="126">
        <v>3.28891875542205</v>
      </c>
      <c r="Q327" s="126">
        <v>3.1454318415282398</v>
      </c>
      <c r="R327" s="126">
        <v>1.6575805423535299</v>
      </c>
      <c r="S327" s="126">
        <v>2.5157654962595601</v>
      </c>
      <c r="T327" s="126">
        <v>2.5241226511616501</v>
      </c>
      <c r="U327" s="126">
        <v>2.6431805705395601</v>
      </c>
      <c r="V327" s="126">
        <v>3.8293422367427299</v>
      </c>
      <c r="W327" s="126">
        <v>3.58906111453557</v>
      </c>
      <c r="X327" s="126">
        <v>7.0698270187187102</v>
      </c>
      <c r="Y327" s="126">
        <v>5.6873057343162099</v>
      </c>
      <c r="Z327" s="126">
        <v>1.5062061792188799</v>
      </c>
      <c r="AA327" s="126">
        <v>2.5151666743088699</v>
      </c>
      <c r="AB327" s="126">
        <v>3.1573318941506301</v>
      </c>
    </row>
    <row r="328" spans="1:28">
      <c r="B328" s="78" t="s">
        <v>694</v>
      </c>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row>
    <row r="329" spans="1:28">
      <c r="B329" s="81" t="s">
        <v>20</v>
      </c>
      <c r="C329" s="127">
        <v>4.8247692263710302</v>
      </c>
      <c r="D329" s="127">
        <v>2.3371647701729401</v>
      </c>
      <c r="E329" s="127">
        <v>1.9671643805043499</v>
      </c>
      <c r="F329" s="127">
        <v>1.64813886862834</v>
      </c>
      <c r="G329" s="127">
        <v>2.6955228995299598</v>
      </c>
      <c r="H329" s="127">
        <v>1.6634083760256699</v>
      </c>
      <c r="I329" s="127">
        <v>2.0457755678012899</v>
      </c>
      <c r="J329" s="127">
        <v>2.5269180830319602</v>
      </c>
      <c r="K329" s="127">
        <v>3.0572204143006201</v>
      </c>
      <c r="L329" s="127">
        <v>2.4544552372762101</v>
      </c>
      <c r="M329" s="127">
        <v>2.7037607485624902</v>
      </c>
      <c r="N329" s="127">
        <v>2.2647391919817901</v>
      </c>
      <c r="O329" s="127">
        <v>3.7383503620479401</v>
      </c>
      <c r="P329" s="127">
        <v>2.6798489766053799</v>
      </c>
      <c r="Q329" s="127">
        <v>2.5627423196544799</v>
      </c>
      <c r="R329" s="127">
        <v>1.35041160530652</v>
      </c>
      <c r="S329" s="127">
        <v>2.0494832977459101</v>
      </c>
      <c r="T329" s="127">
        <v>2.0563554911127002</v>
      </c>
      <c r="U329" s="127">
        <v>2.1533205529692201</v>
      </c>
      <c r="V329" s="127">
        <v>3.11922088318435</v>
      </c>
      <c r="W329" s="127">
        <v>2.9231533513524601</v>
      </c>
      <c r="X329" s="127">
        <v>5.7615161308982499</v>
      </c>
      <c r="Y329" s="127">
        <v>5.4880532524719401</v>
      </c>
      <c r="Z329" s="127">
        <v>1.2272965872339801</v>
      </c>
      <c r="AA329" s="127">
        <v>2.0493328706809502</v>
      </c>
      <c r="AB329" s="127">
        <v>2.5724735673272701</v>
      </c>
    </row>
    <row r="330" spans="1:28">
      <c r="B330" s="81" t="s">
        <v>32</v>
      </c>
      <c r="C330" s="127">
        <v>0.19445477631194399</v>
      </c>
      <c r="D330" s="127">
        <v>0.105133618747873</v>
      </c>
      <c r="E330" s="127">
        <v>9.8815833642650994E-2</v>
      </c>
      <c r="F330" s="127">
        <v>9.2208676991852007E-2</v>
      </c>
      <c r="G330" s="127">
        <v>0.168013788664751</v>
      </c>
      <c r="H330" s="127">
        <v>0.115760497698033</v>
      </c>
      <c r="I330" s="127">
        <v>0.15884422572467799</v>
      </c>
      <c r="J330" s="127">
        <v>0.21926492786943899</v>
      </c>
      <c r="K330" s="127">
        <v>0.29674283315497801</v>
      </c>
      <c r="L330" s="127">
        <v>0.26703940650299002</v>
      </c>
      <c r="M330" s="127">
        <v>0.28772993061498697</v>
      </c>
      <c r="N330" s="127">
        <v>0.241224258648462</v>
      </c>
      <c r="O330" s="127">
        <v>0.44135213025523101</v>
      </c>
      <c r="P330" s="127">
        <v>0.60906977881666902</v>
      </c>
      <c r="Q330" s="127">
        <v>0.58268952187376</v>
      </c>
      <c r="R330" s="127">
        <v>0.30716893704701198</v>
      </c>
      <c r="S330" s="127">
        <v>0.46628219851365199</v>
      </c>
      <c r="T330" s="127">
        <v>0.46776716004894398</v>
      </c>
      <c r="U330" s="127">
        <v>0.48986001757033798</v>
      </c>
      <c r="V330" s="127">
        <v>0.71012135355837802</v>
      </c>
      <c r="W330" s="127">
        <v>0.66590776318310596</v>
      </c>
      <c r="X330" s="127">
        <v>1.3083108878204599</v>
      </c>
      <c r="Y330" s="127">
        <v>0.199252481844269</v>
      </c>
      <c r="Z330" s="127">
        <v>0.27890959198489501</v>
      </c>
      <c r="AA330" s="127">
        <v>0.46583380362791299</v>
      </c>
      <c r="AB330" s="127">
        <v>0.58485832682335903</v>
      </c>
    </row>
    <row r="331" spans="1:28">
      <c r="B331" s="86"/>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row>
    <row r="332" spans="1:28">
      <c r="B332" s="78" t="s">
        <v>697</v>
      </c>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row>
    <row r="333" spans="1:28">
      <c r="B333" s="81" t="s">
        <v>20</v>
      </c>
      <c r="C333" s="127">
        <v>96.125799999999899</v>
      </c>
      <c r="D333" s="127">
        <v>95.695300000000003</v>
      </c>
      <c r="E333" s="127">
        <v>95.216999999999999</v>
      </c>
      <c r="F333" s="127">
        <v>94.701709022206103</v>
      </c>
      <c r="G333" s="127">
        <v>94.132647597727299</v>
      </c>
      <c r="H333" s="127">
        <v>93.493563235750997</v>
      </c>
      <c r="I333" s="127">
        <v>92.794937875857897</v>
      </c>
      <c r="J333" s="127">
        <v>92.015647646240893</v>
      </c>
      <c r="K333" s="127">
        <v>91.152472127412395</v>
      </c>
      <c r="L333" s="127">
        <v>90.187766596807705</v>
      </c>
      <c r="M333" s="127">
        <v>90.381720637882793</v>
      </c>
      <c r="N333" s="127">
        <v>90.373991345013593</v>
      </c>
      <c r="O333" s="127">
        <v>89.440585040012493</v>
      </c>
      <c r="P333" s="127">
        <v>81.481154625283196</v>
      </c>
      <c r="Q333" s="127">
        <v>81.475054897687599</v>
      </c>
      <c r="R333" s="127">
        <v>81.468837911738802</v>
      </c>
      <c r="S333" s="127">
        <v>81.465593704702599</v>
      </c>
      <c r="T333" s="127">
        <v>81.468128744311599</v>
      </c>
      <c r="U333" s="127">
        <v>81.467024121233493</v>
      </c>
      <c r="V333" s="127">
        <v>81.4557877134948</v>
      </c>
      <c r="W333" s="127">
        <v>81.446184895369896</v>
      </c>
      <c r="X333" s="127">
        <v>81.494442730261099</v>
      </c>
      <c r="Y333" s="127">
        <v>96.496539993585799</v>
      </c>
      <c r="Z333" s="127">
        <v>81.482641896374503</v>
      </c>
      <c r="AA333" s="127">
        <v>81.479008592704204</v>
      </c>
      <c r="AB333" s="127">
        <v>81.476184752484002</v>
      </c>
    </row>
    <row r="334" spans="1:28">
      <c r="B334" s="81" t="s">
        <v>32</v>
      </c>
      <c r="C334" s="127">
        <v>3.8741999999999899</v>
      </c>
      <c r="D334" s="127">
        <v>4.3046999999999302</v>
      </c>
      <c r="E334" s="127">
        <v>4.7830000000000004</v>
      </c>
      <c r="F334" s="127">
        <v>5.2982909777938696</v>
      </c>
      <c r="G334" s="127">
        <v>5.8673524022726502</v>
      </c>
      <c r="H334" s="127">
        <v>6.5064367642489502</v>
      </c>
      <c r="I334" s="127">
        <v>7.2050621241420503</v>
      </c>
      <c r="J334" s="127">
        <v>7.9843523537590801</v>
      </c>
      <c r="K334" s="127">
        <v>8.8475278725875697</v>
      </c>
      <c r="L334" s="127">
        <v>9.81223340319222</v>
      </c>
      <c r="M334" s="127">
        <v>9.61827936211718</v>
      </c>
      <c r="N334" s="127">
        <v>9.6260086549863093</v>
      </c>
      <c r="O334" s="127">
        <v>10.5594149599874</v>
      </c>
      <c r="P334" s="127">
        <v>18.518845374716701</v>
      </c>
      <c r="Q334" s="127">
        <v>18.524945102312302</v>
      </c>
      <c r="R334" s="127">
        <v>18.531162088261102</v>
      </c>
      <c r="S334" s="127">
        <v>18.534406295297298</v>
      </c>
      <c r="T334" s="127">
        <v>18.531871255688301</v>
      </c>
      <c r="U334" s="127">
        <v>18.532975878766401</v>
      </c>
      <c r="V334" s="127">
        <v>18.5442122865052</v>
      </c>
      <c r="W334" s="127">
        <v>18.553815104630001</v>
      </c>
      <c r="X334" s="127">
        <v>18.505557269738802</v>
      </c>
      <c r="Y334" s="127">
        <v>3.5034600064141799</v>
      </c>
      <c r="Z334" s="127">
        <v>18.517358103625501</v>
      </c>
      <c r="AA334" s="127">
        <v>18.5209914072957</v>
      </c>
      <c r="AB334" s="127">
        <v>18.523815247515898</v>
      </c>
    </row>
    <row r="335" spans="1:28">
      <c r="B335" s="86"/>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row>
    <row r="336" spans="1:28">
      <c r="B336" s="75" t="s">
        <v>698</v>
      </c>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row>
    <row r="337" spans="1:28" ht="16">
      <c r="B337" s="81" t="s">
        <v>729</v>
      </c>
      <c r="C337" s="130">
        <v>44.885951057749899</v>
      </c>
      <c r="D337" s="130">
        <v>47.209889347208303</v>
      </c>
      <c r="E337" s="130">
        <v>49.3803132353124</v>
      </c>
      <c r="F337" s="130">
        <v>51.522482862749897</v>
      </c>
      <c r="G337" s="130">
        <v>53.253220794437503</v>
      </c>
      <c r="H337" s="130">
        <v>55.238581511249997</v>
      </c>
      <c r="I337" s="130">
        <v>57.095710196687399</v>
      </c>
      <c r="J337" s="130">
        <v>59.301225306666602</v>
      </c>
      <c r="K337" s="130">
        <v>61.802932131916599</v>
      </c>
      <c r="L337" s="130">
        <v>64.472698793124906</v>
      </c>
      <c r="M337" s="130">
        <v>66.973617346937402</v>
      </c>
      <c r="N337" s="130">
        <v>69.500661548999901</v>
      </c>
      <c r="O337" s="130">
        <v>72.304669002187396</v>
      </c>
      <c r="P337" s="130">
        <v>74.955817216374996</v>
      </c>
      <c r="Q337" s="130">
        <v>77.819637671270797</v>
      </c>
      <c r="R337" s="130">
        <v>81.207186074999896</v>
      </c>
      <c r="S337" s="130">
        <v>83.7783682727799</v>
      </c>
      <c r="T337" s="130">
        <v>86.033266882459898</v>
      </c>
      <c r="U337" s="130">
        <v>88.642966968769997</v>
      </c>
      <c r="V337" s="130">
        <v>92.187403615759905</v>
      </c>
      <c r="W337" s="130">
        <v>94.717350903404906</v>
      </c>
      <c r="X337" s="130">
        <v>96.428670769199996</v>
      </c>
      <c r="Y337" s="130">
        <v>98.309425311179893</v>
      </c>
      <c r="Z337" s="130">
        <v>99.203005855639901</v>
      </c>
      <c r="AA337" s="130">
        <v>99.636902010309896</v>
      </c>
      <c r="AB337" s="130">
        <v>100.539590551749</v>
      </c>
    </row>
    <row r="338" spans="1:28">
      <c r="B338" s="81"/>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row>
    <row r="339" spans="1:28" ht="16">
      <c r="A339" s="68"/>
      <c r="B339" s="75" t="s">
        <v>700</v>
      </c>
      <c r="C339" s="131">
        <v>0.111821714465296</v>
      </c>
      <c r="D339" s="131">
        <v>5.1732770881092002E-2</v>
      </c>
      <c r="E339" s="131">
        <v>4.1838135053982997E-2</v>
      </c>
      <c r="F339" s="131">
        <v>3.3778409908083999E-2</v>
      </c>
      <c r="G339" s="131">
        <v>5.37720844951E-2</v>
      </c>
      <c r="H339" s="131">
        <v>3.2208808138227997E-2</v>
      </c>
      <c r="I339" s="131">
        <v>3.8612704631071998E-2</v>
      </c>
      <c r="J339" s="131">
        <v>4.6309043307283998E-2</v>
      </c>
      <c r="K339" s="131">
        <v>5.4268675154386999E-2</v>
      </c>
      <c r="L339" s="131">
        <v>4.2211582494968002E-2</v>
      </c>
      <c r="M339" s="131">
        <v>4.4666703064297E-2</v>
      </c>
      <c r="N339" s="131">
        <v>3.6056684854193E-2</v>
      </c>
      <c r="O339" s="131">
        <v>5.7806813169654997E-2</v>
      </c>
      <c r="P339" s="131">
        <v>4.3878098826245E-2</v>
      </c>
      <c r="Q339" s="131">
        <v>4.0419512807491002E-2</v>
      </c>
      <c r="R339" s="131">
        <v>2.0411747069067E-2</v>
      </c>
      <c r="S339" s="131">
        <v>3.0028819468866999E-2</v>
      </c>
      <c r="T339" s="131">
        <v>2.9338914383086001E-2</v>
      </c>
      <c r="U339" s="131">
        <v>2.9818277308687E-2</v>
      </c>
      <c r="V339" s="131">
        <v>4.1538671082478003E-2</v>
      </c>
      <c r="W339" s="131">
        <v>3.7892329972317E-2</v>
      </c>
      <c r="X339" s="131">
        <v>7.3316649107818002E-2</v>
      </c>
      <c r="Y339" s="131">
        <v>5.7851072939487998E-2</v>
      </c>
      <c r="Z339" s="131">
        <v>1.5183069970789999E-2</v>
      </c>
      <c r="AA339" s="131">
        <v>2.5243324747778999E-2</v>
      </c>
      <c r="AB339" s="131">
        <v>3.140386664421E-2</v>
      </c>
    </row>
    <row r="340" spans="1:28">
      <c r="C340" s="79"/>
      <c r="D340" s="79"/>
      <c r="E340" s="79"/>
      <c r="F340" s="79"/>
      <c r="G340" s="79"/>
      <c r="H340" s="79"/>
      <c r="I340" s="79"/>
      <c r="J340" s="79"/>
      <c r="K340" s="79"/>
      <c r="L340" s="79"/>
      <c r="M340" s="79"/>
      <c r="N340" s="79"/>
      <c r="O340" s="79"/>
      <c r="P340" s="79"/>
      <c r="Q340" s="79"/>
      <c r="R340" s="79"/>
      <c r="S340" s="79"/>
      <c r="T340" s="80"/>
      <c r="U340" s="80"/>
      <c r="V340" s="80"/>
      <c r="W340" s="80"/>
      <c r="X340" s="80"/>
      <c r="Y340" s="80"/>
      <c r="Z340" s="80"/>
      <c r="AA340" s="80"/>
      <c r="AB340" s="80"/>
    </row>
    <row r="341" spans="1:28">
      <c r="C341" s="79"/>
      <c r="D341" s="79"/>
      <c r="E341" s="79"/>
      <c r="F341" s="79"/>
      <c r="G341" s="79"/>
      <c r="H341" s="79"/>
      <c r="I341" s="79"/>
      <c r="J341" s="79"/>
      <c r="K341" s="79"/>
      <c r="L341" s="79"/>
      <c r="M341" s="79"/>
      <c r="N341" s="79"/>
      <c r="O341" s="79"/>
      <c r="P341" s="79"/>
      <c r="Q341" s="79"/>
      <c r="R341" s="79"/>
      <c r="S341" s="79"/>
      <c r="T341" s="80"/>
      <c r="U341" s="80"/>
      <c r="V341" s="80"/>
      <c r="W341" s="80"/>
      <c r="X341" s="80"/>
      <c r="Y341" s="80"/>
      <c r="Z341" s="80"/>
      <c r="AA341" s="80"/>
      <c r="AB341" s="80"/>
    </row>
    <row r="342" spans="1:28" ht="30">
      <c r="A342" s="68"/>
      <c r="B342" s="85" t="s">
        <v>730</v>
      </c>
      <c r="C342" s="132">
        <v>1.7004144153135301</v>
      </c>
      <c r="D342" s="132">
        <v>1.7037751091377999</v>
      </c>
      <c r="E342" s="132">
        <v>1.2963344510980399</v>
      </c>
      <c r="F342" s="132">
        <v>1.47251507869323</v>
      </c>
      <c r="G342" s="132">
        <v>1.49559346991772</v>
      </c>
      <c r="H342" s="132">
        <v>1.6386039559668499</v>
      </c>
      <c r="I342" s="132">
        <v>1.3304208153846999</v>
      </c>
      <c r="J342" s="132">
        <v>1.7470001093659</v>
      </c>
      <c r="K342" s="132">
        <v>2.3502386457590698</v>
      </c>
      <c r="L342" s="132">
        <v>2.4967179284727199</v>
      </c>
      <c r="M342" s="132">
        <v>2.1345341019875099</v>
      </c>
      <c r="N342" s="132">
        <v>2.8751229984739699</v>
      </c>
      <c r="O342" s="132">
        <v>3.6280930216140401</v>
      </c>
      <c r="P342" s="132">
        <v>3.6167845343822398</v>
      </c>
      <c r="Q342" s="132">
        <v>3.0805881313868602</v>
      </c>
      <c r="R342" s="132">
        <v>3.47962966431884</v>
      </c>
      <c r="S342" s="132">
        <v>2.81980712418778</v>
      </c>
      <c r="T342" s="132">
        <v>3.0475938124342501</v>
      </c>
      <c r="U342" s="132">
        <v>2.59375020520066</v>
      </c>
      <c r="V342" s="132">
        <v>1.8791075638954799</v>
      </c>
      <c r="W342" s="132">
        <v>2.6464884791031298</v>
      </c>
      <c r="X342" s="132">
        <v>2.3804888069372199</v>
      </c>
      <c r="Y342" s="132">
        <v>2.4265159994086498</v>
      </c>
      <c r="Z342" s="132">
        <v>1.8070758786607199</v>
      </c>
      <c r="AA342" s="132">
        <v>1.7622965756740201</v>
      </c>
      <c r="AB342" s="132">
        <v>2.0617530058503899</v>
      </c>
    </row>
    <row r="343" spans="1:28">
      <c r="B343" s="78" t="s">
        <v>702</v>
      </c>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c r="AA343" s="128"/>
      <c r="AB343" s="128"/>
    </row>
    <row r="344" spans="1:28">
      <c r="B344" s="81" t="s">
        <v>20</v>
      </c>
      <c r="C344" s="128">
        <v>1.64561274945411</v>
      </c>
      <c r="D344" s="128">
        <v>1.63911662193473</v>
      </c>
      <c r="E344" s="128">
        <v>1.2427520730709201</v>
      </c>
      <c r="F344" s="128">
        <v>1.40339485975409</v>
      </c>
      <c r="G344" s="128">
        <v>1.4239020740827499</v>
      </c>
      <c r="H344" s="128">
        <v>1.5593771459913</v>
      </c>
      <c r="I344" s="128">
        <v>1.26085602770147</v>
      </c>
      <c r="J344" s="128">
        <v>1.6621337040699999</v>
      </c>
      <c r="K344" s="128">
        <v>2.2449141745888599</v>
      </c>
      <c r="L344" s="128">
        <v>2.37743895555495</v>
      </c>
      <c r="M344" s="128">
        <v>2.0311127804720002</v>
      </c>
      <c r="N344" s="128">
        <v>2.7472655379694002</v>
      </c>
      <c r="O344" s="128">
        <v>3.4519864694767901</v>
      </c>
      <c r="P344" s="128">
        <v>3.4369197176621098</v>
      </c>
      <c r="Q344" s="128">
        <v>2.9136802588423998</v>
      </c>
      <c r="R344" s="128">
        <v>3.29498173292026</v>
      </c>
      <c r="S344" s="128">
        <v>2.6572983828591199</v>
      </c>
      <c r="T344" s="128">
        <v>2.8724376470279802</v>
      </c>
      <c r="U344" s="128">
        <v>2.4360856121872798</v>
      </c>
      <c r="V344" s="128">
        <v>1.74369527029243</v>
      </c>
      <c r="W344" s="128">
        <v>2.4712950152372501</v>
      </c>
      <c r="X344" s="128">
        <v>2.1803352615291902</v>
      </c>
      <c r="Y344" s="128">
        <v>2.2696782740522301</v>
      </c>
      <c r="Z344" s="128">
        <v>1.67865350538035</v>
      </c>
      <c r="AA344" s="128">
        <v>1.62202193502308</v>
      </c>
      <c r="AB344" s="128">
        <v>1.89537835752177</v>
      </c>
    </row>
    <row r="345" spans="1:28">
      <c r="B345" s="81" t="s">
        <v>32</v>
      </c>
      <c r="C345" s="127">
        <v>9.9819180586590006E-3</v>
      </c>
      <c r="D345" s="127">
        <v>5.3896752805109999E-3</v>
      </c>
      <c r="E345" s="127">
        <v>5.0591074371230003E-3</v>
      </c>
      <c r="F345" s="127">
        <v>4.7046926021E-3</v>
      </c>
      <c r="G345" s="127">
        <v>8.4523580416100003E-3</v>
      </c>
      <c r="H345" s="127">
        <v>5.8985998911049997E-3</v>
      </c>
      <c r="I345" s="127">
        <v>8.0854423953239992E-3</v>
      </c>
      <c r="J345" s="127">
        <v>1.1155103643888E-2</v>
      </c>
      <c r="K345" s="127">
        <v>1.5077016694358E-2</v>
      </c>
      <c r="L345" s="127">
        <v>1.3582067500157001E-2</v>
      </c>
      <c r="M345" s="127">
        <v>1.4688352562308001E-2</v>
      </c>
      <c r="N345" s="127">
        <v>1.2281950497232999E-2</v>
      </c>
      <c r="O345" s="127">
        <v>2.2471475489297999E-2</v>
      </c>
      <c r="P345" s="127">
        <v>3.0921534093993001E-2</v>
      </c>
      <c r="Q345" s="127">
        <v>2.9574506322611001E-2</v>
      </c>
      <c r="R345" s="127">
        <v>1.5570037717284E-2</v>
      </c>
      <c r="S345" s="127">
        <v>2.3684828520174998E-2</v>
      </c>
      <c r="T345" s="127">
        <v>2.3803899894611E-2</v>
      </c>
      <c r="U345" s="127">
        <v>2.4830437032739999E-2</v>
      </c>
      <c r="V345" s="127">
        <v>3.5836000000480997E-2</v>
      </c>
      <c r="W345" s="127">
        <v>3.3526261710189999E-2</v>
      </c>
      <c r="X345" s="127">
        <v>6.5800814472958005E-2</v>
      </c>
      <c r="Y345" s="127">
        <v>9.9747370490900003E-3</v>
      </c>
      <c r="Z345" s="127">
        <v>1.3922901867774E-2</v>
      </c>
      <c r="AA345" s="127">
        <v>2.3164542708031002E-2</v>
      </c>
      <c r="AB345" s="127">
        <v>2.8905402203915999E-2</v>
      </c>
    </row>
    <row r="346" spans="1:28">
      <c r="B346" s="86"/>
      <c r="C346" s="79"/>
      <c r="D346" s="79"/>
      <c r="E346" s="79"/>
      <c r="F346" s="79"/>
      <c r="G346" s="79"/>
      <c r="H346" s="79"/>
      <c r="I346" s="79"/>
      <c r="J346" s="79"/>
      <c r="K346" s="79"/>
      <c r="L346" s="79"/>
      <c r="M346" s="79"/>
      <c r="N346" s="79"/>
      <c r="O346" s="79"/>
      <c r="P346" s="79"/>
      <c r="Q346" s="79"/>
      <c r="R346" s="79"/>
      <c r="S346" s="79"/>
      <c r="T346" s="80"/>
      <c r="U346" s="80"/>
      <c r="V346" s="80"/>
      <c r="W346" s="80"/>
      <c r="X346" s="80"/>
      <c r="Y346" s="80"/>
      <c r="Z346" s="80"/>
      <c r="AA346" s="80"/>
      <c r="AB346" s="80"/>
    </row>
    <row r="347" spans="1:28">
      <c r="B347" s="78" t="s">
        <v>697</v>
      </c>
      <c r="C347" s="79"/>
      <c r="D347" s="79"/>
      <c r="E347" s="79"/>
      <c r="F347" s="79"/>
      <c r="G347" s="79"/>
      <c r="H347" s="79"/>
      <c r="I347" s="79"/>
      <c r="J347" s="79"/>
      <c r="K347" s="79"/>
      <c r="L347" s="79"/>
      <c r="M347" s="79"/>
      <c r="N347" s="79"/>
      <c r="O347" s="79"/>
      <c r="P347" s="79"/>
      <c r="Q347" s="79"/>
      <c r="R347" s="79"/>
      <c r="S347" s="79"/>
      <c r="T347" s="80"/>
      <c r="U347" s="80"/>
      <c r="V347" s="80"/>
      <c r="W347" s="80"/>
      <c r="X347" s="80"/>
      <c r="Y347" s="80"/>
      <c r="Z347" s="80"/>
      <c r="AA347" s="80"/>
      <c r="AB347" s="80"/>
    </row>
    <row r="348" spans="1:28">
      <c r="B348" s="81" t="s">
        <v>20</v>
      </c>
      <c r="C348" s="128">
        <v>96.777158240608898</v>
      </c>
      <c r="D348" s="128">
        <v>96.204986981187503</v>
      </c>
      <c r="E348" s="128">
        <v>95.866623927047399</v>
      </c>
      <c r="F348" s="128">
        <v>95.305975474255803</v>
      </c>
      <c r="G348" s="128">
        <v>95.206491785570407</v>
      </c>
      <c r="H348" s="128">
        <v>95.164981160514102</v>
      </c>
      <c r="I348" s="128">
        <v>94.771219235388003</v>
      </c>
      <c r="J348" s="128">
        <v>95.142163710183794</v>
      </c>
      <c r="K348" s="128">
        <v>95.518562705950401</v>
      </c>
      <c r="L348" s="128">
        <v>95.2225691353635</v>
      </c>
      <c r="M348" s="128">
        <v>95.154852695058196</v>
      </c>
      <c r="N348" s="128">
        <v>95.552974235452496</v>
      </c>
      <c r="O348" s="128">
        <v>95.146029854027702</v>
      </c>
      <c r="P348" s="128">
        <v>95.026941333931205</v>
      </c>
      <c r="Q348" s="128">
        <v>94.581947815616402</v>
      </c>
      <c r="R348" s="128">
        <v>94.693460246876</v>
      </c>
      <c r="S348" s="128">
        <v>94.236884504096494</v>
      </c>
      <c r="T348" s="128">
        <v>94.252640732776598</v>
      </c>
      <c r="U348" s="128">
        <v>93.921365569542999</v>
      </c>
      <c r="V348" s="128">
        <v>92.793797640709101</v>
      </c>
      <c r="W348" s="128">
        <v>93.380153919080897</v>
      </c>
      <c r="X348" s="128">
        <v>91.591914029389699</v>
      </c>
      <c r="Y348" s="128">
        <v>93.536505615679204</v>
      </c>
      <c r="Z348" s="128">
        <v>92.893360218191603</v>
      </c>
      <c r="AA348" s="128">
        <v>92.040236439925494</v>
      </c>
      <c r="AB348" s="128">
        <v>91.9304277546089</v>
      </c>
    </row>
    <row r="349" spans="1:28">
      <c r="B349" s="81" t="s">
        <v>32</v>
      </c>
      <c r="C349" s="128">
        <v>3.2228417593910001</v>
      </c>
      <c r="D349" s="128">
        <v>3.79501301881248</v>
      </c>
      <c r="E349" s="128">
        <v>4.1333760729525304</v>
      </c>
      <c r="F349" s="128">
        <v>4.69402452574412</v>
      </c>
      <c r="G349" s="128">
        <v>4.7935082144295098</v>
      </c>
      <c r="H349" s="128">
        <v>4.8350188394858398</v>
      </c>
      <c r="I349" s="128">
        <v>5.2287807646119502</v>
      </c>
      <c r="J349" s="128">
        <v>4.85783628981613</v>
      </c>
      <c r="K349" s="128">
        <v>4.4814372940495302</v>
      </c>
      <c r="L349" s="128">
        <v>4.7774308646365</v>
      </c>
      <c r="M349" s="128">
        <v>4.8451473049417304</v>
      </c>
      <c r="N349" s="128">
        <v>4.4470257645474396</v>
      </c>
      <c r="O349" s="128">
        <v>4.8539701459722098</v>
      </c>
      <c r="P349" s="128">
        <v>4.9730586660687202</v>
      </c>
      <c r="Q349" s="128">
        <v>5.4180521843835203</v>
      </c>
      <c r="R349" s="128">
        <v>5.30653975312398</v>
      </c>
      <c r="S349" s="128">
        <v>5.7631154959034401</v>
      </c>
      <c r="T349" s="128">
        <v>5.7473592672233504</v>
      </c>
      <c r="U349" s="128">
        <v>6.0786344304568898</v>
      </c>
      <c r="V349" s="128">
        <v>7.2062023592908702</v>
      </c>
      <c r="W349" s="128">
        <v>6.6198460809190296</v>
      </c>
      <c r="X349" s="128">
        <v>8.4080859706101894</v>
      </c>
      <c r="Y349" s="128">
        <v>6.4634943843207697</v>
      </c>
      <c r="Z349" s="128">
        <v>7.10663978180839</v>
      </c>
      <c r="AA349" s="128">
        <v>7.9597635600743901</v>
      </c>
      <c r="AB349" s="128">
        <v>8.0695722453910594</v>
      </c>
    </row>
    <row r="350" span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c r="AA350" s="128"/>
      <c r="AB350" s="128"/>
    </row>
    <row r="351" spans="1:28">
      <c r="A351" s="68"/>
      <c r="B351" s="87" t="s">
        <v>703</v>
      </c>
      <c r="C351" s="132">
        <v>56.0394094042516</v>
      </c>
      <c r="D351" s="132">
        <v>54.159052443017998</v>
      </c>
      <c r="E351" s="132">
        <v>56.3644643707675</v>
      </c>
      <c r="F351" s="132">
        <v>50.153349415984998</v>
      </c>
      <c r="G351" s="132">
        <v>49.132410607326101</v>
      </c>
      <c r="H351" s="132">
        <v>50.492862438018498</v>
      </c>
      <c r="I351" s="132">
        <v>48.6926616115638</v>
      </c>
      <c r="J351" s="132">
        <v>53.752204488801702</v>
      </c>
      <c r="K351" s="132">
        <v>60.328123852671602</v>
      </c>
      <c r="L351" s="132">
        <v>55.439682186355803</v>
      </c>
      <c r="M351" s="132">
        <v>56.993429462830903</v>
      </c>
      <c r="N351" s="132">
        <v>61.149714919589996</v>
      </c>
      <c r="O351" s="132">
        <v>59.636750220294601</v>
      </c>
      <c r="P351" s="132">
        <v>61.919409890080999</v>
      </c>
      <c r="Q351" s="132">
        <v>58.564794823515001</v>
      </c>
      <c r="R351" s="132">
        <v>55.572368488070303</v>
      </c>
      <c r="S351" s="132">
        <v>54.106449154720799</v>
      </c>
      <c r="T351" s="132">
        <v>54.227673763758702</v>
      </c>
      <c r="U351" s="132">
        <v>51.409100045837</v>
      </c>
      <c r="V351" s="132">
        <v>47.376043422422697</v>
      </c>
      <c r="W351" s="132">
        <v>48.8339566424007</v>
      </c>
      <c r="X351" s="132">
        <v>43.085332930045503</v>
      </c>
      <c r="Y351" s="132">
        <v>40.141233860974197</v>
      </c>
      <c r="Z351" s="132">
        <v>40.458339063368399</v>
      </c>
      <c r="AA351" s="132">
        <v>37.820268262940999</v>
      </c>
      <c r="AB351" s="132">
        <v>37.293790444302502</v>
      </c>
    </row>
    <row r="352" spans="1:28">
      <c r="C352" s="79"/>
      <c r="D352" s="79"/>
      <c r="E352" s="79"/>
      <c r="F352" s="79"/>
      <c r="G352" s="79"/>
      <c r="H352" s="79"/>
      <c r="I352" s="79"/>
      <c r="J352" s="79"/>
      <c r="K352" s="79"/>
      <c r="L352" s="79"/>
      <c r="M352" s="79"/>
      <c r="N352" s="79"/>
      <c r="O352" s="79"/>
      <c r="P352" s="79"/>
      <c r="Q352" s="79"/>
      <c r="R352" s="79"/>
      <c r="S352" s="79"/>
      <c r="T352" s="80"/>
      <c r="U352" s="80"/>
      <c r="V352" s="80"/>
      <c r="W352" s="80"/>
      <c r="X352" s="80"/>
      <c r="Y352" s="80"/>
      <c r="Z352" s="80"/>
      <c r="AA352" s="80"/>
      <c r="AB352" s="80"/>
    </row>
    <row r="353" spans="1:28">
      <c r="C353" s="79"/>
      <c r="D353" s="79"/>
      <c r="E353" s="79"/>
      <c r="F353" s="79"/>
      <c r="G353" s="79"/>
      <c r="H353" s="79"/>
      <c r="I353" s="79"/>
      <c r="J353" s="79"/>
      <c r="K353" s="79"/>
      <c r="L353" s="79"/>
      <c r="M353" s="79"/>
      <c r="N353" s="79"/>
      <c r="O353" s="79"/>
      <c r="P353" s="79"/>
      <c r="Q353" s="79"/>
      <c r="R353" s="79"/>
      <c r="S353" s="79"/>
      <c r="T353" s="80"/>
      <c r="U353" s="80"/>
      <c r="V353" s="80"/>
      <c r="W353" s="80"/>
      <c r="X353" s="80"/>
      <c r="Y353" s="80"/>
      <c r="Z353" s="80"/>
      <c r="AA353" s="80"/>
      <c r="AB353" s="80"/>
    </row>
    <row r="354" spans="1:28" ht="30">
      <c r="A354" s="68"/>
      <c r="B354" s="85" t="s">
        <v>731</v>
      </c>
      <c r="C354" s="126">
        <v>9.9819180586590006E-3</v>
      </c>
      <c r="D354" s="126">
        <v>5.3896752805109999E-3</v>
      </c>
      <c r="E354" s="126">
        <v>5.0591074371230003E-3</v>
      </c>
      <c r="F354" s="126">
        <v>4.7046926021E-3</v>
      </c>
      <c r="G354" s="126">
        <v>8.4523580416100003E-3</v>
      </c>
      <c r="H354" s="126">
        <v>5.8985998911049997E-3</v>
      </c>
      <c r="I354" s="126">
        <v>8.0854423953239992E-3</v>
      </c>
      <c r="J354" s="126">
        <v>1.1155103643888E-2</v>
      </c>
      <c r="K354" s="126">
        <v>1.5077016694358E-2</v>
      </c>
      <c r="L354" s="126">
        <v>1.3582067500157001E-2</v>
      </c>
      <c r="M354" s="126">
        <v>1.4688352562308001E-2</v>
      </c>
      <c r="N354" s="126">
        <v>1.2281950497232999E-2</v>
      </c>
      <c r="O354" s="126">
        <v>2.2471475489297999E-2</v>
      </c>
      <c r="P354" s="126">
        <v>3.0921534093993001E-2</v>
      </c>
      <c r="Q354" s="126">
        <v>2.9574506322611001E-2</v>
      </c>
      <c r="R354" s="126">
        <v>1.5570037717284E-2</v>
      </c>
      <c r="S354" s="126">
        <v>2.3684828520174998E-2</v>
      </c>
      <c r="T354" s="126">
        <v>2.3803899894611E-2</v>
      </c>
      <c r="U354" s="126">
        <v>2.4830437032739999E-2</v>
      </c>
      <c r="V354" s="126">
        <v>3.5836000000480997E-2</v>
      </c>
      <c r="W354" s="126">
        <v>3.3526261710189999E-2</v>
      </c>
      <c r="X354" s="126">
        <v>6.5800814472958005E-2</v>
      </c>
      <c r="Y354" s="126">
        <v>9.9747370490900003E-3</v>
      </c>
      <c r="Z354" s="126">
        <v>1.3922901867774E-2</v>
      </c>
      <c r="AA354" s="126">
        <v>2.3164542708031002E-2</v>
      </c>
      <c r="AB354" s="126">
        <v>2.8905402203915999E-2</v>
      </c>
    </row>
    <row r="355" spans="1:28">
      <c r="C355" s="79"/>
      <c r="D355" s="79"/>
      <c r="E355" s="79"/>
      <c r="F355" s="79"/>
      <c r="G355" s="79"/>
      <c r="H355" s="79"/>
      <c r="I355" s="79"/>
      <c r="J355" s="79"/>
      <c r="K355" s="79"/>
      <c r="L355" s="79"/>
      <c r="M355" s="79"/>
      <c r="N355" s="79"/>
      <c r="O355" s="79"/>
      <c r="P355" s="79"/>
      <c r="Q355" s="79"/>
      <c r="R355" s="79"/>
      <c r="S355" s="79"/>
      <c r="T355" s="80"/>
      <c r="U355" s="80"/>
      <c r="V355" s="80"/>
      <c r="W355" s="80"/>
      <c r="X355" s="80"/>
      <c r="Y355" s="80"/>
      <c r="Z355" s="80"/>
      <c r="AA355" s="80"/>
      <c r="AB355" s="80"/>
    </row>
    <row r="356" spans="1:28">
      <c r="A356" s="68"/>
      <c r="B356" s="87" t="s">
        <v>703</v>
      </c>
      <c r="C356" s="126">
        <v>1.9887373134419899</v>
      </c>
      <c r="D356" s="126">
        <v>2.20680458414096</v>
      </c>
      <c r="E356" s="126">
        <v>2.4487685808799999</v>
      </c>
      <c r="F356" s="126">
        <v>2.7033063677079601</v>
      </c>
      <c r="G356" s="126">
        <v>2.9517198352849401</v>
      </c>
      <c r="H356" s="126">
        <v>3.3153681914184201</v>
      </c>
      <c r="I356" s="126">
        <v>3.6674996836493801</v>
      </c>
      <c r="J356" s="126">
        <v>4.0620394196619696</v>
      </c>
      <c r="K356" s="126">
        <v>4.4952838126046304</v>
      </c>
      <c r="L356" s="126">
        <v>4.9906647919380598</v>
      </c>
      <c r="M356" s="126">
        <v>4.91004456893259</v>
      </c>
      <c r="N356" s="126">
        <v>4.9010892374125099</v>
      </c>
      <c r="O356" s="126">
        <v>5.3763337296563796</v>
      </c>
      <c r="P356" s="126">
        <v>9.4017324213364706</v>
      </c>
      <c r="Q356" s="126">
        <v>9.4023675643347495</v>
      </c>
      <c r="R356" s="126">
        <v>9.3932314716826006</v>
      </c>
      <c r="S356" s="126">
        <v>9.4145613155875605</v>
      </c>
      <c r="T356" s="126">
        <v>9.4305638767814806</v>
      </c>
      <c r="U356" s="126">
        <v>9.39415086108602</v>
      </c>
      <c r="V356" s="126">
        <v>9.3582651497254208</v>
      </c>
      <c r="W356" s="126">
        <v>9.34123455697355</v>
      </c>
      <c r="X356" s="126">
        <v>9.3072736148617992</v>
      </c>
      <c r="Y356" s="126">
        <v>1.75385982661419</v>
      </c>
      <c r="Z356" s="126">
        <v>9.2436892504278596</v>
      </c>
      <c r="AA356" s="126">
        <v>9.2099433984413306</v>
      </c>
      <c r="AB356" s="126">
        <v>9.1550090940605298</v>
      </c>
    </row>
    <row r="357" spans="1:28">
      <c r="C357" s="79"/>
      <c r="D357" s="79"/>
      <c r="E357" s="79"/>
      <c r="F357" s="79"/>
      <c r="G357" s="79"/>
      <c r="H357" s="79"/>
      <c r="I357" s="79"/>
      <c r="J357" s="79"/>
      <c r="K357" s="79"/>
      <c r="L357" s="79"/>
      <c r="M357" s="79"/>
      <c r="N357" s="79"/>
      <c r="O357" s="79"/>
      <c r="P357" s="79"/>
      <c r="Q357" s="79"/>
      <c r="R357" s="79"/>
      <c r="S357" s="79"/>
      <c r="T357" s="80"/>
      <c r="U357" s="80"/>
      <c r="V357" s="80"/>
      <c r="W357" s="80"/>
      <c r="X357" s="80"/>
      <c r="Y357" s="80"/>
      <c r="Z357" s="80"/>
      <c r="AA357" s="80"/>
      <c r="AB357" s="80"/>
    </row>
    <row r="358" spans="1:28">
      <c r="U358" s="3"/>
      <c r="V358" s="3"/>
      <c r="W358" s="3"/>
      <c r="X358" s="3"/>
      <c r="Y358" s="3"/>
      <c r="Z358" s="3"/>
      <c r="AA358" s="3"/>
      <c r="AB358" s="3"/>
    </row>
    <row r="359" spans="1:28">
      <c r="B359" s="88" t="s">
        <v>732</v>
      </c>
      <c r="C359" s="125">
        <v>1.260494684243</v>
      </c>
      <c r="D359" s="125">
        <v>0.95147332072000002</v>
      </c>
      <c r="E359" s="125">
        <v>0.89690747868300003</v>
      </c>
      <c r="F359" s="125">
        <v>0.32300635167399999</v>
      </c>
      <c r="G359" s="125">
        <v>1.321009908557</v>
      </c>
      <c r="H359" s="125">
        <v>0.18936144244200001</v>
      </c>
      <c r="I359" s="125">
        <v>0.80338021985200003</v>
      </c>
      <c r="J359" s="125">
        <v>0.86625682629199996</v>
      </c>
      <c r="K359" s="125">
        <v>1.2461934504079999</v>
      </c>
      <c r="L359" s="125">
        <v>0.75353891017499997</v>
      </c>
      <c r="M359" s="125">
        <v>0.85157685839399999</v>
      </c>
      <c r="N359" s="125">
        <v>1.191111741252</v>
      </c>
      <c r="O359" s="125">
        <v>2.206199990809</v>
      </c>
      <c r="P359" s="125">
        <v>1.842279318076</v>
      </c>
      <c r="Q359" s="125">
        <v>1.0619381139990001</v>
      </c>
      <c r="R359" s="125">
        <v>0.572957667033</v>
      </c>
      <c r="S359" s="125">
        <v>1.949802192086</v>
      </c>
      <c r="T359" s="125">
        <v>1.9294075459910001</v>
      </c>
      <c r="U359" s="125">
        <v>1.964904582006</v>
      </c>
      <c r="V359" s="125">
        <v>1.5571494174030001</v>
      </c>
      <c r="W359" s="125">
        <v>0.80487120541900004</v>
      </c>
      <c r="X359" s="125">
        <v>0.83497954285300002</v>
      </c>
      <c r="Y359" s="125">
        <v>0.77459053045600001</v>
      </c>
      <c r="Z359" s="125">
        <v>0.65914662156199999</v>
      </c>
      <c r="AA359" s="125">
        <v>1.0544289919630001</v>
      </c>
      <c r="AB359" s="125">
        <v>1.3148115877219999</v>
      </c>
    </row>
    <row r="361" spans="1:28" ht="18">
      <c r="A361" s="67" t="s">
        <v>692</v>
      </c>
    </row>
    <row r="362" spans="1:28">
      <c r="A362" s="68"/>
      <c r="F362" s="49"/>
      <c r="P362" s="49"/>
      <c r="Q362" s="49"/>
      <c r="R362" s="49"/>
      <c r="S362" s="49"/>
      <c r="V362" s="69"/>
    </row>
    <row r="363" spans="1:28" ht="16">
      <c r="A363" s="70" t="s">
        <v>98</v>
      </c>
      <c r="F363" s="49"/>
      <c r="G363" s="49"/>
      <c r="H363" s="49"/>
      <c r="I363" s="49"/>
    </row>
    <row r="364" spans="1:28" ht="18">
      <c r="A364" s="70" t="s">
        <v>784</v>
      </c>
      <c r="G364" s="110" t="s">
        <v>776</v>
      </c>
    </row>
    <row r="365" spans="1:28" ht="16">
      <c r="C365" s="71"/>
      <c r="D365" s="71"/>
      <c r="E365" s="71"/>
      <c r="F365" s="72"/>
      <c r="G365" s="72"/>
      <c r="H365" s="72"/>
      <c r="I365" s="72"/>
      <c r="J365" s="3"/>
    </row>
    <row r="367" spans="1:28">
      <c r="C367" s="73">
        <v>1990</v>
      </c>
      <c r="D367" s="73">
        <v>1991</v>
      </c>
      <c r="E367" s="73">
        <v>1992</v>
      </c>
      <c r="F367" s="73">
        <v>1993</v>
      </c>
      <c r="G367" s="73">
        <v>1994</v>
      </c>
      <c r="H367" s="73">
        <v>1995</v>
      </c>
      <c r="I367" s="73">
        <v>1996</v>
      </c>
      <c r="J367" s="73">
        <v>1997</v>
      </c>
      <c r="K367" s="73">
        <v>1998</v>
      </c>
      <c r="L367" s="73">
        <v>1999</v>
      </c>
      <c r="M367" s="73">
        <v>2000</v>
      </c>
      <c r="N367" s="73">
        <v>2001</v>
      </c>
      <c r="O367" s="73">
        <v>2002</v>
      </c>
      <c r="P367" s="73">
        <v>2003</v>
      </c>
      <c r="Q367" s="73">
        <v>2004</v>
      </c>
      <c r="R367" s="73">
        <v>2005</v>
      </c>
      <c r="S367" s="73">
        <v>2006</v>
      </c>
      <c r="T367" s="74">
        <v>2007</v>
      </c>
      <c r="U367" s="74">
        <v>2008</v>
      </c>
      <c r="V367" s="74">
        <v>2009</v>
      </c>
      <c r="W367" s="74">
        <v>2010</v>
      </c>
      <c r="X367" s="74">
        <v>2011</v>
      </c>
      <c r="Y367" s="74">
        <v>2012</v>
      </c>
      <c r="Z367" s="74">
        <v>2013</v>
      </c>
      <c r="AA367" s="74">
        <v>2014</v>
      </c>
      <c r="AB367" s="74">
        <v>2015</v>
      </c>
    </row>
    <row r="368" spans="1:28">
      <c r="C368" s="66"/>
      <c r="D368" s="66"/>
      <c r="E368" s="66"/>
      <c r="F368" s="66"/>
      <c r="G368" s="66"/>
      <c r="H368" s="66"/>
      <c r="I368" s="66"/>
      <c r="J368" s="66"/>
      <c r="K368" s="66"/>
      <c r="L368" s="66"/>
      <c r="M368" s="66"/>
      <c r="N368" s="66"/>
      <c r="O368" s="66"/>
      <c r="P368" s="66"/>
      <c r="U368" s="3"/>
      <c r="V368" s="3"/>
      <c r="W368" s="3"/>
      <c r="X368" s="3"/>
      <c r="Y368" s="3"/>
      <c r="Z368" s="3"/>
      <c r="AA368" s="3"/>
      <c r="AB368" s="3"/>
    </row>
    <row r="369" spans="1:28" ht="16">
      <c r="A369" s="68"/>
      <c r="B369" s="88" t="s">
        <v>733</v>
      </c>
      <c r="C369" s="126">
        <v>0.91993999999999998</v>
      </c>
      <c r="D369" s="126">
        <v>0.90963000000000005</v>
      </c>
      <c r="E369" s="126">
        <v>0.84186000000000005</v>
      </c>
      <c r="F369" s="126">
        <v>0.95499999999999996</v>
      </c>
      <c r="G369" s="126">
        <v>0.94020000000000004</v>
      </c>
      <c r="H369" s="126">
        <v>0.96660000000000001</v>
      </c>
      <c r="I369" s="126">
        <v>0.98134900000000003</v>
      </c>
      <c r="J369" s="126">
        <v>0.99775800000000003</v>
      </c>
      <c r="K369" s="126">
        <v>0.99311799999999995</v>
      </c>
      <c r="L369" s="126">
        <v>0.97250000000000003</v>
      </c>
      <c r="M369" s="126">
        <v>0.94744799999999996</v>
      </c>
      <c r="N369" s="126">
        <v>0.79796500000000004</v>
      </c>
      <c r="O369" s="126">
        <v>0.83479000000000003</v>
      </c>
      <c r="P369" s="126">
        <v>0.87223300000000004</v>
      </c>
      <c r="Q369" s="126">
        <v>0.95643400000000001</v>
      </c>
      <c r="R369" s="126">
        <v>1.0099039999999999</v>
      </c>
      <c r="S369" s="126">
        <v>1.0089429999999999</v>
      </c>
      <c r="T369" s="126">
        <v>1.33074</v>
      </c>
      <c r="U369" s="126">
        <v>0.99013300000000004</v>
      </c>
      <c r="V369" s="126">
        <v>1.070762</v>
      </c>
      <c r="W369" s="126">
        <v>1.1154059999999999</v>
      </c>
      <c r="X369" s="126">
        <v>1.2221139999999999</v>
      </c>
      <c r="Y369" s="126">
        <v>1.090001</v>
      </c>
      <c r="Z369" s="126">
        <v>1.14106</v>
      </c>
      <c r="AA369" s="126">
        <v>1.1141676</v>
      </c>
      <c r="AB369" s="126">
        <v>1.113858215</v>
      </c>
    </row>
    <row r="370" spans="1:28">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ht="32">
      <c r="A372" s="68"/>
      <c r="B372" s="90" t="s">
        <v>734</v>
      </c>
      <c r="C372" s="126">
        <v>0.23765655168878</v>
      </c>
      <c r="D372" s="126">
        <v>0.23837037895259999</v>
      </c>
      <c r="E372" s="126">
        <v>0.2219907958182</v>
      </c>
      <c r="F372" s="126">
        <v>0.24973174173000001</v>
      </c>
      <c r="G372" s="126">
        <v>0.24564696317340001</v>
      </c>
      <c r="H372" s="126">
        <v>0.24746649616800001</v>
      </c>
      <c r="I372" s="126">
        <v>0.24904178261271101</v>
      </c>
      <c r="J372" s="126">
        <v>0.25864678687780801</v>
      </c>
      <c r="K372" s="126">
        <v>0.24172356956640201</v>
      </c>
      <c r="L372" s="126">
        <v>0.23306846016249999</v>
      </c>
      <c r="M372" s="126">
        <v>0.22193918048318401</v>
      </c>
      <c r="N372" s="126">
        <v>0.17864613398957499</v>
      </c>
      <c r="O372" s="126">
        <v>0.19487944234935001</v>
      </c>
      <c r="P372" s="126">
        <v>0.20557387789197201</v>
      </c>
      <c r="Q372" s="126">
        <v>0.21476543364966399</v>
      </c>
      <c r="R372" s="126">
        <v>0.23191994033902399</v>
      </c>
      <c r="S372" s="126">
        <v>0.22982396999629601</v>
      </c>
      <c r="T372" s="126">
        <v>0.29059145815679999</v>
      </c>
      <c r="U372" s="126">
        <v>0.22291004728872699</v>
      </c>
      <c r="V372" s="126">
        <v>0.225871464997486</v>
      </c>
      <c r="W372" s="126">
        <v>0.23319627269587201</v>
      </c>
      <c r="X372" s="126">
        <v>0.22800923336430601</v>
      </c>
      <c r="Y372" s="126">
        <v>0.19617119469340799</v>
      </c>
      <c r="Z372" s="126">
        <v>0.22200417147070001</v>
      </c>
      <c r="AA372" s="126">
        <v>0.19742195305450799</v>
      </c>
      <c r="AB372" s="126">
        <v>0</v>
      </c>
    </row>
    <row r="373" spans="1:28">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c r="A374" s="68"/>
      <c r="B374" s="91" t="s">
        <v>703</v>
      </c>
      <c r="C374" s="126">
        <v>258.33918699999901</v>
      </c>
      <c r="D374" s="126">
        <v>262.052019999999</v>
      </c>
      <c r="E374" s="126">
        <v>263.69087000000002</v>
      </c>
      <c r="F374" s="126">
        <v>261.49920600000002</v>
      </c>
      <c r="G374" s="126">
        <v>261.27096699999902</v>
      </c>
      <c r="H374" s="126">
        <v>256.01747999999901</v>
      </c>
      <c r="I374" s="126">
        <v>253.77493899999899</v>
      </c>
      <c r="J374" s="126">
        <v>259.22797600000001</v>
      </c>
      <c r="K374" s="126">
        <v>243.39863899999901</v>
      </c>
      <c r="L374" s="126">
        <v>239.65908499999901</v>
      </c>
      <c r="M374" s="126">
        <v>234.24945799999901</v>
      </c>
      <c r="N374" s="126">
        <v>223.87715499999899</v>
      </c>
      <c r="O374" s="126">
        <v>233.44726499999899</v>
      </c>
      <c r="P374" s="126">
        <v>235.686883999999</v>
      </c>
      <c r="Q374" s="126">
        <v>224.54809599999899</v>
      </c>
      <c r="R374" s="126">
        <v>229.64553099999901</v>
      </c>
      <c r="S374" s="126">
        <v>227.78687199999899</v>
      </c>
      <c r="T374" s="126">
        <v>218.36831999999899</v>
      </c>
      <c r="U374" s="126">
        <v>225.131418999999</v>
      </c>
      <c r="V374" s="126">
        <v>210.94460299999901</v>
      </c>
      <c r="W374" s="126">
        <v>209.068511999999</v>
      </c>
      <c r="X374" s="126">
        <v>186.56952899999899</v>
      </c>
      <c r="Y374" s="126">
        <v>179.97340800000001</v>
      </c>
      <c r="Z374" s="126">
        <v>194.55959499999901</v>
      </c>
      <c r="AA374" s="126">
        <v>177.192329999999</v>
      </c>
      <c r="AB374" s="126">
        <v>0</v>
      </c>
    </row>
    <row r="375" spans="1:28">
      <c r="U375" s="3"/>
      <c r="V375" s="3"/>
      <c r="W375" s="3"/>
      <c r="X375" s="3"/>
      <c r="Y375" s="3"/>
      <c r="Z375" s="3"/>
      <c r="AA375" s="3"/>
      <c r="AB375" s="3"/>
    </row>
    <row r="376" spans="1:28">
      <c r="B376" s="95"/>
      <c r="U376" s="3"/>
      <c r="V376" s="3"/>
      <c r="W376" s="3"/>
      <c r="X376" s="3"/>
      <c r="Y376" s="3"/>
      <c r="Z376" s="3"/>
      <c r="AA376" s="3"/>
      <c r="AB376" s="3"/>
    </row>
    <row r="377" spans="1:28">
      <c r="A377" s="89" t="s">
        <v>735</v>
      </c>
      <c r="B377" s="6"/>
      <c r="U377" s="3"/>
      <c r="V377" s="3"/>
      <c r="W377" s="3"/>
      <c r="X377" s="3"/>
      <c r="Y377" s="3"/>
      <c r="Z377" s="3"/>
      <c r="AA377" s="3"/>
      <c r="AB377" s="3"/>
    </row>
    <row r="379" spans="1:28" ht="52.25" customHeight="1"/>
    <row r="380" spans="1:28">
      <c r="B380" s="6"/>
    </row>
    <row r="383" spans="1:28" ht="18">
      <c r="A383" s="67" t="s">
        <v>692</v>
      </c>
    </row>
    <row r="384" spans="1:28">
      <c r="A384" s="68"/>
      <c r="F384" s="49"/>
      <c r="P384" s="49"/>
      <c r="Q384" s="49"/>
      <c r="R384" s="49"/>
      <c r="S384" s="49"/>
      <c r="V384" s="69"/>
    </row>
    <row r="385" spans="1:28" ht="16">
      <c r="A385" s="70" t="s">
        <v>98</v>
      </c>
      <c r="F385" s="49"/>
      <c r="G385" s="49"/>
      <c r="H385" s="49"/>
      <c r="I385" s="49"/>
    </row>
    <row r="386" spans="1:28" ht="16">
      <c r="A386" s="70" t="s">
        <v>785</v>
      </c>
      <c r="G386" s="110" t="s">
        <v>777</v>
      </c>
    </row>
    <row r="387" spans="1:28" ht="16">
      <c r="C387" s="71"/>
      <c r="D387" s="71"/>
      <c r="E387" s="71"/>
      <c r="F387" s="72"/>
      <c r="G387" s="72"/>
      <c r="H387" s="72"/>
      <c r="I387" s="72"/>
      <c r="J387" s="3"/>
    </row>
    <row r="389" spans="1:28">
      <c r="C389" s="73">
        <v>1990</v>
      </c>
      <c r="D389" s="73">
        <v>1991</v>
      </c>
      <c r="E389" s="73">
        <v>1992</v>
      </c>
      <c r="F389" s="73">
        <v>1993</v>
      </c>
      <c r="G389" s="73">
        <v>1994</v>
      </c>
      <c r="H389" s="73">
        <v>1995</v>
      </c>
      <c r="I389" s="73">
        <v>1996</v>
      </c>
      <c r="J389" s="73">
        <v>1997</v>
      </c>
      <c r="K389" s="73">
        <v>1998</v>
      </c>
      <c r="L389" s="73">
        <v>1999</v>
      </c>
      <c r="M389" s="73">
        <v>2000</v>
      </c>
      <c r="N389" s="73">
        <v>2001</v>
      </c>
      <c r="O389" s="73">
        <v>2002</v>
      </c>
      <c r="P389" s="73">
        <v>2003</v>
      </c>
      <c r="Q389" s="73">
        <v>2004</v>
      </c>
      <c r="R389" s="73">
        <v>2005</v>
      </c>
      <c r="S389" s="73">
        <v>2006</v>
      </c>
      <c r="T389" s="74">
        <v>2007</v>
      </c>
      <c r="U389" s="74">
        <v>2008</v>
      </c>
      <c r="V389" s="74">
        <v>2009</v>
      </c>
      <c r="W389" s="74">
        <v>2010</v>
      </c>
      <c r="X389" s="74">
        <v>2011</v>
      </c>
      <c r="Y389" s="74">
        <v>2012</v>
      </c>
      <c r="Z389" s="74">
        <v>2013</v>
      </c>
      <c r="AA389" s="74">
        <v>2014</v>
      </c>
      <c r="AB389" s="74">
        <v>2015</v>
      </c>
    </row>
    <row r="390" spans="1:28">
      <c r="C390" s="66"/>
      <c r="D390" s="66"/>
      <c r="E390" s="66"/>
      <c r="F390" s="66"/>
      <c r="G390" s="66"/>
      <c r="H390" s="66"/>
      <c r="I390" s="66"/>
      <c r="J390" s="66"/>
      <c r="K390" s="66"/>
      <c r="L390" s="66"/>
      <c r="M390" s="66"/>
      <c r="N390" s="66"/>
      <c r="O390" s="66"/>
      <c r="P390" s="66"/>
      <c r="U390" s="3"/>
      <c r="V390" s="3"/>
      <c r="W390" s="3"/>
      <c r="X390" s="3"/>
      <c r="Y390" s="3"/>
      <c r="Z390" s="3"/>
      <c r="AA390" s="3"/>
      <c r="AB390" s="3"/>
    </row>
    <row r="391" spans="1:28">
      <c r="A391" s="68"/>
      <c r="B391" s="75" t="s">
        <v>746</v>
      </c>
      <c r="C391" s="126">
        <v>88.358816698679107</v>
      </c>
      <c r="D391" s="126">
        <v>85.455644888283103</v>
      </c>
      <c r="E391" s="126">
        <v>78.078841139856493</v>
      </c>
      <c r="F391" s="126">
        <v>82.167191860066794</v>
      </c>
      <c r="G391" s="126">
        <v>82.545959967356893</v>
      </c>
      <c r="H391" s="126">
        <v>98.343674479315595</v>
      </c>
      <c r="I391" s="126">
        <v>90.465774713624995</v>
      </c>
      <c r="J391" s="126">
        <v>88.174066149500305</v>
      </c>
      <c r="K391" s="126">
        <v>85.204074189239506</v>
      </c>
      <c r="L391" s="126">
        <v>81.202551369788495</v>
      </c>
      <c r="M391" s="126">
        <v>93.108170469067602</v>
      </c>
      <c r="N391" s="126">
        <v>84.174527111463206</v>
      </c>
      <c r="O391" s="126">
        <v>100.892671806891</v>
      </c>
      <c r="P391" s="126">
        <v>107.355646823092</v>
      </c>
      <c r="Q391" s="126">
        <v>106.187223645893</v>
      </c>
      <c r="R391" s="126">
        <v>95.801023622201498</v>
      </c>
      <c r="S391" s="126">
        <v>92.364698442823695</v>
      </c>
      <c r="T391" s="126">
        <v>94.042475805099002</v>
      </c>
      <c r="U391" s="126">
        <v>97.054046668032598</v>
      </c>
      <c r="V391" s="126">
        <v>99.270922704442796</v>
      </c>
      <c r="W391" s="126">
        <v>97.099117030901297</v>
      </c>
      <c r="X391" s="126">
        <v>102.030900654937</v>
      </c>
      <c r="Y391" s="126">
        <v>105.640291266361</v>
      </c>
      <c r="Z391" s="126">
        <v>106.81470258465301</v>
      </c>
      <c r="AA391" s="126">
        <v>112.061641177027</v>
      </c>
      <c r="AB391" s="126">
        <v>100.217379233617</v>
      </c>
    </row>
    <row r="392" spans="1:28">
      <c r="B392" s="78" t="s">
        <v>694</v>
      </c>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row>
    <row r="393" spans="1:28">
      <c r="B393" s="81" t="s">
        <v>20</v>
      </c>
      <c r="C393" s="127">
        <v>3.2269194794435601</v>
      </c>
      <c r="D393" s="127">
        <v>3.9879755189561998</v>
      </c>
      <c r="E393" s="127">
        <v>2.62447033180419</v>
      </c>
      <c r="F393" s="127">
        <v>3.6991568135916899</v>
      </c>
      <c r="G393" s="127">
        <v>3.1026250416450698</v>
      </c>
      <c r="H393" s="127">
        <v>3.1414150486124801</v>
      </c>
      <c r="I393" s="127">
        <v>4.8160921503985499</v>
      </c>
      <c r="J393" s="127">
        <v>4.6064869979130201</v>
      </c>
      <c r="K393" s="127">
        <v>5.4567976480386999</v>
      </c>
      <c r="L393" s="127">
        <v>6.1481237434352201</v>
      </c>
      <c r="M393" s="127">
        <v>4.1705897347707399</v>
      </c>
      <c r="N393" s="127">
        <v>3.9529249431187798</v>
      </c>
      <c r="O393" s="127">
        <v>1.3920350593754101</v>
      </c>
      <c r="P393" s="127">
        <v>2.6871866475366302</v>
      </c>
      <c r="Q393" s="127">
        <v>2.3839243455657702</v>
      </c>
      <c r="R393" s="127">
        <v>2.82453356529229</v>
      </c>
      <c r="S393" s="127">
        <v>3.2667081256674502</v>
      </c>
      <c r="T393" s="127">
        <v>2.9321882567154902</v>
      </c>
      <c r="U393" s="127">
        <v>3.7350067057576402</v>
      </c>
      <c r="V393" s="127">
        <v>5.4809852493929903</v>
      </c>
      <c r="W393" s="127">
        <v>5.0383173140138604</v>
      </c>
      <c r="X393" s="127">
        <v>4.6116278934333899</v>
      </c>
      <c r="Y393" s="127">
        <v>2.0503385149953202</v>
      </c>
      <c r="Z393" s="127">
        <v>2.6898186781648201</v>
      </c>
      <c r="AA393" s="127">
        <v>2.1210676923345502</v>
      </c>
      <c r="AB393" s="127">
        <v>1.3222470395452199</v>
      </c>
    </row>
    <row r="394" spans="1:28">
      <c r="B394" s="81" t="s">
        <v>32</v>
      </c>
      <c r="C394" s="127">
        <v>82.749129313583396</v>
      </c>
      <c r="D394" s="127">
        <v>78.242960463407499</v>
      </c>
      <c r="E394" s="127">
        <v>72.894456199758395</v>
      </c>
      <c r="F394" s="127">
        <v>74.542155083251302</v>
      </c>
      <c r="G394" s="127">
        <v>70.903032743551094</v>
      </c>
      <c r="H394" s="127">
        <v>80.441799401431396</v>
      </c>
      <c r="I394" s="127">
        <v>75.888682134032393</v>
      </c>
      <c r="J394" s="127">
        <v>70.910907566718393</v>
      </c>
      <c r="K394" s="127">
        <v>70.3953457555575</v>
      </c>
      <c r="L394" s="127">
        <v>63.324214303210503</v>
      </c>
      <c r="M394" s="127">
        <v>80.128898601647094</v>
      </c>
      <c r="N394" s="127">
        <v>71.412663695927904</v>
      </c>
      <c r="O394" s="127">
        <v>91.892122580389795</v>
      </c>
      <c r="P394" s="127">
        <v>98.216111763719397</v>
      </c>
      <c r="Q394" s="127">
        <v>97.107323841905</v>
      </c>
      <c r="R394" s="127">
        <v>88.908253970097803</v>
      </c>
      <c r="S394" s="127">
        <v>84.872375017336793</v>
      </c>
      <c r="T394" s="127">
        <v>86.576977792556306</v>
      </c>
      <c r="U394" s="127">
        <v>87.797633527452405</v>
      </c>
      <c r="V394" s="127">
        <v>88.930243378796106</v>
      </c>
      <c r="W394" s="127">
        <v>84.812754982852695</v>
      </c>
      <c r="X394" s="127">
        <v>88.830512234496197</v>
      </c>
      <c r="Y394" s="127">
        <v>89.930778717399093</v>
      </c>
      <c r="Z394" s="127">
        <v>92.447108088692701</v>
      </c>
      <c r="AA394" s="127">
        <v>98.516879073735197</v>
      </c>
      <c r="AB394" s="127">
        <v>88.982581238593099</v>
      </c>
    </row>
    <row r="395" spans="1:28">
      <c r="B395" s="81" t="s">
        <v>695</v>
      </c>
      <c r="C395" s="127">
        <v>0.29811719613687898</v>
      </c>
      <c r="D395" s="127">
        <v>0.30713849711310498</v>
      </c>
      <c r="E395" s="127">
        <v>0.30243943565009102</v>
      </c>
      <c r="F395" s="127">
        <v>0.33381179434081898</v>
      </c>
      <c r="G395" s="127">
        <v>0.28489526563446399</v>
      </c>
      <c r="H395" s="127">
        <v>0.19443230282823801</v>
      </c>
      <c r="I395" s="127">
        <v>0.22727510814773499</v>
      </c>
      <c r="J395" s="127">
        <v>0.26096491784054299</v>
      </c>
      <c r="K395" s="127">
        <v>0.31141272149460802</v>
      </c>
      <c r="L395" s="127">
        <v>0.22094805385142999</v>
      </c>
      <c r="M395" s="127">
        <v>0.20621363856561101</v>
      </c>
      <c r="N395" s="127">
        <v>0.21692634852478199</v>
      </c>
      <c r="O395" s="127">
        <v>0.113680778393858</v>
      </c>
      <c r="P395" s="127">
        <v>0.112374300350175</v>
      </c>
      <c r="Q395" s="127">
        <v>0.114014310316709</v>
      </c>
      <c r="R395" s="127">
        <v>0.157143871458268</v>
      </c>
      <c r="S395" s="127">
        <v>0.154541307065029</v>
      </c>
      <c r="T395" s="127">
        <v>0.201006532975087</v>
      </c>
      <c r="U395" s="127">
        <v>0.15094867724462599</v>
      </c>
      <c r="V395" s="127">
        <v>7.3108831682461003E-2</v>
      </c>
      <c r="W395" s="127">
        <v>0.16220004282133901</v>
      </c>
      <c r="X395" s="127">
        <v>0.329152657029537</v>
      </c>
      <c r="Y395" s="127">
        <v>0.18498496726472499</v>
      </c>
      <c r="Z395" s="127">
        <v>0.204714996441488</v>
      </c>
      <c r="AA395" s="127">
        <v>0.106034083483421</v>
      </c>
      <c r="AB395" s="127">
        <v>3.0443021102177999E-2</v>
      </c>
    </row>
    <row r="396" spans="1:28">
      <c r="B396" s="81" t="s">
        <v>597</v>
      </c>
      <c r="C396" s="127">
        <v>0.20550684659142901</v>
      </c>
      <c r="D396" s="127">
        <v>0.18130117989539901</v>
      </c>
      <c r="E396" s="127">
        <v>0.13850406739627399</v>
      </c>
      <c r="F396" s="127">
        <v>0.115116917873126</v>
      </c>
      <c r="G396" s="127">
        <v>0.130869609593085</v>
      </c>
      <c r="H396" s="127">
        <v>0.38615443291037299</v>
      </c>
      <c r="I396" s="127">
        <v>0.26286312219860503</v>
      </c>
      <c r="J396" s="127">
        <v>0.35523372676812798</v>
      </c>
      <c r="K396" s="127">
        <v>1.27260457680204</v>
      </c>
      <c r="L396" s="127">
        <v>1.48941232116825</v>
      </c>
      <c r="M396" s="127">
        <v>0.81157724175170398</v>
      </c>
      <c r="N396" s="127">
        <v>0.69907556589479103</v>
      </c>
      <c r="O396" s="127">
        <v>0.60773171551530403</v>
      </c>
      <c r="P396" s="127">
        <v>0.55287013013195097</v>
      </c>
      <c r="Q396" s="127">
        <v>0.55594247421412202</v>
      </c>
      <c r="R396" s="127">
        <v>0.41044751464103402</v>
      </c>
      <c r="S396" s="127">
        <v>0.65182931554715695</v>
      </c>
      <c r="T396" s="127">
        <v>0.50598239866999495</v>
      </c>
      <c r="U396" s="127">
        <v>0.22549690187754001</v>
      </c>
      <c r="V396" s="127">
        <v>0.237999999999988</v>
      </c>
      <c r="W396" s="127">
        <v>0.42500000000000598</v>
      </c>
      <c r="X396" s="127">
        <v>0.42499999999384402</v>
      </c>
      <c r="Y396" s="127">
        <v>1.31099999999998</v>
      </c>
      <c r="Z396" s="127">
        <v>1.02600000000279</v>
      </c>
      <c r="AA396" s="127">
        <v>1.3419999999807199</v>
      </c>
      <c r="AB396" s="127">
        <v>0.58099994386401599</v>
      </c>
    </row>
    <row r="397" spans="1:28">
      <c r="B397" s="81" t="s">
        <v>696</v>
      </c>
      <c r="C397" s="127">
        <v>0</v>
      </c>
      <c r="D397" s="127">
        <v>0</v>
      </c>
      <c r="E397" s="127">
        <v>0</v>
      </c>
      <c r="F397" s="127">
        <v>0</v>
      </c>
      <c r="G397" s="127">
        <v>0</v>
      </c>
      <c r="H397" s="127">
        <v>0</v>
      </c>
      <c r="I397" s="127">
        <v>0</v>
      </c>
      <c r="J397" s="127">
        <v>0</v>
      </c>
      <c r="K397" s="127">
        <v>0</v>
      </c>
      <c r="L397" s="127">
        <v>0</v>
      </c>
      <c r="M397" s="127">
        <v>0</v>
      </c>
      <c r="N397" s="127">
        <v>0</v>
      </c>
      <c r="O397" s="127">
        <v>0</v>
      </c>
      <c r="P397" s="127">
        <v>0</v>
      </c>
      <c r="Q397" s="127">
        <v>0</v>
      </c>
      <c r="R397" s="127">
        <v>0</v>
      </c>
      <c r="S397" s="127">
        <v>0</v>
      </c>
      <c r="T397" s="127">
        <v>0</v>
      </c>
      <c r="U397" s="127">
        <v>0</v>
      </c>
      <c r="V397" s="127">
        <v>0</v>
      </c>
      <c r="W397" s="127">
        <v>0</v>
      </c>
      <c r="X397" s="127">
        <v>0</v>
      </c>
      <c r="Y397" s="127">
        <v>0</v>
      </c>
      <c r="Z397" s="127">
        <v>0</v>
      </c>
      <c r="AA397" s="127">
        <v>0</v>
      </c>
      <c r="AB397" s="127">
        <v>0</v>
      </c>
    </row>
    <row r="398" spans="1:28" ht="16">
      <c r="B398" s="81" t="s">
        <v>63</v>
      </c>
      <c r="C398" s="127">
        <v>1.8791438629238499</v>
      </c>
      <c r="D398" s="127">
        <v>2.73626922891094</v>
      </c>
      <c r="E398" s="127">
        <v>2.1189711052475801</v>
      </c>
      <c r="F398" s="127">
        <v>3.4769512510098299</v>
      </c>
      <c r="G398" s="127">
        <v>8.1245373069331208</v>
      </c>
      <c r="H398" s="127">
        <v>14.179873293533101</v>
      </c>
      <c r="I398" s="127">
        <v>9.2708621988476807</v>
      </c>
      <c r="J398" s="127">
        <v>12.0404729402602</v>
      </c>
      <c r="K398" s="127">
        <v>7.7679134873465898</v>
      </c>
      <c r="L398" s="127">
        <v>10.0198529481231</v>
      </c>
      <c r="M398" s="127">
        <v>7.7908912523323597</v>
      </c>
      <c r="N398" s="127">
        <v>7.8929365579969399</v>
      </c>
      <c r="O398" s="127">
        <v>6.8871016732170904</v>
      </c>
      <c r="P398" s="127">
        <v>5.78710398135423</v>
      </c>
      <c r="Q398" s="127">
        <v>6.0260186738917403</v>
      </c>
      <c r="R398" s="127">
        <v>3.5006447007120598</v>
      </c>
      <c r="S398" s="127">
        <v>3.41924467720724</v>
      </c>
      <c r="T398" s="127">
        <v>3.8263208241820399</v>
      </c>
      <c r="U398" s="127">
        <v>5.1449608557004103</v>
      </c>
      <c r="V398" s="127">
        <v>4.5485852445711998</v>
      </c>
      <c r="W398" s="127">
        <v>6.6608446912133497</v>
      </c>
      <c r="X398" s="127">
        <v>7.8346078699843096</v>
      </c>
      <c r="Y398" s="127">
        <v>12.1631890667023</v>
      </c>
      <c r="Z398" s="127">
        <v>10.447060821351499</v>
      </c>
      <c r="AA398" s="127">
        <v>9.9756603274938502</v>
      </c>
      <c r="AB398" s="127">
        <v>9.3011079905128895</v>
      </c>
    </row>
    <row r="399" spans="1:28">
      <c r="B399" s="82"/>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row>
    <row r="400" spans="1:28">
      <c r="B400" s="78" t="s">
        <v>697</v>
      </c>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row>
    <row r="401" spans="1:28">
      <c r="B401" s="81" t="s">
        <v>20</v>
      </c>
      <c r="C401" s="127">
        <v>3.6520628048335899</v>
      </c>
      <c r="D401" s="127">
        <v>4.6667198219259998</v>
      </c>
      <c r="E401" s="127">
        <v>3.3613079977751998</v>
      </c>
      <c r="F401" s="127">
        <v>4.5019876301619997</v>
      </c>
      <c r="G401" s="127">
        <v>3.7586637103402998</v>
      </c>
      <c r="H401" s="127">
        <v>3.1943234430123</v>
      </c>
      <c r="I401" s="127">
        <v>5.3236620872857001</v>
      </c>
      <c r="J401" s="127">
        <v>5.2243105020274996</v>
      </c>
      <c r="K401" s="127">
        <v>6.4043858230523902</v>
      </c>
      <c r="L401" s="127">
        <v>7.5713430670881996</v>
      </c>
      <c r="M401" s="127">
        <v>4.4792951185270002</v>
      </c>
      <c r="N401" s="127">
        <v>4.69610591085869</v>
      </c>
      <c r="O401" s="127">
        <v>1.3797186995302999</v>
      </c>
      <c r="P401" s="127">
        <v>2.5030696819933</v>
      </c>
      <c r="Q401" s="127">
        <v>2.2450199409257898</v>
      </c>
      <c r="R401" s="127">
        <v>2.94833338778409</v>
      </c>
      <c r="S401" s="127">
        <v>3.5367496248468</v>
      </c>
      <c r="T401" s="127">
        <v>3.1179403047537702</v>
      </c>
      <c r="U401" s="127">
        <v>3.8483781294900501</v>
      </c>
      <c r="V401" s="127">
        <v>5.5212393519413601</v>
      </c>
      <c r="W401" s="127">
        <v>5.18883947462718</v>
      </c>
      <c r="X401" s="127">
        <v>4.5198345440756702</v>
      </c>
      <c r="Y401" s="127">
        <v>1.94086791168115</v>
      </c>
      <c r="Z401" s="127">
        <v>2.51821014624187</v>
      </c>
      <c r="AA401" s="127">
        <v>1.89276872090765</v>
      </c>
      <c r="AB401" s="127">
        <v>1.3193789836221099</v>
      </c>
    </row>
    <row r="402" spans="1:28">
      <c r="B402" s="81" t="s">
        <v>32</v>
      </c>
      <c r="C402" s="127">
        <v>93.651242066509496</v>
      </c>
      <c r="D402" s="127">
        <v>91.559733199246395</v>
      </c>
      <c r="E402" s="127">
        <v>93.360064180753099</v>
      </c>
      <c r="F402" s="127">
        <v>90.720095692449604</v>
      </c>
      <c r="G402" s="127">
        <v>85.895218580763895</v>
      </c>
      <c r="H402" s="127">
        <v>81.7966176547028</v>
      </c>
      <c r="I402" s="127">
        <v>83.886621624877094</v>
      </c>
      <c r="J402" s="127">
        <v>80.421501086825202</v>
      </c>
      <c r="K402" s="127">
        <v>82.619694451709506</v>
      </c>
      <c r="L402" s="127">
        <v>77.983035304935299</v>
      </c>
      <c r="M402" s="127">
        <v>86.0600076212082</v>
      </c>
      <c r="N402" s="127">
        <v>84.838805926838006</v>
      </c>
      <c r="O402" s="127">
        <v>91.079085264261096</v>
      </c>
      <c r="P402" s="127">
        <v>91.486675056381699</v>
      </c>
      <c r="Q402" s="127">
        <v>91.449159802626099</v>
      </c>
      <c r="R402" s="127">
        <v>92.8051189940455</v>
      </c>
      <c r="S402" s="127">
        <v>91.8883257870161</v>
      </c>
      <c r="T402" s="127">
        <v>92.061567979117498</v>
      </c>
      <c r="U402" s="127">
        <v>90.462620098426996</v>
      </c>
      <c r="V402" s="127">
        <v>89.583375429647404</v>
      </c>
      <c r="W402" s="127">
        <v>87.346576957915602</v>
      </c>
      <c r="X402" s="127">
        <v>87.062362151360304</v>
      </c>
      <c r="Y402" s="127">
        <v>85.129241541607897</v>
      </c>
      <c r="Z402" s="127">
        <v>86.549047885449994</v>
      </c>
      <c r="AA402" s="127">
        <v>87.913114638491294</v>
      </c>
      <c r="AB402" s="127">
        <v>88.789571149296506</v>
      </c>
    </row>
    <row r="403" spans="1:28">
      <c r="B403" s="81" t="s">
        <v>695</v>
      </c>
      <c r="C403" s="127">
        <v>0.33739383037859999</v>
      </c>
      <c r="D403" s="127">
        <v>0.35941276613689999</v>
      </c>
      <c r="E403" s="127">
        <v>0.38735133774380098</v>
      </c>
      <c r="F403" s="127">
        <v>0.40625922194020098</v>
      </c>
      <c r="G403" s="127">
        <v>0.3451353230941</v>
      </c>
      <c r="H403" s="127">
        <v>0.19770697389299999</v>
      </c>
      <c r="I403" s="127">
        <v>0.25122772547650002</v>
      </c>
      <c r="J403" s="127">
        <v>0.2959656157833</v>
      </c>
      <c r="K403" s="127">
        <v>0.36549041164739998</v>
      </c>
      <c r="L403" s="127">
        <v>0.27209496515109999</v>
      </c>
      <c r="M403" s="127">
        <v>0.22147748959810001</v>
      </c>
      <c r="N403" s="127">
        <v>0.25771020755189999</v>
      </c>
      <c r="O403" s="127">
        <v>0.1126749607855</v>
      </c>
      <c r="P403" s="127">
        <v>0.1046747923147</v>
      </c>
      <c r="Q403" s="127">
        <v>0.1073710248767</v>
      </c>
      <c r="R403" s="127">
        <v>0.1640315160702</v>
      </c>
      <c r="S403" s="127">
        <v>0.1673164203104</v>
      </c>
      <c r="T403" s="127">
        <v>0.21374015438690599</v>
      </c>
      <c r="U403" s="127">
        <v>0.15553053419909099</v>
      </c>
      <c r="V403" s="127">
        <v>7.3645766243279995E-2</v>
      </c>
      <c r="W403" s="127">
        <v>0.16704584735793199</v>
      </c>
      <c r="X403" s="127">
        <v>0.322600952178902</v>
      </c>
      <c r="Y403" s="127">
        <v>0.17510834649092699</v>
      </c>
      <c r="Z403" s="127">
        <v>0.19165432425301701</v>
      </c>
      <c r="AA403" s="127">
        <v>9.4621212369999E-2</v>
      </c>
      <c r="AB403" s="127">
        <v>3.0376987838817999E-2</v>
      </c>
    </row>
    <row r="404" spans="1:28">
      <c r="B404" s="81" t="s">
        <v>597</v>
      </c>
      <c r="C404" s="127">
        <v>0.23258216244820001</v>
      </c>
      <c r="D404" s="127">
        <v>0.21215822562969999</v>
      </c>
      <c r="E404" s="127">
        <v>0.1773900142142</v>
      </c>
      <c r="F404" s="127">
        <v>0.14010083010890001</v>
      </c>
      <c r="G404" s="127">
        <v>0.15854150783980001</v>
      </c>
      <c r="H404" s="127">
        <v>0.39265812972199998</v>
      </c>
      <c r="I404" s="127">
        <v>0.29056637499729998</v>
      </c>
      <c r="J404" s="127">
        <v>0.40287778740500002</v>
      </c>
      <c r="K404" s="127">
        <v>1.4935959212180001</v>
      </c>
      <c r="L404" s="127">
        <v>1.8341939951930999</v>
      </c>
      <c r="M404" s="127">
        <v>0.87164986452110105</v>
      </c>
      <c r="N404" s="127">
        <v>0.83050726851019896</v>
      </c>
      <c r="O404" s="127">
        <v>0.60235466524119996</v>
      </c>
      <c r="P404" s="127">
        <v>0.51498933357739995</v>
      </c>
      <c r="Q404" s="127">
        <v>0.52354930765309904</v>
      </c>
      <c r="R404" s="127">
        <v>0.42843750423760002</v>
      </c>
      <c r="S404" s="127">
        <v>0.70571260074070097</v>
      </c>
      <c r="T404" s="127">
        <v>0.53803602503897496</v>
      </c>
      <c r="U404" s="127">
        <v>0.23234157628567401</v>
      </c>
      <c r="V404" s="127">
        <v>0.23974794785435899</v>
      </c>
      <c r="W404" s="127">
        <v>0.43769708005146102</v>
      </c>
      <c r="X404" s="127">
        <v>0.41654047672397798</v>
      </c>
      <c r="Y404" s="127">
        <v>1.2410037725988601</v>
      </c>
      <c r="Z404" s="127">
        <v>0.96054192463782495</v>
      </c>
      <c r="AA404" s="127">
        <v>1.1975551900589401</v>
      </c>
      <c r="AB404" s="127">
        <v>0.57973971012517</v>
      </c>
    </row>
    <row r="405" spans="1:28">
      <c r="B405" s="81" t="s">
        <v>696</v>
      </c>
      <c r="C405" s="127">
        <v>0</v>
      </c>
      <c r="D405" s="127">
        <v>0</v>
      </c>
      <c r="E405" s="127">
        <v>0</v>
      </c>
      <c r="F405" s="127">
        <v>0</v>
      </c>
      <c r="G405" s="127">
        <v>0</v>
      </c>
      <c r="H405" s="127">
        <v>0</v>
      </c>
      <c r="I405" s="127">
        <v>0</v>
      </c>
      <c r="J405" s="127">
        <v>0</v>
      </c>
      <c r="K405" s="127">
        <v>0</v>
      </c>
      <c r="L405" s="127">
        <v>0</v>
      </c>
      <c r="M405" s="127">
        <v>0</v>
      </c>
      <c r="N405" s="127">
        <v>0</v>
      </c>
      <c r="O405" s="127">
        <v>0</v>
      </c>
      <c r="P405" s="127">
        <v>0</v>
      </c>
      <c r="Q405" s="127">
        <v>0</v>
      </c>
      <c r="R405" s="127">
        <v>0</v>
      </c>
      <c r="S405" s="127">
        <v>0</v>
      </c>
      <c r="T405" s="127">
        <v>0</v>
      </c>
      <c r="U405" s="127">
        <v>0</v>
      </c>
      <c r="V405" s="127">
        <v>0</v>
      </c>
      <c r="W405" s="127">
        <v>0</v>
      </c>
      <c r="X405" s="127">
        <v>0</v>
      </c>
      <c r="Y405" s="127">
        <v>0</v>
      </c>
      <c r="Z405" s="127">
        <v>0</v>
      </c>
      <c r="AA405" s="127">
        <v>0</v>
      </c>
      <c r="AB405" s="127">
        <v>0</v>
      </c>
    </row>
    <row r="406" spans="1:28" ht="16">
      <c r="B406" s="81" t="s">
        <v>63</v>
      </c>
      <c r="C406" s="127">
        <v>2.1267191358300899</v>
      </c>
      <c r="D406" s="127">
        <v>3.2019759870610001</v>
      </c>
      <c r="E406" s="127">
        <v>2.7138864695136</v>
      </c>
      <c r="F406" s="127">
        <v>4.2315566253392003</v>
      </c>
      <c r="G406" s="127">
        <v>9.8424408779617991</v>
      </c>
      <c r="H406" s="127">
        <v>14.4186937986698</v>
      </c>
      <c r="I406" s="127">
        <v>10.247922187363301</v>
      </c>
      <c r="J406" s="127">
        <v>13.655345007958999</v>
      </c>
      <c r="K406" s="127">
        <v>9.1168333923726905</v>
      </c>
      <c r="L406" s="127">
        <v>12.3393326676321</v>
      </c>
      <c r="M406" s="127">
        <v>8.3675699061454996</v>
      </c>
      <c r="N406" s="127">
        <v>9.3768706862411904</v>
      </c>
      <c r="O406" s="127">
        <v>6.8261664101818997</v>
      </c>
      <c r="P406" s="127">
        <v>5.3905911357327998</v>
      </c>
      <c r="Q406" s="127">
        <v>5.6748999239182796</v>
      </c>
      <c r="R406" s="127">
        <v>3.6540785978624899</v>
      </c>
      <c r="S406" s="127">
        <v>3.7018955670859999</v>
      </c>
      <c r="T406" s="127">
        <v>4.0687155367027996</v>
      </c>
      <c r="U406" s="127">
        <v>5.3011296615981696</v>
      </c>
      <c r="V406" s="127">
        <v>4.5819915043135104</v>
      </c>
      <c r="W406" s="127">
        <v>6.8598406400478096</v>
      </c>
      <c r="X406" s="127">
        <v>7.6786618756610796</v>
      </c>
      <c r="Y406" s="127">
        <v>11.513778427621</v>
      </c>
      <c r="Z406" s="127">
        <v>9.7805457194171996</v>
      </c>
      <c r="AA406" s="127">
        <v>8.9019402381720791</v>
      </c>
      <c r="AB406" s="127">
        <v>9.2809331691173096</v>
      </c>
    </row>
    <row r="407" spans="1:28">
      <c r="B407" s="81"/>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c r="AB407" s="129"/>
    </row>
    <row r="408" spans="1:28">
      <c r="B408" s="75" t="s">
        <v>698</v>
      </c>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c r="AB408" s="129"/>
    </row>
    <row r="409" spans="1:28" ht="16">
      <c r="B409" s="81" t="s">
        <v>699</v>
      </c>
      <c r="C409" s="130">
        <v>75.934199999999905</v>
      </c>
      <c r="D409" s="130">
        <v>77.526899999999898</v>
      </c>
      <c r="E409" s="130">
        <v>78.773699999999906</v>
      </c>
      <c r="F409" s="130">
        <v>79.911299999999898</v>
      </c>
      <c r="G409" s="130">
        <v>80.366799999999898</v>
      </c>
      <c r="H409" s="130">
        <v>81.170999999999907</v>
      </c>
      <c r="I409" s="130">
        <v>81.741699999999895</v>
      </c>
      <c r="J409" s="130">
        <v>82.783099999999905</v>
      </c>
      <c r="K409" s="130">
        <v>84.176000000000002</v>
      </c>
      <c r="L409" s="130">
        <v>85.707399999999893</v>
      </c>
      <c r="M409" s="130">
        <v>86.965099999999893</v>
      </c>
      <c r="N409" s="130">
        <v>88.192899999999895</v>
      </c>
      <c r="O409" s="130">
        <v>89.731299999999905</v>
      </c>
      <c r="P409" s="130">
        <v>91.001999999999896</v>
      </c>
      <c r="Q409" s="130">
        <v>92.483099999999894</v>
      </c>
      <c r="R409" s="130">
        <v>94.468800000000002</v>
      </c>
      <c r="S409" s="130">
        <v>96.488099999999903</v>
      </c>
      <c r="T409" s="130">
        <v>98.114499999999893</v>
      </c>
      <c r="U409" s="130">
        <v>100.137</v>
      </c>
      <c r="V409" s="130">
        <v>103.14179999999899</v>
      </c>
      <c r="W409" s="130">
        <v>105.501199999999</v>
      </c>
      <c r="X409" s="130">
        <v>106.8986</v>
      </c>
      <c r="Y409" s="130">
        <v>108.504999999999</v>
      </c>
      <c r="Z409" s="130">
        <v>108.975799999999</v>
      </c>
      <c r="AA409" s="130">
        <v>108.988999999999</v>
      </c>
      <c r="AB409" s="130">
        <v>109.50609999999899</v>
      </c>
    </row>
    <row r="410" spans="1:28">
      <c r="B410" s="81"/>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c r="AB410" s="129"/>
    </row>
    <row r="411" spans="1:28" ht="16">
      <c r="A411" s="68"/>
      <c r="B411" s="75" t="s">
        <v>700</v>
      </c>
      <c r="C411" s="131">
        <v>1.16362346213799</v>
      </c>
      <c r="D411" s="131">
        <v>1.10227088776003</v>
      </c>
      <c r="E411" s="131">
        <v>0.99117905011262097</v>
      </c>
      <c r="F411" s="131">
        <v>1.0282299482059001</v>
      </c>
      <c r="G411" s="131">
        <v>1.02711517650767</v>
      </c>
      <c r="H411" s="131">
        <v>1.21156169665663</v>
      </c>
      <c r="I411" s="131">
        <v>1.10672734618468</v>
      </c>
      <c r="J411" s="131">
        <v>1.06512157855287</v>
      </c>
      <c r="K411" s="131">
        <v>1.0122133884864899</v>
      </c>
      <c r="L411" s="131">
        <v>0.94743921026409095</v>
      </c>
      <c r="M411" s="131">
        <v>1.0706383419218399</v>
      </c>
      <c r="N411" s="131">
        <v>0.95443654887710005</v>
      </c>
      <c r="O411" s="131">
        <v>1.1243866054196401</v>
      </c>
      <c r="P411" s="131">
        <v>1.1797064550569401</v>
      </c>
      <c r="Q411" s="131">
        <v>1.1481797609065101</v>
      </c>
      <c r="R411" s="131">
        <v>1.0141022604521399</v>
      </c>
      <c r="S411" s="131">
        <v>0.95726518029501795</v>
      </c>
      <c r="T411" s="131">
        <v>0.95849722319431896</v>
      </c>
      <c r="U411" s="131">
        <v>0.96921264535618901</v>
      </c>
      <c r="V411" s="131">
        <v>0.96247033408805005</v>
      </c>
      <c r="W411" s="131">
        <v>0.920360308990811</v>
      </c>
      <c r="X411" s="131">
        <v>0.95446433026192401</v>
      </c>
      <c r="Y411" s="131">
        <v>0.97359837119360004</v>
      </c>
      <c r="Z411" s="131">
        <v>0.98016901536536905</v>
      </c>
      <c r="AA411" s="131">
        <v>1.02819221368237</v>
      </c>
      <c r="AB411" s="131">
        <v>0.91517622519309405</v>
      </c>
    </row>
    <row r="412" spans="1:28">
      <c r="A412" s="68"/>
      <c r="B412" s="75"/>
      <c r="C412" s="83"/>
      <c r="D412" s="83"/>
      <c r="E412" s="83"/>
      <c r="F412" s="83"/>
      <c r="G412" s="83"/>
      <c r="H412" s="83"/>
      <c r="I412" s="83"/>
      <c r="J412" s="83"/>
      <c r="K412" s="83"/>
      <c r="L412" s="83"/>
      <c r="M412" s="83"/>
      <c r="N412" s="83"/>
      <c r="O412" s="83"/>
      <c r="P412" s="83"/>
      <c r="Q412" s="83"/>
      <c r="R412" s="83"/>
      <c r="S412" s="83"/>
      <c r="T412" s="84"/>
      <c r="U412" s="84"/>
      <c r="V412" s="84"/>
      <c r="W412" s="84"/>
      <c r="X412" s="84"/>
      <c r="Y412" s="84"/>
      <c r="Z412" s="84"/>
      <c r="AA412" s="84"/>
      <c r="AB412" s="84"/>
    </row>
    <row r="413" spans="1:28">
      <c r="C413" s="79"/>
      <c r="D413" s="79"/>
      <c r="E413" s="79"/>
      <c r="F413" s="79"/>
      <c r="G413" s="79"/>
      <c r="H413" s="79"/>
      <c r="I413" s="79"/>
      <c r="J413" s="79"/>
      <c r="K413" s="79"/>
      <c r="L413" s="79"/>
      <c r="M413" s="79"/>
      <c r="N413" s="79"/>
      <c r="O413" s="79"/>
      <c r="P413" s="79"/>
      <c r="Q413" s="79"/>
      <c r="R413" s="79"/>
      <c r="S413" s="79"/>
      <c r="T413" s="80"/>
      <c r="U413" s="80"/>
      <c r="V413" s="80"/>
      <c r="W413" s="80"/>
      <c r="X413" s="80"/>
      <c r="Y413" s="80"/>
      <c r="Z413" s="80"/>
      <c r="AA413" s="80"/>
      <c r="AB413" s="80"/>
    </row>
    <row r="414" spans="1:28" ht="30">
      <c r="A414" s="68"/>
      <c r="B414" s="85" t="s">
        <v>747</v>
      </c>
      <c r="C414" s="132">
        <v>24.4027400416219</v>
      </c>
      <c r="D414" s="132">
        <v>24.549541177467201</v>
      </c>
      <c r="E414" s="132">
        <v>25.2762832078012</v>
      </c>
      <c r="F414" s="132">
        <v>26.300281517905301</v>
      </c>
      <c r="G414" s="132">
        <v>25.470512260226101</v>
      </c>
      <c r="H414" s="132">
        <v>27.340483814948101</v>
      </c>
      <c r="I414" s="132">
        <v>27.467812951280099</v>
      </c>
      <c r="J414" s="132">
        <v>27.7174204868179</v>
      </c>
      <c r="K414" s="132">
        <v>25.151362359190198</v>
      </c>
      <c r="L414" s="132">
        <v>26.7117091520544</v>
      </c>
      <c r="M414" s="132">
        <v>30.920384684243299</v>
      </c>
      <c r="N414" s="132">
        <v>29.513376923661099</v>
      </c>
      <c r="O414" s="132">
        <v>31.172011885473498</v>
      </c>
      <c r="P414" s="132">
        <v>32.077787860788803</v>
      </c>
      <c r="Q414" s="132">
        <v>30.858328989484999</v>
      </c>
      <c r="R414" s="132">
        <v>28.810770977731298</v>
      </c>
      <c r="S414" s="132">
        <v>26.097095534183701</v>
      </c>
      <c r="T414" s="132">
        <v>27.515160481263798</v>
      </c>
      <c r="U414" s="132">
        <v>27.211113277080798</v>
      </c>
      <c r="V414" s="132">
        <v>26.582923320147199</v>
      </c>
      <c r="W414" s="132">
        <v>25.255799927443501</v>
      </c>
      <c r="X414" s="132">
        <v>27.0209102836616</v>
      </c>
      <c r="Y414" s="132">
        <v>24.9564572144963</v>
      </c>
      <c r="Z414" s="132">
        <v>26.665413663711799</v>
      </c>
      <c r="AA414" s="132">
        <v>28.581447643579299</v>
      </c>
      <c r="AB414" s="132">
        <v>27.121709746641301</v>
      </c>
    </row>
    <row r="415" spans="1:28">
      <c r="B415" s="78" t="s">
        <v>702</v>
      </c>
      <c r="C415" s="79"/>
      <c r="D415" s="79"/>
      <c r="E415" s="79"/>
      <c r="F415" s="79"/>
      <c r="G415" s="79"/>
      <c r="H415" s="79"/>
      <c r="I415" s="79"/>
      <c r="J415" s="79"/>
      <c r="K415" s="79"/>
      <c r="L415" s="79"/>
      <c r="M415" s="79"/>
      <c r="N415" s="79"/>
      <c r="O415" s="79"/>
      <c r="P415" s="79"/>
      <c r="Q415" s="79"/>
      <c r="R415" s="79"/>
      <c r="S415" s="79"/>
      <c r="T415" s="80"/>
      <c r="U415" s="80"/>
      <c r="V415" s="80"/>
      <c r="W415" s="80"/>
      <c r="X415" s="80"/>
      <c r="Y415" s="80"/>
      <c r="Z415" s="80"/>
      <c r="AA415" s="80"/>
      <c r="AB415" s="80"/>
    </row>
    <row r="416" spans="1:28">
      <c r="B416" s="81" t="s">
        <v>20</v>
      </c>
      <c r="C416" s="127" t="s">
        <v>24</v>
      </c>
      <c r="D416" s="127" t="s">
        <v>24</v>
      </c>
      <c r="E416" s="127" t="s">
        <v>24</v>
      </c>
      <c r="F416" s="127" t="s">
        <v>24</v>
      </c>
      <c r="G416" s="127" t="s">
        <v>24</v>
      </c>
      <c r="H416" s="127" t="s">
        <v>24</v>
      </c>
      <c r="I416" s="127" t="s">
        <v>24</v>
      </c>
      <c r="J416" s="127" t="s">
        <v>24</v>
      </c>
      <c r="K416" s="127" t="s">
        <v>24</v>
      </c>
      <c r="L416" s="127" t="s">
        <v>24</v>
      </c>
      <c r="M416" s="127" t="s">
        <v>24</v>
      </c>
      <c r="N416" s="127" t="s">
        <v>24</v>
      </c>
      <c r="O416" s="127" t="s">
        <v>24</v>
      </c>
      <c r="P416" s="127" t="s">
        <v>24</v>
      </c>
      <c r="Q416" s="127" t="s">
        <v>24</v>
      </c>
      <c r="R416" s="127" t="s">
        <v>24</v>
      </c>
      <c r="S416" s="127" t="s">
        <v>24</v>
      </c>
      <c r="T416" s="127" t="s">
        <v>24</v>
      </c>
      <c r="U416" s="127" t="s">
        <v>24</v>
      </c>
      <c r="V416" s="127" t="s">
        <v>24</v>
      </c>
      <c r="W416" s="127" t="s">
        <v>24</v>
      </c>
      <c r="X416" s="127" t="s">
        <v>24</v>
      </c>
      <c r="Y416" s="127" t="s">
        <v>24</v>
      </c>
      <c r="Z416" s="127" t="s">
        <v>24</v>
      </c>
      <c r="AA416" s="127" t="s">
        <v>24</v>
      </c>
      <c r="AB416" s="127" t="s">
        <v>24</v>
      </c>
    </row>
    <row r="417" spans="1:28">
      <c r="B417" s="81" t="s">
        <v>32</v>
      </c>
      <c r="C417" s="127">
        <v>4.2477487254339099</v>
      </c>
      <c r="D417" s="127">
        <v>4.0111256028854596</v>
      </c>
      <c r="E417" s="127">
        <v>3.73200196659631</v>
      </c>
      <c r="F417" s="127">
        <v>3.80330720497978</v>
      </c>
      <c r="G417" s="127">
        <v>3.5669561632250399</v>
      </c>
      <c r="H417" s="127">
        <v>4.09892837906881</v>
      </c>
      <c r="I417" s="127">
        <v>3.8628635384913301</v>
      </c>
      <c r="J417" s="127">
        <v>3.60759256427861</v>
      </c>
      <c r="K417" s="127">
        <v>3.5766720694728402</v>
      </c>
      <c r="L417" s="127">
        <v>3.2207746576570302</v>
      </c>
      <c r="M417" s="127">
        <v>4.0905077569608501</v>
      </c>
      <c r="N417" s="127">
        <v>3.6359809137899499</v>
      </c>
      <c r="O417" s="127">
        <v>4.6786940374133703</v>
      </c>
      <c r="P417" s="127">
        <v>4.9862806432157996</v>
      </c>
      <c r="Q417" s="127">
        <v>4.9286988269482599</v>
      </c>
      <c r="R417" s="127">
        <v>4.5066564379861598</v>
      </c>
      <c r="S417" s="127">
        <v>4.3110967023691202</v>
      </c>
      <c r="T417" s="127">
        <v>4.4057597210037898</v>
      </c>
      <c r="U417" s="127">
        <v>4.4503603738469302</v>
      </c>
      <c r="V417" s="127">
        <v>4.4878304050370001</v>
      </c>
      <c r="W417" s="127">
        <v>4.2700427553589604</v>
      </c>
      <c r="X417" s="127">
        <v>4.46768433213711</v>
      </c>
      <c r="Y417" s="127">
        <v>4.5020060077697401</v>
      </c>
      <c r="Z417" s="127">
        <v>4.6148718110348499</v>
      </c>
      <c r="AA417" s="127">
        <v>4.8989541656110998</v>
      </c>
      <c r="AB417" s="127">
        <v>4.3977783710704204</v>
      </c>
    </row>
    <row r="418" spans="1:28">
      <c r="B418" s="81" t="s">
        <v>695</v>
      </c>
      <c r="C418" s="127">
        <v>2.1197048759475999E-2</v>
      </c>
      <c r="D418" s="127">
        <v>2.1832970781135001E-2</v>
      </c>
      <c r="E418" s="127">
        <v>2.1496878217012998E-2</v>
      </c>
      <c r="F418" s="127">
        <v>2.3727162751000001E-2</v>
      </c>
      <c r="G418" s="127">
        <v>2.024603589928E-2</v>
      </c>
      <c r="H418" s="127">
        <v>1.3819274951354999E-2</v>
      </c>
      <c r="I418" s="127">
        <v>1.6156616070696E-2</v>
      </c>
      <c r="J418" s="127">
        <v>1.8544430897281E-2</v>
      </c>
      <c r="K418" s="127">
        <v>2.2064113245614001E-2</v>
      </c>
      <c r="L418" s="127">
        <v>1.5660372511037999E-2</v>
      </c>
      <c r="M418" s="127">
        <v>1.4626428187274E-2</v>
      </c>
      <c r="N418" s="127">
        <v>1.5387086566875E-2</v>
      </c>
      <c r="O418" s="127">
        <v>8.0639687515240005E-3</v>
      </c>
      <c r="P418" s="127">
        <v>7.9681366513539992E-3</v>
      </c>
      <c r="Q418" s="127">
        <v>8.0820128144089998E-3</v>
      </c>
      <c r="R418" s="127">
        <v>1.1133072860565E-2</v>
      </c>
      <c r="S418" s="127">
        <v>1.0951265124247E-2</v>
      </c>
      <c r="T418" s="127">
        <v>1.4211514848811E-2</v>
      </c>
      <c r="U418" s="127">
        <v>1.0656901441029E-2</v>
      </c>
      <c r="V418" s="127">
        <v>5.1379366973820003E-3</v>
      </c>
      <c r="W418" s="127">
        <v>1.1446743304977001E-2</v>
      </c>
      <c r="X418" s="127">
        <v>2.3220880614158002E-2</v>
      </c>
      <c r="Y418" s="127">
        <v>1.3009523255881001E-2</v>
      </c>
      <c r="Z418" s="127">
        <v>1.4286099897747999E-2</v>
      </c>
      <c r="AA418" s="127">
        <v>7.3728102443109999E-3</v>
      </c>
      <c r="AB418" s="127">
        <v>2.1203500876180001E-3</v>
      </c>
    </row>
    <row r="419" spans="1:28">
      <c r="B419" s="81" t="s">
        <v>597</v>
      </c>
      <c r="C419" s="127">
        <v>1.5643227401580001E-2</v>
      </c>
      <c r="D419" s="127">
        <v>1.3800686606403E-2</v>
      </c>
      <c r="E419" s="127">
        <v>1.054296077362E-2</v>
      </c>
      <c r="F419" s="127">
        <v>8.7627256898090006E-3</v>
      </c>
      <c r="G419" s="127">
        <v>9.9618241278879999E-3</v>
      </c>
      <c r="H419" s="127">
        <v>2.9394162317885001E-2</v>
      </c>
      <c r="I419" s="127">
        <v>2.0009200005960001E-2</v>
      </c>
      <c r="J419" s="127">
        <v>2.7040471209178001E-2</v>
      </c>
      <c r="K419" s="127">
        <v>9.5115873570845999E-2</v>
      </c>
      <c r="L419" s="127">
        <v>0.111320324174143</v>
      </c>
      <c r="M419" s="127">
        <v>6.0658180652951997E-2</v>
      </c>
      <c r="N419" s="127">
        <v>5.2249680972553003E-2</v>
      </c>
      <c r="O419" s="127">
        <v>4.5422540568891001E-2</v>
      </c>
      <c r="P419" s="127">
        <v>4.1322125000426001E-2</v>
      </c>
      <c r="Q419" s="127">
        <v>4.155175539514E-2</v>
      </c>
      <c r="R419" s="127">
        <v>3.0677301199222001E-2</v>
      </c>
      <c r="S419" s="127">
        <v>4.8718443967218E-2</v>
      </c>
      <c r="T419" s="127">
        <v>3.7817684093128003E-2</v>
      </c>
      <c r="U419" s="127">
        <v>1.6853887845901E-2</v>
      </c>
      <c r="V419" s="127">
        <v>1.7788383227999E-2</v>
      </c>
      <c r="W419" s="127">
        <v>3.1764970050000001E-2</v>
      </c>
      <c r="X419" s="127">
        <v>3.1764970049540001E-2</v>
      </c>
      <c r="Y419" s="127">
        <v>9.7985589965999001E-2</v>
      </c>
      <c r="Z419" s="127">
        <v>7.6684374756208998E-2</v>
      </c>
      <c r="AA419" s="127">
        <v>0.100302564250559</v>
      </c>
      <c r="AB419" s="127">
        <v>4.3424578390334E-2</v>
      </c>
    </row>
    <row r="420" spans="1:28">
      <c r="B420" s="81" t="s">
        <v>696</v>
      </c>
      <c r="C420" s="127">
        <v>0</v>
      </c>
      <c r="D420" s="127">
        <v>0</v>
      </c>
      <c r="E420" s="127">
        <v>0</v>
      </c>
      <c r="F420" s="127">
        <v>0</v>
      </c>
      <c r="G420" s="127">
        <v>0</v>
      </c>
      <c r="H420" s="127">
        <v>0</v>
      </c>
      <c r="I420" s="127">
        <v>0</v>
      </c>
      <c r="J420" s="127">
        <v>0</v>
      </c>
      <c r="K420" s="127">
        <v>0</v>
      </c>
      <c r="L420" s="127">
        <v>0</v>
      </c>
      <c r="M420" s="127">
        <v>0</v>
      </c>
      <c r="N420" s="127">
        <v>0</v>
      </c>
      <c r="O420" s="127">
        <v>0</v>
      </c>
      <c r="P420" s="127">
        <v>0</v>
      </c>
      <c r="Q420" s="127">
        <v>0</v>
      </c>
      <c r="R420" s="127">
        <v>0</v>
      </c>
      <c r="S420" s="127">
        <v>0</v>
      </c>
      <c r="T420" s="127">
        <v>0</v>
      </c>
      <c r="U420" s="127">
        <v>0</v>
      </c>
      <c r="V420" s="127">
        <v>0</v>
      </c>
      <c r="W420" s="127">
        <v>0</v>
      </c>
      <c r="X420" s="127">
        <v>0</v>
      </c>
      <c r="Y420" s="127">
        <v>0</v>
      </c>
      <c r="Z420" s="127">
        <v>0</v>
      </c>
      <c r="AA420" s="127">
        <v>0</v>
      </c>
      <c r="AB420" s="127">
        <v>0</v>
      </c>
    </row>
    <row r="421" spans="1:28" ht="16">
      <c r="B421" s="81" t="s">
        <v>63</v>
      </c>
      <c r="C421" s="127">
        <v>0.113925141198281</v>
      </c>
      <c r="D421" s="127">
        <v>0.165961569985935</v>
      </c>
      <c r="E421" s="127">
        <v>0.12846492869619699</v>
      </c>
      <c r="F421" s="127">
        <v>0.21079395251543201</v>
      </c>
      <c r="G421" s="127">
        <v>0.49589827002658399</v>
      </c>
      <c r="H421" s="127">
        <v>0.85967024612258802</v>
      </c>
      <c r="I421" s="127">
        <v>0.562056107503213</v>
      </c>
      <c r="J421" s="127">
        <v>0.729966772037837</v>
      </c>
      <c r="K421" s="127">
        <v>0.475031695102343</v>
      </c>
      <c r="L421" s="127">
        <v>0.61274468856745701</v>
      </c>
      <c r="M421" s="127">
        <v>0.47643685578913902</v>
      </c>
      <c r="N421" s="127">
        <v>0.48267723869325302</v>
      </c>
      <c r="O421" s="127">
        <v>0.42116735562254798</v>
      </c>
      <c r="P421" s="127">
        <v>0.35389912857220301</v>
      </c>
      <c r="Q421" s="127">
        <v>0.36850949357766</v>
      </c>
      <c r="R421" s="127">
        <v>0.21407514242261599</v>
      </c>
      <c r="S421" s="127">
        <v>0.20909728173842501</v>
      </c>
      <c r="T421" s="127">
        <v>0.23402769488209599</v>
      </c>
      <c r="U421" s="127">
        <v>0.31463011019622</v>
      </c>
      <c r="V421" s="127">
        <v>0.27834233881354797</v>
      </c>
      <c r="W421" s="127">
        <v>0.407513518839141</v>
      </c>
      <c r="X421" s="127">
        <v>0.47965774199382999</v>
      </c>
      <c r="Y421" s="127">
        <v>0.79570899429777198</v>
      </c>
      <c r="Z421" s="127">
        <v>0.69048826863602197</v>
      </c>
      <c r="AA421" s="127">
        <v>0.66133184590743499</v>
      </c>
      <c r="AB421" s="127">
        <v>0.62149241293956403</v>
      </c>
    </row>
    <row r="422" spans="1:28">
      <c r="B422" s="86"/>
      <c r="C422" s="79"/>
      <c r="D422" s="79"/>
      <c r="E422" s="79"/>
      <c r="F422" s="79"/>
      <c r="G422" s="79"/>
      <c r="H422" s="79"/>
      <c r="I422" s="79"/>
      <c r="J422" s="79"/>
      <c r="K422" s="79"/>
      <c r="L422" s="79"/>
      <c r="M422" s="79"/>
      <c r="N422" s="79"/>
      <c r="O422" s="79"/>
      <c r="P422" s="79"/>
      <c r="Q422" s="79"/>
      <c r="R422" s="79"/>
      <c r="S422" s="79"/>
      <c r="T422" s="80"/>
      <c r="U422" s="80"/>
      <c r="V422" s="80"/>
      <c r="W422" s="80"/>
      <c r="X422" s="80"/>
      <c r="Y422" s="80"/>
      <c r="Z422" s="80"/>
      <c r="AA422" s="80"/>
      <c r="AB422" s="80"/>
    </row>
    <row r="423" spans="1:28">
      <c r="B423" s="78" t="s">
        <v>697</v>
      </c>
      <c r="C423" s="79"/>
      <c r="D423" s="79"/>
      <c r="E423" s="79"/>
      <c r="F423" s="79"/>
      <c r="G423" s="79"/>
      <c r="H423" s="79"/>
      <c r="I423" s="79"/>
      <c r="J423" s="79"/>
      <c r="K423" s="79"/>
      <c r="L423" s="79"/>
      <c r="M423" s="79"/>
      <c r="N423" s="79"/>
      <c r="O423" s="79"/>
      <c r="P423" s="79"/>
      <c r="Q423" s="79"/>
      <c r="R423" s="79"/>
      <c r="S423" s="79"/>
      <c r="T423" s="80"/>
      <c r="U423" s="80"/>
      <c r="V423" s="80"/>
      <c r="W423" s="80"/>
      <c r="X423" s="80"/>
      <c r="Y423" s="80"/>
      <c r="Z423" s="80"/>
      <c r="AA423" s="80"/>
      <c r="AB423" s="80"/>
    </row>
    <row r="424" spans="1:28">
      <c r="B424" s="81" t="s">
        <v>20</v>
      </c>
      <c r="C424" s="128">
        <v>7.5623981501205702</v>
      </c>
      <c r="D424" s="128">
        <v>6.2878349237448496</v>
      </c>
      <c r="E424" s="128">
        <v>6.8349759225652997</v>
      </c>
      <c r="F424" s="128">
        <v>6.5415978194612503</v>
      </c>
      <c r="G424" s="128">
        <v>5.8762454877052503</v>
      </c>
      <c r="H424" s="128">
        <v>6.8225887265993101</v>
      </c>
      <c r="I424" s="128">
        <v>6.4648871731393598</v>
      </c>
      <c r="J424" s="128">
        <v>6.4927026207692196</v>
      </c>
      <c r="K424" s="128">
        <v>7.2807250391478799</v>
      </c>
      <c r="L424" s="128">
        <v>6.6487883320896701</v>
      </c>
      <c r="M424" s="128">
        <v>7.5702643494132804</v>
      </c>
      <c r="N424" s="128">
        <v>5.8574057034998201</v>
      </c>
      <c r="O424" s="128">
        <v>5.7215156450774796</v>
      </c>
      <c r="P424" s="128">
        <v>5.7765956820694102</v>
      </c>
      <c r="Q424" s="128">
        <v>5.6071477490727597</v>
      </c>
      <c r="R424" s="128">
        <v>4.66874979189397</v>
      </c>
      <c r="S424" s="128">
        <v>5.4019914755768497</v>
      </c>
      <c r="T424" s="128">
        <v>7.4964268332312196</v>
      </c>
      <c r="U424" s="128">
        <v>7.3199623259184001</v>
      </c>
      <c r="V424" s="128">
        <v>6.4825021959306</v>
      </c>
      <c r="W424" s="128">
        <v>7.5943240267774703</v>
      </c>
      <c r="X424" s="128">
        <v>7.3376174501219502</v>
      </c>
      <c r="Y424" s="128">
        <v>6.2300033566708901</v>
      </c>
      <c r="Z424" s="128">
        <v>7.8980773817767203</v>
      </c>
      <c r="AA424" s="128">
        <v>7.5150508798311701</v>
      </c>
      <c r="AB424" s="128">
        <v>7.6918490203020804</v>
      </c>
    </row>
    <row r="425" spans="1:28">
      <c r="B425" s="81" t="s">
        <v>32</v>
      </c>
      <c r="C425" s="128">
        <v>70.958353774821106</v>
      </c>
      <c r="D425" s="128">
        <v>73.025208281816404</v>
      </c>
      <c r="E425" s="128">
        <v>73.3476596120843</v>
      </c>
      <c r="F425" s="128">
        <v>73.305357789990794</v>
      </c>
      <c r="G425" s="128">
        <v>72.262295332045099</v>
      </c>
      <c r="H425" s="128">
        <v>69.6158900139515</v>
      </c>
      <c r="I425" s="128">
        <v>71.897702083570806</v>
      </c>
      <c r="J425" s="128">
        <v>71.524345224085295</v>
      </c>
      <c r="K425" s="128">
        <v>71.999227292144099</v>
      </c>
      <c r="L425" s="128">
        <v>72.544548468696604</v>
      </c>
      <c r="M425" s="128">
        <v>72.006307926281806</v>
      </c>
      <c r="N425" s="128">
        <v>72.540018478609198</v>
      </c>
      <c r="O425" s="128">
        <v>73.584776147708595</v>
      </c>
      <c r="P425" s="128">
        <v>72.206215442004705</v>
      </c>
      <c r="Q425" s="128">
        <v>73.198241467317303</v>
      </c>
      <c r="R425" s="128">
        <v>76.513164483592206</v>
      </c>
      <c r="S425" s="128">
        <v>77.654142069863596</v>
      </c>
      <c r="T425" s="128">
        <v>75.982747409056699</v>
      </c>
      <c r="U425" s="128">
        <v>78.859204872139998</v>
      </c>
      <c r="V425" s="128">
        <v>82.683680969626195</v>
      </c>
      <c r="W425" s="128">
        <v>80.366006594848301</v>
      </c>
      <c r="X425" s="128">
        <v>79.241443941228596</v>
      </c>
      <c r="Y425" s="128">
        <v>78.125735217527307</v>
      </c>
      <c r="Z425" s="128">
        <v>78.095673544585097</v>
      </c>
      <c r="AA425" s="128">
        <v>79.242959515394602</v>
      </c>
      <c r="AB425" s="128">
        <v>78.892456427550698</v>
      </c>
    </row>
    <row r="426" spans="1:28">
      <c r="B426" s="81" t="s">
        <v>695</v>
      </c>
      <c r="C426" s="128">
        <v>15.574991017579899</v>
      </c>
      <c r="D426" s="128">
        <v>14.528270816663801</v>
      </c>
      <c r="E426" s="128">
        <v>13.676640537744801</v>
      </c>
      <c r="F426" s="128">
        <v>13.473000735698299</v>
      </c>
      <c r="G426" s="128">
        <v>12.640668673974</v>
      </c>
      <c r="H426" s="128">
        <v>14.0008636105979</v>
      </c>
      <c r="I426" s="128">
        <v>13.4821917546971</v>
      </c>
      <c r="J426" s="128">
        <v>12.574858024708901</v>
      </c>
      <c r="K426" s="128">
        <v>11.259319092847299</v>
      </c>
      <c r="L426" s="128">
        <v>10.8319174025326</v>
      </c>
      <c r="M426" s="128">
        <v>11.286125805617599</v>
      </c>
      <c r="N426" s="128">
        <v>11.4017002758708</v>
      </c>
      <c r="O426" s="128">
        <v>11.330310875044299</v>
      </c>
      <c r="P426" s="128">
        <v>10.6402370120044</v>
      </c>
      <c r="Q426" s="128">
        <v>11.214733457741699</v>
      </c>
      <c r="R426" s="128">
        <v>9.0815379595174601</v>
      </c>
      <c r="S426" s="128">
        <v>7.4222182418125504</v>
      </c>
      <c r="T426" s="128">
        <v>6.8143100436081996</v>
      </c>
      <c r="U426" s="128">
        <v>5.0017249142902598</v>
      </c>
      <c r="V426" s="128">
        <v>3.81896850888835</v>
      </c>
      <c r="W426" s="128">
        <v>4.2884658649793899</v>
      </c>
      <c r="X426" s="128">
        <v>4.6965407198492901</v>
      </c>
      <c r="Y426" s="128">
        <v>4.2719711865737304</v>
      </c>
      <c r="Z426" s="128">
        <v>6.0190529026065498</v>
      </c>
      <c r="AA426" s="128">
        <v>6.3422742965349599</v>
      </c>
      <c r="AB426" s="128">
        <v>6.5268789259261197</v>
      </c>
    </row>
    <row r="427" spans="1:28">
      <c r="B427" s="81" t="s">
        <v>597</v>
      </c>
      <c r="C427" s="128">
        <v>3.0729384165322302</v>
      </c>
      <c r="D427" s="128">
        <v>2.95627832194659</v>
      </c>
      <c r="E427" s="128">
        <v>2.98276553945019</v>
      </c>
      <c r="F427" s="128">
        <v>2.8284837869278499</v>
      </c>
      <c r="G427" s="128">
        <v>3.1092927435501898</v>
      </c>
      <c r="H427" s="128">
        <v>2.1236353125391201</v>
      </c>
      <c r="I427" s="128">
        <v>2.1809753723185601</v>
      </c>
      <c r="J427" s="128">
        <v>2.8558641977911301</v>
      </c>
      <c r="K427" s="128">
        <v>4.2254549936694596</v>
      </c>
      <c r="L427" s="128">
        <v>4.1296936511650699</v>
      </c>
      <c r="M427" s="128">
        <v>3.9966970043626402</v>
      </c>
      <c r="N427" s="128">
        <v>5.0435769895398401</v>
      </c>
      <c r="O427" s="128">
        <v>4.4262659819927404</v>
      </c>
      <c r="P427" s="128">
        <v>7.1730053405540701</v>
      </c>
      <c r="Q427" s="128">
        <v>5.36213350169586</v>
      </c>
      <c r="R427" s="128">
        <v>5.5416799831516803</v>
      </c>
      <c r="S427" s="128">
        <v>5.04114185067733</v>
      </c>
      <c r="T427" s="128">
        <v>4.7046615351319003</v>
      </c>
      <c r="U427" s="128">
        <v>3.4051423216091798</v>
      </c>
      <c r="V427" s="128">
        <v>2.2445295144562301</v>
      </c>
      <c r="W427" s="128">
        <v>2.00536529665548</v>
      </c>
      <c r="X427" s="128">
        <v>2.6591034831250102</v>
      </c>
      <c r="Y427" s="128">
        <v>3.0184731136988998</v>
      </c>
      <c r="Z427" s="128">
        <v>0.89416364551099903</v>
      </c>
      <c r="AA427" s="128">
        <v>0.901056559490789</v>
      </c>
      <c r="AB427" s="128">
        <v>0.74528692881327596</v>
      </c>
    </row>
    <row r="428" spans="1:28">
      <c r="B428" s="81" t="s">
        <v>696</v>
      </c>
      <c r="C428" s="128">
        <v>0</v>
      </c>
      <c r="D428" s="128">
        <v>0</v>
      </c>
      <c r="E428" s="128">
        <v>0</v>
      </c>
      <c r="F428" s="128">
        <v>0</v>
      </c>
      <c r="G428" s="128">
        <v>0</v>
      </c>
      <c r="H428" s="128">
        <v>0</v>
      </c>
      <c r="I428" s="128">
        <v>0</v>
      </c>
      <c r="J428" s="128">
        <v>0</v>
      </c>
      <c r="K428" s="128">
        <v>0</v>
      </c>
      <c r="L428" s="128">
        <v>0</v>
      </c>
      <c r="M428" s="128">
        <v>0</v>
      </c>
      <c r="N428" s="128">
        <v>0</v>
      </c>
      <c r="O428" s="128">
        <v>0</v>
      </c>
      <c r="P428" s="128">
        <v>0</v>
      </c>
      <c r="Q428" s="128">
        <v>0</v>
      </c>
      <c r="R428" s="128">
        <v>0</v>
      </c>
      <c r="S428" s="128">
        <v>0</v>
      </c>
      <c r="T428" s="128">
        <v>0</v>
      </c>
      <c r="U428" s="128">
        <v>0</v>
      </c>
      <c r="V428" s="128">
        <v>0</v>
      </c>
      <c r="W428" s="128">
        <v>0</v>
      </c>
      <c r="X428" s="128">
        <v>0</v>
      </c>
      <c r="Y428" s="128">
        <v>0</v>
      </c>
      <c r="Z428" s="128">
        <v>0</v>
      </c>
      <c r="AA428" s="128">
        <v>0</v>
      </c>
      <c r="AB428" s="128">
        <v>0</v>
      </c>
    </row>
    <row r="429" spans="1:28" ht="16">
      <c r="B429" s="81" t="s">
        <v>63</v>
      </c>
      <c r="C429" s="128">
        <v>2.8313186409460198</v>
      </c>
      <c r="D429" s="128">
        <v>3.20240765582819</v>
      </c>
      <c r="E429" s="128">
        <v>3.1579583881552402</v>
      </c>
      <c r="F429" s="128">
        <v>3.8515598679217802</v>
      </c>
      <c r="G429" s="128">
        <v>6.1114977627253397</v>
      </c>
      <c r="H429" s="128">
        <v>7.4370223363120198</v>
      </c>
      <c r="I429" s="128">
        <v>5.9742436162740598</v>
      </c>
      <c r="J429" s="128">
        <v>6.5522299326454201</v>
      </c>
      <c r="K429" s="128">
        <v>5.2352735821911498</v>
      </c>
      <c r="L429" s="128">
        <v>5.8450521455159103</v>
      </c>
      <c r="M429" s="128">
        <v>5.1406049143245403</v>
      </c>
      <c r="N429" s="128">
        <v>5.1572985524802304</v>
      </c>
      <c r="O429" s="128">
        <v>4.9371313501767702</v>
      </c>
      <c r="P429" s="128">
        <v>4.2039465233672502</v>
      </c>
      <c r="Q429" s="128">
        <v>4.6177438241722601</v>
      </c>
      <c r="R429" s="128">
        <v>4.1948677818446001</v>
      </c>
      <c r="S429" s="128">
        <v>4.4805063620695904</v>
      </c>
      <c r="T429" s="128">
        <v>5.0018541789718798</v>
      </c>
      <c r="U429" s="128">
        <v>5.4139655660420898</v>
      </c>
      <c r="V429" s="128">
        <v>4.7703188110985604</v>
      </c>
      <c r="W429" s="128">
        <v>5.7458382167393403</v>
      </c>
      <c r="X429" s="128">
        <v>6.06529440567504</v>
      </c>
      <c r="Y429" s="128">
        <v>8.3538171255290692</v>
      </c>
      <c r="Z429" s="128">
        <v>7.0930325255205604</v>
      </c>
      <c r="AA429" s="128">
        <v>5.9986587487484897</v>
      </c>
      <c r="AB429" s="128">
        <v>6.1435286974077696</v>
      </c>
    </row>
    <row r="430" span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c r="AA430" s="128"/>
      <c r="AB430" s="128"/>
    </row>
    <row r="431" spans="1:28">
      <c r="A431" s="68"/>
      <c r="B431" s="87" t="s">
        <v>703</v>
      </c>
      <c r="C431" s="132">
        <v>54.245557812251697</v>
      </c>
      <c r="D431" s="132">
        <v>53.894901309864203</v>
      </c>
      <c r="E431" s="132">
        <v>53.839193158651298</v>
      </c>
      <c r="F431" s="132">
        <v>53.206899693209301</v>
      </c>
      <c r="G431" s="132">
        <v>52.686612234520702</v>
      </c>
      <c r="H431" s="132">
        <v>53.428155517784802</v>
      </c>
      <c r="I431" s="132">
        <v>53.004529705128398</v>
      </c>
      <c r="J431" s="132">
        <v>53.3705862761595</v>
      </c>
      <c r="K431" s="132">
        <v>53.709860603902598</v>
      </c>
      <c r="L431" s="132">
        <v>53.379695220834897</v>
      </c>
      <c r="M431" s="132">
        <v>53.684049174842897</v>
      </c>
      <c r="N431" s="132">
        <v>53.889717472147296</v>
      </c>
      <c r="O431" s="132">
        <v>53.665647773929898</v>
      </c>
      <c r="P431" s="132">
        <v>53.994786741919299</v>
      </c>
      <c r="Q431" s="132">
        <v>53.5733162265674</v>
      </c>
      <c r="R431" s="132">
        <v>52.722709266284802</v>
      </c>
      <c r="S431" s="132">
        <v>52.456658781071802</v>
      </c>
      <c r="T431" s="132">
        <v>52.396362534694902</v>
      </c>
      <c r="U431" s="132">
        <v>51.5309429636403</v>
      </c>
      <c r="V431" s="132">
        <v>50.760517612055999</v>
      </c>
      <c r="W431" s="132">
        <v>51.054378303918497</v>
      </c>
      <c r="X431" s="132">
        <v>50.670137538640702</v>
      </c>
      <c r="Y431" s="132">
        <v>50.609426441978499</v>
      </c>
      <c r="Z431" s="132">
        <v>50.019075546789601</v>
      </c>
      <c r="AA431" s="132">
        <v>49.454695482575097</v>
      </c>
      <c r="AB431" s="132">
        <v>49.1227730659675</v>
      </c>
    </row>
    <row r="432" spans="1:28">
      <c r="A432" s="68"/>
      <c r="B432" s="87"/>
      <c r="C432" s="76"/>
      <c r="D432" s="76"/>
      <c r="E432" s="76"/>
      <c r="F432" s="76"/>
      <c r="G432" s="76"/>
      <c r="H432" s="76"/>
      <c r="I432" s="76"/>
      <c r="J432" s="76"/>
      <c r="K432" s="76"/>
      <c r="L432" s="76"/>
      <c r="M432" s="76"/>
      <c r="N432" s="76"/>
      <c r="O432" s="76"/>
      <c r="P432" s="76"/>
      <c r="Q432" s="76"/>
      <c r="R432" s="76"/>
      <c r="S432" s="76"/>
      <c r="T432" s="77"/>
      <c r="U432" s="77"/>
      <c r="V432" s="77"/>
      <c r="W432" s="77"/>
      <c r="X432" s="77"/>
      <c r="Y432" s="77"/>
      <c r="Z432" s="77"/>
      <c r="AA432" s="77"/>
      <c r="AB432" s="77"/>
    </row>
    <row r="433" spans="1:28">
      <c r="C433" s="79"/>
      <c r="D433" s="79"/>
      <c r="E433" s="79"/>
      <c r="F433" s="79"/>
      <c r="G433" s="79"/>
      <c r="H433" s="79"/>
      <c r="I433" s="79"/>
      <c r="J433" s="79"/>
      <c r="K433" s="79"/>
      <c r="L433" s="79"/>
      <c r="M433" s="79"/>
      <c r="N433" s="79"/>
      <c r="O433" s="79"/>
      <c r="P433" s="79"/>
      <c r="Q433" s="79"/>
      <c r="R433" s="79"/>
      <c r="S433" s="79"/>
      <c r="T433" s="80"/>
      <c r="U433" s="80"/>
      <c r="V433" s="80"/>
      <c r="W433" s="80"/>
      <c r="X433" s="80"/>
      <c r="Y433" s="80"/>
      <c r="Z433" s="80"/>
      <c r="AA433" s="80"/>
      <c r="AB433" s="80"/>
    </row>
    <row r="434" spans="1:28" ht="30">
      <c r="A434" s="68"/>
      <c r="B434" s="85" t="s">
        <v>748</v>
      </c>
      <c r="C434" s="126">
        <v>4.3985141427932399</v>
      </c>
      <c r="D434" s="126">
        <v>4.2127208302589398</v>
      </c>
      <c r="E434" s="126">
        <v>3.8925067342831401</v>
      </c>
      <c r="F434" s="126">
        <v>4.0465910459360197</v>
      </c>
      <c r="G434" s="126">
        <v>4.0930622932788001</v>
      </c>
      <c r="H434" s="126">
        <v>5.0018120624606404</v>
      </c>
      <c r="I434" s="126">
        <v>4.4610854620711997</v>
      </c>
      <c r="J434" s="126">
        <v>4.3831442384229096</v>
      </c>
      <c r="K434" s="126">
        <v>4.1688837513916397</v>
      </c>
      <c r="L434" s="126">
        <v>3.96050004290966</v>
      </c>
      <c r="M434" s="126">
        <v>4.6422292215902097</v>
      </c>
      <c r="N434" s="126">
        <v>4.1862949200226298</v>
      </c>
      <c r="O434" s="126">
        <v>5.1533479023563302</v>
      </c>
      <c r="P434" s="126">
        <v>5.3894700334397898</v>
      </c>
      <c r="Q434" s="126">
        <v>5.3468420887354702</v>
      </c>
      <c r="R434" s="126">
        <v>4.7625419544685599</v>
      </c>
      <c r="S434" s="126">
        <v>4.5798636931990098</v>
      </c>
      <c r="T434" s="126">
        <v>4.69181661482782</v>
      </c>
      <c r="U434" s="126">
        <v>4.79250127333008</v>
      </c>
      <c r="V434" s="126">
        <v>4.7890990637759296</v>
      </c>
      <c r="W434" s="126">
        <v>4.7207679875530797</v>
      </c>
      <c r="X434" s="126">
        <v>5.0023279247946402</v>
      </c>
      <c r="Y434" s="126">
        <v>5.4087101152894004</v>
      </c>
      <c r="Z434" s="126">
        <v>5.3963305543248303</v>
      </c>
      <c r="AA434" s="126">
        <v>5.6679613860134097</v>
      </c>
      <c r="AB434" s="126">
        <v>5.0648157124879303</v>
      </c>
    </row>
    <row r="435" spans="1:28">
      <c r="C435" s="79"/>
      <c r="D435" s="79"/>
      <c r="E435" s="79"/>
      <c r="F435" s="79"/>
      <c r="G435" s="79"/>
      <c r="H435" s="79"/>
      <c r="I435" s="79"/>
      <c r="J435" s="79"/>
      <c r="K435" s="79"/>
      <c r="L435" s="79"/>
      <c r="M435" s="79"/>
      <c r="N435" s="79"/>
      <c r="O435" s="79"/>
      <c r="P435" s="79"/>
      <c r="Q435" s="79"/>
      <c r="R435" s="79"/>
      <c r="S435" s="79"/>
      <c r="T435" s="80"/>
      <c r="U435" s="80"/>
      <c r="V435" s="80"/>
      <c r="W435" s="80"/>
      <c r="X435" s="80"/>
      <c r="Y435" s="80"/>
      <c r="Z435" s="80"/>
      <c r="AA435" s="80"/>
      <c r="AB435" s="80"/>
    </row>
    <row r="436" spans="1:28">
      <c r="A436" s="68"/>
      <c r="B436" s="87" t="s">
        <v>703</v>
      </c>
      <c r="C436" s="126">
        <v>49.780138611328802</v>
      </c>
      <c r="D436" s="126">
        <v>49.297162706644599</v>
      </c>
      <c r="E436" s="126">
        <v>49.853541336644497</v>
      </c>
      <c r="F436" s="126">
        <v>49.248257781858797</v>
      </c>
      <c r="G436" s="126">
        <v>49.5852528082224</v>
      </c>
      <c r="H436" s="126">
        <v>50.860536673486401</v>
      </c>
      <c r="I436" s="126">
        <v>49.312410977444699</v>
      </c>
      <c r="J436" s="126">
        <v>49.710129404616801</v>
      </c>
      <c r="K436" s="126">
        <v>48.928220757759597</v>
      </c>
      <c r="L436" s="126">
        <v>48.7730985800425</v>
      </c>
      <c r="M436" s="126">
        <v>49.858451714852002</v>
      </c>
      <c r="N436" s="126">
        <v>49.733512782069802</v>
      </c>
      <c r="O436" s="126">
        <v>51.077524363908601</v>
      </c>
      <c r="P436" s="126">
        <v>50.2020172475967</v>
      </c>
      <c r="Q436" s="126">
        <v>50.3529700198754</v>
      </c>
      <c r="R436" s="126">
        <v>49.712850389261</v>
      </c>
      <c r="S436" s="126">
        <v>49.584568243180797</v>
      </c>
      <c r="T436" s="126">
        <v>49.890398723141999</v>
      </c>
      <c r="U436" s="126">
        <v>49.379716125825603</v>
      </c>
      <c r="V436" s="126">
        <v>48.242717336620402</v>
      </c>
      <c r="W436" s="126">
        <v>48.618032088291002</v>
      </c>
      <c r="X436" s="126">
        <v>49.027577848324903</v>
      </c>
      <c r="Y436" s="126">
        <v>51.199310892203698</v>
      </c>
      <c r="Z436" s="126">
        <v>50.520484762367801</v>
      </c>
      <c r="AA436" s="126">
        <v>50.578961065361497</v>
      </c>
      <c r="AB436" s="126">
        <v>50.538297361391798</v>
      </c>
    </row>
    <row r="437" spans="1:28">
      <c r="A437" s="68"/>
      <c r="B437" s="87"/>
      <c r="C437" s="76"/>
      <c r="D437" s="76"/>
      <c r="E437" s="76"/>
      <c r="F437" s="76"/>
      <c r="G437" s="76"/>
      <c r="H437" s="76"/>
      <c r="I437" s="76"/>
      <c r="J437" s="76"/>
      <c r="K437" s="76"/>
      <c r="L437" s="76"/>
      <c r="M437" s="76"/>
      <c r="N437" s="76"/>
      <c r="O437" s="76"/>
      <c r="P437" s="76"/>
      <c r="Q437" s="76"/>
      <c r="R437" s="76"/>
      <c r="S437" s="76"/>
      <c r="T437" s="77"/>
      <c r="U437" s="77"/>
      <c r="V437" s="77"/>
      <c r="W437" s="77"/>
      <c r="X437" s="77"/>
      <c r="Y437" s="77"/>
      <c r="Z437" s="77"/>
      <c r="AA437" s="77"/>
      <c r="AB437" s="77"/>
    </row>
    <row r="438" spans="1:28">
      <c r="A438" s="68"/>
      <c r="B438" s="87"/>
      <c r="C438" s="76"/>
      <c r="D438" s="76"/>
      <c r="E438" s="76"/>
      <c r="F438" s="76"/>
      <c r="G438" s="76"/>
      <c r="H438" s="76"/>
      <c r="I438" s="76"/>
      <c r="J438" s="76"/>
      <c r="K438" s="76"/>
      <c r="L438" s="76"/>
      <c r="M438" s="76"/>
      <c r="N438" s="76"/>
      <c r="O438" s="76"/>
      <c r="P438" s="76"/>
      <c r="Q438" s="76"/>
      <c r="R438" s="76"/>
      <c r="S438" s="76"/>
      <c r="T438" s="77"/>
      <c r="U438" s="77"/>
      <c r="V438" s="77"/>
      <c r="W438" s="77"/>
      <c r="X438" s="77"/>
      <c r="Y438" s="77"/>
      <c r="Z438" s="77"/>
      <c r="AA438" s="77"/>
      <c r="AB438" s="77"/>
    </row>
    <row r="439" spans="1:28">
      <c r="A439" s="66"/>
      <c r="B439" s="88" t="s">
        <v>749</v>
      </c>
      <c r="C439" s="125">
        <v>0.93419352853899995</v>
      </c>
      <c r="D439" s="125">
        <v>0.90933052967899997</v>
      </c>
      <c r="E439" s="125">
        <v>0.898134102642</v>
      </c>
      <c r="F439" s="125">
        <v>0.93395194115500002</v>
      </c>
      <c r="G439" s="125">
        <v>0.95639403524400002</v>
      </c>
      <c r="H439" s="125">
        <v>1.038550272807</v>
      </c>
      <c r="I439" s="125">
        <v>1.118727598307</v>
      </c>
      <c r="J439" s="125">
        <v>0.92840065020399998</v>
      </c>
      <c r="K439" s="125">
        <v>0.90827684905200001</v>
      </c>
      <c r="L439" s="125">
        <v>0.88279923926799997</v>
      </c>
      <c r="M439" s="125">
        <v>0.975952271574</v>
      </c>
      <c r="N439" s="125">
        <v>0.87578097464899995</v>
      </c>
      <c r="O439" s="125">
        <v>0.97417237284799996</v>
      </c>
      <c r="P439" s="125">
        <v>0.94436217370800002</v>
      </c>
      <c r="Q439" s="125">
        <v>0.91313332116000001</v>
      </c>
      <c r="R439" s="125">
        <v>0.83270230065600004</v>
      </c>
      <c r="S439" s="125">
        <v>0.87520155105099995</v>
      </c>
      <c r="T439" s="125">
        <v>0.91495821362399998</v>
      </c>
      <c r="U439" s="125">
        <v>0.91362116499900003</v>
      </c>
      <c r="V439" s="125">
        <v>0.97316876724300005</v>
      </c>
      <c r="W439" s="125">
        <v>0.91672865329800002</v>
      </c>
      <c r="X439" s="125">
        <v>0.93677005051700002</v>
      </c>
      <c r="Y439" s="125">
        <v>0.916916405579</v>
      </c>
      <c r="Z439" s="125">
        <v>0.96837711492</v>
      </c>
      <c r="AA439" s="125">
        <v>1.0058497270610001</v>
      </c>
      <c r="AB439" s="125">
        <v>0.89430843094099999</v>
      </c>
    </row>
    <row r="440" spans="1:28">
      <c r="B440" s="86"/>
      <c r="U440" s="3"/>
      <c r="V440" s="3"/>
      <c r="W440" s="3"/>
      <c r="X440" s="3"/>
      <c r="Y440" s="3"/>
      <c r="Z440" s="3"/>
      <c r="AA440" s="3"/>
      <c r="AB440" s="3"/>
    </row>
    <row r="441" spans="1:28">
      <c r="A441" s="66" t="s">
        <v>705</v>
      </c>
      <c r="C441" s="49"/>
      <c r="D441" s="49"/>
      <c r="E441" s="49"/>
      <c r="F441" s="49"/>
      <c r="G441" s="49"/>
      <c r="H441" s="49"/>
      <c r="I441" s="49"/>
      <c r="U441" s="3"/>
      <c r="V441" s="3"/>
      <c r="W441" s="3"/>
      <c r="X441" s="3"/>
    </row>
    <row r="443" spans="1:28" ht="52.25" customHeight="1"/>
    <row r="444" spans="1:28">
      <c r="B444" s="6"/>
    </row>
    <row r="447" spans="1:28" ht="18">
      <c r="A447" s="67" t="s">
        <v>692</v>
      </c>
    </row>
    <row r="448" spans="1:28">
      <c r="A448" s="68"/>
      <c r="F448" s="49"/>
      <c r="P448" s="49"/>
      <c r="Q448" s="49"/>
      <c r="R448" s="49"/>
      <c r="S448" s="49"/>
      <c r="V448" s="69"/>
    </row>
    <row r="449" spans="1:28" ht="16">
      <c r="A449" s="70" t="s">
        <v>98</v>
      </c>
      <c r="F449" s="49"/>
      <c r="G449" s="49"/>
      <c r="H449" s="49"/>
      <c r="I449" s="49"/>
    </row>
    <row r="450" spans="1:28" ht="16">
      <c r="A450" s="70" t="s">
        <v>786</v>
      </c>
      <c r="G450" s="110" t="s">
        <v>778</v>
      </c>
    </row>
    <row r="451" spans="1:28" ht="16">
      <c r="C451" s="71"/>
      <c r="D451" s="71"/>
      <c r="E451" s="71"/>
      <c r="F451" s="72"/>
      <c r="G451" s="72"/>
      <c r="H451" s="72"/>
      <c r="I451" s="72"/>
      <c r="J451" s="3"/>
    </row>
    <row r="453" spans="1:28">
      <c r="C453" s="73">
        <v>1990</v>
      </c>
      <c r="D453" s="73">
        <v>1991</v>
      </c>
      <c r="E453" s="73">
        <v>1992</v>
      </c>
      <c r="F453" s="73">
        <v>1993</v>
      </c>
      <c r="G453" s="73">
        <v>1994</v>
      </c>
      <c r="H453" s="73">
        <v>1995</v>
      </c>
      <c r="I453" s="73">
        <v>1996</v>
      </c>
      <c r="J453" s="73">
        <v>1997</v>
      </c>
      <c r="K453" s="73">
        <v>1998</v>
      </c>
      <c r="L453" s="73">
        <v>1999</v>
      </c>
      <c r="M453" s="73">
        <v>2000</v>
      </c>
      <c r="N453" s="73">
        <v>2001</v>
      </c>
      <c r="O453" s="73">
        <v>2002</v>
      </c>
      <c r="P453" s="73">
        <v>2003</v>
      </c>
      <c r="Q453" s="73">
        <v>2004</v>
      </c>
      <c r="R453" s="73">
        <v>2005</v>
      </c>
      <c r="S453" s="73">
        <v>2006</v>
      </c>
      <c r="T453" s="74">
        <v>2007</v>
      </c>
      <c r="U453" s="74">
        <v>2008</v>
      </c>
      <c r="V453" s="74">
        <v>2009</v>
      </c>
      <c r="W453" s="74">
        <v>2010</v>
      </c>
      <c r="X453" s="74">
        <v>2011</v>
      </c>
      <c r="Y453" s="74">
        <v>2012</v>
      </c>
      <c r="Z453" s="74">
        <v>2013</v>
      </c>
      <c r="AA453" s="74">
        <v>2014</v>
      </c>
      <c r="AB453" s="74">
        <v>2015</v>
      </c>
    </row>
    <row r="454" spans="1:28">
      <c r="C454" s="66"/>
      <c r="D454" s="66"/>
      <c r="E454" s="66"/>
      <c r="F454" s="66"/>
      <c r="G454" s="66"/>
      <c r="H454" s="66"/>
      <c r="I454" s="66"/>
      <c r="J454" s="66"/>
      <c r="K454" s="66"/>
      <c r="L454" s="66"/>
      <c r="M454" s="66"/>
      <c r="N454" s="66"/>
      <c r="O454" s="66"/>
      <c r="P454" s="66"/>
      <c r="U454" s="3"/>
      <c r="V454" s="3"/>
      <c r="W454" s="3"/>
      <c r="X454" s="3"/>
      <c r="Y454" s="3"/>
      <c r="Z454" s="3"/>
      <c r="AA454" s="3"/>
      <c r="AB454" s="3"/>
    </row>
    <row r="455" spans="1:28">
      <c r="A455" s="68"/>
      <c r="B455" s="75" t="s">
        <v>739</v>
      </c>
      <c r="C455" s="126">
        <v>140.19651999999999</v>
      </c>
      <c r="D455" s="126">
        <v>135.16752</v>
      </c>
      <c r="E455" s="126">
        <v>126.78827999999901</v>
      </c>
      <c r="F455" s="126">
        <v>130.52019999999899</v>
      </c>
      <c r="G455" s="126">
        <v>132.18387999999899</v>
      </c>
      <c r="H455" s="126">
        <v>149.30104</v>
      </c>
      <c r="I455" s="126">
        <v>138.758679999999</v>
      </c>
      <c r="J455" s="126">
        <v>142.66547999999901</v>
      </c>
      <c r="K455" s="126">
        <v>140.54787999999999</v>
      </c>
      <c r="L455" s="126">
        <v>135.82568000000001</v>
      </c>
      <c r="M455" s="126">
        <v>145.31263999999899</v>
      </c>
      <c r="N455" s="126">
        <v>133.39616000000001</v>
      </c>
      <c r="O455" s="126">
        <v>152.415799999999</v>
      </c>
      <c r="P455" s="126">
        <v>163.62395999999899</v>
      </c>
      <c r="Q455" s="126">
        <v>160.36439999999999</v>
      </c>
      <c r="R455" s="126">
        <v>149.80000000000001</v>
      </c>
      <c r="S455" s="126">
        <v>149.235999999999</v>
      </c>
      <c r="T455" s="126">
        <v>151.19900000000001</v>
      </c>
      <c r="U455" s="126">
        <v>156.489</v>
      </c>
      <c r="V455" s="126">
        <v>166.54400000000001</v>
      </c>
      <c r="W455" s="126">
        <v>162.81200000000001</v>
      </c>
      <c r="X455" s="126">
        <v>171.554999997533</v>
      </c>
      <c r="Y455" s="126">
        <v>175.54399999999799</v>
      </c>
      <c r="Z455" s="126">
        <v>173.51400000046601</v>
      </c>
      <c r="AA455" s="126">
        <v>180.27999999742499</v>
      </c>
      <c r="AB455" s="126">
        <v>166.590984011666</v>
      </c>
    </row>
    <row r="456" spans="1:28">
      <c r="B456" s="101" t="s">
        <v>750</v>
      </c>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row>
    <row r="457" spans="1:28">
      <c r="B457" s="81" t="s">
        <v>34</v>
      </c>
      <c r="C457" s="127">
        <v>88.358816698679107</v>
      </c>
      <c r="D457" s="127">
        <v>85.455644888283103</v>
      </c>
      <c r="E457" s="127">
        <v>78.078841139856493</v>
      </c>
      <c r="F457" s="127">
        <v>82.167191860066794</v>
      </c>
      <c r="G457" s="127">
        <v>82.545959967356893</v>
      </c>
      <c r="H457" s="127">
        <v>98.343674479315595</v>
      </c>
      <c r="I457" s="127">
        <v>90.465774713624995</v>
      </c>
      <c r="J457" s="127">
        <v>88.174066149500305</v>
      </c>
      <c r="K457" s="127">
        <v>85.204074189239506</v>
      </c>
      <c r="L457" s="127">
        <v>81.202551369788495</v>
      </c>
      <c r="M457" s="127">
        <v>93.108170469067602</v>
      </c>
      <c r="N457" s="127">
        <v>84.174527111463206</v>
      </c>
      <c r="O457" s="127">
        <v>100.892671806891</v>
      </c>
      <c r="P457" s="127">
        <v>107.355646823092</v>
      </c>
      <c r="Q457" s="127">
        <v>106.187223645893</v>
      </c>
      <c r="R457" s="127">
        <v>95.801023622201498</v>
      </c>
      <c r="S457" s="127">
        <v>92.364698442823695</v>
      </c>
      <c r="T457" s="127">
        <v>94.042475805099002</v>
      </c>
      <c r="U457" s="127">
        <v>97.054046668032598</v>
      </c>
      <c r="V457" s="127">
        <v>99.270922704442796</v>
      </c>
      <c r="W457" s="127">
        <v>97.099117030901297</v>
      </c>
      <c r="X457" s="127">
        <v>102.030900654937</v>
      </c>
      <c r="Y457" s="127">
        <v>105.640291266361</v>
      </c>
      <c r="Z457" s="127">
        <v>106.81470258465301</v>
      </c>
      <c r="AA457" s="127">
        <v>112.061641177027</v>
      </c>
      <c r="AB457" s="127">
        <v>100.217379233617</v>
      </c>
    </row>
    <row r="458" spans="1:28">
      <c r="B458" s="81" t="s">
        <v>35</v>
      </c>
      <c r="C458" s="127">
        <v>11.679976757128699</v>
      </c>
      <c r="D458" s="127">
        <v>11.6430238770063</v>
      </c>
      <c r="E458" s="127">
        <v>10.982527457408301</v>
      </c>
      <c r="F458" s="127">
        <v>10.6225298075778</v>
      </c>
      <c r="G458" s="127">
        <v>10.1656025485544</v>
      </c>
      <c r="H458" s="127">
        <v>10.943304685865799</v>
      </c>
      <c r="I458" s="127">
        <v>8.6420422192108095</v>
      </c>
      <c r="J458" s="127">
        <v>12.8416634337723</v>
      </c>
      <c r="K458" s="127">
        <v>12.7360710636089</v>
      </c>
      <c r="L458" s="127">
        <v>12.507442040031799</v>
      </c>
      <c r="M458" s="127">
        <v>13.4465078803096</v>
      </c>
      <c r="N458" s="127">
        <v>11.325886279645999</v>
      </c>
      <c r="O458" s="127">
        <v>11.373967146209401</v>
      </c>
      <c r="P458" s="127">
        <v>12.673137289987899</v>
      </c>
      <c r="Q458" s="127">
        <v>13.388954002798901</v>
      </c>
      <c r="R458" s="127">
        <v>13.8978393858135</v>
      </c>
      <c r="S458" s="127">
        <v>12.5361100602608</v>
      </c>
      <c r="T458" s="127">
        <v>12.6335969805973</v>
      </c>
      <c r="U458" s="127">
        <v>13.0856997848679</v>
      </c>
      <c r="V458" s="127">
        <v>12.5468340400203</v>
      </c>
      <c r="W458" s="127">
        <v>11.9735128333155</v>
      </c>
      <c r="X458" s="127">
        <v>11.8306169379828</v>
      </c>
      <c r="Y458" s="127">
        <v>11.820328990190101</v>
      </c>
      <c r="Z458" s="127">
        <v>11.899872409069101</v>
      </c>
      <c r="AA458" s="127">
        <v>11.7920139836065</v>
      </c>
      <c r="AB458" s="127">
        <v>11.6334544328157</v>
      </c>
    </row>
    <row r="459" spans="1:28">
      <c r="B459" s="81" t="s">
        <v>751</v>
      </c>
      <c r="C459" s="127">
        <v>8.3771753151386399</v>
      </c>
      <c r="D459" s="127">
        <v>8.4195325643676995</v>
      </c>
      <c r="E459" s="127">
        <v>8.4141611890002999</v>
      </c>
      <c r="F459" s="127">
        <v>8.4473979864564797</v>
      </c>
      <c r="G459" s="127">
        <v>8.7912111331834204</v>
      </c>
      <c r="H459" s="127">
        <v>9.2433992920541499</v>
      </c>
      <c r="I459" s="127">
        <v>9.2748085421637008</v>
      </c>
      <c r="J459" s="127">
        <v>11.827723532270801</v>
      </c>
      <c r="K459" s="127">
        <v>11.824277913168901</v>
      </c>
      <c r="L459" s="127">
        <v>11.9043908217616</v>
      </c>
      <c r="M459" s="127">
        <v>11.6200394389964</v>
      </c>
      <c r="N459" s="127">
        <v>11.8877274108197</v>
      </c>
      <c r="O459" s="127">
        <v>11.5041769017171</v>
      </c>
      <c r="P459" s="127">
        <v>13.4233022471829</v>
      </c>
      <c r="Q459" s="127">
        <v>13.645964566369299</v>
      </c>
      <c r="R459" s="127">
        <v>13.922812116065099</v>
      </c>
      <c r="S459" s="127">
        <v>15.8686191246191</v>
      </c>
      <c r="T459" s="127">
        <v>16.220113621656999</v>
      </c>
      <c r="U459" s="127">
        <v>17.064144188854002</v>
      </c>
      <c r="V459" s="127">
        <v>20.225732163980801</v>
      </c>
      <c r="W459" s="127">
        <v>20.685107617786699</v>
      </c>
      <c r="X459" s="127">
        <v>20.748824378288401</v>
      </c>
      <c r="Y459" s="127">
        <v>21.3967324506526</v>
      </c>
      <c r="Z459" s="127">
        <v>21.882378004916799</v>
      </c>
      <c r="AA459" s="127">
        <v>21.7987585813385</v>
      </c>
      <c r="AB459" s="127">
        <v>21.590596408137099</v>
      </c>
    </row>
    <row r="460" spans="1:28">
      <c r="B460" s="81" t="s">
        <v>752</v>
      </c>
      <c r="C460" s="127">
        <v>10.1516683318627</v>
      </c>
      <c r="D460" s="127">
        <v>10.143748907178701</v>
      </c>
      <c r="E460" s="127">
        <v>10.1826012901852</v>
      </c>
      <c r="F460" s="127">
        <v>10.2569743939828</v>
      </c>
      <c r="G460" s="127">
        <v>10.340109114782701</v>
      </c>
      <c r="H460" s="127">
        <v>10.6802641140948</v>
      </c>
      <c r="I460" s="127">
        <v>10.7083765889424</v>
      </c>
      <c r="J460" s="127">
        <v>10.268050165035</v>
      </c>
      <c r="K460" s="127">
        <v>10.737921434420899</v>
      </c>
      <c r="L460" s="127">
        <v>10.7689601545244</v>
      </c>
      <c r="M460" s="127">
        <v>9.93520948686362</v>
      </c>
      <c r="N460" s="127">
        <v>9.5642597055737806</v>
      </c>
      <c r="O460" s="127">
        <v>10.5609844686996</v>
      </c>
      <c r="P460" s="127">
        <v>11.5694431957265</v>
      </c>
      <c r="Q460" s="127">
        <v>10.0248117059128</v>
      </c>
      <c r="R460" s="127">
        <v>10.4534333808864</v>
      </c>
      <c r="S460" s="127">
        <v>10.706243021108699</v>
      </c>
      <c r="T460" s="127">
        <v>10.178526663381</v>
      </c>
      <c r="U460" s="127">
        <v>11.574150292463599</v>
      </c>
      <c r="V460" s="127">
        <v>13.2035382296935</v>
      </c>
      <c r="W460" s="127">
        <v>11.273349848426401</v>
      </c>
      <c r="X460" s="127">
        <v>11.538051418940899</v>
      </c>
      <c r="Y460" s="127">
        <v>11.0261088295943</v>
      </c>
      <c r="Z460" s="127">
        <v>10.982074381792</v>
      </c>
      <c r="AA460" s="127">
        <v>10.7690256964797</v>
      </c>
      <c r="AB460" s="127">
        <v>9.8642221974397408</v>
      </c>
    </row>
    <row r="461" spans="1:28">
      <c r="B461" s="81" t="s">
        <v>38</v>
      </c>
      <c r="C461" s="127">
        <v>15.689718894507701</v>
      </c>
      <c r="D461" s="127">
        <v>16.1536413742432</v>
      </c>
      <c r="E461" s="127">
        <v>16.222308709402402</v>
      </c>
      <c r="F461" s="127">
        <v>16.330758406295701</v>
      </c>
      <c r="G461" s="127">
        <v>16.537260547927598</v>
      </c>
      <c r="H461" s="127">
        <v>17.3446285549457</v>
      </c>
      <c r="I461" s="127">
        <v>16.481709142531901</v>
      </c>
      <c r="J461" s="127">
        <v>15.8100357085199</v>
      </c>
      <c r="K461" s="127">
        <v>15.698454152105899</v>
      </c>
      <c r="L461" s="127">
        <v>15.7483409701141</v>
      </c>
      <c r="M461" s="127">
        <v>13.263774045585</v>
      </c>
      <c r="N461" s="127">
        <v>13.139831041867099</v>
      </c>
      <c r="O461" s="127">
        <v>13.069507184179001</v>
      </c>
      <c r="P461" s="127">
        <v>14.441278688588</v>
      </c>
      <c r="Q461" s="127">
        <v>13.015580237497399</v>
      </c>
      <c r="R461" s="127">
        <v>13.0574069526798</v>
      </c>
      <c r="S461" s="127">
        <v>14.2356208549278</v>
      </c>
      <c r="T461" s="127">
        <v>14.2694242781039</v>
      </c>
      <c r="U461" s="127">
        <v>14.0776454952421</v>
      </c>
      <c r="V461" s="127">
        <v>16.396868625119598</v>
      </c>
      <c r="W461" s="127">
        <v>17.076445555034301</v>
      </c>
      <c r="X461" s="127">
        <v>17.114665588665101</v>
      </c>
      <c r="Y461" s="127">
        <v>18.8832317288838</v>
      </c>
      <c r="Z461" s="127">
        <v>19.2877064408164</v>
      </c>
      <c r="AA461" s="127">
        <v>20.229226284663799</v>
      </c>
      <c r="AB461" s="127">
        <v>19.0141416305059</v>
      </c>
    </row>
    <row r="462" spans="1:28">
      <c r="B462" s="81" t="s">
        <v>39</v>
      </c>
      <c r="C462" s="127">
        <v>5.0192240026829698</v>
      </c>
      <c r="D462" s="127">
        <v>2.4422983889208099</v>
      </c>
      <c r="E462" s="127">
        <v>2.0659802141469998</v>
      </c>
      <c r="F462" s="127">
        <v>1.74034754562019</v>
      </c>
      <c r="G462" s="127">
        <v>2.86353668819471</v>
      </c>
      <c r="H462" s="127">
        <v>1.7791688737236999</v>
      </c>
      <c r="I462" s="127">
        <v>2.2046197935259602</v>
      </c>
      <c r="J462" s="127">
        <v>2.7461830109014</v>
      </c>
      <c r="K462" s="127">
        <v>3.3539632474555998</v>
      </c>
      <c r="L462" s="127">
        <v>2.7214946437792</v>
      </c>
      <c r="M462" s="127">
        <v>2.9914906791774798</v>
      </c>
      <c r="N462" s="127">
        <v>2.5059634506302499</v>
      </c>
      <c r="O462" s="127">
        <v>4.1797024923031803</v>
      </c>
      <c r="P462" s="127">
        <v>3.28891875542205</v>
      </c>
      <c r="Q462" s="127">
        <v>3.1454318415282398</v>
      </c>
      <c r="R462" s="127">
        <v>1.6575805423535299</v>
      </c>
      <c r="S462" s="127">
        <v>2.5157654962595601</v>
      </c>
      <c r="T462" s="127">
        <v>2.5241226511616501</v>
      </c>
      <c r="U462" s="127">
        <v>2.6431805705395601</v>
      </c>
      <c r="V462" s="127">
        <v>3.8293422367427299</v>
      </c>
      <c r="W462" s="127">
        <v>3.58906111453557</v>
      </c>
      <c r="X462" s="127">
        <v>7.0698270187187102</v>
      </c>
      <c r="Y462" s="127">
        <v>5.6873057343162099</v>
      </c>
      <c r="Z462" s="127">
        <v>1.5062061792188799</v>
      </c>
      <c r="AA462" s="127">
        <v>2.5151666743088699</v>
      </c>
      <c r="AB462" s="127">
        <v>3.1573318941506301</v>
      </c>
    </row>
    <row r="463" spans="1:28">
      <c r="B463" s="81" t="s">
        <v>753</v>
      </c>
      <c r="C463" s="127">
        <v>0.91993999999999998</v>
      </c>
      <c r="D463" s="127">
        <v>0.90963000000000005</v>
      </c>
      <c r="E463" s="127">
        <v>0.84186000000000005</v>
      </c>
      <c r="F463" s="127">
        <v>0.95499999999999996</v>
      </c>
      <c r="G463" s="127">
        <v>0.94020000000000004</v>
      </c>
      <c r="H463" s="127">
        <v>0.96660000000000001</v>
      </c>
      <c r="I463" s="127">
        <v>0.98134900000000003</v>
      </c>
      <c r="J463" s="127">
        <v>0.99775800000000003</v>
      </c>
      <c r="K463" s="127">
        <v>0.99311799999999995</v>
      </c>
      <c r="L463" s="127">
        <v>0.97250000000000003</v>
      </c>
      <c r="M463" s="127">
        <v>0.94744799999999996</v>
      </c>
      <c r="N463" s="127">
        <v>0.79796500000000004</v>
      </c>
      <c r="O463" s="127">
        <v>0.83479000000000003</v>
      </c>
      <c r="P463" s="127">
        <v>0.87223300000000004</v>
      </c>
      <c r="Q463" s="127">
        <v>0.95643400000000001</v>
      </c>
      <c r="R463" s="127">
        <v>1.0099039999999999</v>
      </c>
      <c r="S463" s="127">
        <v>1.0089429999999999</v>
      </c>
      <c r="T463" s="127">
        <v>1.33074</v>
      </c>
      <c r="U463" s="127">
        <v>0.99013300000000004</v>
      </c>
      <c r="V463" s="127">
        <v>1.070762</v>
      </c>
      <c r="W463" s="127">
        <v>1.1154059999999999</v>
      </c>
      <c r="X463" s="127">
        <v>1.2221139999999999</v>
      </c>
      <c r="Y463" s="127">
        <v>1.090001</v>
      </c>
      <c r="Z463" s="127">
        <v>1.14106</v>
      </c>
      <c r="AA463" s="127">
        <v>1.1141676</v>
      </c>
      <c r="AB463" s="127">
        <v>1.113858215</v>
      </c>
    </row>
    <row r="464" spans="1:28">
      <c r="B464" s="82"/>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row>
    <row r="465" spans="1:28">
      <c r="B465" s="78" t="s">
        <v>697</v>
      </c>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row>
    <row r="466" spans="1:28">
      <c r="B466" s="81" t="s">
        <v>34</v>
      </c>
      <c r="C466" s="127">
        <v>63.024971446280603</v>
      </c>
      <c r="D466" s="127">
        <v>63.222026185198303</v>
      </c>
      <c r="E466" s="127">
        <v>61.582065108743897</v>
      </c>
      <c r="F466" s="127">
        <v>62.953620864867503</v>
      </c>
      <c r="G466" s="127">
        <v>62.447826442495803</v>
      </c>
      <c r="H466" s="127">
        <v>65.869383414419303</v>
      </c>
      <c r="I466" s="127">
        <v>65.196479754365598</v>
      </c>
      <c r="J466" s="127">
        <v>61.804766050974798</v>
      </c>
      <c r="K466" s="127">
        <v>60.6228099557528</v>
      </c>
      <c r="L466" s="127">
        <v>59.784387878483997</v>
      </c>
      <c r="M466" s="127">
        <v>64.074378160817702</v>
      </c>
      <c r="N466" s="127">
        <v>63.101162066031797</v>
      </c>
      <c r="O466" s="127">
        <v>66.195677749217197</v>
      </c>
      <c r="P466" s="127">
        <v>65.611201943219299</v>
      </c>
      <c r="Q466" s="127">
        <v>66.216207366406195</v>
      </c>
      <c r="R466" s="127">
        <v>63.952619240454901</v>
      </c>
      <c r="S466" s="127">
        <v>61.891700690733899</v>
      </c>
      <c r="T466" s="127">
        <v>62.1978159942188</v>
      </c>
      <c r="U466" s="127">
        <v>62.019724496950303</v>
      </c>
      <c r="V466" s="127">
        <v>59.606423950693397</v>
      </c>
      <c r="W466" s="127">
        <v>59.638796299352101</v>
      </c>
      <c r="X466" s="127">
        <v>59.474163187551603</v>
      </c>
      <c r="Y466" s="127">
        <v>60.178810592422501</v>
      </c>
      <c r="Z466" s="127">
        <v>61.559702723910398</v>
      </c>
      <c r="AA466" s="127">
        <v>62.159774339154701</v>
      </c>
      <c r="AB466" s="127">
        <v>60.157744927299902</v>
      </c>
    </row>
    <row r="467" spans="1:28">
      <c r="B467" s="81" t="s">
        <v>35</v>
      </c>
      <c r="C467" s="127">
        <v>8.3311459921606996</v>
      </c>
      <c r="D467" s="127">
        <v>8.61377339541799</v>
      </c>
      <c r="E467" s="127">
        <v>8.6620998860528005</v>
      </c>
      <c r="F467" s="127">
        <v>8.1386098148622601</v>
      </c>
      <c r="G467" s="127">
        <v>7.6905009510648501</v>
      </c>
      <c r="H467" s="127">
        <v>7.3296908620769603</v>
      </c>
      <c r="I467" s="127">
        <v>6.2281092751897198</v>
      </c>
      <c r="J467" s="127">
        <v>9.0012408283856704</v>
      </c>
      <c r="K467" s="127">
        <v>9.0617311791604198</v>
      </c>
      <c r="L467" s="127">
        <v>9.2084516271384604</v>
      </c>
      <c r="M467" s="127">
        <v>9.2535018841510901</v>
      </c>
      <c r="N467" s="127">
        <v>8.4904140266451495</v>
      </c>
      <c r="O467" s="127">
        <v>7.4624593685231302</v>
      </c>
      <c r="P467" s="127">
        <v>7.7452821029315704</v>
      </c>
      <c r="Q467" s="127">
        <v>8.3490812192724597</v>
      </c>
      <c r="R467" s="127">
        <v>9.2775963857233492</v>
      </c>
      <c r="S467" s="127">
        <v>8.4001916831467192</v>
      </c>
      <c r="T467" s="127">
        <v>8.3556088205591905</v>
      </c>
      <c r="U467" s="127">
        <v>8.3620572595313192</v>
      </c>
      <c r="V467" s="127">
        <v>7.5336451868697498</v>
      </c>
      <c r="W467" s="127">
        <v>7.35419553430678</v>
      </c>
      <c r="X467" s="127">
        <v>6.8961073347631601</v>
      </c>
      <c r="Y467" s="127">
        <v>6.7335420123673897</v>
      </c>
      <c r="Z467" s="127">
        <v>6.8581626894873704</v>
      </c>
      <c r="AA467" s="127">
        <v>6.5409440779759098</v>
      </c>
      <c r="AB467" s="127">
        <v>6.9832437222419301</v>
      </c>
    </row>
    <row r="468" spans="1:28">
      <c r="B468" s="81" t="s">
        <v>751</v>
      </c>
      <c r="C468" s="127">
        <v>5.9753090270276603</v>
      </c>
      <c r="D468" s="127">
        <v>6.2289613395050099</v>
      </c>
      <c r="E468" s="127">
        <v>6.6363872031391997</v>
      </c>
      <c r="F468" s="127">
        <v>6.4721000936686304</v>
      </c>
      <c r="G468" s="127">
        <v>6.6507437466530899</v>
      </c>
      <c r="H468" s="127">
        <v>6.1911151402924904</v>
      </c>
      <c r="I468" s="127">
        <v>6.6841285476077603</v>
      </c>
      <c r="J468" s="127">
        <v>8.2905293784248908</v>
      </c>
      <c r="K468" s="127">
        <v>8.4129891629592404</v>
      </c>
      <c r="L468" s="127">
        <v>8.7644625241424698</v>
      </c>
      <c r="M468" s="127">
        <v>7.9965785763691404</v>
      </c>
      <c r="N468" s="127">
        <v>8.9115964138845403</v>
      </c>
      <c r="O468" s="127">
        <v>7.5478899836612099</v>
      </c>
      <c r="P468" s="127">
        <v>8.2037509953817001</v>
      </c>
      <c r="Q468" s="127">
        <v>8.5093478143337098</v>
      </c>
      <c r="R468" s="127">
        <v>9.2942671001769899</v>
      </c>
      <c r="S468" s="127">
        <v>10.633238042174201</v>
      </c>
      <c r="T468" s="127">
        <v>10.7276593242396</v>
      </c>
      <c r="U468" s="127">
        <v>10.9043729519992</v>
      </c>
      <c r="V468" s="127">
        <v>12.144377560272799</v>
      </c>
      <c r="W468" s="127">
        <v>12.7049035806861</v>
      </c>
      <c r="X468" s="127">
        <v>12.0945611486618</v>
      </c>
      <c r="Y468" s="127">
        <v>12.188814457146201</v>
      </c>
      <c r="Z468" s="127">
        <v>12.6113039897979</v>
      </c>
      <c r="AA468" s="127">
        <v>12.091612259623799</v>
      </c>
      <c r="AB468" s="127">
        <v>12.9602430384979</v>
      </c>
    </row>
    <row r="469" spans="1:28">
      <c r="B469" s="81" t="s">
        <v>752</v>
      </c>
      <c r="C469" s="127">
        <v>7.2410273321069401</v>
      </c>
      <c r="D469" s="127">
        <v>7.5045757347465702</v>
      </c>
      <c r="E469" s="127">
        <v>8.0311849724479902</v>
      </c>
      <c r="F469" s="127">
        <v>7.8585340767044496</v>
      </c>
      <c r="G469" s="127">
        <v>7.8225189900484002</v>
      </c>
      <c r="H469" s="127">
        <v>7.1535095228371297</v>
      </c>
      <c r="I469" s="127">
        <v>7.7172661118875201</v>
      </c>
      <c r="J469" s="127">
        <v>7.19729128941003</v>
      </c>
      <c r="K469" s="127">
        <v>7.6400451109052003</v>
      </c>
      <c r="L469" s="127">
        <v>7.9285155461945704</v>
      </c>
      <c r="M469" s="127">
        <v>6.8371268231474103</v>
      </c>
      <c r="N469" s="127">
        <v>7.1698163617106898</v>
      </c>
      <c r="O469" s="127">
        <v>6.9290614678397304</v>
      </c>
      <c r="P469" s="127">
        <v>7.0707512492220097</v>
      </c>
      <c r="Q469" s="127">
        <v>6.2512700486596797</v>
      </c>
      <c r="R469" s="127">
        <v>6.9782599338360702</v>
      </c>
      <c r="S469" s="127">
        <v>7.1740350995127002</v>
      </c>
      <c r="T469" s="127">
        <v>6.73187432680181</v>
      </c>
      <c r="U469" s="127">
        <v>7.3961430467723899</v>
      </c>
      <c r="V469" s="127">
        <v>7.9279579148414498</v>
      </c>
      <c r="W469" s="127">
        <v>6.9241516893266102</v>
      </c>
      <c r="X469" s="127">
        <v>6.7255698866875697</v>
      </c>
      <c r="Y469" s="127">
        <v>6.2811083429763404</v>
      </c>
      <c r="Z469" s="127">
        <v>6.3292151536835801</v>
      </c>
      <c r="AA469" s="127">
        <v>5.9734999426633903</v>
      </c>
      <c r="AB469" s="127">
        <v>5.9212221213297598</v>
      </c>
    </row>
    <row r="470" spans="1:28">
      <c r="B470" s="81" t="s">
        <v>38</v>
      </c>
      <c r="C470" s="127">
        <v>11.1912327741856</v>
      </c>
      <c r="D470" s="127">
        <v>11.950830624282499</v>
      </c>
      <c r="E470" s="127">
        <v>12.7948014669829</v>
      </c>
      <c r="F470" s="127">
        <v>12.512054384145699</v>
      </c>
      <c r="G470" s="127">
        <v>12.510799764636699</v>
      </c>
      <c r="H470" s="127">
        <v>11.617218845190701</v>
      </c>
      <c r="I470" s="127">
        <v>11.877966223469301</v>
      </c>
      <c r="J470" s="127">
        <v>11.081892906763301</v>
      </c>
      <c r="K470" s="127">
        <v>11.1694706117986</v>
      </c>
      <c r="L470" s="127">
        <v>11.5945239295795</v>
      </c>
      <c r="M470" s="127">
        <v>9.1277496889362606</v>
      </c>
      <c r="N470" s="127">
        <v>9.8502318521515804</v>
      </c>
      <c r="O470" s="127">
        <v>8.5749031164610301</v>
      </c>
      <c r="P470" s="127">
        <v>8.8258948680792599</v>
      </c>
      <c r="Q470" s="127">
        <v>8.1162528824959903</v>
      </c>
      <c r="R470" s="127">
        <v>8.7165600485179002</v>
      </c>
      <c r="S470" s="127">
        <v>9.5389992059073503</v>
      </c>
      <c r="T470" s="127">
        <v>9.4375123367905207</v>
      </c>
      <c r="U470" s="127">
        <v>8.9959329379330804</v>
      </c>
      <c r="V470" s="127">
        <v>9.8453673654527698</v>
      </c>
      <c r="W470" s="127">
        <v>10.488444067411701</v>
      </c>
      <c r="X470" s="127">
        <v>9.9761974812224796</v>
      </c>
      <c r="Y470" s="127">
        <v>10.756979292304999</v>
      </c>
      <c r="Z470" s="127">
        <v>11.1159367202442</v>
      </c>
      <c r="AA470" s="127">
        <v>11.2210041518486</v>
      </c>
      <c r="AB470" s="127">
        <v>11.4136678784335</v>
      </c>
    </row>
    <row r="471" spans="1:28">
      <c r="B471" s="81" t="s">
        <v>39</v>
      </c>
      <c r="C471" s="127">
        <v>3.5801345159515798</v>
      </c>
      <c r="D471" s="127">
        <v>1.80686779554793</v>
      </c>
      <c r="E471" s="127">
        <v>1.6294725460010999</v>
      </c>
      <c r="F471" s="127">
        <v>1.33339325684468</v>
      </c>
      <c r="G471" s="127">
        <v>2.1663282150551999</v>
      </c>
      <c r="H471" s="127">
        <v>1.1916654255882599</v>
      </c>
      <c r="I471" s="127">
        <v>1.58881577248066</v>
      </c>
      <c r="J471" s="127">
        <v>1.9249106447483999</v>
      </c>
      <c r="K471" s="127">
        <v>2.3863492266518702</v>
      </c>
      <c r="L471" s="127">
        <v>2.0036672327200602</v>
      </c>
      <c r="M471" s="127">
        <v>2.0586582689416999</v>
      </c>
      <c r="N471" s="127">
        <v>1.87858739759094</v>
      </c>
      <c r="O471" s="127">
        <v>2.7423026302412001</v>
      </c>
      <c r="P471" s="127">
        <v>2.0100471565546001</v>
      </c>
      <c r="Q471" s="127">
        <v>1.96142774925622</v>
      </c>
      <c r="R471" s="127">
        <v>1.1065290669916701</v>
      </c>
      <c r="S471" s="127">
        <v>1.6857631511562601</v>
      </c>
      <c r="T471" s="127">
        <v>1.6694043288392399</v>
      </c>
      <c r="U471" s="127">
        <v>1.6890519912195501</v>
      </c>
      <c r="V471" s="127">
        <v>2.2992976250977102</v>
      </c>
      <c r="W471" s="127">
        <v>2.2044205061884599</v>
      </c>
      <c r="X471" s="127">
        <v>4.1210265039318896</v>
      </c>
      <c r="Y471" s="127">
        <v>3.23981778603441</v>
      </c>
      <c r="Z471" s="127">
        <v>0.86806031744690804</v>
      </c>
      <c r="AA471" s="127">
        <v>1.39514459415619</v>
      </c>
      <c r="AB471" s="127">
        <v>1.89525976623652</v>
      </c>
    </row>
    <row r="472" spans="1:28">
      <c r="B472" s="81" t="s">
        <v>753</v>
      </c>
      <c r="C472" s="127">
        <v>0.656178912286838</v>
      </c>
      <c r="D472" s="127">
        <v>0.67296492530158103</v>
      </c>
      <c r="E472" s="127">
        <v>0.66398881663194798</v>
      </c>
      <c r="F472" s="127">
        <v>0.731687508906668</v>
      </c>
      <c r="G472" s="127">
        <v>0.71128189004589704</v>
      </c>
      <c r="H472" s="127">
        <v>0.64741678959503601</v>
      </c>
      <c r="I472" s="127">
        <v>0.70723431499925005</v>
      </c>
      <c r="J472" s="127">
        <v>0.69936890129273099</v>
      </c>
      <c r="K472" s="127">
        <v>0.70660475277179502</v>
      </c>
      <c r="L472" s="127">
        <v>0.71599126174078398</v>
      </c>
      <c r="M472" s="127">
        <v>0.65200659763665503</v>
      </c>
      <c r="N472" s="127">
        <v>0.59819188198520801</v>
      </c>
      <c r="O472" s="127">
        <v>0.54770568405637798</v>
      </c>
      <c r="P472" s="127">
        <v>0.53307168461147203</v>
      </c>
      <c r="Q472" s="127">
        <v>0.596412919575666</v>
      </c>
      <c r="R472" s="127">
        <v>0.67416822429906498</v>
      </c>
      <c r="S472" s="127">
        <v>0.67607212736873101</v>
      </c>
      <c r="T472" s="127">
        <v>0.88012486855071803</v>
      </c>
      <c r="U472" s="127">
        <v>0.63271731559406696</v>
      </c>
      <c r="V472" s="127">
        <v>0.64293039677202402</v>
      </c>
      <c r="W472" s="127">
        <v>0.68508832272805398</v>
      </c>
      <c r="X472" s="127">
        <v>0.71237445718141101</v>
      </c>
      <c r="Y472" s="127">
        <v>0.620927516747942</v>
      </c>
      <c r="Z472" s="127">
        <v>0.65761840542949201</v>
      </c>
      <c r="AA472" s="127">
        <v>0.61802063457727496</v>
      </c>
      <c r="AB472" s="127">
        <v>0.66861854596044301</v>
      </c>
    </row>
    <row r="473" spans="1:28">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row>
    <row r="474" spans="1:28">
      <c r="B474" s="75" t="s">
        <v>60</v>
      </c>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row>
    <row r="475" spans="1:28" ht="16">
      <c r="A475" s="38"/>
      <c r="B475" s="102" t="s">
        <v>699</v>
      </c>
      <c r="C475" s="127">
        <v>75.934199999999905</v>
      </c>
      <c r="D475" s="127">
        <v>77.526899999999898</v>
      </c>
      <c r="E475" s="127">
        <v>78.773699999999906</v>
      </c>
      <c r="F475" s="127">
        <v>79.911299999999898</v>
      </c>
      <c r="G475" s="127">
        <v>80.366799999999898</v>
      </c>
      <c r="H475" s="127">
        <v>81.170999999999907</v>
      </c>
      <c r="I475" s="127">
        <v>81.741699999999895</v>
      </c>
      <c r="J475" s="127">
        <v>82.783099999999905</v>
      </c>
      <c r="K475" s="127">
        <v>84.176000000000002</v>
      </c>
      <c r="L475" s="127">
        <v>85.707399999999893</v>
      </c>
      <c r="M475" s="127">
        <v>86.965099999999893</v>
      </c>
      <c r="N475" s="127">
        <v>88.192899999999895</v>
      </c>
      <c r="O475" s="127">
        <v>89.731299999999905</v>
      </c>
      <c r="P475" s="127">
        <v>91.001999999999896</v>
      </c>
      <c r="Q475" s="127">
        <v>92.483099999999894</v>
      </c>
      <c r="R475" s="127">
        <v>94.468800000000002</v>
      </c>
      <c r="S475" s="127">
        <v>96.488099999999903</v>
      </c>
      <c r="T475" s="127">
        <v>98.114499999999893</v>
      </c>
      <c r="U475" s="127">
        <v>100.137</v>
      </c>
      <c r="V475" s="127">
        <v>103.14179999999899</v>
      </c>
      <c r="W475" s="127">
        <v>105.501199999999</v>
      </c>
      <c r="X475" s="127">
        <v>106.8986</v>
      </c>
      <c r="Y475" s="127">
        <v>108.504999999999</v>
      </c>
      <c r="Z475" s="127">
        <v>108.975799999999</v>
      </c>
      <c r="AA475" s="127">
        <v>108.988999999999</v>
      </c>
      <c r="AB475" s="127">
        <v>109.50609999999899</v>
      </c>
    </row>
    <row r="476" spans="1:28">
      <c r="B476" s="81"/>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c r="AB476" s="129"/>
    </row>
    <row r="477" spans="1:28" ht="16">
      <c r="A477" s="68"/>
      <c r="B477" s="75" t="s">
        <v>754</v>
      </c>
      <c r="C477" s="131">
        <v>1.83417458799855</v>
      </c>
      <c r="D477" s="131">
        <v>1.7317587830804499</v>
      </c>
      <c r="E477" s="131">
        <v>1.5988384448108901</v>
      </c>
      <c r="F477" s="131">
        <v>1.62136268587796</v>
      </c>
      <c r="G477" s="131">
        <v>1.6330584271116899</v>
      </c>
      <c r="H477" s="131">
        <v>1.82743147183107</v>
      </c>
      <c r="I477" s="131">
        <v>1.68552074400214</v>
      </c>
      <c r="J477" s="131">
        <v>1.71131211563712</v>
      </c>
      <c r="K477" s="131">
        <v>1.6578925346892199</v>
      </c>
      <c r="L477" s="131">
        <v>1.5734134975509699</v>
      </c>
      <c r="M477" s="131">
        <v>1.6600359454539799</v>
      </c>
      <c r="N477" s="131">
        <v>1.5035019258919899</v>
      </c>
      <c r="O477" s="131">
        <v>1.68927687440168</v>
      </c>
      <c r="P477" s="131">
        <v>1.78844121008329</v>
      </c>
      <c r="Q477" s="131">
        <v>1.72364427663</v>
      </c>
      <c r="R477" s="131">
        <v>1.5750183764375101</v>
      </c>
      <c r="S477" s="131">
        <v>1.53622111949556</v>
      </c>
      <c r="T477" s="131">
        <v>1.5274832975757899</v>
      </c>
      <c r="U477" s="131">
        <v>1.55286125008738</v>
      </c>
      <c r="V477" s="131">
        <v>1.6043276149921699</v>
      </c>
      <c r="W477" s="131">
        <v>1.5326517044355901</v>
      </c>
      <c r="X477" s="131">
        <v>1.59340614374307</v>
      </c>
      <c r="Y477" s="131">
        <v>1.60779686650383</v>
      </c>
      <c r="Z477" s="131">
        <v>1.5817542977474499</v>
      </c>
      <c r="AA477" s="131">
        <v>1.6438891300720699</v>
      </c>
      <c r="AB477" s="131">
        <v>1.5111224470295801</v>
      </c>
    </row>
    <row r="478" spans="1:28">
      <c r="A478" s="68"/>
      <c r="B478" s="75"/>
      <c r="C478" s="93"/>
      <c r="D478" s="93"/>
      <c r="E478" s="93"/>
      <c r="F478" s="93"/>
      <c r="G478" s="93"/>
      <c r="H478" s="93"/>
      <c r="I478" s="93"/>
      <c r="J478" s="93"/>
      <c r="K478" s="93"/>
      <c r="L478" s="93"/>
      <c r="M478" s="93"/>
      <c r="N478" s="93"/>
      <c r="O478" s="93"/>
      <c r="P478" s="93"/>
      <c r="Q478" s="93"/>
      <c r="R478" s="93"/>
      <c r="S478" s="93"/>
      <c r="T478" s="94"/>
      <c r="U478" s="94"/>
      <c r="V478" s="94"/>
      <c r="W478" s="94"/>
      <c r="X478" s="94"/>
      <c r="Y478" s="94"/>
      <c r="Z478" s="94"/>
      <c r="AA478" s="94"/>
      <c r="AB478" s="94"/>
    </row>
    <row r="479" spans="1:28">
      <c r="B479" s="86"/>
      <c r="C479" s="79"/>
      <c r="D479" s="79"/>
      <c r="E479" s="79"/>
      <c r="F479" s="79"/>
      <c r="G479" s="79"/>
      <c r="H479" s="79"/>
      <c r="I479" s="79"/>
      <c r="J479" s="79"/>
      <c r="K479" s="79"/>
      <c r="L479" s="79"/>
      <c r="M479" s="79"/>
      <c r="N479" s="79"/>
      <c r="O479" s="79"/>
      <c r="P479" s="79"/>
      <c r="Q479" s="79"/>
      <c r="R479" s="79"/>
      <c r="S479" s="79"/>
      <c r="T479" s="80"/>
      <c r="U479" s="80"/>
      <c r="V479" s="80"/>
      <c r="W479" s="80"/>
      <c r="X479" s="80"/>
      <c r="Y479" s="80"/>
      <c r="Z479" s="80"/>
      <c r="AA479" s="80"/>
      <c r="AB479" s="80"/>
    </row>
    <row r="480" spans="1:28" ht="16">
      <c r="A480" s="68"/>
      <c r="B480" s="85" t="s">
        <v>741</v>
      </c>
      <c r="C480" s="132">
        <v>40.959208104274801</v>
      </c>
      <c r="D480" s="132">
        <v>41.431143727376998</v>
      </c>
      <c r="E480" s="132">
        <v>43.030665299954798</v>
      </c>
      <c r="F480" s="132">
        <v>42.704673317646701</v>
      </c>
      <c r="G480" s="132">
        <v>41.665941506450103</v>
      </c>
      <c r="H480" s="132">
        <v>44.186998067884403</v>
      </c>
      <c r="I480" s="132">
        <v>43.331204807555203</v>
      </c>
      <c r="J480" s="132">
        <v>46.305967592646901</v>
      </c>
      <c r="K480" s="132">
        <v>45.495028575016001</v>
      </c>
      <c r="L480" s="132">
        <v>46.002275634388297</v>
      </c>
      <c r="M480" s="132">
        <v>51.0622657514823</v>
      </c>
      <c r="N480" s="132">
        <v>51.498894515227803</v>
      </c>
      <c r="O480" s="132">
        <v>54.161558351783</v>
      </c>
      <c r="P480" s="132">
        <v>56.947507190497603</v>
      </c>
      <c r="Q480" s="132">
        <v>54.439354769719998</v>
      </c>
      <c r="R480" s="132">
        <v>51.320739002358899</v>
      </c>
      <c r="S480" s="132">
        <v>47.804317105273903</v>
      </c>
      <c r="T480" s="132">
        <v>50.298304906276002</v>
      </c>
      <c r="U480" s="132">
        <v>49.117342050820902</v>
      </c>
      <c r="V480" s="132">
        <v>46.903613534675898</v>
      </c>
      <c r="W480" s="132">
        <v>46.8525912470569</v>
      </c>
      <c r="X480" s="132">
        <v>46.809479289236002</v>
      </c>
      <c r="Y480" s="132">
        <v>43.899765210644503</v>
      </c>
      <c r="Z480" s="132">
        <v>45.379205031384998</v>
      </c>
      <c r="AA480" s="132">
        <v>46.676270165265102</v>
      </c>
      <c r="AB480" s="132">
        <v>45.170987156315903</v>
      </c>
    </row>
    <row r="481" spans="2:28">
      <c r="B481" s="103" t="s">
        <v>755</v>
      </c>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c r="AA481" s="128"/>
      <c r="AB481" s="128"/>
    </row>
    <row r="482" spans="2:28">
      <c r="B482" s="81" t="s">
        <v>34</v>
      </c>
      <c r="C482" s="128">
        <v>24.4027400416219</v>
      </c>
      <c r="D482" s="128">
        <v>24.549541177467201</v>
      </c>
      <c r="E482" s="128">
        <v>25.2762832078012</v>
      </c>
      <c r="F482" s="128">
        <v>26.300281517905301</v>
      </c>
      <c r="G482" s="128">
        <v>25.470512260226101</v>
      </c>
      <c r="H482" s="128">
        <v>27.340483814948101</v>
      </c>
      <c r="I482" s="128">
        <v>27.467812951280099</v>
      </c>
      <c r="J482" s="128">
        <v>27.7174204868179</v>
      </c>
      <c r="K482" s="128">
        <v>25.151362359190198</v>
      </c>
      <c r="L482" s="128">
        <v>26.7117091520544</v>
      </c>
      <c r="M482" s="128">
        <v>30.920384684243299</v>
      </c>
      <c r="N482" s="128">
        <v>29.513376923661099</v>
      </c>
      <c r="O482" s="128">
        <v>31.172011885473498</v>
      </c>
      <c r="P482" s="128">
        <v>32.077787860788803</v>
      </c>
      <c r="Q482" s="128">
        <v>30.858328989484999</v>
      </c>
      <c r="R482" s="128">
        <v>28.810770977731298</v>
      </c>
      <c r="S482" s="128">
        <v>26.097095534183701</v>
      </c>
      <c r="T482" s="128">
        <v>27.515160481263798</v>
      </c>
      <c r="U482" s="128">
        <v>27.211113277080798</v>
      </c>
      <c r="V482" s="128">
        <v>26.582923320147199</v>
      </c>
      <c r="W482" s="128">
        <v>25.255799927443501</v>
      </c>
      <c r="X482" s="128">
        <v>27.0209102836616</v>
      </c>
      <c r="Y482" s="128">
        <v>24.9564572144963</v>
      </c>
      <c r="Z482" s="128">
        <v>26.665413663711799</v>
      </c>
      <c r="AA482" s="128">
        <v>28.581447643579299</v>
      </c>
      <c r="AB482" s="128">
        <v>27.121709746641301</v>
      </c>
    </row>
    <row r="483" spans="2:28">
      <c r="B483" s="81" t="s">
        <v>35</v>
      </c>
      <c r="C483" s="128">
        <v>3.1715488089722101</v>
      </c>
      <c r="D483" s="128">
        <v>3.3476162781878198</v>
      </c>
      <c r="E483" s="128">
        <v>3.37344341657248</v>
      </c>
      <c r="F483" s="128">
        <v>3.3564324054050498</v>
      </c>
      <c r="G483" s="128">
        <v>3.31688473133529</v>
      </c>
      <c r="H483" s="128">
        <v>3.34175134338048</v>
      </c>
      <c r="I483" s="128">
        <v>3.1353382591066099</v>
      </c>
      <c r="J483" s="128">
        <v>3.9041058853917701</v>
      </c>
      <c r="K483" s="128">
        <v>3.7596328632178602</v>
      </c>
      <c r="L483" s="128">
        <v>3.6830047564422501</v>
      </c>
      <c r="M483" s="128">
        <v>4.0696988207122198</v>
      </c>
      <c r="N483" s="128">
        <v>4.00704122597568</v>
      </c>
      <c r="O483" s="128">
        <v>3.8580113398981402</v>
      </c>
      <c r="P483" s="128">
        <v>4.1436317914801499</v>
      </c>
      <c r="Q483" s="128">
        <v>4.2085384565405803</v>
      </c>
      <c r="R483" s="128">
        <v>4.0863329637446899</v>
      </c>
      <c r="S483" s="128">
        <v>4.0441918592998798</v>
      </c>
      <c r="T483" s="128">
        <v>4.2509075371121403</v>
      </c>
      <c r="U483" s="128">
        <v>4.1598253022336404</v>
      </c>
      <c r="V483" s="128">
        <v>4.0276681648871602</v>
      </c>
      <c r="W483" s="128">
        <v>4.01994121776064</v>
      </c>
      <c r="X483" s="128">
        <v>4.1338832482547501</v>
      </c>
      <c r="Y483" s="128">
        <v>4.0562824069385304</v>
      </c>
      <c r="Z483" s="128">
        <v>4.0201190473109598</v>
      </c>
      <c r="AA483" s="128">
        <v>4.0214269525090502</v>
      </c>
      <c r="AB483" s="128">
        <v>3.9664157642910101</v>
      </c>
    </row>
    <row r="484" spans="2:28">
      <c r="B484" s="81" t="s">
        <v>751</v>
      </c>
      <c r="C484" s="128">
        <v>3.06022135646475</v>
      </c>
      <c r="D484" s="128">
        <v>3.02755508155589</v>
      </c>
      <c r="E484" s="128">
        <v>3.46117973494556</v>
      </c>
      <c r="F484" s="128">
        <v>3.0787257508330699</v>
      </c>
      <c r="G484" s="128">
        <v>3.0210719996189499</v>
      </c>
      <c r="H484" s="128">
        <v>3.2480374479453298</v>
      </c>
      <c r="I484" s="128">
        <v>3.2129511255944698</v>
      </c>
      <c r="J484" s="128">
        <v>3.8557103634008598</v>
      </c>
      <c r="K484" s="128">
        <v>4.2106954444796703</v>
      </c>
      <c r="L484" s="128">
        <v>4.02570975650824</v>
      </c>
      <c r="M484" s="128">
        <v>4.5410185493243898</v>
      </c>
      <c r="N484" s="128">
        <v>5.1043648746108197</v>
      </c>
      <c r="O484" s="128">
        <v>5.3363720446122596</v>
      </c>
      <c r="P484" s="128">
        <v>6.0124408676391701</v>
      </c>
      <c r="Q484" s="128">
        <v>5.8619576321915297</v>
      </c>
      <c r="R484" s="128">
        <v>5.5849983457144603</v>
      </c>
      <c r="S484" s="128">
        <v>5.6693295935720398</v>
      </c>
      <c r="T484" s="128">
        <v>5.8743261040569301</v>
      </c>
      <c r="U484" s="128">
        <v>5.9658869613977101</v>
      </c>
      <c r="V484" s="128">
        <v>6.0001177208578502</v>
      </c>
      <c r="W484" s="128">
        <v>6.27430349182639</v>
      </c>
      <c r="X484" s="128">
        <v>5.5431866984517804</v>
      </c>
      <c r="Y484" s="128">
        <v>5.2673662439388202</v>
      </c>
      <c r="Z484" s="128">
        <v>5.5955201142977096</v>
      </c>
      <c r="AA484" s="128">
        <v>5.4290086132619102</v>
      </c>
      <c r="AB484" s="128">
        <v>5.5223970468839703</v>
      </c>
    </row>
    <row r="485" spans="2:28">
      <c r="B485" s="81" t="s">
        <v>752</v>
      </c>
      <c r="C485" s="128">
        <v>3.3991685667797902</v>
      </c>
      <c r="D485" s="128">
        <v>3.5816783154734599</v>
      </c>
      <c r="E485" s="128">
        <v>3.9520308031385398</v>
      </c>
      <c r="F485" s="128">
        <v>3.4730426039793598</v>
      </c>
      <c r="G485" s="128">
        <v>3.4304449174799498</v>
      </c>
      <c r="H485" s="128">
        <v>3.4726047197171801</v>
      </c>
      <c r="I485" s="128">
        <v>3.31319115307087</v>
      </c>
      <c r="J485" s="128">
        <v>3.6223938112240899</v>
      </c>
      <c r="K485" s="128">
        <v>3.9657907494955502</v>
      </c>
      <c r="L485" s="128">
        <v>3.5259142771802501</v>
      </c>
      <c r="M485" s="128">
        <v>3.6802840476055598</v>
      </c>
      <c r="N485" s="128">
        <v>3.7688091947076399</v>
      </c>
      <c r="O485" s="128">
        <v>3.88435343304675</v>
      </c>
      <c r="P485" s="128">
        <v>4.2733490142198303</v>
      </c>
      <c r="Q485" s="128">
        <v>3.98485951668418</v>
      </c>
      <c r="R485" s="128">
        <v>3.3791628104537899</v>
      </c>
      <c r="S485" s="128">
        <v>3.2557386208848502</v>
      </c>
      <c r="T485" s="128">
        <v>3.3769120895947502</v>
      </c>
      <c r="U485" s="128">
        <v>3.3197527324482201</v>
      </c>
      <c r="V485" s="128">
        <v>2.9982640093351098</v>
      </c>
      <c r="W485" s="128">
        <v>2.9407379232101398</v>
      </c>
      <c r="X485" s="128">
        <v>2.7093522811450601</v>
      </c>
      <c r="Y485" s="128">
        <v>2.51415889742721</v>
      </c>
      <c r="Z485" s="128">
        <v>2.5578780780338</v>
      </c>
      <c r="AA485" s="128">
        <v>2.3598878889080401</v>
      </c>
      <c r="AB485" s="128">
        <v>2.1243857523982701</v>
      </c>
    </row>
    <row r="486" spans="2:28">
      <c r="B486" s="81" t="s">
        <v>38</v>
      </c>
      <c r="C486" s="128">
        <v>4.7233487930824003</v>
      </c>
      <c r="D486" s="128">
        <v>4.7483875036156196</v>
      </c>
      <c r="E486" s="128">
        <v>5.1944819343198398</v>
      </c>
      <c r="F486" s="128">
        <v>4.6057983319507603</v>
      </c>
      <c r="G486" s="128">
        <v>4.5367186441052301</v>
      </c>
      <c r="H486" s="128">
        <v>4.7538215803451598</v>
      </c>
      <c r="I486" s="128">
        <v>4.5081072840843204</v>
      </c>
      <c r="J486" s="128">
        <v>5.0575506013011404</v>
      </c>
      <c r="K486" s="128">
        <v>5.6015864923095702</v>
      </c>
      <c r="L486" s="128">
        <v>5.2197626523216201</v>
      </c>
      <c r="M486" s="128">
        <v>5.3205082574126603</v>
      </c>
      <c r="N486" s="128">
        <v>5.7543246754873802</v>
      </c>
      <c r="O486" s="128">
        <v>5.8123922778577803</v>
      </c>
      <c r="P486" s="128">
        <v>6.3342182655202803</v>
      </c>
      <c r="Q486" s="128">
        <v>5.9840929501411697</v>
      </c>
      <c r="R486" s="128">
        <v>5.5181693018418301</v>
      </c>
      <c r="S486" s="128">
        <v>5.47602704903868</v>
      </c>
      <c r="T486" s="128">
        <v>5.74488350397215</v>
      </c>
      <c r="U486" s="128">
        <v>5.4255947188381901</v>
      </c>
      <c r="V486" s="128">
        <v>5.0799494901147799</v>
      </c>
      <c r="W486" s="128">
        <v>5.3512730855119699</v>
      </c>
      <c r="X486" s="128">
        <v>4.6974913927646202</v>
      </c>
      <c r="Y486" s="128">
        <v>4.3800859012217899</v>
      </c>
      <c r="Z486" s="128">
        <v>4.4302942176793003</v>
      </c>
      <c r="AA486" s="128">
        <v>4.2398334366067303</v>
      </c>
      <c r="AB486" s="128">
        <v>4.0947014915486397</v>
      </c>
    </row>
    <row r="487" spans="2:28">
      <c r="B487" s="81" t="s">
        <v>39</v>
      </c>
      <c r="C487" s="128">
        <v>1.7004144153135301</v>
      </c>
      <c r="D487" s="128">
        <v>1.7037751091377999</v>
      </c>
      <c r="E487" s="128">
        <v>1.2963344510980399</v>
      </c>
      <c r="F487" s="128">
        <v>1.47251507869323</v>
      </c>
      <c r="G487" s="128">
        <v>1.49559346991772</v>
      </c>
      <c r="H487" s="128">
        <v>1.6386039559668499</v>
      </c>
      <c r="I487" s="128">
        <v>1.3304208153846999</v>
      </c>
      <c r="J487" s="128">
        <v>1.7470001093659</v>
      </c>
      <c r="K487" s="128">
        <v>2.3502386457590698</v>
      </c>
      <c r="L487" s="128">
        <v>2.4967179284727199</v>
      </c>
      <c r="M487" s="128">
        <v>2.1345341019875099</v>
      </c>
      <c r="N487" s="128">
        <v>2.8751229984739699</v>
      </c>
      <c r="O487" s="128">
        <v>3.6280930216140401</v>
      </c>
      <c r="P487" s="128">
        <v>3.6167845343822398</v>
      </c>
      <c r="Q487" s="128">
        <v>3.0805881313868602</v>
      </c>
      <c r="R487" s="128">
        <v>3.47962966431884</v>
      </c>
      <c r="S487" s="128">
        <v>2.81980712418778</v>
      </c>
      <c r="T487" s="128">
        <v>3.0475938124342501</v>
      </c>
      <c r="U487" s="128">
        <v>2.59375020520066</v>
      </c>
      <c r="V487" s="128">
        <v>1.8791075638954799</v>
      </c>
      <c r="W487" s="128">
        <v>2.6464884791031298</v>
      </c>
      <c r="X487" s="128">
        <v>2.3804888069372199</v>
      </c>
      <c r="Y487" s="128">
        <v>2.4265159994086498</v>
      </c>
      <c r="Z487" s="128">
        <v>1.8070758786607199</v>
      </c>
      <c r="AA487" s="128">
        <v>1.7622965756740201</v>
      </c>
      <c r="AB487" s="128">
        <v>2.0617530058503899</v>
      </c>
    </row>
    <row r="488" spans="2:28">
      <c r="B488" s="81" t="s">
        <v>753</v>
      </c>
      <c r="C488" s="128">
        <v>0.50176612204027005</v>
      </c>
      <c r="D488" s="128">
        <v>0.47259026193918002</v>
      </c>
      <c r="E488" s="128">
        <v>0.47691175207911002</v>
      </c>
      <c r="F488" s="128">
        <v>0.41787762888000002</v>
      </c>
      <c r="G488" s="128">
        <v>0.39471548376679999</v>
      </c>
      <c r="H488" s="128">
        <v>0.3916952055813</v>
      </c>
      <c r="I488" s="128">
        <v>0.36338321903410797</v>
      </c>
      <c r="J488" s="128">
        <v>0.40178633514524997</v>
      </c>
      <c r="K488" s="128">
        <v>0.45572202056402999</v>
      </c>
      <c r="L488" s="128">
        <v>0.33945711140884</v>
      </c>
      <c r="M488" s="128">
        <v>0.39583729019660802</v>
      </c>
      <c r="N488" s="128">
        <v>0.47585462231115899</v>
      </c>
      <c r="O488" s="128">
        <v>0.47032434928045003</v>
      </c>
      <c r="P488" s="128">
        <v>0.48929485646711002</v>
      </c>
      <c r="Q488" s="128">
        <v>0.4609890932906</v>
      </c>
      <c r="R488" s="128">
        <v>0.46167493855401598</v>
      </c>
      <c r="S488" s="128">
        <v>0.44212732410700201</v>
      </c>
      <c r="T488" s="128">
        <v>0.48852137784190502</v>
      </c>
      <c r="U488" s="128">
        <v>0.44141885362165401</v>
      </c>
      <c r="V488" s="128">
        <v>0.33558326543829198</v>
      </c>
      <c r="W488" s="128">
        <v>0.36404712220117202</v>
      </c>
      <c r="X488" s="128">
        <v>0.32416657802100002</v>
      </c>
      <c r="Y488" s="128">
        <v>0.29889854721314402</v>
      </c>
      <c r="Z488" s="128">
        <v>0.30290403169065</v>
      </c>
      <c r="AA488" s="128">
        <v>0.28236905472610102</v>
      </c>
      <c r="AB488" s="128">
        <v>0.27962434870227698</v>
      </c>
    </row>
    <row r="489" spans="2: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c r="AA489" s="128"/>
      <c r="AB489" s="128"/>
    </row>
    <row r="490" spans="2:28">
      <c r="B490" s="78" t="s">
        <v>697</v>
      </c>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c r="AA490" s="128"/>
      <c r="AB490" s="128"/>
    </row>
    <row r="491" spans="2:28">
      <c r="B491" s="81" t="s">
        <v>34</v>
      </c>
      <c r="C491" s="128">
        <v>59.578153902528697</v>
      </c>
      <c r="D491" s="128">
        <v>59.253834118137704</v>
      </c>
      <c r="E491" s="128">
        <v>58.7401636289081</v>
      </c>
      <c r="F491" s="128">
        <v>61.586424797768601</v>
      </c>
      <c r="G491" s="128">
        <v>61.130293326704603</v>
      </c>
      <c r="H491" s="128">
        <v>61.874499310735999</v>
      </c>
      <c r="I491" s="128">
        <v>63.3903743809377</v>
      </c>
      <c r="J491" s="128">
        <v>59.857124098232298</v>
      </c>
      <c r="K491" s="128">
        <v>55.283759889761498</v>
      </c>
      <c r="L491" s="128">
        <v>58.066060393078601</v>
      </c>
      <c r="M491" s="128">
        <v>60.554274725550599</v>
      </c>
      <c r="N491" s="128">
        <v>57.308758181079497</v>
      </c>
      <c r="O491" s="128">
        <v>57.553757377158902</v>
      </c>
      <c r="P491" s="128">
        <v>56.328695395715897</v>
      </c>
      <c r="Q491" s="128">
        <v>56.683862474154303</v>
      </c>
      <c r="R491" s="128">
        <v>56.138651815608199</v>
      </c>
      <c r="S491" s="128">
        <v>54.591503685144303</v>
      </c>
      <c r="T491" s="128">
        <v>54.703951818127003</v>
      </c>
      <c r="U491" s="128">
        <v>55.400215363701697</v>
      </c>
      <c r="V491" s="128">
        <v>56.675640354435401</v>
      </c>
      <c r="W491" s="128">
        <v>53.904809222328602</v>
      </c>
      <c r="X491" s="128">
        <v>57.725295589594602</v>
      </c>
      <c r="Y491" s="128">
        <v>56.848725943630001</v>
      </c>
      <c r="Z491" s="128">
        <v>58.7613062971676</v>
      </c>
      <c r="AA491" s="128">
        <v>61.233358069061303</v>
      </c>
      <c r="AB491" s="128">
        <v>60.042322415460198</v>
      </c>
    </row>
    <row r="492" spans="2:28">
      <c r="B492" s="81" t="s">
        <v>35</v>
      </c>
      <c r="C492" s="128">
        <v>7.7431887865068401</v>
      </c>
      <c r="D492" s="128">
        <v>8.0799514013313996</v>
      </c>
      <c r="E492" s="128">
        <v>7.8396264455990696</v>
      </c>
      <c r="F492" s="128">
        <v>7.8596372355764599</v>
      </c>
      <c r="G492" s="128">
        <v>7.9606619013320996</v>
      </c>
      <c r="H492" s="128">
        <v>7.5627480695713896</v>
      </c>
      <c r="I492" s="128">
        <v>7.2357514014009796</v>
      </c>
      <c r="J492" s="128">
        <v>8.43110745408916</v>
      </c>
      <c r="K492" s="128">
        <v>8.2638322932771899</v>
      </c>
      <c r="L492" s="128">
        <v>8.0061360131694599</v>
      </c>
      <c r="M492" s="128">
        <v>7.9700709727987</v>
      </c>
      <c r="N492" s="128">
        <v>7.7808295958485703</v>
      </c>
      <c r="O492" s="128">
        <v>7.1231542394701703</v>
      </c>
      <c r="P492" s="128">
        <v>7.2762303319425401</v>
      </c>
      <c r="Q492" s="128">
        <v>7.7306912882101804</v>
      </c>
      <c r="R492" s="128">
        <v>7.9623424042215296</v>
      </c>
      <c r="S492" s="128">
        <v>8.4598883619523697</v>
      </c>
      <c r="T492" s="128">
        <v>8.4513932328994503</v>
      </c>
      <c r="U492" s="128">
        <v>8.4691579970461905</v>
      </c>
      <c r="V492" s="128">
        <v>8.5871169860068299</v>
      </c>
      <c r="W492" s="128">
        <v>8.5799762846908703</v>
      </c>
      <c r="X492" s="128">
        <v>8.8312950945501107</v>
      </c>
      <c r="Y492" s="128">
        <v>9.2398726678269103</v>
      </c>
      <c r="Z492" s="128">
        <v>8.8589455115632294</v>
      </c>
      <c r="AA492" s="128">
        <v>8.6155704778263402</v>
      </c>
      <c r="AB492" s="128">
        <v>8.7808923691773195</v>
      </c>
    </row>
    <row r="493" spans="2:28">
      <c r="B493" s="81" t="s">
        <v>751</v>
      </c>
      <c r="C493" s="128">
        <v>7.4713879933273297</v>
      </c>
      <c r="D493" s="128">
        <v>7.3074378575635004</v>
      </c>
      <c r="E493" s="128">
        <v>8.0435189900472892</v>
      </c>
      <c r="F493" s="128">
        <v>7.2093415349014096</v>
      </c>
      <c r="G493" s="128">
        <v>7.2506989891282601</v>
      </c>
      <c r="H493" s="128">
        <v>7.3506632945631996</v>
      </c>
      <c r="I493" s="128">
        <v>7.4148668144908196</v>
      </c>
      <c r="J493" s="128">
        <v>8.3265949592490998</v>
      </c>
      <c r="K493" s="128">
        <v>9.2552869541266798</v>
      </c>
      <c r="L493" s="128">
        <v>8.7511100287805803</v>
      </c>
      <c r="M493" s="128">
        <v>8.8931003794961097</v>
      </c>
      <c r="N493" s="128">
        <v>9.9116008657263492</v>
      </c>
      <c r="O493" s="128">
        <v>9.8526929560485801</v>
      </c>
      <c r="P493" s="128">
        <v>10.5578648904273</v>
      </c>
      <c r="Q493" s="128">
        <v>10.7678675784968</v>
      </c>
      <c r="R493" s="128">
        <v>10.8825368735585</v>
      </c>
      <c r="S493" s="128">
        <v>11.8594510639847</v>
      </c>
      <c r="T493" s="128">
        <v>11.6789743014261</v>
      </c>
      <c r="U493" s="128">
        <v>12.146192591661199</v>
      </c>
      <c r="V493" s="128">
        <v>12.792442348651701</v>
      </c>
      <c r="W493" s="128">
        <v>13.3915826741397</v>
      </c>
      <c r="X493" s="128">
        <v>11.8420174345465</v>
      </c>
      <c r="Y493" s="128">
        <v>11.998620536270201</v>
      </c>
      <c r="Z493" s="128">
        <v>12.3305820593986</v>
      </c>
      <c r="AA493" s="128">
        <v>11.6311963103298</v>
      </c>
      <c r="AB493" s="128">
        <v>12.225539875348501</v>
      </c>
    </row>
    <row r="494" spans="2:28">
      <c r="B494" s="81" t="s">
        <v>752</v>
      </c>
      <c r="C494" s="128">
        <v>8.2989118298530506</v>
      </c>
      <c r="D494" s="128">
        <v>8.6448936554622495</v>
      </c>
      <c r="E494" s="128">
        <v>9.1842196154533706</v>
      </c>
      <c r="F494" s="128">
        <v>8.1326991501517991</v>
      </c>
      <c r="G494" s="128">
        <v>8.2332110914831897</v>
      </c>
      <c r="H494" s="128">
        <v>7.8588835439380098</v>
      </c>
      <c r="I494" s="128">
        <v>7.6462013179314603</v>
      </c>
      <c r="J494" s="128">
        <v>7.8227364625878204</v>
      </c>
      <c r="K494" s="128">
        <v>8.7169760602665001</v>
      </c>
      <c r="L494" s="128">
        <v>7.6646518646231998</v>
      </c>
      <c r="M494" s="128">
        <v>7.20744368359472</v>
      </c>
      <c r="N494" s="128">
        <v>7.3182331974004402</v>
      </c>
      <c r="O494" s="128">
        <v>7.1717903827981004</v>
      </c>
      <c r="P494" s="128">
        <v>7.5040141791015698</v>
      </c>
      <c r="Q494" s="128">
        <v>7.3198140087079402</v>
      </c>
      <c r="R494" s="128">
        <v>6.5844001394805796</v>
      </c>
      <c r="S494" s="128">
        <v>6.8105535609160901</v>
      </c>
      <c r="T494" s="128">
        <v>6.7137691735082496</v>
      </c>
      <c r="U494" s="128">
        <v>6.75881998869834</v>
      </c>
      <c r="V494" s="128">
        <v>6.3923944945488902</v>
      </c>
      <c r="W494" s="128">
        <v>6.2765747740683597</v>
      </c>
      <c r="X494" s="128">
        <v>5.7880419143395203</v>
      </c>
      <c r="Y494" s="128">
        <v>5.7270440635923698</v>
      </c>
      <c r="Z494" s="128">
        <v>5.6366744993984002</v>
      </c>
      <c r="AA494" s="128">
        <v>5.0558621769744301</v>
      </c>
      <c r="AB494" s="128">
        <v>4.70298721842574</v>
      </c>
    </row>
    <row r="495" spans="2:28">
      <c r="B495" s="81" t="s">
        <v>38</v>
      </c>
      <c r="C495" s="128">
        <v>11.5318362138681</v>
      </c>
      <c r="D495" s="128">
        <v>11.460913400944699</v>
      </c>
      <c r="E495" s="128">
        <v>12.0715817385358</v>
      </c>
      <c r="F495" s="128">
        <v>10.7852325615321</v>
      </c>
      <c r="G495" s="128">
        <v>10.8883142443881</v>
      </c>
      <c r="H495" s="128">
        <v>10.7584171548424</v>
      </c>
      <c r="I495" s="128">
        <v>10.403835536320599</v>
      </c>
      <c r="J495" s="128">
        <v>10.922027687213699</v>
      </c>
      <c r="K495" s="128">
        <v>12.3125243960957</v>
      </c>
      <c r="L495" s="128">
        <v>11.346748786531</v>
      </c>
      <c r="M495" s="128">
        <v>10.4196478145081</v>
      </c>
      <c r="N495" s="128">
        <v>11.173685823073001</v>
      </c>
      <c r="O495" s="128">
        <v>10.7315824262402</v>
      </c>
      <c r="P495" s="128">
        <v>11.122907003341499</v>
      </c>
      <c r="Q495" s="128">
        <v>10.992218727525399</v>
      </c>
      <c r="R495" s="128">
        <v>10.7523184761392</v>
      </c>
      <c r="S495" s="128">
        <v>11.455088955626</v>
      </c>
      <c r="T495" s="128">
        <v>11.4216244755702</v>
      </c>
      <c r="U495" s="128">
        <v>11.0461895784678</v>
      </c>
      <c r="V495" s="128">
        <v>10.8306143328576</v>
      </c>
      <c r="W495" s="128">
        <v>11.4215093404211</v>
      </c>
      <c r="X495" s="128">
        <v>10.035342123202801</v>
      </c>
      <c r="Y495" s="128">
        <v>9.9774699937569</v>
      </c>
      <c r="Z495" s="128">
        <v>9.7628290636983106</v>
      </c>
      <c r="AA495" s="128">
        <v>9.0834880799063207</v>
      </c>
      <c r="AB495" s="128">
        <v>9.0648926431002508</v>
      </c>
    </row>
    <row r="496" spans="2:28">
      <c r="B496" s="81" t="s">
        <v>39</v>
      </c>
      <c r="C496" s="128">
        <v>4.1514826433767604</v>
      </c>
      <c r="D496" s="128">
        <v>4.1123052753476701</v>
      </c>
      <c r="E496" s="128">
        <v>3.0125828686627498</v>
      </c>
      <c r="F496" s="128">
        <v>3.44813568234169</v>
      </c>
      <c r="G496" s="128">
        <v>3.5894867986751202</v>
      </c>
      <c r="H496" s="128">
        <v>3.7083396193818601</v>
      </c>
      <c r="I496" s="128">
        <v>3.0703526968461499</v>
      </c>
      <c r="J496" s="128">
        <v>3.7727321124876201</v>
      </c>
      <c r="K496" s="128">
        <v>5.1659241006603596</v>
      </c>
      <c r="L496" s="128">
        <v>5.4273791764473804</v>
      </c>
      <c r="M496" s="128">
        <v>4.1802573203002602</v>
      </c>
      <c r="N496" s="128">
        <v>5.5828829444558599</v>
      </c>
      <c r="O496" s="128">
        <v>6.6986496179621202</v>
      </c>
      <c r="P496" s="128">
        <v>6.3510849075159301</v>
      </c>
      <c r="Q496" s="128">
        <v>5.6587521002367502</v>
      </c>
      <c r="R496" s="128">
        <v>6.7801628190874101</v>
      </c>
      <c r="S496" s="128">
        <v>5.8986453419636504</v>
      </c>
      <c r="T496" s="128">
        <v>6.0590388048126496</v>
      </c>
      <c r="U496" s="128">
        <v>5.2807218324577603</v>
      </c>
      <c r="V496" s="128">
        <v>4.0063172584906601</v>
      </c>
      <c r="W496" s="128">
        <v>5.6485423936277304</v>
      </c>
      <c r="X496" s="128">
        <v>5.0854844853713699</v>
      </c>
      <c r="Y496" s="128">
        <v>5.5274008591287096</v>
      </c>
      <c r="Z496" s="128">
        <v>3.9821673328365099</v>
      </c>
      <c r="AA496" s="128">
        <v>3.7755728326927498</v>
      </c>
      <c r="AB496" s="128">
        <v>4.5643301943249899</v>
      </c>
    </row>
    <row r="497" spans="1:28">
      <c r="B497" s="81" t="s">
        <v>753</v>
      </c>
      <c r="C497" s="128">
        <v>1.2250386305390999</v>
      </c>
      <c r="D497" s="128">
        <v>1.1406642912126499</v>
      </c>
      <c r="E497" s="128">
        <v>1.10830671279351</v>
      </c>
      <c r="F497" s="128">
        <v>0.97852903772787103</v>
      </c>
      <c r="G497" s="128">
        <v>0.94733364828848399</v>
      </c>
      <c r="H497" s="128">
        <v>0.886449006967024</v>
      </c>
      <c r="I497" s="128">
        <v>0.838617852072159</v>
      </c>
      <c r="J497" s="128">
        <v>0.86767722614017995</v>
      </c>
      <c r="K497" s="128">
        <v>1.0016963058119499</v>
      </c>
      <c r="L497" s="128">
        <v>0.73791373736972998</v>
      </c>
      <c r="M497" s="128">
        <v>0.77520510375142704</v>
      </c>
      <c r="N497" s="128">
        <v>0.92400939241608804</v>
      </c>
      <c r="O497" s="128">
        <v>0.86837300032185505</v>
      </c>
      <c r="P497" s="128">
        <v>0.85920329195507705</v>
      </c>
      <c r="Q497" s="128">
        <v>0.84679382266853997</v>
      </c>
      <c r="R497" s="128">
        <v>0.89958747190447597</v>
      </c>
      <c r="S497" s="128">
        <v>0.92486903041278801</v>
      </c>
      <c r="T497" s="128">
        <v>0.97124819365622195</v>
      </c>
      <c r="U497" s="128">
        <v>0.89870264796683097</v>
      </c>
      <c r="V497" s="128">
        <v>0.71547422500868596</v>
      </c>
      <c r="W497" s="128">
        <v>0.77700531072342605</v>
      </c>
      <c r="X497" s="128">
        <v>0.69252335839493695</v>
      </c>
      <c r="Y497" s="128">
        <v>0.68086593579472898</v>
      </c>
      <c r="Z497" s="128">
        <v>0.66749523593715698</v>
      </c>
      <c r="AA497" s="128">
        <v>0.60495205320889101</v>
      </c>
      <c r="AB497" s="128">
        <v>0.61903528416287601</v>
      </c>
    </row>
    <row r="498" span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c r="AA498" s="128"/>
      <c r="AB498" s="128"/>
    </row>
    <row r="499" spans="1:28">
      <c r="B499" s="87" t="s">
        <v>703</v>
      </c>
      <c r="C499" s="132">
        <v>54.9372363528691</v>
      </c>
      <c r="D499" s="132">
        <v>54.092456937922599</v>
      </c>
      <c r="E499" s="132">
        <v>54.805586333721699</v>
      </c>
      <c r="F499" s="132">
        <v>52.336446914304702</v>
      </c>
      <c r="G499" s="132">
        <v>51.636888319574901</v>
      </c>
      <c r="H499" s="132">
        <v>52.579572812917696</v>
      </c>
      <c r="I499" s="132">
        <v>51.754136737238603</v>
      </c>
      <c r="J499" s="132">
        <v>53.6206673977672</v>
      </c>
      <c r="K499" s="132">
        <v>56.1414701656999</v>
      </c>
      <c r="L499" s="132">
        <v>54.179159018033403</v>
      </c>
      <c r="M499" s="132">
        <v>54.794308280220498</v>
      </c>
      <c r="N499" s="132">
        <v>56.3640203106009</v>
      </c>
      <c r="O499" s="132">
        <v>55.798680477249398</v>
      </c>
      <c r="P499" s="132">
        <v>56.858083071765698</v>
      </c>
      <c r="Q499" s="132">
        <v>55.478011889188899</v>
      </c>
      <c r="R499" s="132">
        <v>53.927995816078898</v>
      </c>
      <c r="S499" s="132">
        <v>53.268077034811597</v>
      </c>
      <c r="T499" s="132">
        <v>53.291078588741101</v>
      </c>
      <c r="U499" s="132">
        <v>51.7175995194604</v>
      </c>
      <c r="V499" s="132">
        <v>49.716999078531899</v>
      </c>
      <c r="W499" s="132">
        <v>50.339562394566101</v>
      </c>
      <c r="X499" s="132">
        <v>47.913600294071003</v>
      </c>
      <c r="Y499" s="132">
        <v>46.578099062963602</v>
      </c>
      <c r="Z499" s="132">
        <v>46.517249541792502</v>
      </c>
      <c r="AA499" s="132">
        <v>45.304055624388397</v>
      </c>
      <c r="AB499" s="132">
        <v>44.752418548706999</v>
      </c>
    </row>
    <row r="500" spans="1:28">
      <c r="U500" s="3"/>
      <c r="V500" s="3"/>
      <c r="W500" s="3"/>
      <c r="X500" s="3"/>
      <c r="Y500" s="3"/>
      <c r="Z500" s="3"/>
      <c r="AA500" s="3"/>
      <c r="AB500" s="3"/>
    </row>
    <row r="501" spans="1:28">
      <c r="A501" s="66"/>
      <c r="B501" s="88" t="s">
        <v>749</v>
      </c>
      <c r="C501" s="125">
        <v>0.93419352853899995</v>
      </c>
      <c r="D501" s="125">
        <v>0.90933052967899997</v>
      </c>
      <c r="E501" s="125">
        <v>0.898134102642</v>
      </c>
      <c r="F501" s="125">
        <v>0.93395194115500002</v>
      </c>
      <c r="G501" s="125">
        <v>0.95639403524400002</v>
      </c>
      <c r="H501" s="125">
        <v>1.038550272807</v>
      </c>
      <c r="I501" s="125">
        <v>1.118727598307</v>
      </c>
      <c r="J501" s="125">
        <v>0.92840065020399998</v>
      </c>
      <c r="K501" s="125">
        <v>0.90827684905200001</v>
      </c>
      <c r="L501" s="125">
        <v>0.88279923926799997</v>
      </c>
      <c r="M501" s="125">
        <v>0.975952271574</v>
      </c>
      <c r="N501" s="125">
        <v>0.87578097464899995</v>
      </c>
      <c r="O501" s="125">
        <v>0.97417237284799996</v>
      </c>
      <c r="P501" s="125">
        <v>0.94436217370800002</v>
      </c>
      <c r="Q501" s="125">
        <v>0.91313332116000001</v>
      </c>
      <c r="R501" s="125">
        <v>0.83270230065600004</v>
      </c>
      <c r="S501" s="125">
        <v>0.87520155105099995</v>
      </c>
      <c r="T501" s="125">
        <v>0.91495821362399998</v>
      </c>
      <c r="U501" s="125">
        <v>0.91362116499900003</v>
      </c>
      <c r="V501" s="125">
        <v>0.97316876724300005</v>
      </c>
      <c r="W501" s="125">
        <v>0.91672865329800002</v>
      </c>
      <c r="X501" s="125">
        <v>0.93677005051700002</v>
      </c>
      <c r="Y501" s="125">
        <v>0.916916405579</v>
      </c>
      <c r="Z501" s="125">
        <v>0.96837711492</v>
      </c>
      <c r="AA501" s="125">
        <v>1.0058497270610001</v>
      </c>
      <c r="AB501" s="125">
        <v>0.89430843094099999</v>
      </c>
    </row>
    <row r="502" spans="1:28">
      <c r="B502" s="88" t="s">
        <v>732</v>
      </c>
      <c r="C502" s="125">
        <v>1.260494684243</v>
      </c>
      <c r="D502" s="125">
        <v>0.95147332072000002</v>
      </c>
      <c r="E502" s="125">
        <v>0.89690747868300003</v>
      </c>
      <c r="F502" s="125">
        <v>0.32300635167399999</v>
      </c>
      <c r="G502" s="125">
        <v>1.321009908557</v>
      </c>
      <c r="H502" s="125">
        <v>0.18936144244200001</v>
      </c>
      <c r="I502" s="125">
        <v>0.80338021985200003</v>
      </c>
      <c r="J502" s="125">
        <v>0.86625682629199996</v>
      </c>
      <c r="K502" s="125">
        <v>1.2461934504079999</v>
      </c>
      <c r="L502" s="125">
        <v>0.75353891017499997</v>
      </c>
      <c r="M502" s="125">
        <v>0.85157685839399999</v>
      </c>
      <c r="N502" s="125">
        <v>1.191111741252</v>
      </c>
      <c r="O502" s="125">
        <v>2.206199990809</v>
      </c>
      <c r="P502" s="125">
        <v>1.842279318076</v>
      </c>
      <c r="Q502" s="125">
        <v>1.0619381139990001</v>
      </c>
      <c r="R502" s="125">
        <v>0.572957667033</v>
      </c>
      <c r="S502" s="125">
        <v>1.949802192086</v>
      </c>
      <c r="T502" s="125">
        <v>1.9294075459910001</v>
      </c>
      <c r="U502" s="125">
        <v>1.964904582006</v>
      </c>
      <c r="V502" s="125">
        <v>1.5571494174030001</v>
      </c>
      <c r="W502" s="125">
        <v>0.80487120541900004</v>
      </c>
      <c r="X502" s="125">
        <v>0.83497954285300002</v>
      </c>
      <c r="Y502" s="125">
        <v>0.77459053045600001</v>
      </c>
      <c r="Z502" s="125">
        <v>0.65914662156199999</v>
      </c>
      <c r="AA502" s="125">
        <v>1.0544289919630001</v>
      </c>
      <c r="AB502" s="125">
        <v>1.3148115877219999</v>
      </c>
    </row>
    <row r="503" spans="1:28">
      <c r="U503" s="3"/>
      <c r="V503" s="3"/>
      <c r="W503" s="3"/>
      <c r="X503" s="3"/>
      <c r="Y503" s="3"/>
      <c r="Z503" s="3"/>
      <c r="AA503" s="3"/>
      <c r="AB503" s="3"/>
    </row>
    <row r="504" spans="1:28">
      <c r="A504" s="66" t="s">
        <v>756</v>
      </c>
      <c r="C504" s="66"/>
      <c r="D504" s="66"/>
      <c r="E504" s="66"/>
      <c r="F504" s="66"/>
      <c r="G504" s="66"/>
      <c r="H504" s="66"/>
      <c r="I504" s="66"/>
      <c r="J504" s="66"/>
      <c r="K504" s="66"/>
      <c r="L504" s="66"/>
      <c r="M504" s="66"/>
      <c r="N504" s="66"/>
      <c r="O504" s="66"/>
      <c r="P504" s="66"/>
      <c r="Q504" s="66"/>
      <c r="R504" s="66"/>
      <c r="S504" s="66"/>
      <c r="T504" s="92"/>
      <c r="U504" s="92"/>
      <c r="V504" s="92"/>
      <c r="W504" s="92"/>
      <c r="X504" s="92"/>
      <c r="Y504" s="92"/>
      <c r="Z504" s="92"/>
      <c r="AA504" s="92"/>
      <c r="AB504" s="92"/>
    </row>
  </sheetData>
  <hyperlinks>
    <hyperlink ref="G73" r:id="rId1" xr:uid="{00000000-0004-0000-0800-000000000000}"/>
    <hyperlink ref="G130" r:id="rId2" xr:uid="{00000000-0004-0000-0800-000001000000}"/>
    <hyperlink ref="G185" r:id="rId3" xr:uid="{00000000-0004-0000-0800-000002000000}"/>
    <hyperlink ref="G254" r:id="rId4" xr:uid="{00000000-0004-0000-0800-000003000000}"/>
    <hyperlink ref="G322" r:id="rId5" xr:uid="{00000000-0004-0000-0800-000004000000}"/>
    <hyperlink ref="G364" r:id="rId6" xr:uid="{00000000-0004-0000-0800-000005000000}"/>
    <hyperlink ref="G386" r:id="rId7" xr:uid="{00000000-0004-0000-0800-000006000000}"/>
    <hyperlink ref="G450" r:id="rId8" xr:uid="{00000000-0004-0000-0800-000007000000}"/>
    <hyperlink ref="G7" r:id="rId9" xr:uid="{BA32E390-7489-3448-8277-B301B9BC3102}"/>
  </hyperlinks>
  <pageMargins left="0.7" right="0.7" top="0.75" bottom="0.75" header="0.3" footer="0.3"/>
  <drawing r:id="rId1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About</vt:lpstr>
      <vt:lpstr>NRC NEUD Residential E Use</vt:lpstr>
      <vt:lpstr>CAN Main Res Heating Fuel</vt:lpstr>
      <vt:lpstr>Urban Rural Breakdown</vt:lpstr>
      <vt:lpstr>CAN Residential Assignment</vt:lpstr>
      <vt:lpstr>NEB CEF End-Use Demand</vt:lpstr>
      <vt:lpstr>CIEEDAC District Heating</vt:lpstr>
      <vt:lpstr>CAN Commercial Assignment</vt:lpstr>
      <vt:lpstr>NEUD Commercial</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BCEU-commercial-appl</vt:lpstr>
      <vt:lpstr>BCEU-commercial-lighting</vt:lpstr>
      <vt:lpstr>BCEU-commercial-other</vt:lpstr>
      <vt:lpstr>BTU_per_PJ</vt:lpstr>
      <vt:lpstr>rural_share</vt:lpstr>
      <vt:lpstr>urban_share</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Benjamin Israel</cp:lastModifiedBy>
  <dcterms:created xsi:type="dcterms:W3CDTF">2014-04-18T00:48:59Z</dcterms:created>
  <dcterms:modified xsi:type="dcterms:W3CDTF">2019-02-01T07:03:27Z</dcterms:modified>
</cp:coreProperties>
</file>