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hidePivotFieldList="1"/>
  <mc:AlternateContent xmlns:mc="http://schemas.openxmlformats.org/markup-compatibility/2006">
    <mc:Choice Requires="x15">
      <x15ac:absPath xmlns:x15ac="http://schemas.microsoft.com/office/spreadsheetml/2010/11/ac" url="/Users/Ben/Dropbox/Provincial EPS/eps-1.4.2-alberta-wipB/InputData/elec/BECF/"/>
    </mc:Choice>
  </mc:AlternateContent>
  <xr:revisionPtr revIDLastSave="0" documentId="13_ncr:1_{B0F920CC-A228-6A4C-B7C9-038442E18196}" xr6:coauthVersionLast="36" xr6:coauthVersionMax="36" xr10:uidLastSave="{00000000-0000-0000-0000-000000000000}"/>
  <bookViews>
    <workbookView xWindow="-36840" yWindow="460" windowWidth="27840" windowHeight="17980" activeTab="6" xr2:uid="{00000000-000D-0000-FFFF-FFFF00000000}"/>
  </bookViews>
  <sheets>
    <sheet name="About" sheetId="1" r:id="rId1"/>
    <sheet name="Electricity Capacity" sheetId="11" r:id="rId2"/>
    <sheet name="Electricity Generation" sheetId="12" r:id="rId3"/>
    <sheet name="Pre-ret calculations" sheetId="10" r:id="rId4"/>
    <sheet name="AESO CF" sheetId="13" r:id="rId5"/>
    <sheet name="AUC calculations" sheetId="14" r:id="rId6"/>
    <sheet name="BECF-pre-ret" sheetId="4" r:id="rId7"/>
    <sheet name="BECF-pre-nonret" sheetId="5" r:id="rId8"/>
    <sheet name="BECF-new" sheetId="6" r:id="rId9"/>
  </sheets>
  <calcPr calcId="179021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4" l="1"/>
  <c r="B9" i="4"/>
  <c r="B6" i="4"/>
  <c r="B5" i="4"/>
  <c r="B2" i="4"/>
  <c r="B4" i="4"/>
  <c r="B3" i="4"/>
  <c r="E16" i="14"/>
  <c r="C12" i="13"/>
  <c r="D12" i="13"/>
  <c r="E12" i="13"/>
  <c r="F12" i="13"/>
  <c r="G12" i="13"/>
  <c r="H12" i="13"/>
  <c r="B12" i="13"/>
  <c r="B7" i="4" l="1"/>
  <c r="G18" i="14"/>
  <c r="H7" i="14"/>
  <c r="I7" i="14"/>
  <c r="H8" i="14"/>
  <c r="I8" i="14"/>
  <c r="H9" i="14"/>
  <c r="I9" i="14"/>
  <c r="H10" i="14"/>
  <c r="I10" i="14"/>
  <c r="H11" i="14"/>
  <c r="I11" i="14"/>
  <c r="H12" i="14"/>
  <c r="I12" i="14"/>
  <c r="H13" i="14"/>
  <c r="I13" i="14"/>
  <c r="H14" i="14"/>
  <c r="I14" i="14"/>
  <c r="H15" i="14"/>
  <c r="I15" i="14"/>
  <c r="H16" i="14"/>
  <c r="H19" i="14" s="1"/>
  <c r="I16" i="14"/>
  <c r="I6" i="14"/>
  <c r="H6" i="14"/>
  <c r="C6" i="14"/>
  <c r="D6" i="14"/>
  <c r="E6" i="14"/>
  <c r="F6" i="14"/>
  <c r="G6" i="14"/>
  <c r="C7" i="14"/>
  <c r="D7" i="14"/>
  <c r="E7" i="14"/>
  <c r="F7" i="14"/>
  <c r="G7" i="14"/>
  <c r="G17" i="14" s="1"/>
  <c r="C8" i="14"/>
  <c r="D8" i="14"/>
  <c r="D17" i="14" s="1"/>
  <c r="E8" i="14"/>
  <c r="E17" i="14" s="1"/>
  <c r="F8" i="14"/>
  <c r="F17" i="14" s="1"/>
  <c r="G8" i="14"/>
  <c r="C9" i="14"/>
  <c r="D9" i="14"/>
  <c r="E9" i="14"/>
  <c r="F9" i="14"/>
  <c r="G9" i="14"/>
  <c r="C10" i="14"/>
  <c r="D10" i="14"/>
  <c r="E10" i="14"/>
  <c r="F10" i="14"/>
  <c r="G10" i="14"/>
  <c r="C11" i="14"/>
  <c r="D11" i="14"/>
  <c r="E11" i="14"/>
  <c r="F11" i="14"/>
  <c r="G11" i="14"/>
  <c r="D12" i="14"/>
  <c r="D18" i="14" s="1"/>
  <c r="E12" i="14"/>
  <c r="E18" i="14" s="1"/>
  <c r="F12" i="14"/>
  <c r="F18" i="14" s="1"/>
  <c r="G12" i="14"/>
  <c r="C13" i="14"/>
  <c r="D13" i="14"/>
  <c r="E13" i="14"/>
  <c r="F13" i="14"/>
  <c r="G13" i="14"/>
  <c r="C14" i="14"/>
  <c r="C19" i="14" s="1"/>
  <c r="D14" i="14"/>
  <c r="D19" i="14" s="1"/>
  <c r="E14" i="14"/>
  <c r="E19" i="14" s="1"/>
  <c r="F14" i="14"/>
  <c r="F19" i="14" s="1"/>
  <c r="G14" i="14"/>
  <c r="G19" i="14" s="1"/>
  <c r="C15" i="14"/>
  <c r="D15" i="14"/>
  <c r="E15" i="14"/>
  <c r="F15" i="14"/>
  <c r="G15" i="14"/>
  <c r="C16" i="14"/>
  <c r="D16" i="14"/>
  <c r="F16" i="14"/>
  <c r="G16" i="14"/>
  <c r="B7" i="14"/>
  <c r="B8" i="14"/>
  <c r="B9" i="14"/>
  <c r="B17" i="14" s="1"/>
  <c r="B10" i="14"/>
  <c r="B11" i="14"/>
  <c r="B12" i="14"/>
  <c r="B18" i="14" s="1"/>
  <c r="B13" i="14"/>
  <c r="B14" i="14"/>
  <c r="B15" i="14"/>
  <c r="B19" i="14" s="1"/>
  <c r="B16" i="14"/>
  <c r="B6" i="14"/>
  <c r="I5" i="14"/>
  <c r="H5" i="14"/>
  <c r="G5" i="14"/>
  <c r="C5" i="14"/>
  <c r="D5" i="14"/>
  <c r="E5" i="14"/>
  <c r="F5" i="14"/>
  <c r="B5" i="14"/>
  <c r="J110" i="14"/>
  <c r="M110" i="14" s="1"/>
  <c r="J109" i="14"/>
  <c r="M109" i="14" s="1"/>
  <c r="H109" i="14"/>
  <c r="J108" i="14"/>
  <c r="M108" i="14" s="1"/>
  <c r="H108" i="14"/>
  <c r="J107" i="14"/>
  <c r="M107" i="14" s="1"/>
  <c r="H107" i="14"/>
  <c r="M106" i="14"/>
  <c r="J106" i="14"/>
  <c r="H106" i="14"/>
  <c r="J105" i="14"/>
  <c r="M105" i="14" s="1"/>
  <c r="H105" i="14"/>
  <c r="J104" i="14"/>
  <c r="M104" i="14" s="1"/>
  <c r="H104" i="14"/>
  <c r="J103" i="14"/>
  <c r="M103" i="14" s="1"/>
  <c r="H103" i="14"/>
  <c r="J102" i="14"/>
  <c r="M102" i="14" s="1"/>
  <c r="H102" i="14"/>
  <c r="J101" i="14"/>
  <c r="M101" i="14" s="1"/>
  <c r="H101" i="14"/>
  <c r="J100" i="14"/>
  <c r="M100" i="14" s="1"/>
  <c r="H100" i="14"/>
  <c r="J99" i="14"/>
  <c r="M99" i="14" s="1"/>
  <c r="H99" i="14"/>
  <c r="J98" i="14"/>
  <c r="M98" i="14" s="1"/>
  <c r="H98" i="14"/>
  <c r="J97" i="14"/>
  <c r="M97" i="14" s="1"/>
  <c r="H97" i="14"/>
  <c r="J96" i="14"/>
  <c r="M96" i="14" s="1"/>
  <c r="H96" i="14"/>
  <c r="J95" i="14"/>
  <c r="M95" i="14" s="1"/>
  <c r="H95" i="14"/>
  <c r="J94" i="14"/>
  <c r="M94" i="14" s="1"/>
  <c r="H94" i="14"/>
  <c r="J93" i="14"/>
  <c r="M93" i="14" s="1"/>
  <c r="H93" i="14"/>
  <c r="J92" i="14"/>
  <c r="M92" i="14" s="1"/>
  <c r="H92" i="14"/>
  <c r="J91" i="14"/>
  <c r="M91" i="14" s="1"/>
  <c r="H91" i="14"/>
  <c r="J90" i="14"/>
  <c r="M90" i="14" s="1"/>
  <c r="H90" i="14"/>
  <c r="J89" i="14"/>
  <c r="M89" i="14" s="1"/>
  <c r="H89" i="14"/>
  <c r="J88" i="14"/>
  <c r="M88" i="14" s="1"/>
  <c r="H88" i="14"/>
  <c r="J87" i="14"/>
  <c r="M87" i="14" s="1"/>
  <c r="H87" i="14"/>
  <c r="J86" i="14"/>
  <c r="M86" i="14" s="1"/>
  <c r="H86" i="14"/>
  <c r="J85" i="14"/>
  <c r="M85" i="14" s="1"/>
  <c r="H85" i="14"/>
  <c r="J84" i="14"/>
  <c r="M84" i="14" s="1"/>
  <c r="H84" i="14"/>
  <c r="J83" i="14"/>
  <c r="M83" i="14" s="1"/>
  <c r="H83" i="14"/>
  <c r="J82" i="14"/>
  <c r="M82" i="14" s="1"/>
  <c r="H82" i="14"/>
  <c r="J81" i="14"/>
  <c r="M81" i="14" s="1"/>
  <c r="H81" i="14"/>
  <c r="J80" i="14"/>
  <c r="M80" i="14" s="1"/>
  <c r="H80" i="14"/>
  <c r="J79" i="14"/>
  <c r="M79" i="14" s="1"/>
  <c r="H79" i="14"/>
  <c r="J60" i="14"/>
  <c r="H60" i="14"/>
  <c r="J59" i="14"/>
  <c r="H59" i="14"/>
  <c r="C59" i="14"/>
  <c r="C12" i="14" s="1"/>
  <c r="C18" i="14" s="1"/>
  <c r="J58" i="14"/>
  <c r="H58" i="14"/>
  <c r="J57" i="14"/>
  <c r="H57" i="14"/>
  <c r="E56" i="14"/>
  <c r="J56" i="14" s="1"/>
  <c r="J55" i="14"/>
  <c r="H55" i="14"/>
  <c r="J54" i="14"/>
  <c r="H54" i="14"/>
  <c r="J53" i="14"/>
  <c r="H53" i="14"/>
  <c r="J52" i="14"/>
  <c r="H52" i="14"/>
  <c r="J51" i="14"/>
  <c r="H51" i="14"/>
  <c r="J50" i="14"/>
  <c r="H50" i="14"/>
  <c r="J49" i="14"/>
  <c r="H49" i="14"/>
  <c r="J48" i="14"/>
  <c r="H48" i="14"/>
  <c r="J47" i="14"/>
  <c r="H47" i="14"/>
  <c r="J46" i="14"/>
  <c r="H46" i="14"/>
  <c r="J45" i="14"/>
  <c r="H45" i="14"/>
  <c r="J44" i="14"/>
  <c r="H44" i="14"/>
  <c r="J43" i="14"/>
  <c r="H43" i="14"/>
  <c r="J42" i="14"/>
  <c r="H42" i="14"/>
  <c r="J41" i="14"/>
  <c r="H41" i="14"/>
  <c r="J40" i="14"/>
  <c r="H40" i="14"/>
  <c r="J39" i="14"/>
  <c r="H39" i="14"/>
  <c r="J38" i="14"/>
  <c r="H38" i="14"/>
  <c r="J37" i="14"/>
  <c r="H37" i="14"/>
  <c r="J36" i="14"/>
  <c r="H36" i="14"/>
  <c r="J35" i="14"/>
  <c r="H35" i="14"/>
  <c r="J34" i="14"/>
  <c r="H34" i="14"/>
  <c r="J33" i="14"/>
  <c r="H33" i="14"/>
  <c r="J32" i="14"/>
  <c r="H32" i="14"/>
  <c r="J31" i="14"/>
  <c r="H31" i="14"/>
  <c r="H18" i="14" l="1"/>
  <c r="H17" i="14"/>
  <c r="I18" i="14"/>
  <c r="I19" i="14"/>
  <c r="I17" i="14"/>
  <c r="C17" i="14"/>
  <c r="H56" i="14"/>
  <c r="B4" i="6" l="1"/>
  <c r="C11" i="13"/>
  <c r="D24" i="13"/>
  <c r="D25" i="13"/>
  <c r="D26" i="13"/>
  <c r="D23" i="13"/>
  <c r="C26" i="13"/>
  <c r="C25" i="13"/>
  <c r="C24" i="13"/>
  <c r="C23" i="13"/>
  <c r="B26" i="13"/>
  <c r="B25" i="13"/>
  <c r="B24" i="13"/>
  <c r="B23" i="13"/>
  <c r="H11" i="13"/>
  <c r="B11" i="4" l="1"/>
  <c r="AA10" i="4" l="1"/>
  <c r="AB10" i="4"/>
  <c r="AC10" i="4"/>
  <c r="AD10" i="4"/>
  <c r="AE10" i="4" s="1"/>
  <c r="AF10" i="4" s="1"/>
  <c r="AG10" i="4" s="1"/>
  <c r="AH10" i="4" s="1"/>
  <c r="AI10" i="4" s="1"/>
  <c r="AJ10" i="4" s="1"/>
  <c r="AA14" i="4"/>
  <c r="AB14" i="4" s="1"/>
  <c r="AC14" i="4" s="1"/>
  <c r="AD14" i="4" s="1"/>
  <c r="AE14" i="4" s="1"/>
  <c r="AF14" i="4" s="1"/>
  <c r="AG14" i="4" s="1"/>
  <c r="AH14" i="4" s="1"/>
  <c r="AI14" i="4" s="1"/>
  <c r="AJ14" i="4" s="1"/>
  <c r="B14" i="4"/>
  <c r="B10" i="4" l="1"/>
  <c r="B8" i="4"/>
  <c r="B11" i="13"/>
  <c r="C7" i="4" l="1"/>
  <c r="D7" i="4" s="1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C8" i="4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C9" i="4"/>
  <c r="D9" i="4" s="1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C10" i="4"/>
  <c r="D10" i="4" s="1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C11" i="4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C14" i="4"/>
  <c r="D14" i="4" s="1"/>
  <c r="E14" i="4" s="1"/>
  <c r="F14" i="4" s="1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B14" i="6" l="1"/>
  <c r="C14" i="6"/>
  <c r="AA2" i="6"/>
  <c r="AB2" i="6"/>
  <c r="AC2" i="6"/>
  <c r="AD2" i="6"/>
  <c r="AE2" i="6"/>
  <c r="AF2" i="6"/>
  <c r="AG2" i="6"/>
  <c r="AH2" i="6"/>
  <c r="AI2" i="6"/>
  <c r="AJ2" i="6"/>
  <c r="U7" i="6"/>
  <c r="B8" i="6"/>
  <c r="C7" i="6"/>
  <c r="D7" i="6"/>
  <c r="E8" i="6"/>
  <c r="F8" i="6"/>
  <c r="G8" i="6"/>
  <c r="H7" i="6"/>
  <c r="K8" i="6"/>
  <c r="L8" i="6"/>
  <c r="N8" i="6"/>
  <c r="O8" i="6"/>
  <c r="R7" i="6"/>
  <c r="S8" i="6"/>
  <c r="T7" i="6"/>
  <c r="U8" i="6"/>
  <c r="V8" i="6"/>
  <c r="W8" i="6"/>
  <c r="X7" i="6"/>
  <c r="B10" i="6"/>
  <c r="F9" i="6"/>
  <c r="G9" i="6"/>
  <c r="H10" i="6"/>
  <c r="I9" i="6"/>
  <c r="J9" i="6"/>
  <c r="N10" i="6"/>
  <c r="O9" i="6"/>
  <c r="Q9" i="6"/>
  <c r="V10" i="6"/>
  <c r="W9" i="6"/>
  <c r="Y9" i="6"/>
  <c r="Z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B11" i="6"/>
  <c r="D11" i="6"/>
  <c r="E11" i="6"/>
  <c r="F11" i="6"/>
  <c r="G11" i="6"/>
  <c r="H11" i="6"/>
  <c r="I11" i="6"/>
  <c r="J11" i="6"/>
  <c r="K11" i="6"/>
  <c r="L11" i="6"/>
  <c r="M11" i="6"/>
  <c r="N11" i="6"/>
  <c r="O11" i="6"/>
  <c r="Q11" i="6"/>
  <c r="R11" i="6"/>
  <c r="S11" i="6"/>
  <c r="T11" i="6"/>
  <c r="U11" i="6"/>
  <c r="V11" i="6"/>
  <c r="W11" i="6"/>
  <c r="X11" i="6"/>
  <c r="Y11" i="6"/>
  <c r="Z11" i="6"/>
  <c r="G7" i="6"/>
  <c r="H9" i="6"/>
  <c r="G10" i="6"/>
  <c r="D14" i="6"/>
  <c r="U10" i="6"/>
  <c r="U9" i="6"/>
  <c r="E10" i="6"/>
  <c r="E9" i="6"/>
  <c r="F7" i="6"/>
  <c r="Q10" i="6"/>
  <c r="F10" i="6"/>
  <c r="C11" i="6"/>
  <c r="T10" i="6"/>
  <c r="T9" i="6"/>
  <c r="L10" i="6"/>
  <c r="L9" i="6"/>
  <c r="D10" i="6"/>
  <c r="D9" i="6"/>
  <c r="S7" i="6"/>
  <c r="E7" i="6"/>
  <c r="P10" i="6"/>
  <c r="S10" i="6"/>
  <c r="S9" i="6"/>
  <c r="K10" i="6"/>
  <c r="K9" i="6"/>
  <c r="C10" i="6"/>
  <c r="C9" i="6"/>
  <c r="Z10" i="6"/>
  <c r="O10" i="6"/>
  <c r="B9" i="6"/>
  <c r="N7" i="6"/>
  <c r="Y10" i="6"/>
  <c r="V9" i="6"/>
  <c r="B7" i="6"/>
  <c r="X8" i="6"/>
  <c r="J10" i="6"/>
  <c r="Z8" i="6"/>
  <c r="Z7" i="6"/>
  <c r="R8" i="6"/>
  <c r="J8" i="6"/>
  <c r="J7" i="6"/>
  <c r="W7" i="6"/>
  <c r="L7" i="6"/>
  <c r="W10" i="6"/>
  <c r="I10" i="6"/>
  <c r="Q8" i="6"/>
  <c r="Q7" i="6"/>
  <c r="V7" i="6"/>
  <c r="K7" i="6"/>
  <c r="H8" i="6"/>
  <c r="C4" i="4"/>
  <c r="D11" i="13"/>
  <c r="E11" i="13"/>
  <c r="F11" i="13"/>
  <c r="C5" i="4" s="1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G11" i="13"/>
  <c r="C6" i="4" s="1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E14" i="6"/>
  <c r="A10" i="10"/>
  <c r="A11" i="10"/>
  <c r="A12" i="10"/>
  <c r="A13" i="10"/>
  <c r="A14" i="10"/>
  <c r="A15" i="10"/>
  <c r="A16" i="10"/>
  <c r="A17" i="10"/>
  <c r="A9" i="10"/>
  <c r="F14" i="6"/>
  <c r="C21" i="10"/>
  <c r="D21" i="10"/>
  <c r="E21" i="10"/>
  <c r="F21" i="10"/>
  <c r="G21" i="10"/>
  <c r="H21" i="10"/>
  <c r="I21" i="10"/>
  <c r="J21" i="10"/>
  <c r="K21" i="10"/>
  <c r="B21" i="10"/>
  <c r="D10" i="10"/>
  <c r="D11" i="10"/>
  <c r="D18" i="10" s="1"/>
  <c r="E17" i="10" s="1"/>
  <c r="D12" i="10"/>
  <c r="D14" i="10"/>
  <c r="D15" i="10"/>
  <c r="D16" i="10"/>
  <c r="D17" i="10"/>
  <c r="D9" i="10"/>
  <c r="C10" i="10"/>
  <c r="C11" i="10"/>
  <c r="B3" i="10" s="1"/>
  <c r="C12" i="10"/>
  <c r="C14" i="10"/>
  <c r="C15" i="10"/>
  <c r="C16" i="10"/>
  <c r="C17" i="10"/>
  <c r="C9" i="10"/>
  <c r="G14" i="6"/>
  <c r="B2" i="6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C3" i="5"/>
  <c r="C4" i="5"/>
  <c r="C5" i="5"/>
  <c r="C6" i="5"/>
  <c r="C7" i="5"/>
  <c r="C8" i="5"/>
  <c r="C9" i="5"/>
  <c r="C10" i="5"/>
  <c r="C11" i="5"/>
  <c r="C12" i="5"/>
  <c r="C2" i="5"/>
  <c r="H14" i="6"/>
  <c r="I14" i="6"/>
  <c r="J14" i="6"/>
  <c r="K14" i="6"/>
  <c r="L14" i="6"/>
  <c r="M14" i="6"/>
  <c r="N14" i="6"/>
  <c r="O14" i="6"/>
  <c r="Q14" i="6"/>
  <c r="P14" i="6"/>
  <c r="S14" i="6"/>
  <c r="R14" i="6"/>
  <c r="T14" i="6"/>
  <c r="U14" i="6"/>
  <c r="V14" i="6"/>
  <c r="W14" i="6"/>
  <c r="X14" i="6"/>
  <c r="Y14" i="6"/>
  <c r="Z14" i="6"/>
  <c r="AH14" i="6"/>
  <c r="AE14" i="6"/>
  <c r="AJ14" i="6"/>
  <c r="AI14" i="6"/>
  <c r="AF14" i="6"/>
  <c r="AB14" i="6"/>
  <c r="AG14" i="6"/>
  <c r="AA14" i="6"/>
  <c r="AC14" i="6"/>
  <c r="AD14" i="6"/>
  <c r="D4" i="4" l="1"/>
  <c r="C4" i="6"/>
  <c r="S6" i="6"/>
  <c r="B6" i="6"/>
  <c r="I5" i="6"/>
  <c r="N6" i="6"/>
  <c r="V5" i="6"/>
  <c r="E5" i="6"/>
  <c r="J6" i="6"/>
  <c r="R5" i="6"/>
  <c r="X6" i="6"/>
  <c r="F6" i="6"/>
  <c r="M5" i="6"/>
  <c r="V6" i="6"/>
  <c r="R6" i="6"/>
  <c r="M6" i="6"/>
  <c r="I6" i="6"/>
  <c r="E6" i="6"/>
  <c r="Z5" i="6"/>
  <c r="U5" i="6"/>
  <c r="Q5" i="6"/>
  <c r="L5" i="6"/>
  <c r="H5" i="6"/>
  <c r="D5" i="6"/>
  <c r="P6" i="6"/>
  <c r="Z6" i="6"/>
  <c r="U6" i="6"/>
  <c r="Q6" i="6"/>
  <c r="L6" i="6"/>
  <c r="H6" i="6"/>
  <c r="D6" i="6"/>
  <c r="Y5" i="6"/>
  <c r="T5" i="6"/>
  <c r="O5" i="6"/>
  <c r="K5" i="6"/>
  <c r="G5" i="6"/>
  <c r="C5" i="6"/>
  <c r="B12" i="6"/>
  <c r="Y6" i="6"/>
  <c r="T6" i="6"/>
  <c r="O6" i="6"/>
  <c r="K6" i="6"/>
  <c r="G6" i="6"/>
  <c r="C6" i="6"/>
  <c r="W5" i="6"/>
  <c r="S5" i="6"/>
  <c r="N5" i="6"/>
  <c r="J5" i="6"/>
  <c r="F5" i="6"/>
  <c r="B5" i="6"/>
  <c r="E9" i="10"/>
  <c r="D8" i="6"/>
  <c r="T8" i="6"/>
  <c r="N9" i="6"/>
  <c r="AE6" i="6"/>
  <c r="W6" i="6"/>
  <c r="AH5" i="6"/>
  <c r="AD5" i="6"/>
  <c r="X5" i="6"/>
  <c r="E12" i="10"/>
  <c r="AD10" i="6"/>
  <c r="E10" i="10"/>
  <c r="E14" i="10"/>
  <c r="E15" i="10"/>
  <c r="E16" i="10"/>
  <c r="E13" i="10"/>
  <c r="AE11" i="6"/>
  <c r="AJ11" i="6"/>
  <c r="AC11" i="6"/>
  <c r="AF11" i="6"/>
  <c r="AD11" i="6"/>
  <c r="AI11" i="6"/>
  <c r="AA11" i="6"/>
  <c r="P11" i="6"/>
  <c r="AG11" i="6"/>
  <c r="AB11" i="6"/>
  <c r="AH11" i="6"/>
  <c r="X10" i="6"/>
  <c r="X9" i="6"/>
  <c r="P7" i="6"/>
  <c r="M7" i="6"/>
  <c r="M8" i="6"/>
  <c r="P8" i="6"/>
  <c r="AA8" i="6"/>
  <c r="AH8" i="6"/>
  <c r="AE8" i="6"/>
  <c r="AF8" i="6"/>
  <c r="AF9" i="6"/>
  <c r="AB5" i="6"/>
  <c r="O7" i="6"/>
  <c r="AC6" i="6"/>
  <c r="AD8" i="6"/>
  <c r="AJ7" i="6"/>
  <c r="AA6" i="6"/>
  <c r="AG6" i="6"/>
  <c r="AI6" i="6"/>
  <c r="AJ6" i="6"/>
  <c r="AB6" i="6"/>
  <c r="AF6" i="6"/>
  <c r="M10" i="6"/>
  <c r="M9" i="6"/>
  <c r="AG5" i="6"/>
  <c r="AF5" i="6"/>
  <c r="P5" i="6"/>
  <c r="AC5" i="6"/>
  <c r="AA5" i="6"/>
  <c r="AI5" i="6"/>
  <c r="AH6" i="6"/>
  <c r="C8" i="6"/>
  <c r="AG9" i="6"/>
  <c r="AJ5" i="6"/>
  <c r="AE10" i="6"/>
  <c r="AI10" i="6"/>
  <c r="P9" i="6"/>
  <c r="AH9" i="6"/>
  <c r="E11" i="10"/>
  <c r="AB10" i="6"/>
  <c r="AE5" i="6"/>
  <c r="AD6" i="6"/>
  <c r="I8" i="6"/>
  <c r="I7" i="6"/>
  <c r="E4" i="4" l="1"/>
  <c r="D4" i="6"/>
  <c r="C3" i="4"/>
  <c r="B3" i="6"/>
  <c r="B13" i="4"/>
  <c r="C13" i="4" s="1"/>
  <c r="D13" i="4" s="1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C12" i="4"/>
  <c r="D12" i="4" s="1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AH12" i="4" s="1"/>
  <c r="AI12" i="4" s="1"/>
  <c r="AJ12" i="4" s="1"/>
  <c r="AA10" i="6"/>
  <c r="AC8" i="6"/>
  <c r="AA7" i="6"/>
  <c r="AE7" i="6"/>
  <c r="AI8" i="6"/>
  <c r="AF7" i="6"/>
  <c r="AE9" i="6"/>
  <c r="AB7" i="6"/>
  <c r="AI7" i="6"/>
  <c r="Y7" i="6"/>
  <c r="AD7" i="6"/>
  <c r="AC7" i="6"/>
  <c r="R10" i="6"/>
  <c r="AG10" i="6"/>
  <c r="AJ10" i="6"/>
  <c r="AH10" i="6"/>
  <c r="AC10" i="6"/>
  <c r="AF10" i="6"/>
  <c r="AI9" i="6"/>
  <c r="AB9" i="6"/>
  <c r="AJ9" i="6"/>
  <c r="Y8" i="6"/>
  <c r="AB8" i="6"/>
  <c r="AG8" i="6"/>
  <c r="AG7" i="6"/>
  <c r="R9" i="6"/>
  <c r="AD9" i="6"/>
  <c r="AC9" i="6"/>
  <c r="AJ8" i="6"/>
  <c r="AH7" i="6"/>
  <c r="AA9" i="6"/>
  <c r="F4" i="4" l="1"/>
  <c r="E4" i="6"/>
  <c r="C12" i="6"/>
  <c r="B13" i="6"/>
  <c r="D3" i="4"/>
  <c r="C3" i="6"/>
  <c r="C13" i="6"/>
  <c r="D12" i="6"/>
  <c r="D13" i="6"/>
  <c r="G4" i="4" l="1"/>
  <c r="F4" i="6"/>
  <c r="E3" i="4"/>
  <c r="D3" i="6"/>
  <c r="E13" i="6"/>
  <c r="E12" i="6"/>
  <c r="H4" i="4" l="1"/>
  <c r="G4" i="6"/>
  <c r="F3" i="4"/>
  <c r="E3" i="6"/>
  <c r="F12" i="6"/>
  <c r="F13" i="6"/>
  <c r="I4" i="4" l="1"/>
  <c r="H4" i="6"/>
  <c r="G3" i="4"/>
  <c r="F3" i="6"/>
  <c r="G12" i="6"/>
  <c r="G13" i="6"/>
  <c r="J4" i="4" l="1"/>
  <c r="I4" i="6"/>
  <c r="H3" i="4"/>
  <c r="G3" i="6"/>
  <c r="H12" i="6"/>
  <c r="H13" i="6"/>
  <c r="K4" i="4" l="1"/>
  <c r="J4" i="6"/>
  <c r="I3" i="4"/>
  <c r="H3" i="6"/>
  <c r="I13" i="6"/>
  <c r="I12" i="6"/>
  <c r="L4" i="4" l="1"/>
  <c r="K4" i="6"/>
  <c r="J3" i="4"/>
  <c r="I3" i="6"/>
  <c r="J13" i="6"/>
  <c r="J12" i="6"/>
  <c r="M4" i="4" l="1"/>
  <c r="L4" i="6"/>
  <c r="K3" i="4"/>
  <c r="J3" i="6"/>
  <c r="K13" i="6"/>
  <c r="K12" i="6"/>
  <c r="N4" i="4" l="1"/>
  <c r="M4" i="6"/>
  <c r="L3" i="4"/>
  <c r="K3" i="6"/>
  <c r="L13" i="6"/>
  <c r="L12" i="6"/>
  <c r="O4" i="4" l="1"/>
  <c r="N4" i="6"/>
  <c r="M3" i="4"/>
  <c r="L3" i="6"/>
  <c r="M13" i="6"/>
  <c r="M12" i="6"/>
  <c r="P4" i="4" l="1"/>
  <c r="O4" i="6"/>
  <c r="N3" i="4"/>
  <c r="M3" i="6"/>
  <c r="N12" i="6"/>
  <c r="N13" i="6"/>
  <c r="Q4" i="4" l="1"/>
  <c r="P4" i="6"/>
  <c r="O3" i="4"/>
  <c r="N3" i="6"/>
  <c r="O12" i="6"/>
  <c r="O13" i="6"/>
  <c r="R4" i="4" l="1"/>
  <c r="Q4" i="6"/>
  <c r="P3" i="4"/>
  <c r="O3" i="6"/>
  <c r="P12" i="6"/>
  <c r="S4" i="4" l="1"/>
  <c r="R4" i="6"/>
  <c r="Q3" i="4"/>
  <c r="P3" i="6"/>
  <c r="Q13" i="6"/>
  <c r="Q12" i="6"/>
  <c r="P13" i="6"/>
  <c r="T4" i="4" l="1"/>
  <c r="S4" i="6"/>
  <c r="R3" i="4"/>
  <c r="Q3" i="6"/>
  <c r="R12" i="6"/>
  <c r="U4" i="4" l="1"/>
  <c r="T4" i="6"/>
  <c r="S3" i="4"/>
  <c r="R3" i="6"/>
  <c r="R13" i="6"/>
  <c r="S12" i="6"/>
  <c r="S13" i="6"/>
  <c r="V4" i="4" l="1"/>
  <c r="U4" i="6"/>
  <c r="T3" i="4"/>
  <c r="S3" i="6"/>
  <c r="T12" i="6"/>
  <c r="W4" i="4" l="1"/>
  <c r="V4" i="6"/>
  <c r="U3" i="4"/>
  <c r="T3" i="6"/>
  <c r="U12" i="6"/>
  <c r="T13" i="6"/>
  <c r="X4" i="4" l="1"/>
  <c r="W4" i="6"/>
  <c r="V3" i="4"/>
  <c r="U3" i="6"/>
  <c r="U13" i="6"/>
  <c r="V12" i="6"/>
  <c r="Y4" i="4" l="1"/>
  <c r="X4" i="6"/>
  <c r="W3" i="4"/>
  <c r="V3" i="6"/>
  <c r="V13" i="6"/>
  <c r="W12" i="6"/>
  <c r="Z4" i="4" l="1"/>
  <c r="Y4" i="6"/>
  <c r="X3" i="4"/>
  <c r="W3" i="6"/>
  <c r="W13" i="6"/>
  <c r="X13" i="6"/>
  <c r="X12" i="6"/>
  <c r="AA4" i="4" l="1"/>
  <c r="Z4" i="6"/>
  <c r="Y3" i="4"/>
  <c r="X3" i="6"/>
  <c r="Y13" i="6"/>
  <c r="Y12" i="6"/>
  <c r="AB4" i="4" l="1"/>
  <c r="AA4" i="6"/>
  <c r="Z3" i="4"/>
  <c r="Y3" i="6"/>
  <c r="Z12" i="6"/>
  <c r="AE12" i="6"/>
  <c r="AD12" i="6"/>
  <c r="AB12" i="6"/>
  <c r="AC12" i="6"/>
  <c r="AH12" i="6"/>
  <c r="AA12" i="6"/>
  <c r="AJ12" i="6"/>
  <c r="AG12" i="6"/>
  <c r="AI12" i="6"/>
  <c r="AF12" i="6"/>
  <c r="AC4" i="4" l="1"/>
  <c r="AB4" i="6"/>
  <c r="AA3" i="4"/>
  <c r="Z3" i="6"/>
  <c r="Z13" i="6"/>
  <c r="AH13" i="6"/>
  <c r="AJ13" i="6"/>
  <c r="AD13" i="6"/>
  <c r="AC13" i="6"/>
  <c r="AF13" i="6"/>
  <c r="AG13" i="6"/>
  <c r="AI13" i="6"/>
  <c r="AA13" i="6"/>
  <c r="AE13" i="6"/>
  <c r="AB13" i="6"/>
  <c r="AD4" i="4" l="1"/>
  <c r="AC4" i="6"/>
  <c r="AB3" i="4"/>
  <c r="AA3" i="6"/>
  <c r="AE4" i="4" l="1"/>
  <c r="AD4" i="6"/>
  <c r="AC3" i="4"/>
  <c r="AB3" i="6"/>
  <c r="AF4" i="4" l="1"/>
  <c r="AE4" i="6"/>
  <c r="AD3" i="4"/>
  <c r="AC3" i="6"/>
  <c r="AG4" i="4" l="1"/>
  <c r="AF4" i="6"/>
  <c r="AE3" i="4"/>
  <c r="AD3" i="6"/>
  <c r="AH4" i="4" l="1"/>
  <c r="AG4" i="6"/>
  <c r="AF3" i="4"/>
  <c r="AE3" i="6"/>
  <c r="AI4" i="4" l="1"/>
  <c r="AH4" i="6"/>
  <c r="AG3" i="4"/>
  <c r="AF3" i="6"/>
  <c r="AJ4" i="4" l="1"/>
  <c r="AJ4" i="6" s="1"/>
  <c r="AI4" i="6"/>
  <c r="AH3" i="4"/>
  <c r="AG3" i="6"/>
  <c r="AI3" i="4" l="1"/>
  <c r="AH3" i="6"/>
  <c r="AJ3" i="4" l="1"/>
  <c r="AJ3" i="6" s="1"/>
  <c r="AI3" i="6"/>
</calcChain>
</file>

<file path=xl/sharedStrings.xml><?xml version="1.0" encoding="utf-8"?>
<sst xmlns="http://schemas.openxmlformats.org/spreadsheetml/2006/main" count="1662" uniqueCount="201">
  <si>
    <t>Source:</t>
  </si>
  <si>
    <t>Coal</t>
  </si>
  <si>
    <t>Nuclear</t>
  </si>
  <si>
    <t>Wind</t>
  </si>
  <si>
    <t>natural gas nonpeaker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</si>
  <si>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</si>
  <si>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</si>
  <si>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</si>
  <si>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</si>
  <si>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</si>
  <si>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</si>
  <si>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</si>
  <si>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Lazard</t>
  </si>
  <si>
    <t xml:space="preserve">p.16-18 "Levelized Cost of Energy - Key Assumptions </t>
  </si>
  <si>
    <t>Notes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</si>
  <si>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</si>
  <si>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</si>
  <si>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</si>
  <si>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These types of plants tend to be limited by resources rather than dispatch cost.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</si>
  <si>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</si>
  <si>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</si>
  <si>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</si>
  <si>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BAU Expected Capacity Factors</t>
  </si>
  <si>
    <t>onshore wind</t>
  </si>
  <si>
    <t>hard coal</t>
  </si>
  <si>
    <t>Select Appendices: Electricity Capacity</t>
  </si>
  <si>
    <t>Select Case: Reference</t>
  </si>
  <si>
    <t>Select Type: Plant Type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</si>
  <si>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</si>
  <si>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</si>
  <si>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</si>
  <si>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</si>
  <si>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</si>
  <si>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</si>
  <si>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</si>
  <si>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</si>
  <si>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</si>
  <si>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</si>
  <si>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</si>
  <si>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</si>
  <si>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</si>
  <si>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</si>
  <si>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</si>
  <si>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</si>
  <si>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</si>
  <si>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</si>
  <si>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</si>
  <si>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</si>
  <si>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</si>
  <si>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</si>
  <si>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</si>
  <si>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</si>
  <si>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</si>
  <si>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</si>
  <si>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</si>
  <si>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</si>
  <si>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</si>
  <si>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</si>
  <si>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</si>
  <si>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</si>
  <si>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</si>
  <si>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</si>
  <si>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</si>
  <si>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</si>
  <si>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</si>
  <si>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</si>
  <si>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Oil/Gas Combustion Turbine</t>
  </si>
  <si>
    <t>Oil/Gas Steam Turbine</t>
  </si>
  <si>
    <t>Oil/Gas Combined Cycle</t>
  </si>
  <si>
    <t>Biomass / Geothermal</t>
  </si>
  <si>
    <t>Solar</t>
  </si>
  <si>
    <t>Hydro / Wave / Tidal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</si>
  <si>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</si>
  <si>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</si>
  <si>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</si>
  <si>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</si>
  <si>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</si>
  <si>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</si>
  <si>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</si>
  <si>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</si>
  <si>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</si>
  <si>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</si>
  <si>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</si>
  <si>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</si>
  <si>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</si>
  <si>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Select Appendices: Electricity Generation</t>
  </si>
  <si>
    <t>Average capacity factors by technology type (2010-2014)</t>
  </si>
  <si>
    <t>Lazard's Levelized Cost of Energy Analysis - Version 11.0</t>
  </si>
  <si>
    <t>https://www.lazard.com/perspective/levelized-cost-of-energy-2017/</t>
  </si>
  <si>
    <t xml:space="preserve">Existing Capacity Factors </t>
  </si>
  <si>
    <t>National Energy Board</t>
  </si>
  <si>
    <t>CEF technology type</t>
  </si>
  <si>
    <t>EPS technology type</t>
  </si>
  <si>
    <t>Onshore/offshore wind</t>
  </si>
  <si>
    <t>Hard coal, lignite</t>
  </si>
  <si>
    <t>biomass, geothermal</t>
  </si>
  <si>
    <t>solar PV, solar thermal</t>
  </si>
  <si>
    <t>Not sure why we have solar thermal here.. Is it actually used by the model?</t>
  </si>
  <si>
    <t>Average gen 2010-2014 (GWh)</t>
  </si>
  <si>
    <t>Average CF 2010-2014 (%)</t>
  </si>
  <si>
    <t>Average share of gen (%)</t>
  </si>
  <si>
    <t>Assuming all NGCC in Canada are used as peakers</t>
  </si>
  <si>
    <t>2014 is last historical value in CEF2016</t>
  </si>
  <si>
    <t>Added columns to inform about generation and share of generation by technology – to help with understanding the big picture</t>
  </si>
  <si>
    <t>Existing CF are calculated from average CF between 2010 and 2014. See additional notes on the Pre-ret Calculations tab.</t>
  </si>
  <si>
    <t>BECF-pre-ret assumptions</t>
  </si>
  <si>
    <t>BECF-pre-non-ret &amp; BECF-new assumptions</t>
  </si>
  <si>
    <t xml:space="preserve">For all sources other than nuclear, onshore/offshore wind, geothermal,solar PV, we assume a 10% improvement in the </t>
  </si>
  <si>
    <t>For onshore/offshore wind, solar PV, geothermal, and solar thermal we take an average of Lazard's projected capacity factors for new units.</t>
  </si>
  <si>
    <t>Tweaked the following assumptions developed for the US model (including updated to latest Lazard's LCOE):</t>
  </si>
  <si>
    <t>Newly Built Target Electricity Capacity Factors (wind, geothermal, solar PV, solar thermal)</t>
  </si>
  <si>
    <t>Natural gas peaker, petroleum</t>
  </si>
  <si>
    <t>coal to gas</t>
  </si>
  <si>
    <t>Select Report Version: Canada’s Energy Future 2016: Update</t>
  </si>
  <si>
    <t>Canada's Energy Future 2016: Update</t>
  </si>
  <si>
    <t>https://apps.neb-one.gc.ca/ftrppndc/dflt.aspx?GoCTemplateCulture=en-CA</t>
  </si>
  <si>
    <t>Biomass since geothermal is nonexistent in AB</t>
  </si>
  <si>
    <t>Annual Capacity Factor</t>
  </si>
  <si>
    <t>Year</t>
  </si>
  <si>
    <t>Cogen</t>
  </si>
  <si>
    <t>CC</t>
  </si>
  <si>
    <t>SC</t>
  </si>
  <si>
    <t>Hydro</t>
  </si>
  <si>
    <t>Other</t>
  </si>
  <si>
    <t>Aeso Capacity Factors</t>
  </si>
  <si>
    <t>AESO</t>
  </si>
  <si>
    <t>AESO Annual Market Statistics Report Data File</t>
  </si>
  <si>
    <t>Gen. Availability</t>
  </si>
  <si>
    <t xml:space="preserve">https://www.aeso.ca/market/market-and-system-reporting/annual-market-statistic-reports/ </t>
  </si>
  <si>
    <t>Notes for AB:</t>
  </si>
  <si>
    <t>offshore wind</t>
  </si>
  <si>
    <t>Select Report Version: Canada’s Energy Future 2016</t>
  </si>
  <si>
    <t>https://www.cangea.ca/uploads/3/0/9/7/30973335/cangea_bc_climate_leadership_submission_2016.pdf</t>
  </si>
  <si>
    <t>Since there are no petroleum plants providing power to the grid (and unlikely to be in the future) we set their value to 0</t>
  </si>
  <si>
    <t>Geothermal Capacity Factors</t>
  </si>
  <si>
    <t>Cangea</t>
  </si>
  <si>
    <t>p. 3</t>
  </si>
  <si>
    <t>Phase 2 Consultation Submission to the b.C. Climate Leadership Team</t>
  </si>
  <si>
    <t>N/A</t>
  </si>
  <si>
    <t>Also supported by https://www.ceri.ca/assets/files/Study_168_Full_Report.pdf, page 63</t>
  </si>
  <si>
    <t>Although yearly capacity factors could be derived from existing modelling, we assume (average) constant capacity factors for the duration of the model run.</t>
  </si>
  <si>
    <t>cogeneration</t>
  </si>
  <si>
    <t>Reference Case*</t>
  </si>
  <si>
    <t>Low Growth</t>
  </si>
  <si>
    <t>High Coal-to-Gas</t>
  </si>
  <si>
    <t>No Coal-to-Gas</t>
  </si>
  <si>
    <t>Large-hydro Addition</t>
  </si>
  <si>
    <t>Western Integration</t>
  </si>
  <si>
    <t>High Cogeneration</t>
  </si>
  <si>
    <t>Demand</t>
  </si>
  <si>
    <t>Total AIL Energy</t>
  </si>
  <si>
    <t>Generation</t>
  </si>
  <si>
    <t>Coal-fired</t>
  </si>
  <si>
    <t>Cogeneration</t>
  </si>
  <si>
    <t>Combined Cycle</t>
  </si>
  <si>
    <t>Simple Cycle</t>
  </si>
  <si>
    <t>Coal-to-Gas</t>
  </si>
  <si>
    <t>Intertie</t>
  </si>
  <si>
    <t>Total</t>
  </si>
  <si>
    <t>Reference Case</t>
  </si>
  <si>
    <t>AIL Peak</t>
  </si>
  <si>
    <t>Source: AESO, AESO 2017 Annual Market Statistics</t>
  </si>
  <si>
    <t>All technologies</t>
  </si>
  <si>
    <t>Note: data only captures electricity provided to the grid, and tehrefore excludes behind-the-fence generation used onsite (as explained page 11, around figure 11 of the AESO report)</t>
  </si>
  <si>
    <t>This explains the low capacity factor for cogeneration, for which another dataset needs to be found.</t>
  </si>
  <si>
    <t>AESO does not provide much data on behind-the-fence generation, which is produced through cogeneration. AESO forecast is used to derive an average capacity factor fo cogeneration.</t>
  </si>
  <si>
    <t>Reference Case and Scenario Load Peak and Installed Generation by Type (MW)</t>
  </si>
  <si>
    <t>Source: AESO</t>
  </si>
  <si>
    <t>Reference Case and Scenario Load Energy and Energy by Fuel Type (GWh)</t>
  </si>
  <si>
    <t>Capacity (MW)</t>
  </si>
  <si>
    <t>Generation (GWh)</t>
  </si>
  <si>
    <t>ALBERTA ELECTRIC ENERGY NET INSTALLED CAPACITY (MCR  MW) BY RESOURCE</t>
  </si>
  <si>
    <t>Resource Type</t>
  </si>
  <si>
    <t xml:space="preserve"> Cogeneration </t>
  </si>
  <si>
    <t xml:space="preserve">Year </t>
  </si>
  <si>
    <t>Natural Gas</t>
  </si>
  <si>
    <t>Biogas &amp; Biomass</t>
  </si>
  <si>
    <t>sub total Renewables</t>
  </si>
  <si>
    <t>*Others</t>
  </si>
  <si>
    <t>Total Cogen</t>
  </si>
  <si>
    <t>Total Gas Cogen</t>
  </si>
  <si>
    <r>
      <t xml:space="preserve">* </t>
    </r>
    <r>
      <rPr>
        <i/>
        <sz val="10"/>
        <rFont val="Arial"/>
        <family val="2"/>
      </rPr>
      <t>Others</t>
    </r>
    <r>
      <rPr>
        <sz val="10"/>
        <rFont val="Arial"/>
        <family val="2"/>
      </rPr>
      <t xml:space="preserve"> include oil, diesel, waste heat</t>
    </r>
  </si>
  <si>
    <t>Excludes Isolated Plants</t>
  </si>
  <si>
    <t>Please note that all data from 2010 and earlier was collected and compiled by the Alberta Energy Regulator and its predecessors.</t>
  </si>
  <si>
    <t>Capacity</t>
  </si>
  <si>
    <t>ALBERTA ELECTRIC ENERGY GENERATION (GWh) BY RESOURCE AND INTERCHANGE</t>
  </si>
  <si>
    <t>Net Interchange</t>
  </si>
  <si>
    <t>In</t>
  </si>
  <si>
    <t>Out</t>
  </si>
  <si>
    <t>Total GAS Cogen</t>
  </si>
  <si>
    <t>Capacity factors</t>
  </si>
  <si>
    <t>Annual average (10-yrs)</t>
  </si>
  <si>
    <t>Annual average (5-yrs)</t>
  </si>
  <si>
    <t>Annual average (3-yrs)</t>
  </si>
  <si>
    <t>​Installed capacity</t>
  </si>
  <si>
    <t>Alberta Utility Commission</t>
  </si>
  <si>
    <t>Installed capacity spreadsheet</t>
  </si>
  <si>
    <t>http://www.auc.ab.ca/pages/annual-electricity-data.aspx</t>
  </si>
  <si>
    <t>Total generation</t>
  </si>
  <si>
    <t>Average 5-yrs</t>
  </si>
  <si>
    <t>Average 3-yrs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</si>
</sst>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%"/>
    <numFmt numFmtId="167" formatCode="0.0"/>
    <numFmt numFmtId="168" formatCode="#,##0.0"/>
    <numFmt numFmtId="169" formatCode="0.000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0"/>
      <name val="Calibri"/>
      <family val="2"/>
      <scheme val="minor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u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i/>
      <sz val="10"/>
      <name val="Arial"/>
      <family val="2"/>
    </font>
    <font>
      <sz val="10"/>
      <color indexed="12"/>
      <name val="Arial"/>
      <family val="2"/>
    </font>
    <font>
      <sz val="11"/>
      <color indexed="12"/>
      <name val="Arial"/>
      <family val="2"/>
    </font>
    <font>
      <b/>
      <sz val="10"/>
      <color indexed="10"/>
      <name val="Arial"/>
      <family val="2"/>
    </font>
    <font>
      <sz val="18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10" fillId="0" borderId="0" applyBorder="0"/>
    <xf numFmtId="0" fontId="3" fillId="0" borderId="0"/>
    <xf numFmtId="0" fontId="3" fillId="0" borderId="0"/>
  </cellStyleXfs>
  <cellXfs count="12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1" applyAlignment="1">
      <alignment wrapText="1"/>
    </xf>
    <xf numFmtId="0" fontId="5" fillId="3" borderId="0" xfId="0" applyFont="1" applyFill="1"/>
    <xf numFmtId="0" fontId="0" fillId="0" borderId="0" xfId="0" applyFont="1"/>
    <xf numFmtId="0" fontId="8" fillId="0" borderId="0" xfId="0" applyFont="1" applyFill="1"/>
    <xf numFmtId="0" fontId="5" fillId="3" borderId="0" xfId="0" applyFont="1" applyFill="1" applyAlignment="1">
      <alignment horizontal="center" vertical="center" wrapText="1"/>
    </xf>
    <xf numFmtId="165" fontId="0" fillId="0" borderId="0" xfId="2" applyNumberFormat="1" applyFont="1"/>
    <xf numFmtId="166" fontId="0" fillId="0" borderId="0" xfId="4" applyNumberFormat="1" applyFont="1"/>
    <xf numFmtId="165" fontId="1" fillId="0" borderId="0" xfId="0" applyNumberFormat="1" applyFont="1"/>
    <xf numFmtId="0" fontId="9" fillId="0" borderId="0" xfId="0" applyFont="1"/>
    <xf numFmtId="0" fontId="10" fillId="0" borderId="0" xfId="5" applyNumberFormat="1" applyFill="1" applyAlignment="1" applyProtection="1"/>
    <xf numFmtId="0" fontId="7" fillId="0" borderId="0" xfId="5" applyNumberFormat="1" applyFont="1" applyFill="1" applyAlignment="1" applyProtection="1"/>
    <xf numFmtId="0" fontId="6" fillId="0" borderId="0" xfId="5" applyNumberFormat="1" applyFont="1" applyFill="1" applyAlignment="1" applyProtection="1"/>
    <xf numFmtId="0" fontId="12" fillId="4" borderId="1" xfId="6" applyFont="1" applyFill="1" applyBorder="1" applyAlignment="1">
      <alignment horizontal="center" vertical="center"/>
    </xf>
    <xf numFmtId="0" fontId="12" fillId="4" borderId="2" xfId="6" applyFont="1" applyFill="1" applyBorder="1" applyAlignment="1">
      <alignment horizontal="center" vertical="center"/>
    </xf>
    <xf numFmtId="0" fontId="12" fillId="4" borderId="3" xfId="6" applyFont="1" applyFill="1" applyBorder="1" applyAlignment="1">
      <alignment horizontal="center" vertical="center"/>
    </xf>
    <xf numFmtId="0" fontId="12" fillId="4" borderId="4" xfId="6" applyFont="1" applyFill="1" applyBorder="1" applyAlignment="1">
      <alignment horizontal="center" vertical="center"/>
    </xf>
    <xf numFmtId="9" fontId="13" fillId="4" borderId="5" xfId="6" applyNumberFormat="1" applyFont="1" applyFill="1" applyBorder="1" applyAlignment="1">
      <alignment horizontal="center" vertical="center"/>
    </xf>
    <xf numFmtId="9" fontId="13" fillId="4" borderId="6" xfId="6" applyNumberFormat="1" applyFont="1" applyFill="1" applyBorder="1" applyAlignment="1">
      <alignment horizontal="center" vertical="center"/>
    </xf>
    <xf numFmtId="0" fontId="12" fillId="4" borderId="7" xfId="6" applyFont="1" applyFill="1" applyBorder="1" applyAlignment="1">
      <alignment horizontal="center" vertical="center"/>
    </xf>
    <xf numFmtId="9" fontId="13" fillId="4" borderId="8" xfId="6" applyNumberFormat="1" applyFont="1" applyFill="1" applyBorder="1" applyAlignment="1">
      <alignment horizontal="center" vertical="center"/>
    </xf>
    <xf numFmtId="9" fontId="13" fillId="4" borderId="9" xfId="6" applyNumberFormat="1" applyFont="1" applyFill="1" applyBorder="1" applyAlignment="1">
      <alignment horizontal="center" vertical="center"/>
    </xf>
    <xf numFmtId="0" fontId="0" fillId="0" borderId="0" xfId="0" quotePrefix="1"/>
    <xf numFmtId="9" fontId="0" fillId="0" borderId="0" xfId="0" applyNumberFormat="1"/>
    <xf numFmtId="0" fontId="1" fillId="0" borderId="0" xfId="0" applyFont="1" applyAlignment="1">
      <alignment horizontal="center"/>
    </xf>
    <xf numFmtId="0" fontId="0" fillId="4" borderId="0" xfId="0" applyFill="1" applyAlignment="1">
      <alignment wrapText="1"/>
    </xf>
    <xf numFmtId="0" fontId="0" fillId="4" borderId="0" xfId="0" applyFill="1"/>
    <xf numFmtId="0" fontId="0" fillId="0" borderId="0" xfId="0" applyNumberFormat="1" applyFill="1" applyAlignment="1" applyProtection="1"/>
    <xf numFmtId="164" fontId="0" fillId="0" borderId="0" xfId="0" applyNumberFormat="1" applyFill="1"/>
    <xf numFmtId="0" fontId="1" fillId="4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left" vertical="center" wrapText="1"/>
    </xf>
    <xf numFmtId="3" fontId="0" fillId="4" borderId="5" xfId="0" applyNumberFormat="1" applyFill="1" applyBorder="1" applyAlignment="1">
      <alignment horizontal="center"/>
    </xf>
    <xf numFmtId="0" fontId="1" fillId="4" borderId="5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9" fontId="0" fillId="0" borderId="0" xfId="4" applyFont="1"/>
    <xf numFmtId="0" fontId="14" fillId="5" borderId="0" xfId="0" applyFont="1" applyFill="1"/>
    <xf numFmtId="0" fontId="5" fillId="5" borderId="0" xfId="0" applyFont="1" applyFill="1"/>
    <xf numFmtId="0" fontId="15" fillId="4" borderId="0" xfId="0" applyFont="1" applyFill="1"/>
    <xf numFmtId="0" fontId="16" fillId="4" borderId="0" xfId="0" applyFont="1" applyFill="1"/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/>
    <xf numFmtId="3" fontId="0" fillId="4" borderId="0" xfId="0" applyNumberFormat="1" applyFill="1" applyBorder="1" applyAlignment="1">
      <alignment horizontal="center"/>
    </xf>
    <xf numFmtId="3" fontId="0" fillId="0" borderId="0" xfId="0" applyNumberFormat="1"/>
    <xf numFmtId="43" fontId="0" fillId="0" borderId="0" xfId="2" applyFont="1"/>
    <xf numFmtId="0" fontId="17" fillId="0" borderId="0" xfId="7" applyFont="1" applyBorder="1"/>
    <xf numFmtId="0" fontId="18" fillId="0" borderId="0" xfId="7" applyFont="1"/>
    <xf numFmtId="0" fontId="3" fillId="0" borderId="0" xfId="7"/>
    <xf numFmtId="0" fontId="18" fillId="0" borderId="13" xfId="7" applyFont="1" applyFill="1" applyBorder="1" applyAlignment="1">
      <alignment horizontal="centerContinuous"/>
    </xf>
    <xf numFmtId="0" fontId="19" fillId="0" borderId="13" xfId="7" applyFont="1" applyFill="1" applyBorder="1" applyAlignment="1">
      <alignment horizontal="centerContinuous"/>
    </xf>
    <xf numFmtId="0" fontId="18" fillId="0" borderId="14" xfId="7" applyFont="1" applyFill="1" applyBorder="1" applyAlignment="1">
      <alignment horizontal="centerContinuous"/>
    </xf>
    <xf numFmtId="0" fontId="18" fillId="0" borderId="15" xfId="7" applyFont="1" applyFill="1" applyBorder="1" applyAlignment="1">
      <alignment horizontal="centerContinuous"/>
    </xf>
    <xf numFmtId="0" fontId="3" fillId="0" borderId="0" xfId="7" applyFill="1"/>
    <xf numFmtId="0" fontId="17" fillId="0" borderId="16" xfId="7" applyFont="1" applyFill="1" applyBorder="1"/>
    <xf numFmtId="0" fontId="19" fillId="0" borderId="17" xfId="7" applyFont="1" applyFill="1" applyBorder="1" applyAlignment="1">
      <alignment horizontal="centerContinuous"/>
    </xf>
    <xf numFmtId="0" fontId="17" fillId="0" borderId="18" xfId="7" applyFont="1" applyFill="1" applyBorder="1" applyAlignment="1">
      <alignment horizontal="centerContinuous"/>
    </xf>
    <xf numFmtId="0" fontId="19" fillId="0" borderId="19" xfId="7" applyFont="1" applyFill="1" applyBorder="1" applyAlignment="1">
      <alignment horizontal="left"/>
    </xf>
    <xf numFmtId="0" fontId="19" fillId="0" borderId="19" xfId="7" applyFont="1" applyFill="1" applyBorder="1" applyAlignment="1">
      <alignment horizontal="center"/>
    </xf>
    <xf numFmtId="0" fontId="19" fillId="0" borderId="20" xfId="7" applyFont="1" applyFill="1" applyBorder="1" applyAlignment="1">
      <alignment horizontal="center" wrapText="1"/>
    </xf>
    <xf numFmtId="0" fontId="19" fillId="0" borderId="20" xfId="7" applyFont="1" applyFill="1" applyBorder="1" applyAlignment="1">
      <alignment horizontal="center"/>
    </xf>
    <xf numFmtId="0" fontId="19" fillId="0" borderId="21" xfId="7" applyFont="1" applyFill="1" applyBorder="1" applyAlignment="1">
      <alignment horizontal="center"/>
    </xf>
    <xf numFmtId="0" fontId="19" fillId="0" borderId="22" xfId="7" applyFont="1" applyFill="1" applyBorder="1"/>
    <xf numFmtId="0" fontId="19" fillId="0" borderId="23" xfId="7" applyFont="1" applyFill="1" applyBorder="1" applyAlignment="1">
      <alignment horizontal="center" wrapText="1"/>
    </xf>
    <xf numFmtId="0" fontId="19" fillId="0" borderId="24" xfId="7" applyFont="1" applyFill="1" applyBorder="1" applyAlignment="1">
      <alignment horizontal="center" wrapText="1"/>
    </xf>
    <xf numFmtId="0" fontId="20" fillId="0" borderId="25" xfId="7" applyFont="1" applyFill="1" applyBorder="1" applyAlignment="1">
      <alignment horizontal="left"/>
    </xf>
    <xf numFmtId="4" fontId="21" fillId="0" borderId="0" xfId="7" applyNumberFormat="1" applyFont="1" applyFill="1" applyBorder="1"/>
    <xf numFmtId="4" fontId="21" fillId="0" borderId="15" xfId="7" applyNumberFormat="1" applyFont="1" applyFill="1" applyBorder="1"/>
    <xf numFmtId="167" fontId="21" fillId="0" borderId="26" xfId="7" applyNumberFormat="1" applyFont="1" applyFill="1" applyBorder="1"/>
    <xf numFmtId="168" fontId="22" fillId="0" borderId="25" xfId="7" applyNumberFormat="1" applyFont="1" applyFill="1" applyBorder="1"/>
    <xf numFmtId="168" fontId="22" fillId="0" borderId="26" xfId="7" applyNumberFormat="1" applyFont="1" applyFill="1" applyBorder="1"/>
    <xf numFmtId="4" fontId="21" fillId="0" borderId="26" xfId="7" applyNumberFormat="1" applyFont="1" applyFill="1" applyBorder="1"/>
    <xf numFmtId="0" fontId="20" fillId="0" borderId="23" xfId="7" applyFont="1" applyFill="1" applyBorder="1" applyAlignment="1">
      <alignment horizontal="left"/>
    </xf>
    <xf numFmtId="4" fontId="21" fillId="0" borderId="27" xfId="7" applyNumberFormat="1" applyFont="1" applyFill="1" applyBorder="1"/>
    <xf numFmtId="4" fontId="21" fillId="0" borderId="24" xfId="7" applyNumberFormat="1" applyFont="1" applyFill="1" applyBorder="1"/>
    <xf numFmtId="168" fontId="22" fillId="0" borderId="23" xfId="7" applyNumberFormat="1" applyFont="1" applyFill="1" applyBorder="1"/>
    <xf numFmtId="168" fontId="22" fillId="0" borderId="24" xfId="7" applyNumberFormat="1" applyFont="1" applyFill="1" applyBorder="1"/>
    <xf numFmtId="0" fontId="20" fillId="0" borderId="0" xfId="7" applyFont="1" applyFill="1" applyBorder="1" applyAlignment="1">
      <alignment horizontal="left"/>
    </xf>
    <xf numFmtId="167" fontId="21" fillId="0" borderId="0" xfId="7" applyNumberFormat="1" applyFont="1" applyFill="1" applyBorder="1"/>
    <xf numFmtId="0" fontId="4" fillId="0" borderId="0" xfId="7" applyFont="1" applyFill="1" applyBorder="1"/>
    <xf numFmtId="169" fontId="3" fillId="0" borderId="0" xfId="7" applyNumberFormat="1"/>
    <xf numFmtId="0" fontId="24" fillId="0" borderId="0" xfId="7" applyFont="1" applyAlignment="1">
      <alignment horizontal="right"/>
    </xf>
    <xf numFmtId="166" fontId="25" fillId="0" borderId="0" xfId="7" applyNumberFormat="1" applyFont="1" applyFill="1" applyBorder="1"/>
    <xf numFmtId="0" fontId="26" fillId="0" borderId="0" xfId="7" applyFont="1"/>
    <xf numFmtId="0" fontId="4" fillId="0" borderId="0" xfId="3"/>
    <xf numFmtId="0" fontId="4" fillId="0" borderId="0" xfId="3" quotePrefix="1" applyFill="1"/>
    <xf numFmtId="0" fontId="4" fillId="0" borderId="0" xfId="3" applyFill="1"/>
    <xf numFmtId="0" fontId="4" fillId="0" borderId="0" xfId="3" applyFont="1"/>
    <xf numFmtId="0" fontId="27" fillId="5" borderId="0" xfId="0" applyFont="1" applyFill="1"/>
    <xf numFmtId="0" fontId="28" fillId="0" borderId="0" xfId="7" applyFont="1"/>
    <xf numFmtId="0" fontId="17" fillId="0" borderId="28" xfId="7" applyFont="1" applyFill="1" applyBorder="1" applyAlignment="1">
      <alignment horizontal="centerContinuous"/>
    </xf>
    <xf numFmtId="0" fontId="29" fillId="0" borderId="29" xfId="7" applyFont="1" applyFill="1" applyBorder="1" applyAlignment="1">
      <alignment horizontal="centerContinuous"/>
    </xf>
    <xf numFmtId="0" fontId="17" fillId="0" borderId="17" xfId="7" applyFont="1" applyFill="1" applyBorder="1" applyAlignment="1">
      <alignment horizontal="centerContinuous"/>
    </xf>
    <xf numFmtId="0" fontId="17" fillId="0" borderId="18" xfId="7" applyFont="1" applyFill="1" applyBorder="1" applyAlignment="1">
      <alignment horizontal="left"/>
    </xf>
    <xf numFmtId="0" fontId="17" fillId="0" borderId="15" xfId="7" applyFont="1" applyFill="1" applyBorder="1" applyAlignment="1">
      <alignment horizontal="centerContinuous"/>
    </xf>
    <xf numFmtId="0" fontId="3" fillId="0" borderId="30" xfId="7" applyFill="1" applyBorder="1"/>
    <xf numFmtId="0" fontId="19" fillId="0" borderId="23" xfId="7" applyFont="1" applyFill="1" applyBorder="1" applyAlignment="1">
      <alignment horizontal="center"/>
    </xf>
    <xf numFmtId="0" fontId="19" fillId="0" borderId="27" xfId="7" applyFont="1" applyFill="1" applyBorder="1" applyAlignment="1">
      <alignment horizontal="center" wrapText="1"/>
    </xf>
    <xf numFmtId="0" fontId="19" fillId="0" borderId="27" xfId="7" applyFont="1" applyFill="1" applyBorder="1" applyAlignment="1">
      <alignment horizontal="center"/>
    </xf>
    <xf numFmtId="0" fontId="19" fillId="0" borderId="24" xfId="7" applyFont="1" applyFill="1" applyBorder="1" applyAlignment="1">
      <alignment horizontal="center"/>
    </xf>
    <xf numFmtId="0" fontId="19" fillId="0" borderId="31" xfId="7" applyFont="1" applyFill="1" applyBorder="1" applyAlignment="1">
      <alignment horizontal="center"/>
    </xf>
    <xf numFmtId="168" fontId="21" fillId="0" borderId="0" xfId="7" applyNumberFormat="1" applyFont="1" applyFill="1" applyBorder="1"/>
    <xf numFmtId="168" fontId="21" fillId="0" borderId="0" xfId="7" applyNumberFormat="1" applyFont="1" applyFill="1" applyBorder="1" applyAlignment="1">
      <alignment horizontal="right"/>
    </xf>
    <xf numFmtId="168" fontId="21" fillId="0" borderId="25" xfId="7" applyNumberFormat="1" applyFont="1" applyFill="1" applyBorder="1" applyAlignment="1">
      <alignment horizontal="right"/>
    </xf>
    <xf numFmtId="168" fontId="21" fillId="0" borderId="15" xfId="7" applyNumberFormat="1" applyFont="1" applyFill="1" applyBorder="1"/>
    <xf numFmtId="168" fontId="20" fillId="0" borderId="26" xfId="7" applyNumberFormat="1" applyFont="1" applyFill="1" applyBorder="1"/>
    <xf numFmtId="0" fontId="20" fillId="0" borderId="32" xfId="7" applyFont="1" applyFill="1" applyBorder="1" applyAlignment="1">
      <alignment horizontal="left"/>
    </xf>
    <xf numFmtId="0" fontId="3" fillId="0" borderId="0" xfId="7" applyFill="1" applyBorder="1"/>
    <xf numFmtId="0" fontId="3" fillId="0" borderId="26" xfId="7" applyFill="1" applyBorder="1"/>
    <xf numFmtId="168" fontId="21" fillId="0" borderId="26" xfId="7" applyNumberFormat="1" applyFont="1" applyFill="1" applyBorder="1"/>
    <xf numFmtId="168" fontId="21" fillId="0" borderId="25" xfId="7" applyNumberFormat="1" applyFont="1" applyFill="1" applyBorder="1"/>
    <xf numFmtId="168" fontId="20" fillId="0" borderId="30" xfId="7" applyNumberFormat="1" applyFont="1" applyFill="1" applyBorder="1"/>
    <xf numFmtId="168" fontId="21" fillId="0" borderId="27" xfId="7" applyNumberFormat="1" applyFont="1" applyFill="1" applyBorder="1"/>
    <xf numFmtId="168" fontId="21" fillId="0" borderId="24" xfId="7" applyNumberFormat="1" applyFont="1" applyFill="1" applyBorder="1"/>
    <xf numFmtId="168" fontId="21" fillId="0" borderId="23" xfId="7" applyNumberFormat="1" applyFont="1" applyFill="1" applyBorder="1"/>
    <xf numFmtId="168" fontId="20" fillId="0" borderId="31" xfId="7" applyNumberFormat="1" applyFont="1" applyFill="1" applyBorder="1"/>
    <xf numFmtId="0" fontId="5" fillId="6" borderId="0" xfId="0" applyFont="1" applyFill="1" applyAlignment="1">
      <alignment horizontal="center" vertical="center" wrapText="1"/>
    </xf>
    <xf numFmtId="10" fontId="0" fillId="0" borderId="0" xfId="4" applyNumberFormat="1" applyFont="1"/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1" fillId="4" borderId="0" xfId="6" applyFont="1" applyFill="1" applyBorder="1" applyAlignment="1">
      <alignment horizontal="left"/>
    </xf>
  </cellXfs>
  <cellStyles count="8">
    <cellStyle name="Comma" xfId="2" builtinId="3"/>
    <cellStyle name="Hyperlink" xfId="1" builtinId="8"/>
    <cellStyle name="Normal" xfId="0" builtinId="0"/>
    <cellStyle name="Normal 2" xfId="3" xr:uid="{00000000-0005-0000-0000-000003000000}"/>
    <cellStyle name="Normal 3" xfId="5" xr:uid="{EB682930-10AF-44C0-B585-E3D9FCFCC467}"/>
    <cellStyle name="Normal 4" xfId="7" xr:uid="{DCF1575A-D5B9-8E4C-9C12-3E92DB9ACA3D}"/>
    <cellStyle name="Normal 461" xfId="6" xr:uid="{4A6E909C-CECF-4CBA-A76A-22D1EACB31E9}"/>
    <cellStyle name="Percent" xfId="4" builtinId="5"/>
  </cellStyles>
  <dxfs count="72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BA41F0A6-5F8E-45F2-9629-65639D284857}" name="Table130" displayName="Table130" ref="A8:AK17" totalsRowShown="0">
  <tableColumns count="37">
    <tableColumn id="1" xr3:uid="{00000000-0010-0000-0000-000001000000}" name="_"/>
    <tableColumn id="2" xr3:uid="{00000000-0010-0000-0000-000002000000}" name="2005"/>
    <tableColumn id="3" xr3:uid="{00000000-0010-0000-0000-000003000000}" name="2006"/>
    <tableColumn id="4" xr3:uid="{00000000-0010-0000-0000-000004000000}" name="2007"/>
    <tableColumn id="5" xr3:uid="{00000000-0010-0000-0000-000005000000}" name="2008"/>
    <tableColumn id="6" xr3:uid="{00000000-0010-0000-0000-000006000000}" name="2009"/>
    <tableColumn id="7" xr3:uid="{00000000-0010-0000-0000-000007000000}" name="2010"/>
    <tableColumn id="8" xr3:uid="{00000000-0010-0000-0000-000008000000}" name="2011"/>
    <tableColumn id="9" xr3:uid="{00000000-0010-0000-0000-000009000000}" name="2012"/>
    <tableColumn id="10" xr3:uid="{00000000-0010-0000-0000-00000A000000}" name="2013"/>
    <tableColumn id="11" xr3:uid="{00000000-0010-0000-0000-00000B000000}" name="2014"/>
    <tableColumn id="12" xr3:uid="{00000000-0010-0000-0000-00000C000000}" name="2015"/>
    <tableColumn id="13" xr3:uid="{00000000-0010-0000-0000-00000D000000}" name="2016"/>
    <tableColumn id="14" xr3:uid="{00000000-0010-0000-0000-00000E000000}" name="2017"/>
    <tableColumn id="15" xr3:uid="{00000000-0010-0000-0000-00000F000000}" name="2018"/>
    <tableColumn id="16" xr3:uid="{00000000-0010-0000-0000-000010000000}" name="2019"/>
    <tableColumn id="17" xr3:uid="{00000000-0010-0000-0000-000011000000}" name="2020"/>
    <tableColumn id="18" xr3:uid="{00000000-0010-0000-0000-000012000000}" name="2021"/>
    <tableColumn id="19" xr3:uid="{00000000-0010-0000-0000-000013000000}" name="2022"/>
    <tableColumn id="20" xr3:uid="{00000000-0010-0000-0000-000014000000}" name="2023"/>
    <tableColumn id="21" xr3:uid="{00000000-0010-0000-0000-000015000000}" name="2024"/>
    <tableColumn id="22" xr3:uid="{00000000-0010-0000-0000-000016000000}" name="2025"/>
    <tableColumn id="23" xr3:uid="{00000000-0010-0000-0000-000017000000}" name="2026"/>
    <tableColumn id="24" xr3:uid="{00000000-0010-0000-0000-000018000000}" name="2027"/>
    <tableColumn id="25" xr3:uid="{00000000-0010-0000-0000-000019000000}" name="2028"/>
    <tableColumn id="26" xr3:uid="{00000000-0010-0000-0000-00001A000000}" name="2029"/>
    <tableColumn id="27" xr3:uid="{00000000-0010-0000-0000-00001B000000}" name="2030"/>
    <tableColumn id="28" xr3:uid="{00000000-0010-0000-0000-00001C000000}" name="2031"/>
    <tableColumn id="29" xr3:uid="{00000000-0010-0000-0000-00001D000000}" name="2032"/>
    <tableColumn id="30" xr3:uid="{00000000-0010-0000-0000-00001E000000}" name="2033"/>
    <tableColumn id="31" xr3:uid="{00000000-0010-0000-0000-00001F000000}" name="2034"/>
    <tableColumn id="32" xr3:uid="{00000000-0010-0000-0000-000020000000}" name="2035"/>
    <tableColumn id="33" xr3:uid="{00000000-0010-0000-0000-000021000000}" name="2036"/>
    <tableColumn id="34" xr3:uid="{00000000-0010-0000-0000-000022000000}" name="2037"/>
    <tableColumn id="35" xr3:uid="{00000000-0010-0000-0000-000023000000}" name="2038"/>
    <tableColumn id="36" xr3:uid="{00000000-0010-0000-0000-000024000000}" name="2039"/>
    <tableColumn id="37" xr3:uid="{00000000-0010-0000-0000-000025000000}" name="204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95A562AA-64E2-46D9-BF3D-1AA07B3AF4E6}" name="Table1039" displayName="Table1039" ref="A116:AK125" totalsRowShown="0">
  <tableColumns count="37">
    <tableColumn id="1" xr3:uid="{00000000-0010-0000-0900-000001000000}" name="_"/>
    <tableColumn id="2" xr3:uid="{00000000-0010-0000-0900-000002000000}" name="2005"/>
    <tableColumn id="3" xr3:uid="{00000000-0010-0000-0900-000003000000}" name="2006"/>
    <tableColumn id="4" xr3:uid="{00000000-0010-0000-0900-000004000000}" name="2007"/>
    <tableColumn id="5" xr3:uid="{00000000-0010-0000-0900-000005000000}" name="2008"/>
    <tableColumn id="6" xr3:uid="{00000000-0010-0000-0900-000006000000}" name="2009"/>
    <tableColumn id="7" xr3:uid="{00000000-0010-0000-0900-000007000000}" name="2010"/>
    <tableColumn id="8" xr3:uid="{00000000-0010-0000-0900-000008000000}" name="2011"/>
    <tableColumn id="9" xr3:uid="{00000000-0010-0000-0900-000009000000}" name="2012"/>
    <tableColumn id="10" xr3:uid="{00000000-0010-0000-0900-00000A000000}" name="2013"/>
    <tableColumn id="11" xr3:uid="{00000000-0010-0000-0900-00000B000000}" name="2014"/>
    <tableColumn id="12" xr3:uid="{00000000-0010-0000-0900-00000C000000}" name="2015"/>
    <tableColumn id="13" xr3:uid="{00000000-0010-0000-0900-00000D000000}" name="2016"/>
    <tableColumn id="14" xr3:uid="{00000000-0010-0000-0900-00000E000000}" name="2017"/>
    <tableColumn id="15" xr3:uid="{00000000-0010-0000-0900-00000F000000}" name="2018"/>
    <tableColumn id="16" xr3:uid="{00000000-0010-0000-0900-000010000000}" name="2019"/>
    <tableColumn id="17" xr3:uid="{00000000-0010-0000-0900-000011000000}" name="2020"/>
    <tableColumn id="18" xr3:uid="{00000000-0010-0000-0900-000012000000}" name="2021"/>
    <tableColumn id="19" xr3:uid="{00000000-0010-0000-0900-000013000000}" name="2022"/>
    <tableColumn id="20" xr3:uid="{00000000-0010-0000-0900-000014000000}" name="2023"/>
    <tableColumn id="21" xr3:uid="{00000000-0010-0000-0900-000015000000}" name="2024"/>
    <tableColumn id="22" xr3:uid="{00000000-0010-0000-0900-000016000000}" name="2025"/>
    <tableColumn id="23" xr3:uid="{00000000-0010-0000-0900-000017000000}" name="2026"/>
    <tableColumn id="24" xr3:uid="{00000000-0010-0000-0900-000018000000}" name="2027"/>
    <tableColumn id="25" xr3:uid="{00000000-0010-0000-0900-000019000000}" name="2028"/>
    <tableColumn id="26" xr3:uid="{00000000-0010-0000-0900-00001A000000}" name="2029"/>
    <tableColumn id="27" xr3:uid="{00000000-0010-0000-0900-00001B000000}" name="2030"/>
    <tableColumn id="28" xr3:uid="{00000000-0010-0000-0900-00001C000000}" name="2031"/>
    <tableColumn id="29" xr3:uid="{00000000-0010-0000-0900-00001D000000}" name="2032"/>
    <tableColumn id="30" xr3:uid="{00000000-0010-0000-0900-00001E000000}" name="2033"/>
    <tableColumn id="31" xr3:uid="{00000000-0010-0000-0900-00001F000000}" name="2034"/>
    <tableColumn id="32" xr3:uid="{00000000-0010-0000-0900-000020000000}" name="2035"/>
    <tableColumn id="33" xr3:uid="{00000000-0010-0000-0900-000021000000}" name="2036"/>
    <tableColumn id="34" xr3:uid="{00000000-0010-0000-0900-000022000000}" name="2037"/>
    <tableColumn id="35" xr3:uid="{00000000-0010-0000-0900-000023000000}" name="2038"/>
    <tableColumn id="36" xr3:uid="{00000000-0010-0000-0900-000024000000}" name="2039"/>
    <tableColumn id="37" xr3:uid="{00000000-0010-0000-0900-000025000000}" name="204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3810D5E-9CC1-4CFD-9450-5B26883FA0C7}" name="Table1140" displayName="Table1140" ref="A128:AK137" totalsRowShown="0">
  <tableColumns count="37">
    <tableColumn id="1" xr3:uid="{00000000-0010-0000-0A00-000001000000}" name="_"/>
    <tableColumn id="2" xr3:uid="{00000000-0010-0000-0A00-000002000000}" name="2005"/>
    <tableColumn id="3" xr3:uid="{00000000-0010-0000-0A00-000003000000}" name="2006"/>
    <tableColumn id="4" xr3:uid="{00000000-0010-0000-0A00-000004000000}" name="2007"/>
    <tableColumn id="5" xr3:uid="{00000000-0010-0000-0A00-000005000000}" name="2008"/>
    <tableColumn id="6" xr3:uid="{00000000-0010-0000-0A00-000006000000}" name="2009"/>
    <tableColumn id="7" xr3:uid="{00000000-0010-0000-0A00-000007000000}" name="2010"/>
    <tableColumn id="8" xr3:uid="{00000000-0010-0000-0A00-000008000000}" name="2011"/>
    <tableColumn id="9" xr3:uid="{00000000-0010-0000-0A00-000009000000}" name="2012"/>
    <tableColumn id="10" xr3:uid="{00000000-0010-0000-0A00-00000A000000}" name="2013"/>
    <tableColumn id="11" xr3:uid="{00000000-0010-0000-0A00-00000B000000}" name="2014"/>
    <tableColumn id="12" xr3:uid="{00000000-0010-0000-0A00-00000C000000}" name="2015"/>
    <tableColumn id="13" xr3:uid="{00000000-0010-0000-0A00-00000D000000}" name="2016"/>
    <tableColumn id="14" xr3:uid="{00000000-0010-0000-0A00-00000E000000}" name="2017"/>
    <tableColumn id="15" xr3:uid="{00000000-0010-0000-0A00-00000F000000}" name="2018"/>
    <tableColumn id="16" xr3:uid="{00000000-0010-0000-0A00-000010000000}" name="2019"/>
    <tableColumn id="17" xr3:uid="{00000000-0010-0000-0A00-000011000000}" name="2020"/>
    <tableColumn id="18" xr3:uid="{00000000-0010-0000-0A00-000012000000}" name="2021"/>
    <tableColumn id="19" xr3:uid="{00000000-0010-0000-0A00-000013000000}" name="2022"/>
    <tableColumn id="20" xr3:uid="{00000000-0010-0000-0A00-000014000000}" name="2023"/>
    <tableColumn id="21" xr3:uid="{00000000-0010-0000-0A00-000015000000}" name="2024"/>
    <tableColumn id="22" xr3:uid="{00000000-0010-0000-0A00-000016000000}" name="2025"/>
    <tableColumn id="23" xr3:uid="{00000000-0010-0000-0A00-000017000000}" name="2026"/>
    <tableColumn id="24" xr3:uid="{00000000-0010-0000-0A00-000018000000}" name="2027"/>
    <tableColumn id="25" xr3:uid="{00000000-0010-0000-0A00-000019000000}" name="2028"/>
    <tableColumn id="26" xr3:uid="{00000000-0010-0000-0A00-00001A000000}" name="2029"/>
    <tableColumn id="27" xr3:uid="{00000000-0010-0000-0A00-00001B000000}" name="2030"/>
    <tableColumn id="28" xr3:uid="{00000000-0010-0000-0A00-00001C000000}" name="2031"/>
    <tableColumn id="29" xr3:uid="{00000000-0010-0000-0A00-00001D000000}" name="2032"/>
    <tableColumn id="30" xr3:uid="{00000000-0010-0000-0A00-00001E000000}" name="2033"/>
    <tableColumn id="31" xr3:uid="{00000000-0010-0000-0A00-00001F000000}" name="2034"/>
    <tableColumn id="32" xr3:uid="{00000000-0010-0000-0A00-000020000000}" name="2035"/>
    <tableColumn id="33" xr3:uid="{00000000-0010-0000-0A00-000021000000}" name="2036"/>
    <tableColumn id="34" xr3:uid="{00000000-0010-0000-0A00-000022000000}" name="2037"/>
    <tableColumn id="35" xr3:uid="{00000000-0010-0000-0A00-000023000000}" name="2038"/>
    <tableColumn id="36" xr3:uid="{00000000-0010-0000-0A00-000024000000}" name="2039"/>
    <tableColumn id="37" xr3:uid="{00000000-0010-0000-0A00-000025000000}" name="204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BD079BE8-F69E-437A-8513-F9DB59F8DE32}" name="Table1241" displayName="Table1241" ref="A140:AK148" totalsRowShown="0">
  <tableColumns count="37">
    <tableColumn id="1" xr3:uid="{00000000-0010-0000-0B00-000001000000}" name="_"/>
    <tableColumn id="2" xr3:uid="{00000000-0010-0000-0B00-000002000000}" name="2005"/>
    <tableColumn id="3" xr3:uid="{00000000-0010-0000-0B00-000003000000}" name="2006"/>
    <tableColumn id="4" xr3:uid="{00000000-0010-0000-0B00-000004000000}" name="2007"/>
    <tableColumn id="5" xr3:uid="{00000000-0010-0000-0B00-000005000000}" name="2008"/>
    <tableColumn id="6" xr3:uid="{00000000-0010-0000-0B00-000006000000}" name="2009"/>
    <tableColumn id="7" xr3:uid="{00000000-0010-0000-0B00-000007000000}" name="2010"/>
    <tableColumn id="8" xr3:uid="{00000000-0010-0000-0B00-000008000000}" name="2011"/>
    <tableColumn id="9" xr3:uid="{00000000-0010-0000-0B00-000009000000}" name="2012"/>
    <tableColumn id="10" xr3:uid="{00000000-0010-0000-0B00-00000A000000}" name="2013"/>
    <tableColumn id="11" xr3:uid="{00000000-0010-0000-0B00-00000B000000}" name="2014"/>
    <tableColumn id="12" xr3:uid="{00000000-0010-0000-0B00-00000C000000}" name="2015"/>
    <tableColumn id="13" xr3:uid="{00000000-0010-0000-0B00-00000D000000}" name="2016"/>
    <tableColumn id="14" xr3:uid="{00000000-0010-0000-0B00-00000E000000}" name="2017"/>
    <tableColumn id="15" xr3:uid="{00000000-0010-0000-0B00-00000F000000}" name="2018"/>
    <tableColumn id="16" xr3:uid="{00000000-0010-0000-0B00-000010000000}" name="2019"/>
    <tableColumn id="17" xr3:uid="{00000000-0010-0000-0B00-000011000000}" name="2020"/>
    <tableColumn id="18" xr3:uid="{00000000-0010-0000-0B00-000012000000}" name="2021"/>
    <tableColumn id="19" xr3:uid="{00000000-0010-0000-0B00-000013000000}" name="2022"/>
    <tableColumn id="20" xr3:uid="{00000000-0010-0000-0B00-000014000000}" name="2023"/>
    <tableColumn id="21" xr3:uid="{00000000-0010-0000-0B00-000015000000}" name="2024"/>
    <tableColumn id="22" xr3:uid="{00000000-0010-0000-0B00-000016000000}" name="2025"/>
    <tableColumn id="23" xr3:uid="{00000000-0010-0000-0B00-000017000000}" name="2026"/>
    <tableColumn id="24" xr3:uid="{00000000-0010-0000-0B00-000018000000}" name="2027"/>
    <tableColumn id="25" xr3:uid="{00000000-0010-0000-0B00-000019000000}" name="2028"/>
    <tableColumn id="26" xr3:uid="{00000000-0010-0000-0B00-00001A000000}" name="2029"/>
    <tableColumn id="27" xr3:uid="{00000000-0010-0000-0B00-00001B000000}" name="2030"/>
    <tableColumn id="28" xr3:uid="{00000000-0010-0000-0B00-00001C000000}" name="2031"/>
    <tableColumn id="29" xr3:uid="{00000000-0010-0000-0B00-00001D000000}" name="2032"/>
    <tableColumn id="30" xr3:uid="{00000000-0010-0000-0B00-00001E000000}" name="2033"/>
    <tableColumn id="31" xr3:uid="{00000000-0010-0000-0B00-00001F000000}" name="2034"/>
    <tableColumn id="32" xr3:uid="{00000000-0010-0000-0B00-000020000000}" name="2035"/>
    <tableColumn id="33" xr3:uid="{00000000-0010-0000-0B00-000021000000}" name="2036"/>
    <tableColumn id="34" xr3:uid="{00000000-0010-0000-0B00-000022000000}" name="2037"/>
    <tableColumn id="35" xr3:uid="{00000000-0010-0000-0B00-000023000000}" name="2038"/>
    <tableColumn id="36" xr3:uid="{00000000-0010-0000-0B00-000024000000}" name="2039"/>
    <tableColumn id="37" xr3:uid="{00000000-0010-0000-0B00-000025000000}" name="204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90F2EE34-33C9-471D-857F-F8EB53DDA0A0}" name="Table1342" displayName="Table1342" ref="A151:AK160" totalsRowShown="0">
  <tableColumns count="37">
    <tableColumn id="1" xr3:uid="{00000000-0010-0000-0C00-000001000000}" name="_"/>
    <tableColumn id="2" xr3:uid="{00000000-0010-0000-0C00-000002000000}" name="2005"/>
    <tableColumn id="3" xr3:uid="{00000000-0010-0000-0C00-000003000000}" name="2006"/>
    <tableColumn id="4" xr3:uid="{00000000-0010-0000-0C00-000004000000}" name="2007"/>
    <tableColumn id="5" xr3:uid="{00000000-0010-0000-0C00-000005000000}" name="2008"/>
    <tableColumn id="6" xr3:uid="{00000000-0010-0000-0C00-000006000000}" name="2009"/>
    <tableColumn id="7" xr3:uid="{00000000-0010-0000-0C00-000007000000}" name="2010"/>
    <tableColumn id="8" xr3:uid="{00000000-0010-0000-0C00-000008000000}" name="2011"/>
    <tableColumn id="9" xr3:uid="{00000000-0010-0000-0C00-000009000000}" name="2012"/>
    <tableColumn id="10" xr3:uid="{00000000-0010-0000-0C00-00000A000000}" name="2013"/>
    <tableColumn id="11" xr3:uid="{00000000-0010-0000-0C00-00000B000000}" name="2014"/>
    <tableColumn id="12" xr3:uid="{00000000-0010-0000-0C00-00000C000000}" name="2015"/>
    <tableColumn id="13" xr3:uid="{00000000-0010-0000-0C00-00000D000000}" name="2016"/>
    <tableColumn id="14" xr3:uid="{00000000-0010-0000-0C00-00000E000000}" name="2017"/>
    <tableColumn id="15" xr3:uid="{00000000-0010-0000-0C00-00000F000000}" name="2018"/>
    <tableColumn id="16" xr3:uid="{00000000-0010-0000-0C00-000010000000}" name="2019"/>
    <tableColumn id="17" xr3:uid="{00000000-0010-0000-0C00-000011000000}" name="2020"/>
    <tableColumn id="18" xr3:uid="{00000000-0010-0000-0C00-000012000000}" name="2021"/>
    <tableColumn id="19" xr3:uid="{00000000-0010-0000-0C00-000013000000}" name="2022"/>
    <tableColumn id="20" xr3:uid="{00000000-0010-0000-0C00-000014000000}" name="2023"/>
    <tableColumn id="21" xr3:uid="{00000000-0010-0000-0C00-000015000000}" name="2024"/>
    <tableColumn id="22" xr3:uid="{00000000-0010-0000-0C00-000016000000}" name="2025"/>
    <tableColumn id="23" xr3:uid="{00000000-0010-0000-0C00-000017000000}" name="2026"/>
    <tableColumn id="24" xr3:uid="{00000000-0010-0000-0C00-000018000000}" name="2027"/>
    <tableColumn id="25" xr3:uid="{00000000-0010-0000-0C00-000019000000}" name="2028"/>
    <tableColumn id="26" xr3:uid="{00000000-0010-0000-0C00-00001A000000}" name="2029"/>
    <tableColumn id="27" xr3:uid="{00000000-0010-0000-0C00-00001B000000}" name="2030"/>
    <tableColumn id="28" xr3:uid="{00000000-0010-0000-0C00-00001C000000}" name="2031"/>
    <tableColumn id="29" xr3:uid="{00000000-0010-0000-0C00-00001D000000}" name="2032"/>
    <tableColumn id="30" xr3:uid="{00000000-0010-0000-0C00-00001E000000}" name="2033"/>
    <tableColumn id="31" xr3:uid="{00000000-0010-0000-0C00-00001F000000}" name="2034"/>
    <tableColumn id="32" xr3:uid="{00000000-0010-0000-0C00-000020000000}" name="2035"/>
    <tableColumn id="33" xr3:uid="{00000000-0010-0000-0C00-000021000000}" name="2036"/>
    <tableColumn id="34" xr3:uid="{00000000-0010-0000-0C00-000022000000}" name="2037"/>
    <tableColumn id="35" xr3:uid="{00000000-0010-0000-0C00-000023000000}" name="2038"/>
    <tableColumn id="36" xr3:uid="{00000000-0010-0000-0C00-000024000000}" name="2039"/>
    <tableColumn id="37" xr3:uid="{00000000-0010-0000-0C00-000025000000}" name="204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A7613F1F-A5A1-4AA4-A84C-2D2DDC034E63}" name="Table1443" displayName="Table1443" ref="A163:AK171" totalsRowShown="0">
  <tableColumns count="37">
    <tableColumn id="1" xr3:uid="{00000000-0010-0000-0D00-000001000000}" name="_"/>
    <tableColumn id="2" xr3:uid="{00000000-0010-0000-0D00-000002000000}" name="2005"/>
    <tableColumn id="3" xr3:uid="{00000000-0010-0000-0D00-000003000000}" name="2006"/>
    <tableColumn id="4" xr3:uid="{00000000-0010-0000-0D00-000004000000}" name="2007"/>
    <tableColumn id="5" xr3:uid="{00000000-0010-0000-0D00-000005000000}" name="2008"/>
    <tableColumn id="6" xr3:uid="{00000000-0010-0000-0D00-000006000000}" name="2009"/>
    <tableColumn id="7" xr3:uid="{00000000-0010-0000-0D00-000007000000}" name="2010"/>
    <tableColumn id="8" xr3:uid="{00000000-0010-0000-0D00-000008000000}" name="2011"/>
    <tableColumn id="9" xr3:uid="{00000000-0010-0000-0D00-000009000000}" name="2012"/>
    <tableColumn id="10" xr3:uid="{00000000-0010-0000-0D00-00000A000000}" name="2013"/>
    <tableColumn id="11" xr3:uid="{00000000-0010-0000-0D00-00000B000000}" name="2014"/>
    <tableColumn id="12" xr3:uid="{00000000-0010-0000-0D00-00000C000000}" name="2015"/>
    <tableColumn id="13" xr3:uid="{00000000-0010-0000-0D00-00000D000000}" name="2016"/>
    <tableColumn id="14" xr3:uid="{00000000-0010-0000-0D00-00000E000000}" name="2017"/>
    <tableColumn id="15" xr3:uid="{00000000-0010-0000-0D00-00000F000000}" name="2018"/>
    <tableColumn id="16" xr3:uid="{00000000-0010-0000-0D00-000010000000}" name="2019"/>
    <tableColumn id="17" xr3:uid="{00000000-0010-0000-0D00-000011000000}" name="2020"/>
    <tableColumn id="18" xr3:uid="{00000000-0010-0000-0D00-000012000000}" name="2021"/>
    <tableColumn id="19" xr3:uid="{00000000-0010-0000-0D00-000013000000}" name="2022"/>
    <tableColumn id="20" xr3:uid="{00000000-0010-0000-0D00-000014000000}" name="2023"/>
    <tableColumn id="21" xr3:uid="{00000000-0010-0000-0D00-000015000000}" name="2024"/>
    <tableColumn id="22" xr3:uid="{00000000-0010-0000-0D00-000016000000}" name="2025"/>
    <tableColumn id="23" xr3:uid="{00000000-0010-0000-0D00-000017000000}" name="2026"/>
    <tableColumn id="24" xr3:uid="{00000000-0010-0000-0D00-000018000000}" name="2027"/>
    <tableColumn id="25" xr3:uid="{00000000-0010-0000-0D00-000019000000}" name="2028"/>
    <tableColumn id="26" xr3:uid="{00000000-0010-0000-0D00-00001A000000}" name="2029"/>
    <tableColumn id="27" xr3:uid="{00000000-0010-0000-0D00-00001B000000}" name="2030"/>
    <tableColumn id="28" xr3:uid="{00000000-0010-0000-0D00-00001C000000}" name="2031"/>
    <tableColumn id="29" xr3:uid="{00000000-0010-0000-0D00-00001D000000}" name="2032"/>
    <tableColumn id="30" xr3:uid="{00000000-0010-0000-0D00-00001E000000}" name="2033"/>
    <tableColumn id="31" xr3:uid="{00000000-0010-0000-0D00-00001F000000}" name="2034"/>
    <tableColumn id="32" xr3:uid="{00000000-0010-0000-0D00-000020000000}" name="2035"/>
    <tableColumn id="33" xr3:uid="{00000000-0010-0000-0D00-000021000000}" name="2036"/>
    <tableColumn id="34" xr3:uid="{00000000-0010-0000-0D00-000022000000}" name="2037"/>
    <tableColumn id="35" xr3:uid="{00000000-0010-0000-0D00-000023000000}" name="2038"/>
    <tableColumn id="36" xr3:uid="{00000000-0010-0000-0D00-000024000000}" name="2039"/>
    <tableColumn id="37" xr3:uid="{00000000-0010-0000-0D00-000025000000}" name="2040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FFDFDBAE-B4CB-402E-A35F-FD84A66A1BE4}" name="Table144" displayName="Table144" ref="A8:AK17" totalsRowShown="0">
  <tableColumns count="37">
    <tableColumn id="1" xr3:uid="{00000000-0010-0000-0000-000001000000}" name="_"/>
    <tableColumn id="2" xr3:uid="{00000000-0010-0000-0000-000002000000}" name="2005"/>
    <tableColumn id="3" xr3:uid="{00000000-0010-0000-0000-000003000000}" name="2006"/>
    <tableColumn id="4" xr3:uid="{00000000-0010-0000-0000-000004000000}" name="2007"/>
    <tableColumn id="5" xr3:uid="{00000000-0010-0000-0000-000005000000}" name="2008"/>
    <tableColumn id="6" xr3:uid="{00000000-0010-0000-0000-000006000000}" name="2009"/>
    <tableColumn id="7" xr3:uid="{00000000-0010-0000-0000-000007000000}" name="2010"/>
    <tableColumn id="8" xr3:uid="{00000000-0010-0000-0000-000008000000}" name="2011"/>
    <tableColumn id="9" xr3:uid="{00000000-0010-0000-0000-000009000000}" name="2012"/>
    <tableColumn id="10" xr3:uid="{00000000-0010-0000-0000-00000A000000}" name="2013"/>
    <tableColumn id="11" xr3:uid="{00000000-0010-0000-0000-00000B000000}" name="2014"/>
    <tableColumn id="12" xr3:uid="{00000000-0010-0000-0000-00000C000000}" name="2015"/>
    <tableColumn id="13" xr3:uid="{00000000-0010-0000-0000-00000D000000}" name="2016"/>
    <tableColumn id="14" xr3:uid="{00000000-0010-0000-0000-00000E000000}" name="2017"/>
    <tableColumn id="15" xr3:uid="{00000000-0010-0000-0000-00000F000000}" name="2018"/>
    <tableColumn id="16" xr3:uid="{00000000-0010-0000-0000-000010000000}" name="2019"/>
    <tableColumn id="17" xr3:uid="{00000000-0010-0000-0000-000011000000}" name="2020"/>
    <tableColumn id="18" xr3:uid="{00000000-0010-0000-0000-000012000000}" name="2021"/>
    <tableColumn id="19" xr3:uid="{00000000-0010-0000-0000-000013000000}" name="2022"/>
    <tableColumn id="20" xr3:uid="{00000000-0010-0000-0000-000014000000}" name="2023"/>
    <tableColumn id="21" xr3:uid="{00000000-0010-0000-0000-000015000000}" name="2024"/>
    <tableColumn id="22" xr3:uid="{00000000-0010-0000-0000-000016000000}" name="2025"/>
    <tableColumn id="23" xr3:uid="{00000000-0010-0000-0000-000017000000}" name="2026"/>
    <tableColumn id="24" xr3:uid="{00000000-0010-0000-0000-000018000000}" name="2027"/>
    <tableColumn id="25" xr3:uid="{00000000-0010-0000-0000-000019000000}" name="2028"/>
    <tableColumn id="26" xr3:uid="{00000000-0010-0000-0000-00001A000000}" name="2029"/>
    <tableColumn id="27" xr3:uid="{00000000-0010-0000-0000-00001B000000}" name="2030"/>
    <tableColumn id="28" xr3:uid="{00000000-0010-0000-0000-00001C000000}" name="2031"/>
    <tableColumn id="29" xr3:uid="{00000000-0010-0000-0000-00001D000000}" name="2032"/>
    <tableColumn id="30" xr3:uid="{00000000-0010-0000-0000-00001E000000}" name="2033"/>
    <tableColumn id="31" xr3:uid="{00000000-0010-0000-0000-00001F000000}" name="2034"/>
    <tableColumn id="32" xr3:uid="{00000000-0010-0000-0000-000020000000}" name="2035"/>
    <tableColumn id="33" xr3:uid="{00000000-0010-0000-0000-000021000000}" name="2036"/>
    <tableColumn id="34" xr3:uid="{00000000-0010-0000-0000-000022000000}" name="2037"/>
    <tableColumn id="35" xr3:uid="{00000000-0010-0000-0000-000023000000}" name="2038"/>
    <tableColumn id="36" xr3:uid="{00000000-0010-0000-0000-000024000000}" name="2039"/>
    <tableColumn id="37" xr3:uid="{00000000-0010-0000-0000-000025000000}" name="2040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2F59C946-2584-49A7-81D0-0C1CD6F91772}" name="Table245" displayName="Table245" ref="A20:AK29" totalsRowShown="0">
  <tableColumns count="37">
    <tableColumn id="1" xr3:uid="{00000000-0010-0000-0100-000001000000}" name="_"/>
    <tableColumn id="2" xr3:uid="{00000000-0010-0000-0100-000002000000}" name="2005"/>
    <tableColumn id="3" xr3:uid="{00000000-0010-0000-0100-000003000000}" name="2006"/>
    <tableColumn id="4" xr3:uid="{00000000-0010-0000-0100-000004000000}" name="2007"/>
    <tableColumn id="5" xr3:uid="{00000000-0010-0000-0100-000005000000}" name="2008"/>
    <tableColumn id="6" xr3:uid="{00000000-0010-0000-0100-000006000000}" name="2009"/>
    <tableColumn id="7" xr3:uid="{00000000-0010-0000-0100-000007000000}" name="2010"/>
    <tableColumn id="8" xr3:uid="{00000000-0010-0000-0100-000008000000}" name="2011"/>
    <tableColumn id="9" xr3:uid="{00000000-0010-0000-0100-000009000000}" name="2012"/>
    <tableColumn id="10" xr3:uid="{00000000-0010-0000-0100-00000A000000}" name="2013"/>
    <tableColumn id="11" xr3:uid="{00000000-0010-0000-0100-00000B000000}" name="2014"/>
    <tableColumn id="12" xr3:uid="{00000000-0010-0000-0100-00000C000000}" name="2015"/>
    <tableColumn id="13" xr3:uid="{00000000-0010-0000-0100-00000D000000}" name="2016"/>
    <tableColumn id="14" xr3:uid="{00000000-0010-0000-0100-00000E000000}" name="2017"/>
    <tableColumn id="15" xr3:uid="{00000000-0010-0000-0100-00000F000000}" name="2018"/>
    <tableColumn id="16" xr3:uid="{00000000-0010-0000-0100-000010000000}" name="2019"/>
    <tableColumn id="17" xr3:uid="{00000000-0010-0000-0100-000011000000}" name="2020"/>
    <tableColumn id="18" xr3:uid="{00000000-0010-0000-0100-000012000000}" name="2021"/>
    <tableColumn id="19" xr3:uid="{00000000-0010-0000-0100-000013000000}" name="2022"/>
    <tableColumn id="20" xr3:uid="{00000000-0010-0000-0100-000014000000}" name="2023"/>
    <tableColumn id="21" xr3:uid="{00000000-0010-0000-0100-000015000000}" name="2024"/>
    <tableColumn id="22" xr3:uid="{00000000-0010-0000-0100-000016000000}" name="2025"/>
    <tableColumn id="23" xr3:uid="{00000000-0010-0000-0100-000017000000}" name="2026"/>
    <tableColumn id="24" xr3:uid="{00000000-0010-0000-0100-000018000000}" name="2027"/>
    <tableColumn id="25" xr3:uid="{00000000-0010-0000-0100-000019000000}" name="2028"/>
    <tableColumn id="26" xr3:uid="{00000000-0010-0000-0100-00001A000000}" name="2029"/>
    <tableColumn id="27" xr3:uid="{00000000-0010-0000-0100-00001B000000}" name="2030"/>
    <tableColumn id="28" xr3:uid="{00000000-0010-0000-0100-00001C000000}" name="2031"/>
    <tableColumn id="29" xr3:uid="{00000000-0010-0000-0100-00001D000000}" name="2032"/>
    <tableColumn id="30" xr3:uid="{00000000-0010-0000-0100-00001E000000}" name="2033"/>
    <tableColumn id="31" xr3:uid="{00000000-0010-0000-0100-00001F000000}" name="2034"/>
    <tableColumn id="32" xr3:uid="{00000000-0010-0000-0100-000020000000}" name="2035"/>
    <tableColumn id="33" xr3:uid="{00000000-0010-0000-0100-000021000000}" name="2036"/>
    <tableColumn id="34" xr3:uid="{00000000-0010-0000-0100-000022000000}" name="2037"/>
    <tableColumn id="35" xr3:uid="{00000000-0010-0000-0100-000023000000}" name="2038"/>
    <tableColumn id="36" xr3:uid="{00000000-0010-0000-0100-000024000000}" name="2039"/>
    <tableColumn id="37" xr3:uid="{00000000-0010-0000-0100-000025000000}" name="2040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B9685F64-1804-4217-8B6E-1B0BCA218C38}" name="Table346" displayName="Table346" ref="A32:AK41" totalsRowShown="0">
  <tableColumns count="37">
    <tableColumn id="1" xr3:uid="{00000000-0010-0000-0200-000001000000}" name="_"/>
    <tableColumn id="2" xr3:uid="{00000000-0010-0000-0200-000002000000}" name="2005"/>
    <tableColumn id="3" xr3:uid="{00000000-0010-0000-0200-000003000000}" name="2006"/>
    <tableColumn id="4" xr3:uid="{00000000-0010-0000-0200-000004000000}" name="2007"/>
    <tableColumn id="5" xr3:uid="{00000000-0010-0000-0200-000005000000}" name="2008"/>
    <tableColumn id="6" xr3:uid="{00000000-0010-0000-0200-000006000000}" name="2009"/>
    <tableColumn id="7" xr3:uid="{00000000-0010-0000-0200-000007000000}" name="2010"/>
    <tableColumn id="8" xr3:uid="{00000000-0010-0000-0200-000008000000}" name="2011"/>
    <tableColumn id="9" xr3:uid="{00000000-0010-0000-0200-000009000000}" name="2012"/>
    <tableColumn id="10" xr3:uid="{00000000-0010-0000-0200-00000A000000}" name="2013"/>
    <tableColumn id="11" xr3:uid="{00000000-0010-0000-0200-00000B000000}" name="2014"/>
    <tableColumn id="12" xr3:uid="{00000000-0010-0000-0200-00000C000000}" name="2015"/>
    <tableColumn id="13" xr3:uid="{00000000-0010-0000-0200-00000D000000}" name="2016"/>
    <tableColumn id="14" xr3:uid="{00000000-0010-0000-0200-00000E000000}" name="2017"/>
    <tableColumn id="15" xr3:uid="{00000000-0010-0000-0200-00000F000000}" name="2018"/>
    <tableColumn id="16" xr3:uid="{00000000-0010-0000-0200-000010000000}" name="2019"/>
    <tableColumn id="17" xr3:uid="{00000000-0010-0000-0200-000011000000}" name="2020"/>
    <tableColumn id="18" xr3:uid="{00000000-0010-0000-0200-000012000000}" name="2021"/>
    <tableColumn id="19" xr3:uid="{00000000-0010-0000-0200-000013000000}" name="2022"/>
    <tableColumn id="20" xr3:uid="{00000000-0010-0000-0200-000014000000}" name="2023"/>
    <tableColumn id="21" xr3:uid="{00000000-0010-0000-0200-000015000000}" name="2024"/>
    <tableColumn id="22" xr3:uid="{00000000-0010-0000-0200-000016000000}" name="2025"/>
    <tableColumn id="23" xr3:uid="{00000000-0010-0000-0200-000017000000}" name="2026"/>
    <tableColumn id="24" xr3:uid="{00000000-0010-0000-0200-000018000000}" name="2027"/>
    <tableColumn id="25" xr3:uid="{00000000-0010-0000-0200-000019000000}" name="2028"/>
    <tableColumn id="26" xr3:uid="{00000000-0010-0000-0200-00001A000000}" name="2029"/>
    <tableColumn id="27" xr3:uid="{00000000-0010-0000-0200-00001B000000}" name="2030"/>
    <tableColumn id="28" xr3:uid="{00000000-0010-0000-0200-00001C000000}" name="2031"/>
    <tableColumn id="29" xr3:uid="{00000000-0010-0000-0200-00001D000000}" name="2032"/>
    <tableColumn id="30" xr3:uid="{00000000-0010-0000-0200-00001E000000}" name="2033"/>
    <tableColumn id="31" xr3:uid="{00000000-0010-0000-0200-00001F000000}" name="2034"/>
    <tableColumn id="32" xr3:uid="{00000000-0010-0000-0200-000020000000}" name="2035"/>
    <tableColumn id="33" xr3:uid="{00000000-0010-0000-0200-000021000000}" name="2036"/>
    <tableColumn id="34" xr3:uid="{00000000-0010-0000-0200-000022000000}" name="2037"/>
    <tableColumn id="35" xr3:uid="{00000000-0010-0000-0200-000023000000}" name="2038"/>
    <tableColumn id="36" xr3:uid="{00000000-0010-0000-0200-000024000000}" name="2039"/>
    <tableColumn id="37" xr3:uid="{00000000-0010-0000-0200-000025000000}" name="204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57010029-5902-4ED5-B179-64D11EFB045A}" name="Table447" displayName="Table447" ref="A44:AK53" totalsRowShown="0">
  <tableColumns count="37">
    <tableColumn id="1" xr3:uid="{00000000-0010-0000-0300-000001000000}" name="_"/>
    <tableColumn id="2" xr3:uid="{00000000-0010-0000-0300-000002000000}" name="2005"/>
    <tableColumn id="3" xr3:uid="{00000000-0010-0000-0300-000003000000}" name="2006"/>
    <tableColumn id="4" xr3:uid="{00000000-0010-0000-0300-000004000000}" name="2007"/>
    <tableColumn id="5" xr3:uid="{00000000-0010-0000-0300-000005000000}" name="2008"/>
    <tableColumn id="6" xr3:uid="{00000000-0010-0000-0300-000006000000}" name="2009"/>
    <tableColumn id="7" xr3:uid="{00000000-0010-0000-0300-000007000000}" name="2010"/>
    <tableColumn id="8" xr3:uid="{00000000-0010-0000-0300-000008000000}" name="2011"/>
    <tableColumn id="9" xr3:uid="{00000000-0010-0000-0300-000009000000}" name="2012"/>
    <tableColumn id="10" xr3:uid="{00000000-0010-0000-0300-00000A000000}" name="2013"/>
    <tableColumn id="11" xr3:uid="{00000000-0010-0000-0300-00000B000000}" name="2014"/>
    <tableColumn id="12" xr3:uid="{00000000-0010-0000-0300-00000C000000}" name="2015"/>
    <tableColumn id="13" xr3:uid="{00000000-0010-0000-0300-00000D000000}" name="2016"/>
    <tableColumn id="14" xr3:uid="{00000000-0010-0000-0300-00000E000000}" name="2017"/>
    <tableColumn id="15" xr3:uid="{00000000-0010-0000-0300-00000F000000}" name="2018"/>
    <tableColumn id="16" xr3:uid="{00000000-0010-0000-0300-000010000000}" name="2019"/>
    <tableColumn id="17" xr3:uid="{00000000-0010-0000-0300-000011000000}" name="2020"/>
    <tableColumn id="18" xr3:uid="{00000000-0010-0000-0300-000012000000}" name="2021"/>
    <tableColumn id="19" xr3:uid="{00000000-0010-0000-0300-000013000000}" name="2022"/>
    <tableColumn id="20" xr3:uid="{00000000-0010-0000-0300-000014000000}" name="2023"/>
    <tableColumn id="21" xr3:uid="{00000000-0010-0000-0300-000015000000}" name="2024"/>
    <tableColumn id="22" xr3:uid="{00000000-0010-0000-0300-000016000000}" name="2025"/>
    <tableColumn id="23" xr3:uid="{00000000-0010-0000-0300-000017000000}" name="2026"/>
    <tableColumn id="24" xr3:uid="{00000000-0010-0000-0300-000018000000}" name="2027"/>
    <tableColumn id="25" xr3:uid="{00000000-0010-0000-0300-000019000000}" name="2028"/>
    <tableColumn id="26" xr3:uid="{00000000-0010-0000-0300-00001A000000}" name="2029"/>
    <tableColumn id="27" xr3:uid="{00000000-0010-0000-0300-00001B000000}" name="2030"/>
    <tableColumn id="28" xr3:uid="{00000000-0010-0000-0300-00001C000000}" name="2031"/>
    <tableColumn id="29" xr3:uid="{00000000-0010-0000-0300-00001D000000}" name="2032"/>
    <tableColumn id="30" xr3:uid="{00000000-0010-0000-0300-00001E000000}" name="2033"/>
    <tableColumn id="31" xr3:uid="{00000000-0010-0000-0300-00001F000000}" name="2034"/>
    <tableColumn id="32" xr3:uid="{00000000-0010-0000-0300-000020000000}" name="2035"/>
    <tableColumn id="33" xr3:uid="{00000000-0010-0000-0300-000021000000}" name="2036"/>
    <tableColumn id="34" xr3:uid="{00000000-0010-0000-0300-000022000000}" name="2037"/>
    <tableColumn id="35" xr3:uid="{00000000-0010-0000-0300-000023000000}" name="2038"/>
    <tableColumn id="36" xr3:uid="{00000000-0010-0000-0300-000024000000}" name="2039"/>
    <tableColumn id="37" xr3:uid="{00000000-0010-0000-0300-000025000000}" name="2040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282CCADA-2110-4756-AF69-A8F627C00466}" name="Table548" displayName="Table548" ref="A56:AK65" totalsRowShown="0">
  <tableColumns count="37">
    <tableColumn id="1" xr3:uid="{00000000-0010-0000-0400-000001000000}" name="_"/>
    <tableColumn id="2" xr3:uid="{00000000-0010-0000-0400-000002000000}" name="2005"/>
    <tableColumn id="3" xr3:uid="{00000000-0010-0000-0400-000003000000}" name="2006"/>
    <tableColumn id="4" xr3:uid="{00000000-0010-0000-0400-000004000000}" name="2007"/>
    <tableColumn id="5" xr3:uid="{00000000-0010-0000-0400-000005000000}" name="2008"/>
    <tableColumn id="6" xr3:uid="{00000000-0010-0000-0400-000006000000}" name="2009"/>
    <tableColumn id="7" xr3:uid="{00000000-0010-0000-0400-000007000000}" name="2010"/>
    <tableColumn id="8" xr3:uid="{00000000-0010-0000-0400-000008000000}" name="2011"/>
    <tableColumn id="9" xr3:uid="{00000000-0010-0000-0400-000009000000}" name="2012"/>
    <tableColumn id="10" xr3:uid="{00000000-0010-0000-0400-00000A000000}" name="2013"/>
    <tableColumn id="11" xr3:uid="{00000000-0010-0000-0400-00000B000000}" name="2014"/>
    <tableColumn id="12" xr3:uid="{00000000-0010-0000-0400-00000C000000}" name="2015"/>
    <tableColumn id="13" xr3:uid="{00000000-0010-0000-0400-00000D000000}" name="2016"/>
    <tableColumn id="14" xr3:uid="{00000000-0010-0000-0400-00000E000000}" name="2017"/>
    <tableColumn id="15" xr3:uid="{00000000-0010-0000-0400-00000F000000}" name="2018"/>
    <tableColumn id="16" xr3:uid="{00000000-0010-0000-0400-000010000000}" name="2019"/>
    <tableColumn id="17" xr3:uid="{00000000-0010-0000-0400-000011000000}" name="2020"/>
    <tableColumn id="18" xr3:uid="{00000000-0010-0000-0400-000012000000}" name="2021"/>
    <tableColumn id="19" xr3:uid="{00000000-0010-0000-0400-000013000000}" name="2022"/>
    <tableColumn id="20" xr3:uid="{00000000-0010-0000-0400-000014000000}" name="2023"/>
    <tableColumn id="21" xr3:uid="{00000000-0010-0000-0400-000015000000}" name="2024"/>
    <tableColumn id="22" xr3:uid="{00000000-0010-0000-0400-000016000000}" name="2025"/>
    <tableColumn id="23" xr3:uid="{00000000-0010-0000-0400-000017000000}" name="2026"/>
    <tableColumn id="24" xr3:uid="{00000000-0010-0000-0400-000018000000}" name="2027"/>
    <tableColumn id="25" xr3:uid="{00000000-0010-0000-0400-000019000000}" name="2028"/>
    <tableColumn id="26" xr3:uid="{00000000-0010-0000-0400-00001A000000}" name="2029"/>
    <tableColumn id="27" xr3:uid="{00000000-0010-0000-0400-00001B000000}" name="2030"/>
    <tableColumn id="28" xr3:uid="{00000000-0010-0000-0400-00001C000000}" name="2031"/>
    <tableColumn id="29" xr3:uid="{00000000-0010-0000-0400-00001D000000}" name="2032"/>
    <tableColumn id="30" xr3:uid="{00000000-0010-0000-0400-00001E000000}" name="2033"/>
    <tableColumn id="31" xr3:uid="{00000000-0010-0000-0400-00001F000000}" name="2034"/>
    <tableColumn id="32" xr3:uid="{00000000-0010-0000-0400-000020000000}" name="2035"/>
    <tableColumn id="33" xr3:uid="{00000000-0010-0000-0400-000021000000}" name="2036"/>
    <tableColumn id="34" xr3:uid="{00000000-0010-0000-0400-000022000000}" name="2037"/>
    <tableColumn id="35" xr3:uid="{00000000-0010-0000-0400-000023000000}" name="2038"/>
    <tableColumn id="36" xr3:uid="{00000000-0010-0000-0400-000024000000}" name="2039"/>
    <tableColumn id="37" xr3:uid="{00000000-0010-0000-0400-000025000000}" name="204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7FFFE090-9420-42B2-9BE5-BC10AFCFC2B9}" name="Table231" displayName="Table231" ref="A20:AK28" totalsRowShown="0">
  <tableColumns count="37">
    <tableColumn id="1" xr3:uid="{00000000-0010-0000-0100-000001000000}" name="_"/>
    <tableColumn id="2" xr3:uid="{00000000-0010-0000-0100-000002000000}" name="2005"/>
    <tableColumn id="3" xr3:uid="{00000000-0010-0000-0100-000003000000}" name="2006"/>
    <tableColumn id="4" xr3:uid="{00000000-0010-0000-0100-000004000000}" name="2007"/>
    <tableColumn id="5" xr3:uid="{00000000-0010-0000-0100-000005000000}" name="2008"/>
    <tableColumn id="6" xr3:uid="{00000000-0010-0000-0100-000006000000}" name="2009"/>
    <tableColumn id="7" xr3:uid="{00000000-0010-0000-0100-000007000000}" name="2010"/>
    <tableColumn id="8" xr3:uid="{00000000-0010-0000-0100-000008000000}" name="2011"/>
    <tableColumn id="9" xr3:uid="{00000000-0010-0000-0100-000009000000}" name="2012"/>
    <tableColumn id="10" xr3:uid="{00000000-0010-0000-0100-00000A000000}" name="2013"/>
    <tableColumn id="11" xr3:uid="{00000000-0010-0000-0100-00000B000000}" name="2014"/>
    <tableColumn id="12" xr3:uid="{00000000-0010-0000-0100-00000C000000}" name="2015"/>
    <tableColumn id="13" xr3:uid="{00000000-0010-0000-0100-00000D000000}" name="2016"/>
    <tableColumn id="14" xr3:uid="{00000000-0010-0000-0100-00000E000000}" name="2017"/>
    <tableColumn id="15" xr3:uid="{00000000-0010-0000-0100-00000F000000}" name="2018"/>
    <tableColumn id="16" xr3:uid="{00000000-0010-0000-0100-000010000000}" name="2019"/>
    <tableColumn id="17" xr3:uid="{00000000-0010-0000-0100-000011000000}" name="2020"/>
    <tableColumn id="18" xr3:uid="{00000000-0010-0000-0100-000012000000}" name="2021"/>
    <tableColumn id="19" xr3:uid="{00000000-0010-0000-0100-000013000000}" name="2022"/>
    <tableColumn id="20" xr3:uid="{00000000-0010-0000-0100-000014000000}" name="2023"/>
    <tableColumn id="21" xr3:uid="{00000000-0010-0000-0100-000015000000}" name="2024"/>
    <tableColumn id="22" xr3:uid="{00000000-0010-0000-0100-000016000000}" name="2025"/>
    <tableColumn id="23" xr3:uid="{00000000-0010-0000-0100-000017000000}" name="2026"/>
    <tableColumn id="24" xr3:uid="{00000000-0010-0000-0100-000018000000}" name="2027"/>
    <tableColumn id="25" xr3:uid="{00000000-0010-0000-0100-000019000000}" name="2028"/>
    <tableColumn id="26" xr3:uid="{00000000-0010-0000-0100-00001A000000}" name="2029"/>
    <tableColumn id="27" xr3:uid="{00000000-0010-0000-0100-00001B000000}" name="2030"/>
    <tableColumn id="28" xr3:uid="{00000000-0010-0000-0100-00001C000000}" name="2031"/>
    <tableColumn id="29" xr3:uid="{00000000-0010-0000-0100-00001D000000}" name="2032"/>
    <tableColumn id="30" xr3:uid="{00000000-0010-0000-0100-00001E000000}" name="2033"/>
    <tableColumn id="31" xr3:uid="{00000000-0010-0000-0100-00001F000000}" name="2034"/>
    <tableColumn id="32" xr3:uid="{00000000-0010-0000-0100-000020000000}" name="2035"/>
    <tableColumn id="33" xr3:uid="{00000000-0010-0000-0100-000021000000}" name="2036"/>
    <tableColumn id="34" xr3:uid="{00000000-0010-0000-0100-000022000000}" name="2037"/>
    <tableColumn id="35" xr3:uid="{00000000-0010-0000-0100-000023000000}" name="2038"/>
    <tableColumn id="36" xr3:uid="{00000000-0010-0000-0100-000024000000}" name="2039"/>
    <tableColumn id="37" xr3:uid="{00000000-0010-0000-0100-000025000000}" name="2040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4EA300F7-A898-4E76-9B29-976D2BCDB379}" name="Table649" displayName="Table649" ref="A68:AK77" totalsRowShown="0">
  <tableColumns count="37">
    <tableColumn id="1" xr3:uid="{00000000-0010-0000-0500-000001000000}" name="_"/>
    <tableColumn id="2" xr3:uid="{00000000-0010-0000-0500-000002000000}" name="2005"/>
    <tableColumn id="3" xr3:uid="{00000000-0010-0000-0500-000003000000}" name="2006"/>
    <tableColumn id="4" xr3:uid="{00000000-0010-0000-0500-000004000000}" name="2007"/>
    <tableColumn id="5" xr3:uid="{00000000-0010-0000-0500-000005000000}" name="2008"/>
    <tableColumn id="6" xr3:uid="{00000000-0010-0000-0500-000006000000}" name="2009"/>
    <tableColumn id="7" xr3:uid="{00000000-0010-0000-0500-000007000000}" name="2010"/>
    <tableColumn id="8" xr3:uid="{00000000-0010-0000-0500-000008000000}" name="2011"/>
    <tableColumn id="9" xr3:uid="{00000000-0010-0000-0500-000009000000}" name="2012"/>
    <tableColumn id="10" xr3:uid="{00000000-0010-0000-0500-00000A000000}" name="2013"/>
    <tableColumn id="11" xr3:uid="{00000000-0010-0000-0500-00000B000000}" name="2014"/>
    <tableColumn id="12" xr3:uid="{00000000-0010-0000-0500-00000C000000}" name="2015"/>
    <tableColumn id="13" xr3:uid="{00000000-0010-0000-0500-00000D000000}" name="2016"/>
    <tableColumn id="14" xr3:uid="{00000000-0010-0000-0500-00000E000000}" name="2017"/>
    <tableColumn id="15" xr3:uid="{00000000-0010-0000-0500-00000F000000}" name="2018"/>
    <tableColumn id="16" xr3:uid="{00000000-0010-0000-0500-000010000000}" name="2019"/>
    <tableColumn id="17" xr3:uid="{00000000-0010-0000-0500-000011000000}" name="2020"/>
    <tableColumn id="18" xr3:uid="{00000000-0010-0000-0500-000012000000}" name="2021"/>
    <tableColumn id="19" xr3:uid="{00000000-0010-0000-0500-000013000000}" name="2022"/>
    <tableColumn id="20" xr3:uid="{00000000-0010-0000-0500-000014000000}" name="2023"/>
    <tableColumn id="21" xr3:uid="{00000000-0010-0000-0500-000015000000}" name="2024"/>
    <tableColumn id="22" xr3:uid="{00000000-0010-0000-0500-000016000000}" name="2025"/>
    <tableColumn id="23" xr3:uid="{00000000-0010-0000-0500-000017000000}" name="2026"/>
    <tableColumn id="24" xr3:uid="{00000000-0010-0000-0500-000018000000}" name="2027"/>
    <tableColumn id="25" xr3:uid="{00000000-0010-0000-0500-000019000000}" name="2028"/>
    <tableColumn id="26" xr3:uid="{00000000-0010-0000-0500-00001A000000}" name="2029"/>
    <tableColumn id="27" xr3:uid="{00000000-0010-0000-0500-00001B000000}" name="2030"/>
    <tableColumn id="28" xr3:uid="{00000000-0010-0000-0500-00001C000000}" name="2031"/>
    <tableColumn id="29" xr3:uid="{00000000-0010-0000-0500-00001D000000}" name="2032"/>
    <tableColumn id="30" xr3:uid="{00000000-0010-0000-0500-00001E000000}" name="2033"/>
    <tableColumn id="31" xr3:uid="{00000000-0010-0000-0500-00001F000000}" name="2034"/>
    <tableColumn id="32" xr3:uid="{00000000-0010-0000-0500-000020000000}" name="2035"/>
    <tableColumn id="33" xr3:uid="{00000000-0010-0000-0500-000021000000}" name="2036"/>
    <tableColumn id="34" xr3:uid="{00000000-0010-0000-0500-000022000000}" name="2037"/>
    <tableColumn id="35" xr3:uid="{00000000-0010-0000-0500-000023000000}" name="2038"/>
    <tableColumn id="36" xr3:uid="{00000000-0010-0000-0500-000024000000}" name="2039"/>
    <tableColumn id="37" xr3:uid="{00000000-0010-0000-0500-000025000000}" name="2040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8B7F340-0D0A-42A6-9528-3AF271631570}" name="Table750" displayName="Table750" ref="A80:AK89" totalsRowShown="0">
  <tableColumns count="37">
    <tableColumn id="1" xr3:uid="{00000000-0010-0000-0600-000001000000}" name="_"/>
    <tableColumn id="2" xr3:uid="{00000000-0010-0000-0600-000002000000}" name="2005"/>
    <tableColumn id="3" xr3:uid="{00000000-0010-0000-0600-000003000000}" name="2006"/>
    <tableColumn id="4" xr3:uid="{00000000-0010-0000-0600-000004000000}" name="2007"/>
    <tableColumn id="5" xr3:uid="{00000000-0010-0000-0600-000005000000}" name="2008"/>
    <tableColumn id="6" xr3:uid="{00000000-0010-0000-0600-000006000000}" name="2009"/>
    <tableColumn id="7" xr3:uid="{00000000-0010-0000-0600-000007000000}" name="2010"/>
    <tableColumn id="8" xr3:uid="{00000000-0010-0000-0600-000008000000}" name="2011"/>
    <tableColumn id="9" xr3:uid="{00000000-0010-0000-0600-000009000000}" name="2012"/>
    <tableColumn id="10" xr3:uid="{00000000-0010-0000-0600-00000A000000}" name="2013"/>
    <tableColumn id="11" xr3:uid="{00000000-0010-0000-0600-00000B000000}" name="2014"/>
    <tableColumn id="12" xr3:uid="{00000000-0010-0000-0600-00000C000000}" name="2015"/>
    <tableColumn id="13" xr3:uid="{00000000-0010-0000-0600-00000D000000}" name="2016"/>
    <tableColumn id="14" xr3:uid="{00000000-0010-0000-0600-00000E000000}" name="2017"/>
    <tableColumn id="15" xr3:uid="{00000000-0010-0000-0600-00000F000000}" name="2018"/>
    <tableColumn id="16" xr3:uid="{00000000-0010-0000-0600-000010000000}" name="2019"/>
    <tableColumn id="17" xr3:uid="{00000000-0010-0000-0600-000011000000}" name="2020"/>
    <tableColumn id="18" xr3:uid="{00000000-0010-0000-0600-000012000000}" name="2021"/>
    <tableColumn id="19" xr3:uid="{00000000-0010-0000-0600-000013000000}" name="2022"/>
    <tableColumn id="20" xr3:uid="{00000000-0010-0000-0600-000014000000}" name="2023"/>
    <tableColumn id="21" xr3:uid="{00000000-0010-0000-0600-000015000000}" name="2024"/>
    <tableColumn id="22" xr3:uid="{00000000-0010-0000-0600-000016000000}" name="2025"/>
    <tableColumn id="23" xr3:uid="{00000000-0010-0000-0600-000017000000}" name="2026"/>
    <tableColumn id="24" xr3:uid="{00000000-0010-0000-0600-000018000000}" name="2027"/>
    <tableColumn id="25" xr3:uid="{00000000-0010-0000-0600-000019000000}" name="2028"/>
    <tableColumn id="26" xr3:uid="{00000000-0010-0000-0600-00001A000000}" name="2029"/>
    <tableColumn id="27" xr3:uid="{00000000-0010-0000-0600-00001B000000}" name="2030"/>
    <tableColumn id="28" xr3:uid="{00000000-0010-0000-0600-00001C000000}" name="2031"/>
    <tableColumn id="29" xr3:uid="{00000000-0010-0000-0600-00001D000000}" name="2032"/>
    <tableColumn id="30" xr3:uid="{00000000-0010-0000-0600-00001E000000}" name="2033"/>
    <tableColumn id="31" xr3:uid="{00000000-0010-0000-0600-00001F000000}" name="2034"/>
    <tableColumn id="32" xr3:uid="{00000000-0010-0000-0600-000020000000}" name="2035"/>
    <tableColumn id="33" xr3:uid="{00000000-0010-0000-0600-000021000000}" name="2036"/>
    <tableColumn id="34" xr3:uid="{00000000-0010-0000-0600-000022000000}" name="2037"/>
    <tableColumn id="35" xr3:uid="{00000000-0010-0000-0600-000023000000}" name="2038"/>
    <tableColumn id="36" xr3:uid="{00000000-0010-0000-0600-000024000000}" name="2039"/>
    <tableColumn id="37" xr3:uid="{00000000-0010-0000-0600-000025000000}" name="2040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AB0FF457-411D-4650-97FA-50F944002AAB}" name="Table851" displayName="Table851" ref="A92:AK101" totalsRowShown="0">
  <tableColumns count="37">
    <tableColumn id="1" xr3:uid="{00000000-0010-0000-0700-000001000000}" name="_"/>
    <tableColumn id="2" xr3:uid="{00000000-0010-0000-0700-000002000000}" name="2005"/>
    <tableColumn id="3" xr3:uid="{00000000-0010-0000-0700-000003000000}" name="2006"/>
    <tableColumn id="4" xr3:uid="{00000000-0010-0000-0700-000004000000}" name="2007"/>
    <tableColumn id="5" xr3:uid="{00000000-0010-0000-0700-000005000000}" name="2008"/>
    <tableColumn id="6" xr3:uid="{00000000-0010-0000-0700-000006000000}" name="2009"/>
    <tableColumn id="7" xr3:uid="{00000000-0010-0000-0700-000007000000}" name="2010"/>
    <tableColumn id="8" xr3:uid="{00000000-0010-0000-0700-000008000000}" name="2011"/>
    <tableColumn id="9" xr3:uid="{00000000-0010-0000-0700-000009000000}" name="2012"/>
    <tableColumn id="10" xr3:uid="{00000000-0010-0000-0700-00000A000000}" name="2013"/>
    <tableColumn id="11" xr3:uid="{00000000-0010-0000-0700-00000B000000}" name="2014"/>
    <tableColumn id="12" xr3:uid="{00000000-0010-0000-0700-00000C000000}" name="2015"/>
    <tableColumn id="13" xr3:uid="{00000000-0010-0000-0700-00000D000000}" name="2016"/>
    <tableColumn id="14" xr3:uid="{00000000-0010-0000-0700-00000E000000}" name="2017"/>
    <tableColumn id="15" xr3:uid="{00000000-0010-0000-0700-00000F000000}" name="2018"/>
    <tableColumn id="16" xr3:uid="{00000000-0010-0000-0700-000010000000}" name="2019"/>
    <tableColumn id="17" xr3:uid="{00000000-0010-0000-0700-000011000000}" name="2020"/>
    <tableColumn id="18" xr3:uid="{00000000-0010-0000-0700-000012000000}" name="2021"/>
    <tableColumn id="19" xr3:uid="{00000000-0010-0000-0700-000013000000}" name="2022"/>
    <tableColumn id="20" xr3:uid="{00000000-0010-0000-0700-000014000000}" name="2023"/>
    <tableColumn id="21" xr3:uid="{00000000-0010-0000-0700-000015000000}" name="2024"/>
    <tableColumn id="22" xr3:uid="{00000000-0010-0000-0700-000016000000}" name="2025"/>
    <tableColumn id="23" xr3:uid="{00000000-0010-0000-0700-000017000000}" name="2026"/>
    <tableColumn id="24" xr3:uid="{00000000-0010-0000-0700-000018000000}" name="2027"/>
    <tableColumn id="25" xr3:uid="{00000000-0010-0000-0700-000019000000}" name="2028"/>
    <tableColumn id="26" xr3:uid="{00000000-0010-0000-0700-00001A000000}" name="2029"/>
    <tableColumn id="27" xr3:uid="{00000000-0010-0000-0700-00001B000000}" name="2030"/>
    <tableColumn id="28" xr3:uid="{00000000-0010-0000-0700-00001C000000}" name="2031"/>
    <tableColumn id="29" xr3:uid="{00000000-0010-0000-0700-00001D000000}" name="2032"/>
    <tableColumn id="30" xr3:uid="{00000000-0010-0000-0700-00001E000000}" name="2033"/>
    <tableColumn id="31" xr3:uid="{00000000-0010-0000-0700-00001F000000}" name="2034"/>
    <tableColumn id="32" xr3:uid="{00000000-0010-0000-0700-000020000000}" name="2035"/>
    <tableColumn id="33" xr3:uid="{00000000-0010-0000-0700-000021000000}" name="2036"/>
    <tableColumn id="34" xr3:uid="{00000000-0010-0000-0700-000022000000}" name="2037"/>
    <tableColumn id="35" xr3:uid="{00000000-0010-0000-0700-000023000000}" name="2038"/>
    <tableColumn id="36" xr3:uid="{00000000-0010-0000-0700-000024000000}" name="2039"/>
    <tableColumn id="37" xr3:uid="{00000000-0010-0000-0700-000025000000}" name="204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A8709E66-CC97-466F-91E4-408435C3A408}" name="Table952" displayName="Table952" ref="A104:AK113" totalsRowShown="0">
  <tableColumns count="37">
    <tableColumn id="1" xr3:uid="{00000000-0010-0000-0800-000001000000}" name="_"/>
    <tableColumn id="2" xr3:uid="{00000000-0010-0000-0800-000002000000}" name="2005" dataDxfId="35"/>
    <tableColumn id="3" xr3:uid="{00000000-0010-0000-0800-000003000000}" name="2006" dataDxfId="34"/>
    <tableColumn id="4" xr3:uid="{00000000-0010-0000-0800-000004000000}" name="2007" dataDxfId="33"/>
    <tableColumn id="5" xr3:uid="{00000000-0010-0000-0800-000005000000}" name="2008" dataDxfId="32"/>
    <tableColumn id="6" xr3:uid="{00000000-0010-0000-0800-000006000000}" name="2009" dataDxfId="31"/>
    <tableColumn id="7" xr3:uid="{00000000-0010-0000-0800-000007000000}" name="2010" dataDxfId="30"/>
    <tableColumn id="8" xr3:uid="{00000000-0010-0000-0800-000008000000}" name="2011" dataDxfId="29"/>
    <tableColumn id="9" xr3:uid="{00000000-0010-0000-0800-000009000000}" name="2012" dataDxfId="28"/>
    <tableColumn id="10" xr3:uid="{00000000-0010-0000-0800-00000A000000}" name="2013" dataDxfId="27"/>
    <tableColumn id="11" xr3:uid="{00000000-0010-0000-0800-00000B000000}" name="2014" dataDxfId="26"/>
    <tableColumn id="12" xr3:uid="{00000000-0010-0000-0800-00000C000000}" name="2015" dataDxfId="25"/>
    <tableColumn id="13" xr3:uid="{00000000-0010-0000-0800-00000D000000}" name="2016" dataDxfId="24"/>
    <tableColumn id="14" xr3:uid="{00000000-0010-0000-0800-00000E000000}" name="2017" dataDxfId="23"/>
    <tableColumn id="15" xr3:uid="{00000000-0010-0000-0800-00000F000000}" name="2018" dataDxfId="22"/>
    <tableColumn id="16" xr3:uid="{00000000-0010-0000-0800-000010000000}" name="2019" dataDxfId="21"/>
    <tableColumn id="17" xr3:uid="{00000000-0010-0000-0800-000011000000}" name="2020" dataDxfId="20"/>
    <tableColumn id="18" xr3:uid="{00000000-0010-0000-0800-000012000000}" name="2021" dataDxfId="19"/>
    <tableColumn id="19" xr3:uid="{00000000-0010-0000-0800-000013000000}" name="2022" dataDxfId="18"/>
    <tableColumn id="20" xr3:uid="{00000000-0010-0000-0800-000014000000}" name="2023" dataDxfId="17"/>
    <tableColumn id="21" xr3:uid="{00000000-0010-0000-0800-000015000000}" name="2024" dataDxfId="16"/>
    <tableColumn id="22" xr3:uid="{00000000-0010-0000-0800-000016000000}" name="2025" dataDxfId="15"/>
    <tableColumn id="23" xr3:uid="{00000000-0010-0000-0800-000017000000}" name="2026" dataDxfId="14"/>
    <tableColumn id="24" xr3:uid="{00000000-0010-0000-0800-000018000000}" name="2027" dataDxfId="13"/>
    <tableColumn id="25" xr3:uid="{00000000-0010-0000-0800-000019000000}" name="2028" dataDxfId="12"/>
    <tableColumn id="26" xr3:uid="{00000000-0010-0000-0800-00001A000000}" name="2029" dataDxfId="11"/>
    <tableColumn id="27" xr3:uid="{00000000-0010-0000-0800-00001B000000}" name="2030" dataDxfId="10"/>
    <tableColumn id="28" xr3:uid="{00000000-0010-0000-0800-00001C000000}" name="2031" dataDxfId="9"/>
    <tableColumn id="29" xr3:uid="{00000000-0010-0000-0800-00001D000000}" name="2032" dataDxfId="8"/>
    <tableColumn id="30" xr3:uid="{00000000-0010-0000-0800-00001E000000}" name="2033" dataDxfId="7"/>
    <tableColumn id="31" xr3:uid="{00000000-0010-0000-0800-00001F000000}" name="2034" dataDxfId="6"/>
    <tableColumn id="32" xr3:uid="{00000000-0010-0000-0800-000020000000}" name="2035" dataDxfId="5"/>
    <tableColumn id="33" xr3:uid="{00000000-0010-0000-0800-000021000000}" name="2036" dataDxfId="4"/>
    <tableColumn id="34" xr3:uid="{00000000-0010-0000-0800-000022000000}" name="2037" dataDxfId="3"/>
    <tableColumn id="35" xr3:uid="{00000000-0010-0000-0800-000023000000}" name="2038" dataDxfId="2"/>
    <tableColumn id="36" xr3:uid="{00000000-0010-0000-0800-000024000000}" name="2039" dataDxfId="1"/>
    <tableColumn id="37" xr3:uid="{00000000-0010-0000-0800-000025000000}" name="2040" dataDxfId="0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B122C019-604F-4EA6-86C6-C88C5F4504E0}" name="Table1053" displayName="Table1053" ref="A116:AK125" totalsRowShown="0">
  <tableColumns count="37">
    <tableColumn id="1" xr3:uid="{00000000-0010-0000-0900-000001000000}" name="_"/>
    <tableColumn id="2" xr3:uid="{00000000-0010-0000-0900-000002000000}" name="2005"/>
    <tableColumn id="3" xr3:uid="{00000000-0010-0000-0900-000003000000}" name="2006"/>
    <tableColumn id="4" xr3:uid="{00000000-0010-0000-0900-000004000000}" name="2007"/>
    <tableColumn id="5" xr3:uid="{00000000-0010-0000-0900-000005000000}" name="2008"/>
    <tableColumn id="6" xr3:uid="{00000000-0010-0000-0900-000006000000}" name="2009"/>
    <tableColumn id="7" xr3:uid="{00000000-0010-0000-0900-000007000000}" name="2010"/>
    <tableColumn id="8" xr3:uid="{00000000-0010-0000-0900-000008000000}" name="2011"/>
    <tableColumn id="9" xr3:uid="{00000000-0010-0000-0900-000009000000}" name="2012"/>
    <tableColumn id="10" xr3:uid="{00000000-0010-0000-0900-00000A000000}" name="2013"/>
    <tableColumn id="11" xr3:uid="{00000000-0010-0000-0900-00000B000000}" name="2014"/>
    <tableColumn id="12" xr3:uid="{00000000-0010-0000-0900-00000C000000}" name="2015"/>
    <tableColumn id="13" xr3:uid="{00000000-0010-0000-0900-00000D000000}" name="2016"/>
    <tableColumn id="14" xr3:uid="{00000000-0010-0000-0900-00000E000000}" name="2017"/>
    <tableColumn id="15" xr3:uid="{00000000-0010-0000-0900-00000F000000}" name="2018"/>
    <tableColumn id="16" xr3:uid="{00000000-0010-0000-0900-000010000000}" name="2019"/>
    <tableColumn id="17" xr3:uid="{00000000-0010-0000-0900-000011000000}" name="2020"/>
    <tableColumn id="18" xr3:uid="{00000000-0010-0000-0900-000012000000}" name="2021"/>
    <tableColumn id="19" xr3:uid="{00000000-0010-0000-0900-000013000000}" name="2022"/>
    <tableColumn id="20" xr3:uid="{00000000-0010-0000-0900-000014000000}" name="2023"/>
    <tableColumn id="21" xr3:uid="{00000000-0010-0000-0900-000015000000}" name="2024"/>
    <tableColumn id="22" xr3:uid="{00000000-0010-0000-0900-000016000000}" name="2025"/>
    <tableColumn id="23" xr3:uid="{00000000-0010-0000-0900-000017000000}" name="2026"/>
    <tableColumn id="24" xr3:uid="{00000000-0010-0000-0900-000018000000}" name="2027"/>
    <tableColumn id="25" xr3:uid="{00000000-0010-0000-0900-000019000000}" name="2028"/>
    <tableColumn id="26" xr3:uid="{00000000-0010-0000-0900-00001A000000}" name="2029"/>
    <tableColumn id="27" xr3:uid="{00000000-0010-0000-0900-00001B000000}" name="2030"/>
    <tableColumn id="28" xr3:uid="{00000000-0010-0000-0900-00001C000000}" name="2031"/>
    <tableColumn id="29" xr3:uid="{00000000-0010-0000-0900-00001D000000}" name="2032"/>
    <tableColumn id="30" xr3:uid="{00000000-0010-0000-0900-00001E000000}" name="2033"/>
    <tableColumn id="31" xr3:uid="{00000000-0010-0000-0900-00001F000000}" name="2034"/>
    <tableColumn id="32" xr3:uid="{00000000-0010-0000-0900-000020000000}" name="2035"/>
    <tableColumn id="33" xr3:uid="{00000000-0010-0000-0900-000021000000}" name="2036"/>
    <tableColumn id="34" xr3:uid="{00000000-0010-0000-0900-000022000000}" name="2037"/>
    <tableColumn id="35" xr3:uid="{00000000-0010-0000-0900-000023000000}" name="2038"/>
    <tableColumn id="36" xr3:uid="{00000000-0010-0000-0900-000024000000}" name="2039"/>
    <tableColumn id="37" xr3:uid="{00000000-0010-0000-0900-000025000000}" name="2040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4C19EBD9-22A4-4B42-883D-F0203CF1885D}" name="Table1154" displayName="Table1154" ref="A128:AK137" totalsRowShown="0">
  <tableColumns count="37">
    <tableColumn id="1" xr3:uid="{00000000-0010-0000-0A00-000001000000}" name="_"/>
    <tableColumn id="2" xr3:uid="{00000000-0010-0000-0A00-000002000000}" name="2005"/>
    <tableColumn id="3" xr3:uid="{00000000-0010-0000-0A00-000003000000}" name="2006"/>
    <tableColumn id="4" xr3:uid="{00000000-0010-0000-0A00-000004000000}" name="2007"/>
    <tableColumn id="5" xr3:uid="{00000000-0010-0000-0A00-000005000000}" name="2008"/>
    <tableColumn id="6" xr3:uid="{00000000-0010-0000-0A00-000006000000}" name="2009"/>
    <tableColumn id="7" xr3:uid="{00000000-0010-0000-0A00-000007000000}" name="2010"/>
    <tableColumn id="8" xr3:uid="{00000000-0010-0000-0A00-000008000000}" name="2011"/>
    <tableColumn id="9" xr3:uid="{00000000-0010-0000-0A00-000009000000}" name="2012"/>
    <tableColumn id="10" xr3:uid="{00000000-0010-0000-0A00-00000A000000}" name="2013"/>
    <tableColumn id="11" xr3:uid="{00000000-0010-0000-0A00-00000B000000}" name="2014"/>
    <tableColumn id="12" xr3:uid="{00000000-0010-0000-0A00-00000C000000}" name="2015"/>
    <tableColumn id="13" xr3:uid="{00000000-0010-0000-0A00-00000D000000}" name="2016"/>
    <tableColumn id="14" xr3:uid="{00000000-0010-0000-0A00-00000E000000}" name="2017"/>
    <tableColumn id="15" xr3:uid="{00000000-0010-0000-0A00-00000F000000}" name="2018"/>
    <tableColumn id="16" xr3:uid="{00000000-0010-0000-0A00-000010000000}" name="2019"/>
    <tableColumn id="17" xr3:uid="{00000000-0010-0000-0A00-000011000000}" name="2020"/>
    <tableColumn id="18" xr3:uid="{00000000-0010-0000-0A00-000012000000}" name="2021"/>
    <tableColumn id="19" xr3:uid="{00000000-0010-0000-0A00-000013000000}" name="2022"/>
    <tableColumn id="20" xr3:uid="{00000000-0010-0000-0A00-000014000000}" name="2023"/>
    <tableColumn id="21" xr3:uid="{00000000-0010-0000-0A00-000015000000}" name="2024"/>
    <tableColumn id="22" xr3:uid="{00000000-0010-0000-0A00-000016000000}" name="2025"/>
    <tableColumn id="23" xr3:uid="{00000000-0010-0000-0A00-000017000000}" name="2026"/>
    <tableColumn id="24" xr3:uid="{00000000-0010-0000-0A00-000018000000}" name="2027"/>
    <tableColumn id="25" xr3:uid="{00000000-0010-0000-0A00-000019000000}" name="2028"/>
    <tableColumn id="26" xr3:uid="{00000000-0010-0000-0A00-00001A000000}" name="2029"/>
    <tableColumn id="27" xr3:uid="{00000000-0010-0000-0A00-00001B000000}" name="2030"/>
    <tableColumn id="28" xr3:uid="{00000000-0010-0000-0A00-00001C000000}" name="2031"/>
    <tableColumn id="29" xr3:uid="{00000000-0010-0000-0A00-00001D000000}" name="2032"/>
    <tableColumn id="30" xr3:uid="{00000000-0010-0000-0A00-00001E000000}" name="2033"/>
    <tableColumn id="31" xr3:uid="{00000000-0010-0000-0A00-00001F000000}" name="2034"/>
    <tableColumn id="32" xr3:uid="{00000000-0010-0000-0A00-000020000000}" name="2035"/>
    <tableColumn id="33" xr3:uid="{00000000-0010-0000-0A00-000021000000}" name="2036"/>
    <tableColumn id="34" xr3:uid="{00000000-0010-0000-0A00-000022000000}" name="2037"/>
    <tableColumn id="35" xr3:uid="{00000000-0010-0000-0A00-000023000000}" name="2038"/>
    <tableColumn id="36" xr3:uid="{00000000-0010-0000-0A00-000024000000}" name="2039"/>
    <tableColumn id="37" xr3:uid="{00000000-0010-0000-0A00-000025000000}" name="2040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9D5EC941-8B87-42DC-91C4-7C89AB44DF16}" name="Table1255" displayName="Table1255" ref="A140:AK149" totalsRowShown="0">
  <tableColumns count="37">
    <tableColumn id="1" xr3:uid="{00000000-0010-0000-0B00-000001000000}" name="_"/>
    <tableColumn id="2" xr3:uid="{00000000-0010-0000-0B00-000002000000}" name="2005"/>
    <tableColumn id="3" xr3:uid="{00000000-0010-0000-0B00-000003000000}" name="2006"/>
    <tableColumn id="4" xr3:uid="{00000000-0010-0000-0B00-000004000000}" name="2007"/>
    <tableColumn id="5" xr3:uid="{00000000-0010-0000-0B00-000005000000}" name="2008"/>
    <tableColumn id="6" xr3:uid="{00000000-0010-0000-0B00-000006000000}" name="2009"/>
    <tableColumn id="7" xr3:uid="{00000000-0010-0000-0B00-000007000000}" name="2010"/>
    <tableColumn id="8" xr3:uid="{00000000-0010-0000-0B00-000008000000}" name="2011"/>
    <tableColumn id="9" xr3:uid="{00000000-0010-0000-0B00-000009000000}" name="2012"/>
    <tableColumn id="10" xr3:uid="{00000000-0010-0000-0B00-00000A000000}" name="2013"/>
    <tableColumn id="11" xr3:uid="{00000000-0010-0000-0B00-00000B000000}" name="2014"/>
    <tableColumn id="12" xr3:uid="{00000000-0010-0000-0B00-00000C000000}" name="2015"/>
    <tableColumn id="13" xr3:uid="{00000000-0010-0000-0B00-00000D000000}" name="2016"/>
    <tableColumn id="14" xr3:uid="{00000000-0010-0000-0B00-00000E000000}" name="2017"/>
    <tableColumn id="15" xr3:uid="{00000000-0010-0000-0B00-00000F000000}" name="2018"/>
    <tableColumn id="16" xr3:uid="{00000000-0010-0000-0B00-000010000000}" name="2019"/>
    <tableColumn id="17" xr3:uid="{00000000-0010-0000-0B00-000011000000}" name="2020"/>
    <tableColumn id="18" xr3:uid="{00000000-0010-0000-0B00-000012000000}" name="2021"/>
    <tableColumn id="19" xr3:uid="{00000000-0010-0000-0B00-000013000000}" name="2022"/>
    <tableColumn id="20" xr3:uid="{00000000-0010-0000-0B00-000014000000}" name="2023"/>
    <tableColumn id="21" xr3:uid="{00000000-0010-0000-0B00-000015000000}" name="2024"/>
    <tableColumn id="22" xr3:uid="{00000000-0010-0000-0B00-000016000000}" name="2025"/>
    <tableColumn id="23" xr3:uid="{00000000-0010-0000-0B00-000017000000}" name="2026"/>
    <tableColumn id="24" xr3:uid="{00000000-0010-0000-0B00-000018000000}" name="2027"/>
    <tableColumn id="25" xr3:uid="{00000000-0010-0000-0B00-000019000000}" name="2028"/>
    <tableColumn id="26" xr3:uid="{00000000-0010-0000-0B00-00001A000000}" name="2029"/>
    <tableColumn id="27" xr3:uid="{00000000-0010-0000-0B00-00001B000000}" name="2030"/>
    <tableColumn id="28" xr3:uid="{00000000-0010-0000-0B00-00001C000000}" name="2031"/>
    <tableColumn id="29" xr3:uid="{00000000-0010-0000-0B00-00001D000000}" name="2032"/>
    <tableColumn id="30" xr3:uid="{00000000-0010-0000-0B00-00001E000000}" name="2033"/>
    <tableColumn id="31" xr3:uid="{00000000-0010-0000-0B00-00001F000000}" name="2034"/>
    <tableColumn id="32" xr3:uid="{00000000-0010-0000-0B00-000020000000}" name="2035"/>
    <tableColumn id="33" xr3:uid="{00000000-0010-0000-0B00-000021000000}" name="2036"/>
    <tableColumn id="34" xr3:uid="{00000000-0010-0000-0B00-000022000000}" name="2037"/>
    <tableColumn id="35" xr3:uid="{00000000-0010-0000-0B00-000023000000}" name="2038"/>
    <tableColumn id="36" xr3:uid="{00000000-0010-0000-0B00-000024000000}" name="2039"/>
    <tableColumn id="37" xr3:uid="{00000000-0010-0000-0B00-000025000000}" name="2040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5ED3BC25-06F0-4652-B03F-2897702C6666}" name="Table1356" displayName="Table1356" ref="A152:AK161" totalsRowShown="0">
  <tableColumns count="37">
    <tableColumn id="1" xr3:uid="{00000000-0010-0000-0C00-000001000000}" name="_"/>
    <tableColumn id="2" xr3:uid="{00000000-0010-0000-0C00-000002000000}" name="2005"/>
    <tableColumn id="3" xr3:uid="{00000000-0010-0000-0C00-000003000000}" name="2006"/>
    <tableColumn id="4" xr3:uid="{00000000-0010-0000-0C00-000004000000}" name="2007"/>
    <tableColumn id="5" xr3:uid="{00000000-0010-0000-0C00-000005000000}" name="2008"/>
    <tableColumn id="6" xr3:uid="{00000000-0010-0000-0C00-000006000000}" name="2009"/>
    <tableColumn id="7" xr3:uid="{00000000-0010-0000-0C00-000007000000}" name="2010"/>
    <tableColumn id="8" xr3:uid="{00000000-0010-0000-0C00-000008000000}" name="2011"/>
    <tableColumn id="9" xr3:uid="{00000000-0010-0000-0C00-000009000000}" name="2012"/>
    <tableColumn id="10" xr3:uid="{00000000-0010-0000-0C00-00000A000000}" name="2013"/>
    <tableColumn id="11" xr3:uid="{00000000-0010-0000-0C00-00000B000000}" name="2014"/>
    <tableColumn id="12" xr3:uid="{00000000-0010-0000-0C00-00000C000000}" name="2015"/>
    <tableColumn id="13" xr3:uid="{00000000-0010-0000-0C00-00000D000000}" name="2016"/>
    <tableColumn id="14" xr3:uid="{00000000-0010-0000-0C00-00000E000000}" name="2017"/>
    <tableColumn id="15" xr3:uid="{00000000-0010-0000-0C00-00000F000000}" name="2018"/>
    <tableColumn id="16" xr3:uid="{00000000-0010-0000-0C00-000010000000}" name="2019"/>
    <tableColumn id="17" xr3:uid="{00000000-0010-0000-0C00-000011000000}" name="2020"/>
    <tableColumn id="18" xr3:uid="{00000000-0010-0000-0C00-000012000000}" name="2021"/>
    <tableColumn id="19" xr3:uid="{00000000-0010-0000-0C00-000013000000}" name="2022"/>
    <tableColumn id="20" xr3:uid="{00000000-0010-0000-0C00-000014000000}" name="2023"/>
    <tableColumn id="21" xr3:uid="{00000000-0010-0000-0C00-000015000000}" name="2024"/>
    <tableColumn id="22" xr3:uid="{00000000-0010-0000-0C00-000016000000}" name="2025"/>
    <tableColumn id="23" xr3:uid="{00000000-0010-0000-0C00-000017000000}" name="2026"/>
    <tableColumn id="24" xr3:uid="{00000000-0010-0000-0C00-000018000000}" name="2027"/>
    <tableColumn id="25" xr3:uid="{00000000-0010-0000-0C00-000019000000}" name="2028"/>
    <tableColumn id="26" xr3:uid="{00000000-0010-0000-0C00-00001A000000}" name="2029"/>
    <tableColumn id="27" xr3:uid="{00000000-0010-0000-0C00-00001B000000}" name="2030"/>
    <tableColumn id="28" xr3:uid="{00000000-0010-0000-0C00-00001C000000}" name="2031"/>
    <tableColumn id="29" xr3:uid="{00000000-0010-0000-0C00-00001D000000}" name="2032"/>
    <tableColumn id="30" xr3:uid="{00000000-0010-0000-0C00-00001E000000}" name="2033"/>
    <tableColumn id="31" xr3:uid="{00000000-0010-0000-0C00-00001F000000}" name="2034"/>
    <tableColumn id="32" xr3:uid="{00000000-0010-0000-0C00-000020000000}" name="2035"/>
    <tableColumn id="33" xr3:uid="{00000000-0010-0000-0C00-000021000000}" name="2036"/>
    <tableColumn id="34" xr3:uid="{00000000-0010-0000-0C00-000022000000}" name="2037"/>
    <tableColumn id="35" xr3:uid="{00000000-0010-0000-0C00-000023000000}" name="2038"/>
    <tableColumn id="36" xr3:uid="{00000000-0010-0000-0C00-000024000000}" name="2039"/>
    <tableColumn id="37" xr3:uid="{00000000-0010-0000-0C00-000025000000}" name="2040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FDD9BCC7-309A-43B0-BFC0-1DD3A221CF07}" name="Table1457" displayName="Table1457" ref="A164:AK173" totalsRowShown="0">
  <tableColumns count="37">
    <tableColumn id="1" xr3:uid="{00000000-0010-0000-0D00-000001000000}" name="_"/>
    <tableColumn id="2" xr3:uid="{00000000-0010-0000-0D00-000002000000}" name="2005"/>
    <tableColumn id="3" xr3:uid="{00000000-0010-0000-0D00-000003000000}" name="2006"/>
    <tableColumn id="4" xr3:uid="{00000000-0010-0000-0D00-000004000000}" name="2007"/>
    <tableColumn id="5" xr3:uid="{00000000-0010-0000-0D00-000005000000}" name="2008"/>
    <tableColumn id="6" xr3:uid="{00000000-0010-0000-0D00-000006000000}" name="2009"/>
    <tableColumn id="7" xr3:uid="{00000000-0010-0000-0D00-000007000000}" name="2010"/>
    <tableColumn id="8" xr3:uid="{00000000-0010-0000-0D00-000008000000}" name="2011"/>
    <tableColumn id="9" xr3:uid="{00000000-0010-0000-0D00-000009000000}" name="2012"/>
    <tableColumn id="10" xr3:uid="{00000000-0010-0000-0D00-00000A000000}" name="2013"/>
    <tableColumn id="11" xr3:uid="{00000000-0010-0000-0D00-00000B000000}" name="2014"/>
    <tableColumn id="12" xr3:uid="{00000000-0010-0000-0D00-00000C000000}" name="2015"/>
    <tableColumn id="13" xr3:uid="{00000000-0010-0000-0D00-00000D000000}" name="2016"/>
    <tableColumn id="14" xr3:uid="{00000000-0010-0000-0D00-00000E000000}" name="2017"/>
    <tableColumn id="15" xr3:uid="{00000000-0010-0000-0D00-00000F000000}" name="2018"/>
    <tableColumn id="16" xr3:uid="{00000000-0010-0000-0D00-000010000000}" name="2019"/>
    <tableColumn id="17" xr3:uid="{00000000-0010-0000-0D00-000011000000}" name="2020"/>
    <tableColumn id="18" xr3:uid="{00000000-0010-0000-0D00-000012000000}" name="2021"/>
    <tableColumn id="19" xr3:uid="{00000000-0010-0000-0D00-000013000000}" name="2022"/>
    <tableColumn id="20" xr3:uid="{00000000-0010-0000-0D00-000014000000}" name="2023"/>
    <tableColumn id="21" xr3:uid="{00000000-0010-0000-0D00-000015000000}" name="2024"/>
    <tableColumn id="22" xr3:uid="{00000000-0010-0000-0D00-000016000000}" name="2025"/>
    <tableColumn id="23" xr3:uid="{00000000-0010-0000-0D00-000017000000}" name="2026"/>
    <tableColumn id="24" xr3:uid="{00000000-0010-0000-0D00-000018000000}" name="2027"/>
    <tableColumn id="25" xr3:uid="{00000000-0010-0000-0D00-000019000000}" name="2028"/>
    <tableColumn id="26" xr3:uid="{00000000-0010-0000-0D00-00001A000000}" name="2029"/>
    <tableColumn id="27" xr3:uid="{00000000-0010-0000-0D00-00001B000000}" name="2030"/>
    <tableColumn id="28" xr3:uid="{00000000-0010-0000-0D00-00001C000000}" name="2031"/>
    <tableColumn id="29" xr3:uid="{00000000-0010-0000-0D00-00001D000000}" name="2032"/>
    <tableColumn id="30" xr3:uid="{00000000-0010-0000-0D00-00001E000000}" name="2033"/>
    <tableColumn id="31" xr3:uid="{00000000-0010-0000-0D00-00001F000000}" name="2034"/>
    <tableColumn id="32" xr3:uid="{00000000-0010-0000-0D00-000020000000}" name="2035"/>
    <tableColumn id="33" xr3:uid="{00000000-0010-0000-0D00-000021000000}" name="2036"/>
    <tableColumn id="34" xr3:uid="{00000000-0010-0000-0D00-000022000000}" name="2037"/>
    <tableColumn id="35" xr3:uid="{00000000-0010-0000-0D00-000023000000}" name="2038"/>
    <tableColumn id="36" xr3:uid="{00000000-0010-0000-0D00-000024000000}" name="2039"/>
    <tableColumn id="37" xr3:uid="{00000000-0010-0000-0D00-000025000000}" name="204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6B6B095-363A-49DC-B5A2-58A2E18997EF}" name="Table332" displayName="Table332" ref="A31:AK40" totalsRowShown="0">
  <tableColumns count="37">
    <tableColumn id="1" xr3:uid="{00000000-0010-0000-0200-000001000000}" name="_"/>
    <tableColumn id="2" xr3:uid="{00000000-0010-0000-0200-000002000000}" name="2005"/>
    <tableColumn id="3" xr3:uid="{00000000-0010-0000-0200-000003000000}" name="2006"/>
    <tableColumn id="4" xr3:uid="{00000000-0010-0000-0200-000004000000}" name="2007"/>
    <tableColumn id="5" xr3:uid="{00000000-0010-0000-0200-000005000000}" name="2008"/>
    <tableColumn id="6" xr3:uid="{00000000-0010-0000-0200-000006000000}" name="2009"/>
    <tableColumn id="7" xr3:uid="{00000000-0010-0000-0200-000007000000}" name="2010"/>
    <tableColumn id="8" xr3:uid="{00000000-0010-0000-0200-000008000000}" name="2011"/>
    <tableColumn id="9" xr3:uid="{00000000-0010-0000-0200-000009000000}" name="2012"/>
    <tableColumn id="10" xr3:uid="{00000000-0010-0000-0200-00000A000000}" name="2013"/>
    <tableColumn id="11" xr3:uid="{00000000-0010-0000-0200-00000B000000}" name="2014"/>
    <tableColumn id="12" xr3:uid="{00000000-0010-0000-0200-00000C000000}" name="2015"/>
    <tableColumn id="13" xr3:uid="{00000000-0010-0000-0200-00000D000000}" name="2016"/>
    <tableColumn id="14" xr3:uid="{00000000-0010-0000-0200-00000E000000}" name="2017"/>
    <tableColumn id="15" xr3:uid="{00000000-0010-0000-0200-00000F000000}" name="2018"/>
    <tableColumn id="16" xr3:uid="{00000000-0010-0000-0200-000010000000}" name="2019"/>
    <tableColumn id="17" xr3:uid="{00000000-0010-0000-0200-000011000000}" name="2020"/>
    <tableColumn id="18" xr3:uid="{00000000-0010-0000-0200-000012000000}" name="2021"/>
    <tableColumn id="19" xr3:uid="{00000000-0010-0000-0200-000013000000}" name="2022"/>
    <tableColumn id="20" xr3:uid="{00000000-0010-0000-0200-000014000000}" name="2023"/>
    <tableColumn id="21" xr3:uid="{00000000-0010-0000-0200-000015000000}" name="2024"/>
    <tableColumn id="22" xr3:uid="{00000000-0010-0000-0200-000016000000}" name="2025"/>
    <tableColumn id="23" xr3:uid="{00000000-0010-0000-0200-000017000000}" name="2026"/>
    <tableColumn id="24" xr3:uid="{00000000-0010-0000-0200-000018000000}" name="2027"/>
    <tableColumn id="25" xr3:uid="{00000000-0010-0000-0200-000019000000}" name="2028"/>
    <tableColumn id="26" xr3:uid="{00000000-0010-0000-0200-00001A000000}" name="2029"/>
    <tableColumn id="27" xr3:uid="{00000000-0010-0000-0200-00001B000000}" name="2030"/>
    <tableColumn id="28" xr3:uid="{00000000-0010-0000-0200-00001C000000}" name="2031"/>
    <tableColumn id="29" xr3:uid="{00000000-0010-0000-0200-00001D000000}" name="2032"/>
    <tableColumn id="30" xr3:uid="{00000000-0010-0000-0200-00001E000000}" name="2033"/>
    <tableColumn id="31" xr3:uid="{00000000-0010-0000-0200-00001F000000}" name="2034"/>
    <tableColumn id="32" xr3:uid="{00000000-0010-0000-0200-000020000000}" name="2035"/>
    <tableColumn id="33" xr3:uid="{00000000-0010-0000-0200-000021000000}" name="2036"/>
    <tableColumn id="34" xr3:uid="{00000000-0010-0000-0200-000022000000}" name="2037"/>
    <tableColumn id="35" xr3:uid="{00000000-0010-0000-0200-000023000000}" name="2038"/>
    <tableColumn id="36" xr3:uid="{00000000-0010-0000-0200-000024000000}" name="2039"/>
    <tableColumn id="37" xr3:uid="{00000000-0010-0000-0200-000025000000}" name="204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9E5FC2C-F496-423E-AB08-E276C4D4459F}" name="Table433" displayName="Table433" ref="A43:AK52" totalsRowShown="0">
  <tableColumns count="37">
    <tableColumn id="1" xr3:uid="{00000000-0010-0000-0300-000001000000}" name="_"/>
    <tableColumn id="2" xr3:uid="{00000000-0010-0000-0300-000002000000}" name="2005"/>
    <tableColumn id="3" xr3:uid="{00000000-0010-0000-0300-000003000000}" name="2006"/>
    <tableColumn id="4" xr3:uid="{00000000-0010-0000-0300-000004000000}" name="2007"/>
    <tableColumn id="5" xr3:uid="{00000000-0010-0000-0300-000005000000}" name="2008"/>
    <tableColumn id="6" xr3:uid="{00000000-0010-0000-0300-000006000000}" name="2009"/>
    <tableColumn id="7" xr3:uid="{00000000-0010-0000-0300-000007000000}" name="2010"/>
    <tableColumn id="8" xr3:uid="{00000000-0010-0000-0300-000008000000}" name="2011"/>
    <tableColumn id="9" xr3:uid="{00000000-0010-0000-0300-000009000000}" name="2012"/>
    <tableColumn id="10" xr3:uid="{00000000-0010-0000-0300-00000A000000}" name="2013"/>
    <tableColumn id="11" xr3:uid="{00000000-0010-0000-0300-00000B000000}" name="2014"/>
    <tableColumn id="12" xr3:uid="{00000000-0010-0000-0300-00000C000000}" name="2015"/>
    <tableColumn id="13" xr3:uid="{00000000-0010-0000-0300-00000D000000}" name="2016"/>
    <tableColumn id="14" xr3:uid="{00000000-0010-0000-0300-00000E000000}" name="2017"/>
    <tableColumn id="15" xr3:uid="{00000000-0010-0000-0300-00000F000000}" name="2018"/>
    <tableColumn id="16" xr3:uid="{00000000-0010-0000-0300-000010000000}" name="2019"/>
    <tableColumn id="17" xr3:uid="{00000000-0010-0000-0300-000011000000}" name="2020"/>
    <tableColumn id="18" xr3:uid="{00000000-0010-0000-0300-000012000000}" name="2021"/>
    <tableColumn id="19" xr3:uid="{00000000-0010-0000-0300-000013000000}" name="2022"/>
    <tableColumn id="20" xr3:uid="{00000000-0010-0000-0300-000014000000}" name="2023"/>
    <tableColumn id="21" xr3:uid="{00000000-0010-0000-0300-000015000000}" name="2024"/>
    <tableColumn id="22" xr3:uid="{00000000-0010-0000-0300-000016000000}" name="2025"/>
    <tableColumn id="23" xr3:uid="{00000000-0010-0000-0300-000017000000}" name="2026"/>
    <tableColumn id="24" xr3:uid="{00000000-0010-0000-0300-000018000000}" name="2027"/>
    <tableColumn id="25" xr3:uid="{00000000-0010-0000-0300-000019000000}" name="2028"/>
    <tableColumn id="26" xr3:uid="{00000000-0010-0000-0300-00001A000000}" name="2029"/>
    <tableColumn id="27" xr3:uid="{00000000-0010-0000-0300-00001B000000}" name="2030"/>
    <tableColumn id="28" xr3:uid="{00000000-0010-0000-0300-00001C000000}" name="2031"/>
    <tableColumn id="29" xr3:uid="{00000000-0010-0000-0300-00001D000000}" name="2032"/>
    <tableColumn id="30" xr3:uid="{00000000-0010-0000-0300-00001E000000}" name="2033"/>
    <tableColumn id="31" xr3:uid="{00000000-0010-0000-0300-00001F000000}" name="2034"/>
    <tableColumn id="32" xr3:uid="{00000000-0010-0000-0300-000020000000}" name="2035"/>
    <tableColumn id="33" xr3:uid="{00000000-0010-0000-0300-000021000000}" name="2036"/>
    <tableColumn id="34" xr3:uid="{00000000-0010-0000-0300-000022000000}" name="2037"/>
    <tableColumn id="35" xr3:uid="{00000000-0010-0000-0300-000023000000}" name="2038"/>
    <tableColumn id="36" xr3:uid="{00000000-0010-0000-0300-000024000000}" name="2039"/>
    <tableColumn id="37" xr3:uid="{00000000-0010-0000-0300-000025000000}" name="204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0CCF710-D15D-4CD5-96BA-DF9A515FB483}" name="Table534" displayName="Table534" ref="A55:AK64" totalsRowShown="0">
  <tableColumns count="37">
    <tableColumn id="1" xr3:uid="{00000000-0010-0000-0400-000001000000}" name="_"/>
    <tableColumn id="2" xr3:uid="{00000000-0010-0000-0400-000002000000}" name="2005"/>
    <tableColumn id="3" xr3:uid="{00000000-0010-0000-0400-000003000000}" name="2006"/>
    <tableColumn id="4" xr3:uid="{00000000-0010-0000-0400-000004000000}" name="2007"/>
    <tableColumn id="5" xr3:uid="{00000000-0010-0000-0400-000005000000}" name="2008"/>
    <tableColumn id="6" xr3:uid="{00000000-0010-0000-0400-000006000000}" name="2009"/>
    <tableColumn id="7" xr3:uid="{00000000-0010-0000-0400-000007000000}" name="2010"/>
    <tableColumn id="8" xr3:uid="{00000000-0010-0000-0400-000008000000}" name="2011"/>
    <tableColumn id="9" xr3:uid="{00000000-0010-0000-0400-000009000000}" name="2012"/>
    <tableColumn id="10" xr3:uid="{00000000-0010-0000-0400-00000A000000}" name="2013"/>
    <tableColumn id="11" xr3:uid="{00000000-0010-0000-0400-00000B000000}" name="2014"/>
    <tableColumn id="12" xr3:uid="{00000000-0010-0000-0400-00000C000000}" name="2015"/>
    <tableColumn id="13" xr3:uid="{00000000-0010-0000-0400-00000D000000}" name="2016"/>
    <tableColumn id="14" xr3:uid="{00000000-0010-0000-0400-00000E000000}" name="2017"/>
    <tableColumn id="15" xr3:uid="{00000000-0010-0000-0400-00000F000000}" name="2018"/>
    <tableColumn id="16" xr3:uid="{00000000-0010-0000-0400-000010000000}" name="2019"/>
    <tableColumn id="17" xr3:uid="{00000000-0010-0000-0400-000011000000}" name="2020"/>
    <tableColumn id="18" xr3:uid="{00000000-0010-0000-0400-000012000000}" name="2021"/>
    <tableColumn id="19" xr3:uid="{00000000-0010-0000-0400-000013000000}" name="2022"/>
    <tableColumn id="20" xr3:uid="{00000000-0010-0000-0400-000014000000}" name="2023"/>
    <tableColumn id="21" xr3:uid="{00000000-0010-0000-0400-000015000000}" name="2024"/>
    <tableColumn id="22" xr3:uid="{00000000-0010-0000-0400-000016000000}" name="2025"/>
    <tableColumn id="23" xr3:uid="{00000000-0010-0000-0400-000017000000}" name="2026"/>
    <tableColumn id="24" xr3:uid="{00000000-0010-0000-0400-000018000000}" name="2027"/>
    <tableColumn id="25" xr3:uid="{00000000-0010-0000-0400-000019000000}" name="2028"/>
    <tableColumn id="26" xr3:uid="{00000000-0010-0000-0400-00001A000000}" name="2029"/>
    <tableColumn id="27" xr3:uid="{00000000-0010-0000-0400-00001B000000}" name="2030"/>
    <tableColumn id="28" xr3:uid="{00000000-0010-0000-0400-00001C000000}" name="2031"/>
    <tableColumn id="29" xr3:uid="{00000000-0010-0000-0400-00001D000000}" name="2032"/>
    <tableColumn id="30" xr3:uid="{00000000-0010-0000-0400-00001E000000}" name="2033"/>
    <tableColumn id="31" xr3:uid="{00000000-0010-0000-0400-00001F000000}" name="2034"/>
    <tableColumn id="32" xr3:uid="{00000000-0010-0000-0400-000020000000}" name="2035"/>
    <tableColumn id="33" xr3:uid="{00000000-0010-0000-0400-000021000000}" name="2036"/>
    <tableColumn id="34" xr3:uid="{00000000-0010-0000-0400-000022000000}" name="2037"/>
    <tableColumn id="35" xr3:uid="{00000000-0010-0000-0400-000023000000}" name="2038"/>
    <tableColumn id="36" xr3:uid="{00000000-0010-0000-0400-000024000000}" name="2039"/>
    <tableColumn id="37" xr3:uid="{00000000-0010-0000-0400-000025000000}" name="204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99408E8-4C49-4707-8C55-BFFF8B7358FD}" name="Table635" displayName="Table635" ref="A67:AK76" totalsRowShown="0">
  <tableColumns count="37">
    <tableColumn id="1" xr3:uid="{00000000-0010-0000-0500-000001000000}" name="_"/>
    <tableColumn id="2" xr3:uid="{00000000-0010-0000-0500-000002000000}" name="2005"/>
    <tableColumn id="3" xr3:uid="{00000000-0010-0000-0500-000003000000}" name="2006"/>
    <tableColumn id="4" xr3:uid="{00000000-0010-0000-0500-000004000000}" name="2007"/>
    <tableColumn id="5" xr3:uid="{00000000-0010-0000-0500-000005000000}" name="2008"/>
    <tableColumn id="6" xr3:uid="{00000000-0010-0000-0500-000006000000}" name="2009"/>
    <tableColumn id="7" xr3:uid="{00000000-0010-0000-0500-000007000000}" name="2010"/>
    <tableColumn id="8" xr3:uid="{00000000-0010-0000-0500-000008000000}" name="2011"/>
    <tableColumn id="9" xr3:uid="{00000000-0010-0000-0500-000009000000}" name="2012"/>
    <tableColumn id="10" xr3:uid="{00000000-0010-0000-0500-00000A000000}" name="2013"/>
    <tableColumn id="11" xr3:uid="{00000000-0010-0000-0500-00000B000000}" name="2014"/>
    <tableColumn id="12" xr3:uid="{00000000-0010-0000-0500-00000C000000}" name="2015"/>
    <tableColumn id="13" xr3:uid="{00000000-0010-0000-0500-00000D000000}" name="2016"/>
    <tableColumn id="14" xr3:uid="{00000000-0010-0000-0500-00000E000000}" name="2017"/>
    <tableColumn id="15" xr3:uid="{00000000-0010-0000-0500-00000F000000}" name="2018"/>
    <tableColumn id="16" xr3:uid="{00000000-0010-0000-0500-000010000000}" name="2019"/>
    <tableColumn id="17" xr3:uid="{00000000-0010-0000-0500-000011000000}" name="2020"/>
    <tableColumn id="18" xr3:uid="{00000000-0010-0000-0500-000012000000}" name="2021"/>
    <tableColumn id="19" xr3:uid="{00000000-0010-0000-0500-000013000000}" name="2022"/>
    <tableColumn id="20" xr3:uid="{00000000-0010-0000-0500-000014000000}" name="2023"/>
    <tableColumn id="21" xr3:uid="{00000000-0010-0000-0500-000015000000}" name="2024"/>
    <tableColumn id="22" xr3:uid="{00000000-0010-0000-0500-000016000000}" name="2025"/>
    <tableColumn id="23" xr3:uid="{00000000-0010-0000-0500-000017000000}" name="2026"/>
    <tableColumn id="24" xr3:uid="{00000000-0010-0000-0500-000018000000}" name="2027"/>
    <tableColumn id="25" xr3:uid="{00000000-0010-0000-0500-000019000000}" name="2028"/>
    <tableColumn id="26" xr3:uid="{00000000-0010-0000-0500-00001A000000}" name="2029"/>
    <tableColumn id="27" xr3:uid="{00000000-0010-0000-0500-00001B000000}" name="2030"/>
    <tableColumn id="28" xr3:uid="{00000000-0010-0000-0500-00001C000000}" name="2031"/>
    <tableColumn id="29" xr3:uid="{00000000-0010-0000-0500-00001D000000}" name="2032"/>
    <tableColumn id="30" xr3:uid="{00000000-0010-0000-0500-00001E000000}" name="2033"/>
    <tableColumn id="31" xr3:uid="{00000000-0010-0000-0500-00001F000000}" name="2034"/>
    <tableColumn id="32" xr3:uid="{00000000-0010-0000-0500-000020000000}" name="2035"/>
    <tableColumn id="33" xr3:uid="{00000000-0010-0000-0500-000021000000}" name="2036"/>
    <tableColumn id="34" xr3:uid="{00000000-0010-0000-0500-000022000000}" name="2037"/>
    <tableColumn id="35" xr3:uid="{00000000-0010-0000-0500-000023000000}" name="2038"/>
    <tableColumn id="36" xr3:uid="{00000000-0010-0000-0500-000024000000}" name="2039"/>
    <tableColumn id="37" xr3:uid="{00000000-0010-0000-0500-000025000000}" name="204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B6268840-7F8E-45C8-83CE-E58B6BC1A89A}" name="Table736" displayName="Table736" ref="A79:AK88" totalsRowShown="0">
  <tableColumns count="37">
    <tableColumn id="1" xr3:uid="{00000000-0010-0000-0600-000001000000}" name="_"/>
    <tableColumn id="2" xr3:uid="{00000000-0010-0000-0600-000002000000}" name="2005"/>
    <tableColumn id="3" xr3:uid="{00000000-0010-0000-0600-000003000000}" name="2006"/>
    <tableColumn id="4" xr3:uid="{00000000-0010-0000-0600-000004000000}" name="2007"/>
    <tableColumn id="5" xr3:uid="{00000000-0010-0000-0600-000005000000}" name="2008"/>
    <tableColumn id="6" xr3:uid="{00000000-0010-0000-0600-000006000000}" name="2009"/>
    <tableColumn id="7" xr3:uid="{00000000-0010-0000-0600-000007000000}" name="2010"/>
    <tableColumn id="8" xr3:uid="{00000000-0010-0000-0600-000008000000}" name="2011"/>
    <tableColumn id="9" xr3:uid="{00000000-0010-0000-0600-000009000000}" name="2012"/>
    <tableColumn id="10" xr3:uid="{00000000-0010-0000-0600-00000A000000}" name="2013"/>
    <tableColumn id="11" xr3:uid="{00000000-0010-0000-0600-00000B000000}" name="2014"/>
    <tableColumn id="12" xr3:uid="{00000000-0010-0000-0600-00000C000000}" name="2015"/>
    <tableColumn id="13" xr3:uid="{00000000-0010-0000-0600-00000D000000}" name="2016"/>
    <tableColumn id="14" xr3:uid="{00000000-0010-0000-0600-00000E000000}" name="2017"/>
    <tableColumn id="15" xr3:uid="{00000000-0010-0000-0600-00000F000000}" name="2018"/>
    <tableColumn id="16" xr3:uid="{00000000-0010-0000-0600-000010000000}" name="2019"/>
    <tableColumn id="17" xr3:uid="{00000000-0010-0000-0600-000011000000}" name="2020"/>
    <tableColumn id="18" xr3:uid="{00000000-0010-0000-0600-000012000000}" name="2021"/>
    <tableColumn id="19" xr3:uid="{00000000-0010-0000-0600-000013000000}" name="2022"/>
    <tableColumn id="20" xr3:uid="{00000000-0010-0000-0600-000014000000}" name="2023"/>
    <tableColumn id="21" xr3:uid="{00000000-0010-0000-0600-000015000000}" name="2024"/>
    <tableColumn id="22" xr3:uid="{00000000-0010-0000-0600-000016000000}" name="2025"/>
    <tableColumn id="23" xr3:uid="{00000000-0010-0000-0600-000017000000}" name="2026"/>
    <tableColumn id="24" xr3:uid="{00000000-0010-0000-0600-000018000000}" name="2027"/>
    <tableColumn id="25" xr3:uid="{00000000-0010-0000-0600-000019000000}" name="2028"/>
    <tableColumn id="26" xr3:uid="{00000000-0010-0000-0600-00001A000000}" name="2029"/>
    <tableColumn id="27" xr3:uid="{00000000-0010-0000-0600-00001B000000}" name="2030"/>
    <tableColumn id="28" xr3:uid="{00000000-0010-0000-0600-00001C000000}" name="2031"/>
    <tableColumn id="29" xr3:uid="{00000000-0010-0000-0600-00001D000000}" name="2032"/>
    <tableColumn id="30" xr3:uid="{00000000-0010-0000-0600-00001E000000}" name="2033"/>
    <tableColumn id="31" xr3:uid="{00000000-0010-0000-0600-00001F000000}" name="2034"/>
    <tableColumn id="32" xr3:uid="{00000000-0010-0000-0600-000020000000}" name="2035"/>
    <tableColumn id="33" xr3:uid="{00000000-0010-0000-0600-000021000000}" name="2036"/>
    <tableColumn id="34" xr3:uid="{00000000-0010-0000-0600-000022000000}" name="2037"/>
    <tableColumn id="35" xr3:uid="{00000000-0010-0000-0600-000023000000}" name="2038"/>
    <tableColumn id="36" xr3:uid="{00000000-0010-0000-0600-000024000000}" name="2039"/>
    <tableColumn id="37" xr3:uid="{00000000-0010-0000-0600-000025000000}" name="204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184D731A-6EC6-4C96-AF99-913FC8FAA236}" name="Table837" displayName="Table837" ref="A91:AK101" totalsRowShown="0">
  <tableColumns count="37">
    <tableColumn id="1" xr3:uid="{00000000-0010-0000-0700-000001000000}" name="_"/>
    <tableColumn id="2" xr3:uid="{00000000-0010-0000-0700-000002000000}" name="2005"/>
    <tableColumn id="3" xr3:uid="{00000000-0010-0000-0700-000003000000}" name="2006"/>
    <tableColumn id="4" xr3:uid="{00000000-0010-0000-0700-000004000000}" name="2007"/>
    <tableColumn id="5" xr3:uid="{00000000-0010-0000-0700-000005000000}" name="2008"/>
    <tableColumn id="6" xr3:uid="{00000000-0010-0000-0700-000006000000}" name="2009"/>
    <tableColumn id="7" xr3:uid="{00000000-0010-0000-0700-000007000000}" name="2010"/>
    <tableColumn id="8" xr3:uid="{00000000-0010-0000-0700-000008000000}" name="2011"/>
    <tableColumn id="9" xr3:uid="{00000000-0010-0000-0700-000009000000}" name="2012"/>
    <tableColumn id="10" xr3:uid="{00000000-0010-0000-0700-00000A000000}" name="2013"/>
    <tableColumn id="11" xr3:uid="{00000000-0010-0000-0700-00000B000000}" name="2014"/>
    <tableColumn id="12" xr3:uid="{00000000-0010-0000-0700-00000C000000}" name="2015"/>
    <tableColumn id="13" xr3:uid="{00000000-0010-0000-0700-00000D000000}" name="2016"/>
    <tableColumn id="14" xr3:uid="{00000000-0010-0000-0700-00000E000000}" name="2017"/>
    <tableColumn id="15" xr3:uid="{00000000-0010-0000-0700-00000F000000}" name="2018"/>
    <tableColumn id="16" xr3:uid="{00000000-0010-0000-0700-000010000000}" name="2019"/>
    <tableColumn id="17" xr3:uid="{00000000-0010-0000-0700-000011000000}" name="2020"/>
    <tableColumn id="18" xr3:uid="{00000000-0010-0000-0700-000012000000}" name="2021"/>
    <tableColumn id="19" xr3:uid="{00000000-0010-0000-0700-000013000000}" name="2022"/>
    <tableColumn id="20" xr3:uid="{00000000-0010-0000-0700-000014000000}" name="2023"/>
    <tableColumn id="21" xr3:uid="{00000000-0010-0000-0700-000015000000}" name="2024"/>
    <tableColumn id="22" xr3:uid="{00000000-0010-0000-0700-000016000000}" name="2025"/>
    <tableColumn id="23" xr3:uid="{00000000-0010-0000-0700-000017000000}" name="2026"/>
    <tableColumn id="24" xr3:uid="{00000000-0010-0000-0700-000018000000}" name="2027"/>
    <tableColumn id="25" xr3:uid="{00000000-0010-0000-0700-000019000000}" name="2028"/>
    <tableColumn id="26" xr3:uid="{00000000-0010-0000-0700-00001A000000}" name="2029"/>
    <tableColumn id="27" xr3:uid="{00000000-0010-0000-0700-00001B000000}" name="2030"/>
    <tableColumn id="28" xr3:uid="{00000000-0010-0000-0700-00001C000000}" name="2031"/>
    <tableColumn id="29" xr3:uid="{00000000-0010-0000-0700-00001D000000}" name="2032"/>
    <tableColumn id="30" xr3:uid="{00000000-0010-0000-0700-00001E000000}" name="2033"/>
    <tableColumn id="31" xr3:uid="{00000000-0010-0000-0700-00001F000000}" name="2034"/>
    <tableColumn id="32" xr3:uid="{00000000-0010-0000-0700-000020000000}" name="2035"/>
    <tableColumn id="33" xr3:uid="{00000000-0010-0000-0700-000021000000}" name="2036"/>
    <tableColumn id="34" xr3:uid="{00000000-0010-0000-0700-000022000000}" name="2037"/>
    <tableColumn id="35" xr3:uid="{00000000-0010-0000-0700-000023000000}" name="2038"/>
    <tableColumn id="36" xr3:uid="{00000000-0010-0000-0700-000024000000}" name="2039"/>
    <tableColumn id="37" xr3:uid="{00000000-0010-0000-0700-000025000000}" name="204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5BD787D9-6506-4AE9-9DD2-852AB1373CB9}" name="Table938" displayName="Table938" ref="A104:AK113" totalsRowShown="0">
  <tableColumns count="37">
    <tableColumn id="1" xr3:uid="{00000000-0010-0000-0800-000001000000}" name="_"/>
    <tableColumn id="2" xr3:uid="{00000000-0010-0000-0800-000002000000}" name="2005" dataDxfId="71"/>
    <tableColumn id="3" xr3:uid="{00000000-0010-0000-0800-000003000000}" name="2006" dataDxfId="70"/>
    <tableColumn id="4" xr3:uid="{00000000-0010-0000-0800-000004000000}" name="2007" dataDxfId="69"/>
    <tableColumn id="5" xr3:uid="{00000000-0010-0000-0800-000005000000}" name="2008" dataDxfId="68"/>
    <tableColumn id="6" xr3:uid="{00000000-0010-0000-0800-000006000000}" name="2009" dataDxfId="67"/>
    <tableColumn id="7" xr3:uid="{00000000-0010-0000-0800-000007000000}" name="2010" dataDxfId="66"/>
    <tableColumn id="8" xr3:uid="{00000000-0010-0000-0800-000008000000}" name="2011" dataDxfId="65"/>
    <tableColumn id="9" xr3:uid="{00000000-0010-0000-0800-000009000000}" name="2012" dataDxfId="64"/>
    <tableColumn id="10" xr3:uid="{00000000-0010-0000-0800-00000A000000}" name="2013" dataDxfId="63"/>
    <tableColumn id="11" xr3:uid="{00000000-0010-0000-0800-00000B000000}" name="2014" dataDxfId="62"/>
    <tableColumn id="12" xr3:uid="{00000000-0010-0000-0800-00000C000000}" name="2015" dataDxfId="61"/>
    <tableColumn id="13" xr3:uid="{00000000-0010-0000-0800-00000D000000}" name="2016" dataDxfId="60"/>
    <tableColumn id="14" xr3:uid="{00000000-0010-0000-0800-00000E000000}" name="2017" dataDxfId="59"/>
    <tableColumn id="15" xr3:uid="{00000000-0010-0000-0800-00000F000000}" name="2018" dataDxfId="58"/>
    <tableColumn id="16" xr3:uid="{00000000-0010-0000-0800-000010000000}" name="2019" dataDxfId="57"/>
    <tableColumn id="17" xr3:uid="{00000000-0010-0000-0800-000011000000}" name="2020" dataDxfId="56"/>
    <tableColumn id="18" xr3:uid="{00000000-0010-0000-0800-000012000000}" name="2021" dataDxfId="55"/>
    <tableColumn id="19" xr3:uid="{00000000-0010-0000-0800-000013000000}" name="2022" dataDxfId="54"/>
    <tableColumn id="20" xr3:uid="{00000000-0010-0000-0800-000014000000}" name="2023" dataDxfId="53"/>
    <tableColumn id="21" xr3:uid="{00000000-0010-0000-0800-000015000000}" name="2024" dataDxfId="52"/>
    <tableColumn id="22" xr3:uid="{00000000-0010-0000-0800-000016000000}" name="2025" dataDxfId="51"/>
    <tableColumn id="23" xr3:uid="{00000000-0010-0000-0800-000017000000}" name="2026" dataDxfId="50"/>
    <tableColumn id="24" xr3:uid="{00000000-0010-0000-0800-000018000000}" name="2027" dataDxfId="49"/>
    <tableColumn id="25" xr3:uid="{00000000-0010-0000-0800-000019000000}" name="2028" dataDxfId="48"/>
    <tableColumn id="26" xr3:uid="{00000000-0010-0000-0800-00001A000000}" name="2029" dataDxfId="47"/>
    <tableColumn id="27" xr3:uid="{00000000-0010-0000-0800-00001B000000}" name="2030" dataDxfId="46"/>
    <tableColumn id="28" xr3:uid="{00000000-0010-0000-0800-00001C000000}" name="2031" dataDxfId="45"/>
    <tableColumn id="29" xr3:uid="{00000000-0010-0000-0800-00001D000000}" name="2032" dataDxfId="44"/>
    <tableColumn id="30" xr3:uid="{00000000-0010-0000-0800-00001E000000}" name="2033" dataDxfId="43"/>
    <tableColumn id="31" xr3:uid="{00000000-0010-0000-0800-00001F000000}" name="2034" dataDxfId="42"/>
    <tableColumn id="32" xr3:uid="{00000000-0010-0000-0800-000020000000}" name="2035" dataDxfId="41"/>
    <tableColumn id="33" xr3:uid="{00000000-0010-0000-0800-000021000000}" name="2036" dataDxfId="40"/>
    <tableColumn id="34" xr3:uid="{00000000-0010-0000-0800-000022000000}" name="2037" dataDxfId="39"/>
    <tableColumn id="35" xr3:uid="{00000000-0010-0000-0800-000023000000}" name="2038" dataDxfId="38"/>
    <tableColumn id="36" xr3:uid="{00000000-0010-0000-0800-000024000000}" name="2039" dataDxfId="37"/>
    <tableColumn id="37" xr3:uid="{00000000-0010-0000-0800-000025000000}" name="2040" dataDxfId="3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uc.ab.ca/pages/annual-electricity-data.aspx" TargetMode="External"/><Relationship Id="rId2" Type="http://schemas.openxmlformats.org/officeDocument/2006/relationships/hyperlink" Target="https://www.lazard.com/perspective/levelized-cost-of-energy-2017/" TargetMode="External"/><Relationship Id="rId1" Type="http://schemas.openxmlformats.org/officeDocument/2006/relationships/hyperlink" Target="https://www.aeso.ca/market/market-and-system-reporting/annual-market-statistic-report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auc.ab.ca/pages/annual-electricity-data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13" Type="http://schemas.openxmlformats.org/officeDocument/2006/relationships/table" Target="../tables/table27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5" Type="http://schemas.openxmlformats.org/officeDocument/2006/relationships/table" Target="../tables/table19.xml"/><Relationship Id="rId10" Type="http://schemas.openxmlformats.org/officeDocument/2006/relationships/table" Target="../tables/table2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Relationship Id="rId1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workbookViewId="0">
      <selection activeCell="B25" sqref="B25"/>
    </sheetView>
  </sheetViews>
  <sheetFormatPr baseColWidth="10" defaultColWidth="8.6640625" defaultRowHeight="15" x14ac:dyDescent="0.2"/>
  <cols>
    <col min="2" max="2" width="82.33203125" bestFit="1" customWidth="1"/>
    <col min="4" max="4" width="76.6640625" customWidth="1"/>
  </cols>
  <sheetData>
    <row r="1" spans="1:4" x14ac:dyDescent="0.2">
      <c r="A1" s="1" t="s">
        <v>22</v>
      </c>
    </row>
    <row r="3" spans="1:4" x14ac:dyDescent="0.2">
      <c r="A3" s="1" t="s">
        <v>0</v>
      </c>
      <c r="B3" s="2" t="s">
        <v>89</v>
      </c>
      <c r="D3" s="2" t="s">
        <v>124</v>
      </c>
    </row>
    <row r="4" spans="1:4" x14ac:dyDescent="0.2">
      <c r="B4" t="s">
        <v>90</v>
      </c>
      <c r="D4" t="s">
        <v>125</v>
      </c>
    </row>
    <row r="5" spans="1:4" x14ac:dyDescent="0.2">
      <c r="B5" s="3">
        <v>2016</v>
      </c>
      <c r="D5" s="3">
        <v>2017</v>
      </c>
    </row>
    <row r="6" spans="1:4" x14ac:dyDescent="0.2">
      <c r="B6" t="s">
        <v>114</v>
      </c>
      <c r="D6" t="s">
        <v>126</v>
      </c>
    </row>
    <row r="7" spans="1:4" x14ac:dyDescent="0.2">
      <c r="B7" s="4" t="s">
        <v>115</v>
      </c>
      <c r="D7" s="4" t="s">
        <v>128</v>
      </c>
    </row>
    <row r="8" spans="1:4" x14ac:dyDescent="0.2">
      <c r="D8" s="28" t="s">
        <v>127</v>
      </c>
    </row>
    <row r="10" spans="1:4" x14ac:dyDescent="0.2">
      <c r="B10" s="2" t="s">
        <v>110</v>
      </c>
      <c r="D10" s="2" t="s">
        <v>134</v>
      </c>
    </row>
    <row r="11" spans="1:4" x14ac:dyDescent="0.2">
      <c r="B11" t="s">
        <v>12</v>
      </c>
      <c r="D11" t="s">
        <v>135</v>
      </c>
    </row>
    <row r="12" spans="1:4" x14ac:dyDescent="0.2">
      <c r="B12" s="3">
        <v>2017</v>
      </c>
      <c r="D12" t="s">
        <v>138</v>
      </c>
    </row>
    <row r="13" spans="1:4" x14ac:dyDescent="0.2">
      <c r="B13" t="s">
        <v>87</v>
      </c>
      <c r="D13" t="s">
        <v>137</v>
      </c>
    </row>
    <row r="14" spans="1:4" ht="16" x14ac:dyDescent="0.2">
      <c r="B14" s="7" t="s">
        <v>88</v>
      </c>
      <c r="D14" t="s">
        <v>132</v>
      </c>
    </row>
    <row r="15" spans="1:4" x14ac:dyDescent="0.2">
      <c r="B15" t="s">
        <v>13</v>
      </c>
      <c r="D15" t="s">
        <v>136</v>
      </c>
    </row>
    <row r="16" spans="1:4" x14ac:dyDescent="0.2">
      <c r="B16" t="s">
        <v>139</v>
      </c>
    </row>
    <row r="19" spans="1:4" x14ac:dyDescent="0.2">
      <c r="B19" s="2" t="s">
        <v>194</v>
      </c>
      <c r="D19" s="2" t="s">
        <v>198</v>
      </c>
    </row>
    <row r="20" spans="1:4" x14ac:dyDescent="0.2">
      <c r="B20" t="s">
        <v>195</v>
      </c>
      <c r="D20" t="s">
        <v>195</v>
      </c>
    </row>
    <row r="21" spans="1:4" x14ac:dyDescent="0.2">
      <c r="B21" s="3">
        <v>2018</v>
      </c>
      <c r="D21" s="3">
        <v>2018</v>
      </c>
    </row>
    <row r="22" spans="1:4" x14ac:dyDescent="0.2">
      <c r="B22" t="s">
        <v>196</v>
      </c>
      <c r="D22" t="s">
        <v>198</v>
      </c>
    </row>
    <row r="23" spans="1:4" ht="16" x14ac:dyDescent="0.2">
      <c r="B23" s="7" t="s">
        <v>197</v>
      </c>
      <c r="D23" s="7" t="s">
        <v>197</v>
      </c>
    </row>
    <row r="27" spans="1:4" x14ac:dyDescent="0.2">
      <c r="A27" s="1" t="s">
        <v>14</v>
      </c>
    </row>
    <row r="28" spans="1:4" x14ac:dyDescent="0.2">
      <c r="A28" s="15" t="s">
        <v>105</v>
      </c>
    </row>
    <row r="29" spans="1:4" x14ac:dyDescent="0.2">
      <c r="A29" s="9" t="s">
        <v>104</v>
      </c>
    </row>
    <row r="30" spans="1:4" x14ac:dyDescent="0.2">
      <c r="A30" s="1"/>
    </row>
    <row r="31" spans="1:4" x14ac:dyDescent="0.2">
      <c r="A31" s="15" t="s">
        <v>106</v>
      </c>
    </row>
    <row r="32" spans="1:4" x14ac:dyDescent="0.2">
      <c r="A32" s="9" t="s">
        <v>109</v>
      </c>
    </row>
    <row r="33" spans="1:1" x14ac:dyDescent="0.2">
      <c r="A33" s="9"/>
    </row>
    <row r="34" spans="1:1" x14ac:dyDescent="0.2">
      <c r="A34" t="s">
        <v>107</v>
      </c>
    </row>
    <row r="35" spans="1:1" x14ac:dyDescent="0.2">
      <c r="A35" t="s">
        <v>15</v>
      </c>
    </row>
    <row r="36" spans="1:1" x14ac:dyDescent="0.2">
      <c r="A36" t="s">
        <v>16</v>
      </c>
    </row>
    <row r="37" spans="1:1" x14ac:dyDescent="0.2">
      <c r="A37" t="s">
        <v>17</v>
      </c>
    </row>
    <row r="39" spans="1:1" x14ac:dyDescent="0.2">
      <c r="A39" t="s">
        <v>108</v>
      </c>
    </row>
    <row r="40" spans="1:1" x14ac:dyDescent="0.2">
      <c r="A40" t="s">
        <v>18</v>
      </c>
    </row>
    <row r="42" spans="1:1" x14ac:dyDescent="0.2">
      <c r="A42" t="s">
        <v>19</v>
      </c>
    </row>
    <row r="43" spans="1:1" x14ac:dyDescent="0.2">
      <c r="A43" t="s">
        <v>20</v>
      </c>
    </row>
    <row r="44" spans="1:1" x14ac:dyDescent="0.2">
      <c r="A44" t="s">
        <v>21</v>
      </c>
    </row>
    <row r="46" spans="1:1" x14ac:dyDescent="0.2">
      <c r="A46" s="1" t="s">
        <v>129</v>
      </c>
    </row>
    <row r="47" spans="1:1" x14ac:dyDescent="0.2">
      <c r="A47" t="s">
        <v>133</v>
      </c>
    </row>
    <row r="48" spans="1:1" x14ac:dyDescent="0.2">
      <c r="A48" t="s">
        <v>140</v>
      </c>
    </row>
  </sheetData>
  <hyperlinks>
    <hyperlink ref="D7" r:id="rId1" xr:uid="{0385D9C3-6E4D-41BC-A529-4B2DE8F05A16}"/>
    <hyperlink ref="B14" r:id="rId2" xr:uid="{8482FBD6-2AE6-6F44-BBD0-E9FF51214C37}"/>
    <hyperlink ref="B23" r:id="rId3" xr:uid="{4CC85BAE-0B6A-3746-A005-48FE4CF6C1E3}"/>
    <hyperlink ref="D23" r:id="rId4" xr:uid="{FD375164-CA88-F64D-8FC0-639F82498F27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3B74-9B2E-4907-AD69-B7EF388CA620}">
  <dimension ref="A1:AK171"/>
  <sheetViews>
    <sheetView topLeftCell="A79" workbookViewId="0">
      <selection activeCell="B105" sqref="B105:AK113"/>
    </sheetView>
  </sheetViews>
  <sheetFormatPr baseColWidth="10" defaultColWidth="8.83203125" defaultRowHeight="15" x14ac:dyDescent="0.2"/>
  <cols>
    <col min="1" max="16384" width="8.83203125" style="16"/>
  </cols>
  <sheetData>
    <row r="1" spans="1:37" ht="21" x14ac:dyDescent="0.25">
      <c r="A1" s="18" t="s">
        <v>131</v>
      </c>
    </row>
    <row r="2" spans="1:37" ht="21" x14ac:dyDescent="0.25">
      <c r="A2" s="18" t="s">
        <v>25</v>
      </c>
    </row>
    <row r="3" spans="1:37" ht="21" x14ac:dyDescent="0.25">
      <c r="A3" s="18" t="s">
        <v>26</v>
      </c>
    </row>
    <row r="4" spans="1:37" ht="21" x14ac:dyDescent="0.25">
      <c r="A4" s="18" t="s">
        <v>27</v>
      </c>
    </row>
    <row r="7" spans="1:37" ht="19" x14ac:dyDescent="0.25">
      <c r="A7" s="17" t="s">
        <v>28</v>
      </c>
    </row>
    <row r="8" spans="1:37" x14ac:dyDescent="0.2">
      <c r="A8" s="16" t="s">
        <v>29</v>
      </c>
      <c r="B8" s="16" t="s">
        <v>30</v>
      </c>
      <c r="C8" s="16" t="s">
        <v>31</v>
      </c>
      <c r="D8" s="16" t="s">
        <v>32</v>
      </c>
      <c r="E8" s="16" t="s">
        <v>33</v>
      </c>
      <c r="F8" s="16" t="s">
        <v>34</v>
      </c>
      <c r="G8" s="16" t="s">
        <v>35</v>
      </c>
      <c r="H8" s="16" t="s">
        <v>36</v>
      </c>
      <c r="I8" s="16" t="s">
        <v>37</v>
      </c>
      <c r="J8" s="16" t="s">
        <v>38</v>
      </c>
      <c r="K8" s="16" t="s">
        <v>39</v>
      </c>
      <c r="L8" s="16" t="s">
        <v>40</v>
      </c>
      <c r="M8" s="16" t="s">
        <v>41</v>
      </c>
      <c r="N8" s="16" t="s">
        <v>42</v>
      </c>
      <c r="O8" s="16" t="s">
        <v>43</v>
      </c>
      <c r="P8" s="16" t="s">
        <v>44</v>
      </c>
      <c r="Q8" s="16" t="s">
        <v>45</v>
      </c>
      <c r="R8" s="16" t="s">
        <v>46</v>
      </c>
      <c r="S8" s="16" t="s">
        <v>47</v>
      </c>
      <c r="T8" s="16" t="s">
        <v>48</v>
      </c>
      <c r="U8" s="16" t="s">
        <v>49</v>
      </c>
      <c r="V8" s="16" t="s">
        <v>50</v>
      </c>
      <c r="W8" s="16" t="s">
        <v>51</v>
      </c>
      <c r="X8" s="16" t="s">
        <v>52</v>
      </c>
      <c r="Y8" s="16" t="s">
        <v>53</v>
      </c>
      <c r="Z8" s="16" t="s">
        <v>54</v>
      </c>
      <c r="AA8" s="16" t="s">
        <v>55</v>
      </c>
      <c r="AB8" s="16" t="s">
        <v>56</v>
      </c>
      <c r="AC8" s="16" t="s">
        <v>57</v>
      </c>
      <c r="AD8" s="16" t="s">
        <v>58</v>
      </c>
      <c r="AE8" s="16" t="s">
        <v>59</v>
      </c>
      <c r="AF8" s="16" t="s">
        <v>60</v>
      </c>
      <c r="AG8" s="16" t="s">
        <v>61</v>
      </c>
      <c r="AH8" s="16" t="s">
        <v>62</v>
      </c>
      <c r="AI8" s="16" t="s">
        <v>63</v>
      </c>
      <c r="AJ8" s="16" t="s">
        <v>64</v>
      </c>
      <c r="AK8" s="16" t="s">
        <v>65</v>
      </c>
    </row>
    <row r="9" spans="1:37" x14ac:dyDescent="0.2">
      <c r="A9" s="16" t="s">
        <v>66</v>
      </c>
      <c r="B9" s="16">
        <v>6051.35</v>
      </c>
      <c r="C9" s="16">
        <v>5613.72</v>
      </c>
      <c r="D9" s="16">
        <v>5839.62</v>
      </c>
      <c r="E9" s="16">
        <v>6209.37</v>
      </c>
      <c r="F9" s="16">
        <v>6589.59</v>
      </c>
      <c r="G9" s="16">
        <v>6874.88</v>
      </c>
      <c r="H9" s="16">
        <v>7053.72</v>
      </c>
      <c r="I9" s="16">
        <v>8022.91</v>
      </c>
      <c r="J9" s="16">
        <v>7484.86</v>
      </c>
      <c r="K9" s="16">
        <v>7293.72</v>
      </c>
      <c r="L9" s="16">
        <v>7491.11</v>
      </c>
      <c r="M9" s="16">
        <v>8182.11</v>
      </c>
      <c r="N9" s="16">
        <v>8438.99</v>
      </c>
      <c r="O9" s="16">
        <v>8639.02</v>
      </c>
      <c r="P9" s="16">
        <v>8839.0499999999993</v>
      </c>
      <c r="Q9" s="16">
        <v>8693.4699999999993</v>
      </c>
      <c r="R9" s="16">
        <v>8813.49</v>
      </c>
      <c r="S9" s="16">
        <v>8863.51</v>
      </c>
      <c r="T9" s="16">
        <v>8819.5300000000007</v>
      </c>
      <c r="U9" s="16">
        <v>8888.5499999999993</v>
      </c>
      <c r="V9" s="16">
        <v>8890.56</v>
      </c>
      <c r="W9" s="16">
        <v>8918.89</v>
      </c>
      <c r="X9" s="16">
        <v>9168.9</v>
      </c>
      <c r="Y9" s="16">
        <v>9258.92</v>
      </c>
      <c r="Z9" s="16">
        <v>9228.1299999999992</v>
      </c>
      <c r="AA9" s="16">
        <v>9283.15</v>
      </c>
      <c r="AB9" s="16">
        <v>9618.16</v>
      </c>
      <c r="AC9" s="16">
        <v>9682.18</v>
      </c>
      <c r="AD9" s="16">
        <v>9692.19</v>
      </c>
      <c r="AE9" s="16">
        <v>9752.2099999999991</v>
      </c>
      <c r="AF9" s="16">
        <v>9795.18</v>
      </c>
      <c r="AG9" s="16">
        <v>9875.2099999999991</v>
      </c>
      <c r="AH9" s="16">
        <v>9895.2199999999993</v>
      </c>
      <c r="AI9" s="16">
        <v>9915.23</v>
      </c>
      <c r="AJ9" s="16">
        <v>10035.24</v>
      </c>
      <c r="AK9" s="16">
        <v>9915.25</v>
      </c>
    </row>
    <row r="10" spans="1:37" x14ac:dyDescent="0.2">
      <c r="A10" s="16" t="s">
        <v>67</v>
      </c>
      <c r="B10" s="16">
        <v>7273.17</v>
      </c>
      <c r="C10" s="16">
        <v>7030.89</v>
      </c>
      <c r="D10" s="16">
        <v>7021.36</v>
      </c>
      <c r="E10" s="16">
        <v>6856.61</v>
      </c>
      <c r="F10" s="16">
        <v>4900.08</v>
      </c>
      <c r="G10" s="16">
        <v>6981.96</v>
      </c>
      <c r="H10" s="16">
        <v>6284.38</v>
      </c>
      <c r="I10" s="16">
        <v>6284.38</v>
      </c>
      <c r="J10" s="16">
        <v>6322.38</v>
      </c>
      <c r="K10" s="16">
        <v>5982.69</v>
      </c>
      <c r="L10" s="16">
        <v>6678.69</v>
      </c>
      <c r="M10" s="16">
        <v>5767.37</v>
      </c>
      <c r="N10" s="16">
        <v>5767.37</v>
      </c>
      <c r="O10" s="16">
        <v>5767.37</v>
      </c>
      <c r="P10" s="16">
        <v>5277.37</v>
      </c>
      <c r="Q10" s="16">
        <v>5277.37</v>
      </c>
      <c r="R10" s="16">
        <v>5327.37</v>
      </c>
      <c r="S10" s="16">
        <v>5327.37</v>
      </c>
      <c r="T10" s="16">
        <v>5327.37</v>
      </c>
      <c r="U10" s="16">
        <v>5327.37</v>
      </c>
      <c r="V10" s="16">
        <v>5247.37</v>
      </c>
      <c r="W10" s="16">
        <v>5247.37</v>
      </c>
      <c r="X10" s="16">
        <v>5247.37</v>
      </c>
      <c r="Y10" s="16">
        <v>5247.37</v>
      </c>
      <c r="Z10" s="16">
        <v>5247.37</v>
      </c>
      <c r="AA10" s="16">
        <v>5247.37</v>
      </c>
      <c r="AB10" s="16">
        <v>5247.37</v>
      </c>
      <c r="AC10" s="16">
        <v>5148.37</v>
      </c>
      <c r="AD10" s="16">
        <v>5148.37</v>
      </c>
      <c r="AE10" s="16">
        <v>5148.37</v>
      </c>
      <c r="AF10" s="16">
        <v>5148.37</v>
      </c>
      <c r="AG10" s="16">
        <v>5148.37</v>
      </c>
      <c r="AH10" s="16">
        <v>5148.37</v>
      </c>
      <c r="AI10" s="16">
        <v>5148.37</v>
      </c>
      <c r="AJ10" s="16">
        <v>5148.37</v>
      </c>
      <c r="AK10" s="16">
        <v>5148.37</v>
      </c>
    </row>
    <row r="11" spans="1:37" x14ac:dyDescent="0.2">
      <c r="A11" s="16" t="s">
        <v>68</v>
      </c>
      <c r="B11" s="16">
        <v>4691.16</v>
      </c>
      <c r="C11" s="16">
        <v>5585.16</v>
      </c>
      <c r="D11" s="16">
        <v>5585.16</v>
      </c>
      <c r="E11" s="16">
        <v>7189.66</v>
      </c>
      <c r="F11" s="16">
        <v>8828.66</v>
      </c>
      <c r="G11" s="16">
        <v>9704.66</v>
      </c>
      <c r="H11" s="16">
        <v>9928.66</v>
      </c>
      <c r="I11" s="16">
        <v>10113.66</v>
      </c>
      <c r="J11" s="16">
        <v>10209.66</v>
      </c>
      <c r="K11" s="16">
        <v>10492.66</v>
      </c>
      <c r="L11" s="16">
        <v>11292.94</v>
      </c>
      <c r="M11" s="16">
        <v>11702.76</v>
      </c>
      <c r="N11" s="16">
        <v>11717.76</v>
      </c>
      <c r="O11" s="16">
        <v>13546.76</v>
      </c>
      <c r="P11" s="16">
        <v>13796.76</v>
      </c>
      <c r="Q11" s="16">
        <v>14576.76</v>
      </c>
      <c r="R11" s="16">
        <v>15126.76</v>
      </c>
      <c r="S11" s="16">
        <v>16016.76</v>
      </c>
      <c r="T11" s="16">
        <v>16216.76</v>
      </c>
      <c r="U11" s="16">
        <v>16316.76</v>
      </c>
      <c r="V11" s="16">
        <v>16776.759999999998</v>
      </c>
      <c r="W11" s="16">
        <v>17076.759999999998</v>
      </c>
      <c r="X11" s="16">
        <v>17033.759999999998</v>
      </c>
      <c r="Y11" s="16">
        <v>19276.759999999998</v>
      </c>
      <c r="Z11" s="16">
        <v>22696.76</v>
      </c>
      <c r="AA11" s="16">
        <v>24356.76</v>
      </c>
      <c r="AB11" s="16">
        <v>24466.76</v>
      </c>
      <c r="AC11" s="16">
        <v>24706.76</v>
      </c>
      <c r="AD11" s="16">
        <v>24946.76</v>
      </c>
      <c r="AE11" s="16">
        <v>25386.76</v>
      </c>
      <c r="AF11" s="16">
        <v>25876.76</v>
      </c>
      <c r="AG11" s="16">
        <v>26116.76</v>
      </c>
      <c r="AH11" s="16">
        <v>26396.76</v>
      </c>
      <c r="AI11" s="16">
        <v>26676.76</v>
      </c>
      <c r="AJ11" s="16">
        <v>26906.76</v>
      </c>
      <c r="AK11" s="16">
        <v>27086.76</v>
      </c>
    </row>
    <row r="12" spans="1:37" x14ac:dyDescent="0.2">
      <c r="A12" s="16" t="s">
        <v>1</v>
      </c>
      <c r="B12" s="16">
        <v>16022.02</v>
      </c>
      <c r="C12" s="16">
        <v>15938.02</v>
      </c>
      <c r="D12" s="16">
        <v>16002.02</v>
      </c>
      <c r="E12" s="16">
        <v>15740.02</v>
      </c>
      <c r="F12" s="16">
        <v>15793.02</v>
      </c>
      <c r="G12" s="16">
        <v>13916.02</v>
      </c>
      <c r="H12" s="16">
        <v>13601.02</v>
      </c>
      <c r="I12" s="16">
        <v>12680.02</v>
      </c>
      <c r="J12" s="16">
        <v>12177.02</v>
      </c>
      <c r="K12" s="16">
        <v>9938.02</v>
      </c>
      <c r="L12" s="16">
        <v>9943.82</v>
      </c>
      <c r="M12" s="16">
        <v>9943.82</v>
      </c>
      <c r="N12" s="16">
        <v>9943.82</v>
      </c>
      <c r="O12" s="16">
        <v>9943.82</v>
      </c>
      <c r="P12" s="16">
        <v>9788.82</v>
      </c>
      <c r="Q12" s="16">
        <v>8786.18</v>
      </c>
      <c r="R12" s="16">
        <v>8636.18</v>
      </c>
      <c r="S12" s="16">
        <v>8486.18</v>
      </c>
      <c r="T12" s="16">
        <v>8486.18</v>
      </c>
      <c r="U12" s="16">
        <v>8486.18</v>
      </c>
      <c r="V12" s="16">
        <v>8486.18</v>
      </c>
      <c r="W12" s="16">
        <v>8273.18</v>
      </c>
      <c r="X12" s="16">
        <v>7463.18</v>
      </c>
      <c r="Y12" s="16">
        <v>5210.8</v>
      </c>
      <c r="Z12" s="16">
        <v>3730.8</v>
      </c>
      <c r="AA12" s="16">
        <v>2433</v>
      </c>
      <c r="AB12" s="16">
        <v>2433</v>
      </c>
      <c r="AC12" s="16">
        <v>2433</v>
      </c>
      <c r="AD12" s="16">
        <v>2433</v>
      </c>
      <c r="AE12" s="16">
        <v>2433</v>
      </c>
      <c r="AF12" s="16">
        <v>2277</v>
      </c>
      <c r="AG12" s="16">
        <v>2277</v>
      </c>
      <c r="AH12" s="16">
        <v>1972</v>
      </c>
      <c r="AI12" s="16">
        <v>1972</v>
      </c>
      <c r="AJ12" s="16">
        <v>1817</v>
      </c>
      <c r="AK12" s="16">
        <v>1817</v>
      </c>
    </row>
    <row r="13" spans="1:37" x14ac:dyDescent="0.2">
      <c r="A13" s="16" t="s">
        <v>2</v>
      </c>
      <c r="B13" s="16">
        <v>12805</v>
      </c>
      <c r="C13" s="16">
        <v>13345</v>
      </c>
      <c r="D13" s="16">
        <v>13345</v>
      </c>
      <c r="E13" s="16">
        <v>13345</v>
      </c>
      <c r="F13" s="16">
        <v>13345</v>
      </c>
      <c r="G13" s="16">
        <v>13345</v>
      </c>
      <c r="H13" s="16">
        <v>13345</v>
      </c>
      <c r="I13" s="16">
        <v>13345</v>
      </c>
      <c r="J13" s="16">
        <v>14345</v>
      </c>
      <c r="K13" s="16">
        <v>14273</v>
      </c>
      <c r="L13" s="16">
        <v>14273</v>
      </c>
      <c r="M13" s="16">
        <v>14273</v>
      </c>
      <c r="N13" s="16">
        <v>13338</v>
      </c>
      <c r="O13" s="16">
        <v>13338</v>
      </c>
      <c r="P13" s="16">
        <v>13338</v>
      </c>
      <c r="Q13" s="16">
        <v>10353</v>
      </c>
      <c r="R13" s="16">
        <v>10353</v>
      </c>
      <c r="S13" s="16">
        <v>9418</v>
      </c>
      <c r="T13" s="16">
        <v>7658</v>
      </c>
      <c r="U13" s="16">
        <v>7403</v>
      </c>
      <c r="V13" s="16">
        <v>7516</v>
      </c>
      <c r="W13" s="16">
        <v>7516</v>
      </c>
      <c r="X13" s="16">
        <v>7519</v>
      </c>
      <c r="Y13" s="16">
        <v>9294</v>
      </c>
      <c r="Z13" s="16">
        <v>7650</v>
      </c>
      <c r="AA13" s="16">
        <v>9425</v>
      </c>
      <c r="AB13" s="16">
        <v>9425</v>
      </c>
      <c r="AC13" s="16">
        <v>10265</v>
      </c>
      <c r="AD13" s="16">
        <v>10265</v>
      </c>
      <c r="AE13" s="16">
        <v>11105</v>
      </c>
      <c r="AF13" s="16">
        <v>11105</v>
      </c>
      <c r="AG13" s="16">
        <v>11105</v>
      </c>
      <c r="AH13" s="16">
        <v>11105</v>
      </c>
      <c r="AI13" s="16">
        <v>11105</v>
      </c>
      <c r="AJ13" s="16">
        <v>11105</v>
      </c>
      <c r="AK13" s="16">
        <v>11105</v>
      </c>
    </row>
    <row r="14" spans="1:37" x14ac:dyDescent="0.2">
      <c r="A14" s="16" t="s">
        <v>69</v>
      </c>
      <c r="B14" s="16">
        <v>1789.09</v>
      </c>
      <c r="C14" s="16">
        <v>1801.69</v>
      </c>
      <c r="D14" s="16">
        <v>1801.69</v>
      </c>
      <c r="E14" s="16">
        <v>1725.69</v>
      </c>
      <c r="F14" s="16">
        <v>1794.79</v>
      </c>
      <c r="G14" s="16">
        <v>1859.79</v>
      </c>
      <c r="H14" s="16">
        <v>1889.29</v>
      </c>
      <c r="I14" s="16">
        <v>1944.39</v>
      </c>
      <c r="J14" s="16">
        <v>1975.57</v>
      </c>
      <c r="K14" s="16">
        <v>2430.66</v>
      </c>
      <c r="L14" s="16">
        <v>2408.36</v>
      </c>
      <c r="M14" s="16">
        <v>2941.19</v>
      </c>
      <c r="N14" s="16">
        <v>3241.46</v>
      </c>
      <c r="O14" s="16">
        <v>3318.29</v>
      </c>
      <c r="P14" s="16">
        <v>3389.83</v>
      </c>
      <c r="Q14" s="16">
        <v>3391.49</v>
      </c>
      <c r="R14" s="16">
        <v>3432.28</v>
      </c>
      <c r="S14" s="16">
        <v>3463.23</v>
      </c>
      <c r="T14" s="16">
        <v>3547.27</v>
      </c>
      <c r="U14" s="16">
        <v>3550.38</v>
      </c>
      <c r="V14" s="16">
        <v>3592.55</v>
      </c>
      <c r="W14" s="16">
        <v>3623.76</v>
      </c>
      <c r="X14" s="16">
        <v>3665.02</v>
      </c>
      <c r="Y14" s="16">
        <v>3716.31</v>
      </c>
      <c r="Z14" s="16">
        <v>3757.61</v>
      </c>
      <c r="AA14" s="16">
        <v>3789.91</v>
      </c>
      <c r="AB14" s="16">
        <v>3831.22</v>
      </c>
      <c r="AC14" s="16">
        <v>3832.55</v>
      </c>
      <c r="AD14" s="16">
        <v>3923.88</v>
      </c>
      <c r="AE14" s="16">
        <v>3965.23</v>
      </c>
      <c r="AF14" s="16">
        <v>4006.59</v>
      </c>
      <c r="AG14" s="16">
        <v>4007.96</v>
      </c>
      <c r="AH14" s="16">
        <v>4059.35</v>
      </c>
      <c r="AI14" s="16">
        <v>4060.74</v>
      </c>
      <c r="AJ14" s="16">
        <v>4062.16</v>
      </c>
      <c r="AK14" s="16">
        <v>4063.58</v>
      </c>
    </row>
    <row r="15" spans="1:37" x14ac:dyDescent="0.2">
      <c r="A15" s="16" t="s">
        <v>70</v>
      </c>
      <c r="B15" s="16">
        <v>16.75</v>
      </c>
      <c r="C15" s="16">
        <v>20.48</v>
      </c>
      <c r="D15" s="16">
        <v>25.77</v>
      </c>
      <c r="E15" s="16">
        <v>32.72</v>
      </c>
      <c r="F15" s="16">
        <v>94.57</v>
      </c>
      <c r="G15" s="16">
        <v>281.13</v>
      </c>
      <c r="H15" s="16">
        <v>419.4</v>
      </c>
      <c r="I15" s="16">
        <v>647.48</v>
      </c>
      <c r="J15" s="16">
        <v>1027.6300000000001</v>
      </c>
      <c r="K15" s="16">
        <v>1523.48</v>
      </c>
      <c r="L15" s="16">
        <v>2135.48</v>
      </c>
      <c r="M15" s="16">
        <v>2989.34</v>
      </c>
      <c r="N15" s="16">
        <v>3473.78</v>
      </c>
      <c r="O15" s="16">
        <v>3959.98</v>
      </c>
      <c r="P15" s="16">
        <v>4179.71</v>
      </c>
      <c r="Q15" s="16">
        <v>4353.8100000000004</v>
      </c>
      <c r="R15" s="16">
        <v>4478.2299999999996</v>
      </c>
      <c r="S15" s="16">
        <v>4599.8100000000004</v>
      </c>
      <c r="T15" s="16">
        <v>4713.9799999999996</v>
      </c>
      <c r="U15" s="16">
        <v>4825.72</v>
      </c>
      <c r="V15" s="16">
        <v>5020.25</v>
      </c>
      <c r="W15" s="16">
        <v>5135.58</v>
      </c>
      <c r="X15" s="16">
        <v>5167.68</v>
      </c>
      <c r="Y15" s="16">
        <v>5190.84</v>
      </c>
      <c r="Z15" s="16">
        <v>5212.17</v>
      </c>
      <c r="AA15" s="16">
        <v>5286.45</v>
      </c>
      <c r="AB15" s="16">
        <v>5311.78</v>
      </c>
      <c r="AC15" s="16">
        <v>5354.45</v>
      </c>
      <c r="AD15" s="16">
        <v>5388.91</v>
      </c>
      <c r="AE15" s="16">
        <v>5420.88</v>
      </c>
      <c r="AF15" s="16">
        <v>5505.56</v>
      </c>
      <c r="AG15" s="16">
        <v>5540.77</v>
      </c>
      <c r="AH15" s="16">
        <v>5592.71</v>
      </c>
      <c r="AI15" s="16">
        <v>5635.57</v>
      </c>
      <c r="AJ15" s="16">
        <v>5676.07</v>
      </c>
      <c r="AK15" s="16">
        <v>5717.3</v>
      </c>
    </row>
    <row r="16" spans="1:37" x14ac:dyDescent="0.2">
      <c r="A16" s="16" t="s">
        <v>3</v>
      </c>
      <c r="B16" s="16">
        <v>557.37</v>
      </c>
      <c r="C16" s="16">
        <v>1443.04</v>
      </c>
      <c r="D16" s="16">
        <v>1823.24</v>
      </c>
      <c r="E16" s="16">
        <v>2321.14</v>
      </c>
      <c r="F16" s="16">
        <v>3240.14</v>
      </c>
      <c r="G16" s="16">
        <v>3800.14</v>
      </c>
      <c r="H16" s="16">
        <v>5171.34</v>
      </c>
      <c r="I16" s="16">
        <v>6037.64</v>
      </c>
      <c r="J16" s="16">
        <v>7683.61</v>
      </c>
      <c r="K16" s="16">
        <v>9621.89</v>
      </c>
      <c r="L16" s="16">
        <v>11072.19</v>
      </c>
      <c r="M16" s="16">
        <v>11905.17</v>
      </c>
      <c r="N16" s="16">
        <v>12695.18</v>
      </c>
      <c r="O16" s="16">
        <v>14006.5</v>
      </c>
      <c r="P16" s="16">
        <v>14835.1</v>
      </c>
      <c r="Q16" s="16">
        <v>15593.66</v>
      </c>
      <c r="R16" s="16">
        <v>16097.15</v>
      </c>
      <c r="S16" s="16">
        <v>16706.240000000002</v>
      </c>
      <c r="T16" s="16">
        <v>17235.38</v>
      </c>
      <c r="U16" s="16">
        <v>17939.400000000001</v>
      </c>
      <c r="V16" s="16">
        <v>18775.23</v>
      </c>
      <c r="W16" s="16">
        <v>19541.91</v>
      </c>
      <c r="X16" s="16">
        <v>20250.23</v>
      </c>
      <c r="Y16" s="16">
        <v>20929.62</v>
      </c>
      <c r="Z16" s="16">
        <v>21639.91</v>
      </c>
      <c r="AA16" s="16">
        <v>22055.86</v>
      </c>
      <c r="AB16" s="16">
        <v>22117.23</v>
      </c>
      <c r="AC16" s="16">
        <v>22149.48</v>
      </c>
      <c r="AD16" s="16">
        <v>22212.92</v>
      </c>
      <c r="AE16" s="16">
        <v>22347.79</v>
      </c>
      <c r="AF16" s="16">
        <v>22508.799999999999</v>
      </c>
      <c r="AG16" s="16">
        <v>22545.94</v>
      </c>
      <c r="AH16" s="16">
        <v>22584.25</v>
      </c>
      <c r="AI16" s="16">
        <v>22723.77</v>
      </c>
      <c r="AJ16" s="16">
        <v>22764.59</v>
      </c>
      <c r="AK16" s="16">
        <v>22831.73</v>
      </c>
    </row>
    <row r="17" spans="1:37" x14ac:dyDescent="0.2">
      <c r="A17" s="16" t="s">
        <v>71</v>
      </c>
      <c r="B17" s="16">
        <v>72859.19</v>
      </c>
      <c r="C17" s="16">
        <v>72749.19</v>
      </c>
      <c r="D17" s="16">
        <v>73550.19</v>
      </c>
      <c r="E17" s="16">
        <v>74453.19</v>
      </c>
      <c r="F17" s="16">
        <v>74735.19</v>
      </c>
      <c r="G17" s="16">
        <v>75130.19</v>
      </c>
      <c r="H17" s="16">
        <v>75446.039999999994</v>
      </c>
      <c r="I17" s="16">
        <v>76501.34</v>
      </c>
      <c r="J17" s="16">
        <v>75972.639999999999</v>
      </c>
      <c r="K17" s="16">
        <v>78487.64</v>
      </c>
      <c r="L17" s="16">
        <v>79312.89</v>
      </c>
      <c r="M17" s="16">
        <v>80151.259999999995</v>
      </c>
      <c r="N17" s="16">
        <v>80434.86</v>
      </c>
      <c r="O17" s="16">
        <v>80919.81</v>
      </c>
      <c r="P17" s="16">
        <v>81851.19</v>
      </c>
      <c r="Q17" s="16">
        <v>82349.7</v>
      </c>
      <c r="R17" s="16">
        <v>83038.899999999994</v>
      </c>
      <c r="S17" s="16">
        <v>83103.960000000006</v>
      </c>
      <c r="T17" s="16">
        <v>83199.98</v>
      </c>
      <c r="U17" s="16">
        <v>83257.039999999994</v>
      </c>
      <c r="V17" s="16">
        <v>84479.53</v>
      </c>
      <c r="W17" s="16">
        <v>84537.45</v>
      </c>
      <c r="X17" s="16">
        <v>85717.63</v>
      </c>
      <c r="Y17" s="16">
        <v>86075.94</v>
      </c>
      <c r="Z17" s="16">
        <v>87073.35</v>
      </c>
      <c r="AA17" s="16">
        <v>87431.8</v>
      </c>
      <c r="AB17" s="16">
        <v>88130.12</v>
      </c>
      <c r="AC17" s="16">
        <v>88213.26</v>
      </c>
      <c r="AD17" s="16">
        <v>88331.27</v>
      </c>
      <c r="AE17" s="16">
        <v>88389.19</v>
      </c>
      <c r="AF17" s="16">
        <v>88487.05</v>
      </c>
      <c r="AG17" s="16">
        <v>88544.83</v>
      </c>
      <c r="AH17" s="16">
        <v>88662.55</v>
      </c>
      <c r="AI17" s="16">
        <v>88720.16</v>
      </c>
      <c r="AJ17" s="16">
        <v>88817.72</v>
      </c>
      <c r="AK17" s="16">
        <v>88825.22</v>
      </c>
    </row>
    <row r="19" spans="1:37" ht="19" x14ac:dyDescent="0.25">
      <c r="A19" s="17" t="s">
        <v>72</v>
      </c>
    </row>
    <row r="20" spans="1:37" x14ac:dyDescent="0.2">
      <c r="A20" s="16" t="s">
        <v>29</v>
      </c>
      <c r="B20" s="16" t="s">
        <v>30</v>
      </c>
      <c r="C20" s="16" t="s">
        <v>31</v>
      </c>
      <c r="D20" s="16" t="s">
        <v>32</v>
      </c>
      <c r="E20" s="16" t="s">
        <v>33</v>
      </c>
      <c r="F20" s="16" t="s">
        <v>34</v>
      </c>
      <c r="G20" s="16" t="s">
        <v>35</v>
      </c>
      <c r="H20" s="16" t="s">
        <v>36</v>
      </c>
      <c r="I20" s="16" t="s">
        <v>37</v>
      </c>
      <c r="J20" s="16" t="s">
        <v>38</v>
      </c>
      <c r="K20" s="16" t="s">
        <v>39</v>
      </c>
      <c r="L20" s="16" t="s">
        <v>40</v>
      </c>
      <c r="M20" s="16" t="s">
        <v>41</v>
      </c>
      <c r="N20" s="16" t="s">
        <v>42</v>
      </c>
      <c r="O20" s="16" t="s">
        <v>43</v>
      </c>
      <c r="P20" s="16" t="s">
        <v>44</v>
      </c>
      <c r="Q20" s="16" t="s">
        <v>45</v>
      </c>
      <c r="R20" s="16" t="s">
        <v>46</v>
      </c>
      <c r="S20" s="16" t="s">
        <v>47</v>
      </c>
      <c r="T20" s="16" t="s">
        <v>48</v>
      </c>
      <c r="U20" s="16" t="s">
        <v>49</v>
      </c>
      <c r="V20" s="16" t="s">
        <v>50</v>
      </c>
      <c r="W20" s="16" t="s">
        <v>51</v>
      </c>
      <c r="X20" s="16" t="s">
        <v>52</v>
      </c>
      <c r="Y20" s="16" t="s">
        <v>53</v>
      </c>
      <c r="Z20" s="16" t="s">
        <v>54</v>
      </c>
      <c r="AA20" s="16" t="s">
        <v>55</v>
      </c>
      <c r="AB20" s="16" t="s">
        <v>56</v>
      </c>
      <c r="AC20" s="16" t="s">
        <v>57</v>
      </c>
      <c r="AD20" s="16" t="s">
        <v>58</v>
      </c>
      <c r="AE20" s="16" t="s">
        <v>59</v>
      </c>
      <c r="AF20" s="16" t="s">
        <v>60</v>
      </c>
      <c r="AG20" s="16" t="s">
        <v>61</v>
      </c>
      <c r="AH20" s="16" t="s">
        <v>62</v>
      </c>
      <c r="AI20" s="16" t="s">
        <v>63</v>
      </c>
      <c r="AJ20" s="16" t="s">
        <v>64</v>
      </c>
      <c r="AK20" s="16" t="s">
        <v>65</v>
      </c>
    </row>
    <row r="21" spans="1:37" x14ac:dyDescent="0.2">
      <c r="A21" s="16" t="s">
        <v>66</v>
      </c>
      <c r="B21" s="16">
        <v>371.97</v>
      </c>
      <c r="C21" s="16">
        <v>371.97</v>
      </c>
      <c r="D21" s="16">
        <v>371.97</v>
      </c>
      <c r="E21" s="16">
        <v>371.97</v>
      </c>
      <c r="F21" s="16">
        <v>335.29</v>
      </c>
      <c r="G21" s="16">
        <v>335.29</v>
      </c>
      <c r="H21" s="16">
        <v>335.29</v>
      </c>
      <c r="I21" s="16">
        <v>335.29</v>
      </c>
      <c r="J21" s="16">
        <v>335.29</v>
      </c>
      <c r="K21" s="16">
        <v>349.99</v>
      </c>
      <c r="L21" s="16">
        <v>349.99</v>
      </c>
      <c r="M21" s="16">
        <v>349.99</v>
      </c>
      <c r="N21" s="16">
        <v>455.84</v>
      </c>
      <c r="O21" s="16">
        <v>455.84</v>
      </c>
      <c r="P21" s="16">
        <v>455.84</v>
      </c>
      <c r="Q21" s="16">
        <v>455.84</v>
      </c>
      <c r="R21" s="16">
        <v>455.84</v>
      </c>
      <c r="S21" s="16">
        <v>455.84</v>
      </c>
      <c r="T21" s="16">
        <v>455.84</v>
      </c>
      <c r="U21" s="16">
        <v>455.84</v>
      </c>
      <c r="V21" s="16">
        <v>455.84</v>
      </c>
      <c r="W21" s="16">
        <v>455.84</v>
      </c>
      <c r="X21" s="16">
        <v>455.84</v>
      </c>
      <c r="Y21" s="16">
        <v>395.84</v>
      </c>
      <c r="Z21" s="16">
        <v>395.84</v>
      </c>
      <c r="AA21" s="16">
        <v>395.84</v>
      </c>
      <c r="AB21" s="16">
        <v>515.84</v>
      </c>
      <c r="AC21" s="16">
        <v>515.84</v>
      </c>
      <c r="AD21" s="16">
        <v>515.84</v>
      </c>
      <c r="AE21" s="16">
        <v>515.84</v>
      </c>
      <c r="AF21" s="16">
        <v>515.84</v>
      </c>
      <c r="AG21" s="16">
        <v>515.84</v>
      </c>
      <c r="AH21" s="16">
        <v>515.84</v>
      </c>
      <c r="AI21" s="16">
        <v>515.84</v>
      </c>
      <c r="AJ21" s="16">
        <v>515.84</v>
      </c>
      <c r="AK21" s="16">
        <v>515.84</v>
      </c>
    </row>
    <row r="22" spans="1:37" x14ac:dyDescent="0.2">
      <c r="A22" s="16" t="s">
        <v>67</v>
      </c>
      <c r="B22" s="16">
        <v>490</v>
      </c>
      <c r="C22" s="16">
        <v>490</v>
      </c>
      <c r="D22" s="16">
        <v>490</v>
      </c>
      <c r="E22" s="16">
        <v>490</v>
      </c>
      <c r="F22" s="16">
        <v>490</v>
      </c>
      <c r="G22" s="16">
        <v>490</v>
      </c>
      <c r="H22" s="16">
        <v>490</v>
      </c>
      <c r="I22" s="16">
        <v>490</v>
      </c>
      <c r="J22" s="16">
        <v>490</v>
      </c>
      <c r="K22" s="16">
        <v>490</v>
      </c>
      <c r="L22" s="16">
        <v>490</v>
      </c>
      <c r="M22" s="16">
        <v>490</v>
      </c>
      <c r="N22" s="16">
        <v>490</v>
      </c>
      <c r="O22" s="16">
        <v>490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</row>
    <row r="23" spans="1:37" x14ac:dyDescent="0.2">
      <c r="A23" s="16" t="s">
        <v>68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</row>
    <row r="24" spans="1:37" x14ac:dyDescent="0.2">
      <c r="A24" s="16" t="s">
        <v>1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</row>
    <row r="25" spans="1:37" x14ac:dyDescent="0.2">
      <c r="A25" s="16" t="s">
        <v>69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</row>
    <row r="26" spans="1:37" x14ac:dyDescent="0.2">
      <c r="A26" s="16" t="s">
        <v>70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0.02</v>
      </c>
      <c r="K26" s="16">
        <v>0.02</v>
      </c>
      <c r="L26" s="16">
        <v>0.02</v>
      </c>
      <c r="M26" s="16">
        <v>0.02</v>
      </c>
      <c r="N26" s="16">
        <v>0.05</v>
      </c>
      <c r="O26" s="16">
        <v>0.06</v>
      </c>
      <c r="P26" s="16">
        <v>7.0000000000000007E-2</v>
      </c>
      <c r="Q26" s="16">
        <v>0.08</v>
      </c>
      <c r="R26" s="16">
        <v>0.11</v>
      </c>
      <c r="S26" s="16">
        <v>0.15</v>
      </c>
      <c r="T26" s="16">
        <v>0.2</v>
      </c>
      <c r="U26" s="16">
        <v>0.26</v>
      </c>
      <c r="V26" s="16">
        <v>0.34</v>
      </c>
      <c r="W26" s="16">
        <v>0.43</v>
      </c>
      <c r="X26" s="16">
        <v>0.53</v>
      </c>
      <c r="Y26" s="16">
        <v>0.65</v>
      </c>
      <c r="Z26" s="16">
        <v>0.78</v>
      </c>
      <c r="AA26" s="16">
        <v>0.92</v>
      </c>
      <c r="AB26" s="16">
        <v>1.0900000000000001</v>
      </c>
      <c r="AC26" s="16">
        <v>1.26</v>
      </c>
      <c r="AD26" s="16">
        <v>1.45</v>
      </c>
      <c r="AE26" s="16">
        <v>1.66</v>
      </c>
      <c r="AF26" s="16">
        <v>1.9</v>
      </c>
      <c r="AG26" s="16">
        <v>2.15</v>
      </c>
      <c r="AH26" s="16">
        <v>2.41</v>
      </c>
      <c r="AI26" s="16">
        <v>2.7</v>
      </c>
      <c r="AJ26" s="16">
        <v>3</v>
      </c>
      <c r="AK26" s="16">
        <v>3.31</v>
      </c>
    </row>
    <row r="27" spans="1:37" x14ac:dyDescent="0.2">
      <c r="A27" s="16" t="s">
        <v>3</v>
      </c>
      <c r="B27" s="16">
        <v>0</v>
      </c>
      <c r="C27" s="16">
        <v>0</v>
      </c>
      <c r="D27" s="16">
        <v>0</v>
      </c>
      <c r="E27" s="16">
        <v>0</v>
      </c>
      <c r="F27" s="16">
        <v>54</v>
      </c>
      <c r="G27" s="16">
        <v>54</v>
      </c>
      <c r="H27" s="16">
        <v>54.3</v>
      </c>
      <c r="I27" s="16">
        <v>54.3</v>
      </c>
      <c r="J27" s="16">
        <v>54.3</v>
      </c>
      <c r="K27" s="16">
        <v>54.3</v>
      </c>
      <c r="L27" s="16">
        <v>54.3</v>
      </c>
      <c r="M27" s="16">
        <v>54.71</v>
      </c>
      <c r="N27" s="16">
        <v>54.81</v>
      </c>
      <c r="O27" s="16">
        <v>54.9</v>
      </c>
      <c r="P27" s="16">
        <v>55.02</v>
      </c>
      <c r="Q27" s="16">
        <v>55.17</v>
      </c>
      <c r="R27" s="16">
        <v>55.35</v>
      </c>
      <c r="S27" s="16">
        <v>55.53</v>
      </c>
      <c r="T27" s="16">
        <v>55.73</v>
      </c>
      <c r="U27" s="16">
        <v>55.95</v>
      </c>
      <c r="V27" s="16">
        <v>56.2</v>
      </c>
      <c r="W27" s="16">
        <v>56.48</v>
      </c>
      <c r="X27" s="16">
        <v>56.77</v>
      </c>
      <c r="Y27" s="16">
        <v>57.08</v>
      </c>
      <c r="Z27" s="16">
        <v>57.41</v>
      </c>
      <c r="AA27" s="16">
        <v>57.74</v>
      </c>
      <c r="AB27" s="16">
        <v>58.09</v>
      </c>
      <c r="AC27" s="16">
        <v>58.44</v>
      </c>
      <c r="AD27" s="16">
        <v>58.81</v>
      </c>
      <c r="AE27" s="16">
        <v>59.23</v>
      </c>
      <c r="AF27" s="16">
        <v>59.66</v>
      </c>
      <c r="AG27" s="16">
        <v>60.12</v>
      </c>
      <c r="AH27" s="16">
        <v>60.6</v>
      </c>
      <c r="AI27" s="16">
        <v>61.09</v>
      </c>
      <c r="AJ27" s="16">
        <v>61.62</v>
      </c>
      <c r="AK27" s="16">
        <v>62.17</v>
      </c>
    </row>
    <row r="28" spans="1:37" x14ac:dyDescent="0.2">
      <c r="A28" s="16" t="s">
        <v>71</v>
      </c>
      <c r="B28" s="16">
        <v>6780.06</v>
      </c>
      <c r="C28" s="16">
        <v>6780.06</v>
      </c>
      <c r="D28" s="16">
        <v>6780.06</v>
      </c>
      <c r="E28" s="16">
        <v>6780.06</v>
      </c>
      <c r="F28" s="16">
        <v>6780.06</v>
      </c>
      <c r="G28" s="16">
        <v>6780.06</v>
      </c>
      <c r="H28" s="16">
        <v>6783.06</v>
      </c>
      <c r="I28" s="16">
        <v>6783.06</v>
      </c>
      <c r="J28" s="16">
        <v>6783.06</v>
      </c>
      <c r="K28" s="16">
        <v>6783.06</v>
      </c>
      <c r="L28" s="16">
        <v>6783.06</v>
      </c>
      <c r="M28" s="16">
        <v>6783.06</v>
      </c>
      <c r="N28" s="16">
        <v>6783.06</v>
      </c>
      <c r="O28" s="16">
        <v>6783.18</v>
      </c>
      <c r="P28" s="16">
        <v>7607.21</v>
      </c>
      <c r="Q28" s="16">
        <v>7607.24</v>
      </c>
      <c r="R28" s="16">
        <v>7607.27</v>
      </c>
      <c r="S28" s="16">
        <v>7607.31</v>
      </c>
      <c r="T28" s="16">
        <v>7607.36</v>
      </c>
      <c r="U28" s="16">
        <v>7607.4</v>
      </c>
      <c r="V28" s="16">
        <v>7607.45</v>
      </c>
      <c r="W28" s="16">
        <v>7607.51</v>
      </c>
      <c r="X28" s="16">
        <v>7607.57</v>
      </c>
      <c r="Y28" s="16">
        <v>7607.63</v>
      </c>
      <c r="Z28" s="16">
        <v>7607.7</v>
      </c>
      <c r="AA28" s="16">
        <v>7607.77</v>
      </c>
      <c r="AB28" s="16">
        <v>7607.84</v>
      </c>
      <c r="AC28" s="16">
        <v>7607.91</v>
      </c>
      <c r="AD28" s="16">
        <v>7607.98</v>
      </c>
      <c r="AE28" s="16">
        <v>7608.06</v>
      </c>
      <c r="AF28" s="16">
        <v>7608.13</v>
      </c>
      <c r="AG28" s="16">
        <v>7608.21</v>
      </c>
      <c r="AH28" s="16">
        <v>7608.3</v>
      </c>
      <c r="AI28" s="16">
        <v>7608.38</v>
      </c>
      <c r="AJ28" s="16">
        <v>7608.47</v>
      </c>
      <c r="AK28" s="16">
        <v>7608.56</v>
      </c>
    </row>
    <row r="30" spans="1:37" ht="19" x14ac:dyDescent="0.25">
      <c r="A30" s="17" t="s">
        <v>73</v>
      </c>
    </row>
    <row r="31" spans="1:37" x14ac:dyDescent="0.2">
      <c r="A31" s="16" t="s">
        <v>29</v>
      </c>
      <c r="B31" s="16" t="s">
        <v>30</v>
      </c>
      <c r="C31" s="16" t="s">
        <v>31</v>
      </c>
      <c r="D31" s="16" t="s">
        <v>32</v>
      </c>
      <c r="E31" s="16" t="s">
        <v>33</v>
      </c>
      <c r="F31" s="16" t="s">
        <v>34</v>
      </c>
      <c r="G31" s="16" t="s">
        <v>35</v>
      </c>
      <c r="H31" s="16" t="s">
        <v>36</v>
      </c>
      <c r="I31" s="16" t="s">
        <v>37</v>
      </c>
      <c r="J31" s="16" t="s">
        <v>38</v>
      </c>
      <c r="K31" s="16" t="s">
        <v>39</v>
      </c>
      <c r="L31" s="16" t="s">
        <v>40</v>
      </c>
      <c r="M31" s="16" t="s">
        <v>41</v>
      </c>
      <c r="N31" s="16" t="s">
        <v>42</v>
      </c>
      <c r="O31" s="16" t="s">
        <v>43</v>
      </c>
      <c r="P31" s="16" t="s">
        <v>44</v>
      </c>
      <c r="Q31" s="16" t="s">
        <v>45</v>
      </c>
      <c r="R31" s="16" t="s">
        <v>46</v>
      </c>
      <c r="S31" s="16" t="s">
        <v>47</v>
      </c>
      <c r="T31" s="16" t="s">
        <v>48</v>
      </c>
      <c r="U31" s="16" t="s">
        <v>49</v>
      </c>
      <c r="V31" s="16" t="s">
        <v>50</v>
      </c>
      <c r="W31" s="16" t="s">
        <v>51</v>
      </c>
      <c r="X31" s="16" t="s">
        <v>52</v>
      </c>
      <c r="Y31" s="16" t="s">
        <v>53</v>
      </c>
      <c r="Z31" s="16" t="s">
        <v>54</v>
      </c>
      <c r="AA31" s="16" t="s">
        <v>55</v>
      </c>
      <c r="AB31" s="16" t="s">
        <v>56</v>
      </c>
      <c r="AC31" s="16" t="s">
        <v>57</v>
      </c>
      <c r="AD31" s="16" t="s">
        <v>58</v>
      </c>
      <c r="AE31" s="16" t="s">
        <v>59</v>
      </c>
      <c r="AF31" s="16" t="s">
        <v>60</v>
      </c>
      <c r="AG31" s="16" t="s">
        <v>61</v>
      </c>
      <c r="AH31" s="16" t="s">
        <v>62</v>
      </c>
      <c r="AI31" s="16" t="s">
        <v>63</v>
      </c>
      <c r="AJ31" s="16" t="s">
        <v>64</v>
      </c>
      <c r="AK31" s="16" t="s">
        <v>65</v>
      </c>
    </row>
    <row r="32" spans="1:37" x14ac:dyDescent="0.2">
      <c r="A32" s="16" t="s">
        <v>66</v>
      </c>
      <c r="B32" s="16">
        <v>94</v>
      </c>
      <c r="C32" s="16">
        <v>94</v>
      </c>
      <c r="D32" s="16">
        <v>94</v>
      </c>
      <c r="E32" s="16">
        <v>94</v>
      </c>
      <c r="F32" s="16">
        <v>92.9</v>
      </c>
      <c r="G32" s="16">
        <v>95.45</v>
      </c>
      <c r="H32" s="16">
        <v>95.45</v>
      </c>
      <c r="I32" s="16">
        <v>95.45</v>
      </c>
      <c r="J32" s="16">
        <v>95.45</v>
      </c>
      <c r="K32" s="16">
        <v>95.45</v>
      </c>
      <c r="L32" s="16">
        <v>95.45</v>
      </c>
      <c r="M32" s="16">
        <v>95.45</v>
      </c>
      <c r="N32" s="16">
        <v>95.45</v>
      </c>
      <c r="O32" s="16">
        <v>95.45</v>
      </c>
      <c r="P32" s="16">
        <v>95.45</v>
      </c>
      <c r="Q32" s="16">
        <v>95.45</v>
      </c>
      <c r="R32" s="16">
        <v>95.45</v>
      </c>
      <c r="S32" s="16">
        <v>95.45</v>
      </c>
      <c r="T32" s="16">
        <v>95.45</v>
      </c>
      <c r="U32" s="16">
        <v>95.45</v>
      </c>
      <c r="V32" s="16">
        <v>95.45</v>
      </c>
      <c r="W32" s="16">
        <v>95.45</v>
      </c>
      <c r="X32" s="16">
        <v>95.45</v>
      </c>
      <c r="Y32" s="16">
        <v>95.45</v>
      </c>
      <c r="Z32" s="16">
        <v>95.45</v>
      </c>
      <c r="AA32" s="16">
        <v>95.45</v>
      </c>
      <c r="AB32" s="16">
        <v>95.45</v>
      </c>
      <c r="AC32" s="16">
        <v>95.45</v>
      </c>
      <c r="AD32" s="16">
        <v>95.45</v>
      </c>
      <c r="AE32" s="16">
        <v>95.45</v>
      </c>
      <c r="AF32" s="16">
        <v>95.45</v>
      </c>
      <c r="AG32" s="16">
        <v>95.45</v>
      </c>
      <c r="AH32" s="16">
        <v>95.45</v>
      </c>
      <c r="AI32" s="16">
        <v>95.45</v>
      </c>
      <c r="AJ32" s="16">
        <v>95.45</v>
      </c>
      <c r="AK32" s="16">
        <v>95.45</v>
      </c>
    </row>
    <row r="33" spans="1:37" x14ac:dyDescent="0.2">
      <c r="A33" s="16" t="s">
        <v>67</v>
      </c>
      <c r="B33" s="16">
        <v>65</v>
      </c>
      <c r="C33" s="16">
        <v>65</v>
      </c>
      <c r="D33" s="16">
        <v>65</v>
      </c>
      <c r="E33" s="16">
        <v>65</v>
      </c>
      <c r="F33" s="16">
        <v>65</v>
      </c>
      <c r="G33" s="16">
        <v>65</v>
      </c>
      <c r="H33" s="16">
        <v>65</v>
      </c>
      <c r="I33" s="16">
        <v>65</v>
      </c>
      <c r="J33" s="16">
        <v>65</v>
      </c>
      <c r="K33" s="16">
        <v>65</v>
      </c>
      <c r="L33" s="16">
        <v>65</v>
      </c>
      <c r="M33" s="16">
        <v>65</v>
      </c>
      <c r="N33" s="16">
        <v>65</v>
      </c>
      <c r="O33" s="16">
        <v>65</v>
      </c>
      <c r="P33" s="16">
        <v>65</v>
      </c>
      <c r="Q33" s="16">
        <v>65</v>
      </c>
      <c r="R33" s="16">
        <v>65</v>
      </c>
      <c r="S33" s="16">
        <v>65</v>
      </c>
      <c r="T33" s="16">
        <v>65</v>
      </c>
      <c r="U33" s="16">
        <v>65</v>
      </c>
      <c r="V33" s="16">
        <v>65</v>
      </c>
      <c r="W33" s="16">
        <v>65</v>
      </c>
      <c r="X33" s="16">
        <v>65</v>
      </c>
      <c r="Y33" s="16">
        <v>65</v>
      </c>
      <c r="Z33" s="16">
        <v>65</v>
      </c>
      <c r="AA33" s="16">
        <v>65</v>
      </c>
      <c r="AB33" s="16">
        <v>65</v>
      </c>
      <c r="AC33" s="16">
        <v>65</v>
      </c>
      <c r="AD33" s="16">
        <v>65</v>
      </c>
      <c r="AE33" s="16">
        <v>65</v>
      </c>
      <c r="AF33" s="16">
        <v>65</v>
      </c>
      <c r="AG33" s="16">
        <v>65</v>
      </c>
      <c r="AH33" s="16">
        <v>65</v>
      </c>
      <c r="AI33" s="16">
        <v>65</v>
      </c>
      <c r="AJ33" s="16">
        <v>65</v>
      </c>
      <c r="AK33" s="16">
        <v>65</v>
      </c>
    </row>
    <row r="34" spans="1:37" x14ac:dyDescent="0.2">
      <c r="A34" s="16" t="s">
        <v>68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</row>
    <row r="35" spans="1:37" x14ac:dyDescent="0.2">
      <c r="A35" s="16" t="s">
        <v>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</row>
    <row r="36" spans="1:37" x14ac:dyDescent="0.2">
      <c r="A36" s="16" t="s">
        <v>2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</row>
    <row r="37" spans="1:37" x14ac:dyDescent="0.2">
      <c r="A37" s="16" t="s">
        <v>69</v>
      </c>
      <c r="B37" s="16">
        <v>2.1</v>
      </c>
      <c r="C37" s="16">
        <v>2.1</v>
      </c>
      <c r="D37" s="16">
        <v>2.1</v>
      </c>
      <c r="E37" s="16">
        <v>2.1</v>
      </c>
      <c r="F37" s="16">
        <v>2.1</v>
      </c>
      <c r="G37" s="16">
        <v>2.1</v>
      </c>
      <c r="H37" s="16">
        <v>2.1</v>
      </c>
      <c r="I37" s="16">
        <v>2.1</v>
      </c>
      <c r="J37" s="16">
        <v>2.1</v>
      </c>
      <c r="K37" s="16">
        <v>2.1</v>
      </c>
      <c r="L37" s="16">
        <v>2.1</v>
      </c>
      <c r="M37" s="16">
        <v>2.1</v>
      </c>
      <c r="N37" s="16">
        <v>2.1</v>
      </c>
      <c r="O37" s="16">
        <v>2.1</v>
      </c>
      <c r="P37" s="16">
        <v>2.1</v>
      </c>
      <c r="Q37" s="16">
        <v>2.1</v>
      </c>
      <c r="R37" s="16">
        <v>2.1</v>
      </c>
      <c r="S37" s="16">
        <v>2.1</v>
      </c>
      <c r="T37" s="16">
        <v>2.11</v>
      </c>
      <c r="U37" s="16">
        <v>2.11</v>
      </c>
      <c r="V37" s="16">
        <v>2.11</v>
      </c>
      <c r="W37" s="16">
        <v>2.11</v>
      </c>
      <c r="X37" s="16">
        <v>2.11</v>
      </c>
      <c r="Y37" s="16">
        <v>2.11</v>
      </c>
      <c r="Z37" s="16">
        <v>2.11</v>
      </c>
      <c r="AA37" s="16">
        <v>2.11</v>
      </c>
      <c r="AB37" s="16">
        <v>2.12</v>
      </c>
      <c r="AC37" s="16">
        <v>2.12</v>
      </c>
      <c r="AD37" s="16">
        <v>2.12</v>
      </c>
      <c r="AE37" s="16">
        <v>2.12</v>
      </c>
      <c r="AF37" s="16">
        <v>2.12</v>
      </c>
      <c r="AG37" s="16">
        <v>2.12</v>
      </c>
      <c r="AH37" s="16">
        <v>2.13</v>
      </c>
      <c r="AI37" s="16">
        <v>2.13</v>
      </c>
      <c r="AJ37" s="16">
        <v>2.13</v>
      </c>
      <c r="AK37" s="16">
        <v>2.13</v>
      </c>
    </row>
    <row r="38" spans="1:37" x14ac:dyDescent="0.2">
      <c r="A38" s="16" t="s">
        <v>70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0.01</v>
      </c>
      <c r="O38" s="16">
        <v>0.01</v>
      </c>
      <c r="P38" s="16">
        <v>0.01</v>
      </c>
      <c r="Q38" s="16">
        <v>0.01</v>
      </c>
      <c r="R38" s="16">
        <v>0.01</v>
      </c>
      <c r="S38" s="16">
        <v>0.02</v>
      </c>
      <c r="T38" s="16">
        <v>0.03</v>
      </c>
      <c r="U38" s="16">
        <v>0.05</v>
      </c>
      <c r="V38" s="16">
        <v>0.06</v>
      </c>
      <c r="W38" s="16">
        <v>0.08</v>
      </c>
      <c r="X38" s="16">
        <v>0.1</v>
      </c>
      <c r="Y38" s="16">
        <v>0.13</v>
      </c>
      <c r="Z38" s="16">
        <v>0.16</v>
      </c>
      <c r="AA38" s="16">
        <v>0.19</v>
      </c>
      <c r="AB38" s="16">
        <v>0.23</v>
      </c>
      <c r="AC38" s="16">
        <v>0.28000000000000003</v>
      </c>
      <c r="AD38" s="16">
        <v>0.32</v>
      </c>
      <c r="AE38" s="16">
        <v>0.38</v>
      </c>
      <c r="AF38" s="16">
        <v>0.43</v>
      </c>
      <c r="AG38" s="16">
        <v>0.49</v>
      </c>
      <c r="AH38" s="16">
        <v>0.56000000000000005</v>
      </c>
      <c r="AI38" s="16">
        <v>0.63</v>
      </c>
      <c r="AJ38" s="16">
        <v>0.7</v>
      </c>
      <c r="AK38" s="16">
        <v>0.78</v>
      </c>
    </row>
    <row r="39" spans="1:37" x14ac:dyDescent="0.2">
      <c r="A39" s="16" t="s">
        <v>3</v>
      </c>
      <c r="B39" s="16">
        <v>13</v>
      </c>
      <c r="C39" s="16">
        <v>13</v>
      </c>
      <c r="D39" s="16">
        <v>72</v>
      </c>
      <c r="E39" s="16">
        <v>72</v>
      </c>
      <c r="F39" s="16">
        <v>151</v>
      </c>
      <c r="G39" s="16">
        <v>163</v>
      </c>
      <c r="H39" s="16">
        <v>163</v>
      </c>
      <c r="I39" s="16">
        <v>163</v>
      </c>
      <c r="J39" s="16">
        <v>173</v>
      </c>
      <c r="K39" s="16">
        <v>203.28</v>
      </c>
      <c r="L39" s="16">
        <v>203.28</v>
      </c>
      <c r="M39" s="16">
        <v>203.28</v>
      </c>
      <c r="N39" s="16">
        <v>203.28</v>
      </c>
      <c r="O39" s="16">
        <v>203.28</v>
      </c>
      <c r="P39" s="16">
        <v>203.28</v>
      </c>
      <c r="Q39" s="16">
        <v>233.28</v>
      </c>
      <c r="R39" s="16">
        <v>233.28</v>
      </c>
      <c r="S39" s="16">
        <v>233.28</v>
      </c>
      <c r="T39" s="16">
        <v>233.28</v>
      </c>
      <c r="U39" s="16">
        <v>233.28</v>
      </c>
      <c r="V39" s="16">
        <v>263.27999999999997</v>
      </c>
      <c r="W39" s="16">
        <v>263.27999999999997</v>
      </c>
      <c r="X39" s="16">
        <v>263.27999999999997</v>
      </c>
      <c r="Y39" s="16">
        <v>263.27999999999997</v>
      </c>
      <c r="Z39" s="16">
        <v>263.27999999999997</v>
      </c>
      <c r="AA39" s="16">
        <v>293.27999999999997</v>
      </c>
      <c r="AB39" s="16">
        <v>293.27999999999997</v>
      </c>
      <c r="AC39" s="16">
        <v>293.27999999999997</v>
      </c>
      <c r="AD39" s="16">
        <v>293.27999999999997</v>
      </c>
      <c r="AE39" s="16">
        <v>293.27999999999997</v>
      </c>
      <c r="AF39" s="16">
        <v>293.27999999999997</v>
      </c>
      <c r="AG39" s="16">
        <v>293.27999999999997</v>
      </c>
      <c r="AH39" s="16">
        <v>293.27999999999997</v>
      </c>
      <c r="AI39" s="16">
        <v>293.27999999999997</v>
      </c>
      <c r="AJ39" s="16">
        <v>293.27999999999997</v>
      </c>
      <c r="AK39" s="16">
        <v>293.27999999999997</v>
      </c>
    </row>
    <row r="40" spans="1:37" x14ac:dyDescent="0.2">
      <c r="A40" s="16" t="s">
        <v>71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</row>
    <row r="42" spans="1:37" ht="19" x14ac:dyDescent="0.25">
      <c r="A42" s="17" t="s">
        <v>74</v>
      </c>
    </row>
    <row r="43" spans="1:37" x14ac:dyDescent="0.2">
      <c r="A43" s="16" t="s">
        <v>29</v>
      </c>
      <c r="B43" s="16" t="s">
        <v>30</v>
      </c>
      <c r="C43" s="16" t="s">
        <v>31</v>
      </c>
      <c r="D43" s="16" t="s">
        <v>32</v>
      </c>
      <c r="E43" s="16" t="s">
        <v>33</v>
      </c>
      <c r="F43" s="16" t="s">
        <v>34</v>
      </c>
      <c r="G43" s="16" t="s">
        <v>35</v>
      </c>
      <c r="H43" s="16" t="s">
        <v>36</v>
      </c>
      <c r="I43" s="16" t="s">
        <v>37</v>
      </c>
      <c r="J43" s="16" t="s">
        <v>38</v>
      </c>
      <c r="K43" s="16" t="s">
        <v>39</v>
      </c>
      <c r="L43" s="16" t="s">
        <v>40</v>
      </c>
      <c r="M43" s="16" t="s">
        <v>41</v>
      </c>
      <c r="N43" s="16" t="s">
        <v>42</v>
      </c>
      <c r="O43" s="16" t="s">
        <v>43</v>
      </c>
      <c r="P43" s="16" t="s">
        <v>44</v>
      </c>
      <c r="Q43" s="16" t="s">
        <v>45</v>
      </c>
      <c r="R43" s="16" t="s">
        <v>46</v>
      </c>
      <c r="S43" s="16" t="s">
        <v>47</v>
      </c>
      <c r="T43" s="16" t="s">
        <v>48</v>
      </c>
      <c r="U43" s="16" t="s">
        <v>49</v>
      </c>
      <c r="V43" s="16" t="s">
        <v>50</v>
      </c>
      <c r="W43" s="16" t="s">
        <v>51</v>
      </c>
      <c r="X43" s="16" t="s">
        <v>52</v>
      </c>
      <c r="Y43" s="16" t="s">
        <v>53</v>
      </c>
      <c r="Z43" s="16" t="s">
        <v>54</v>
      </c>
      <c r="AA43" s="16" t="s">
        <v>55</v>
      </c>
      <c r="AB43" s="16" t="s">
        <v>56</v>
      </c>
      <c r="AC43" s="16" t="s">
        <v>57</v>
      </c>
      <c r="AD43" s="16" t="s">
        <v>58</v>
      </c>
      <c r="AE43" s="16" t="s">
        <v>59</v>
      </c>
      <c r="AF43" s="16" t="s">
        <v>60</v>
      </c>
      <c r="AG43" s="16" t="s">
        <v>61</v>
      </c>
      <c r="AH43" s="16" t="s">
        <v>62</v>
      </c>
      <c r="AI43" s="16" t="s">
        <v>63</v>
      </c>
      <c r="AJ43" s="16" t="s">
        <v>64</v>
      </c>
      <c r="AK43" s="16" t="s">
        <v>65</v>
      </c>
    </row>
    <row r="44" spans="1:37" x14ac:dyDescent="0.2">
      <c r="A44" s="16" t="s">
        <v>66</v>
      </c>
      <c r="B44" s="16">
        <v>320.3</v>
      </c>
      <c r="C44" s="16">
        <v>320.3</v>
      </c>
      <c r="D44" s="16">
        <v>320.3</v>
      </c>
      <c r="E44" s="16">
        <v>320.3</v>
      </c>
      <c r="F44" s="16">
        <v>320.3</v>
      </c>
      <c r="G44" s="16">
        <v>320.3</v>
      </c>
      <c r="H44" s="16">
        <v>222.3</v>
      </c>
      <c r="I44" s="16">
        <v>222.3</v>
      </c>
      <c r="J44" s="16">
        <v>222.3</v>
      </c>
      <c r="K44" s="16">
        <v>222.3</v>
      </c>
      <c r="L44" s="16">
        <v>222.3</v>
      </c>
      <c r="M44" s="16">
        <v>222.3</v>
      </c>
      <c r="N44" s="16">
        <v>222.3</v>
      </c>
      <c r="O44" s="16">
        <v>222.3</v>
      </c>
      <c r="P44" s="16">
        <v>222.3</v>
      </c>
      <c r="Q44" s="16">
        <v>222.3</v>
      </c>
      <c r="R44" s="16">
        <v>222.3</v>
      </c>
      <c r="S44" s="16">
        <v>222.3</v>
      </c>
      <c r="T44" s="16">
        <v>222.3</v>
      </c>
      <c r="U44" s="16">
        <v>222.3</v>
      </c>
      <c r="V44" s="16">
        <v>222.3</v>
      </c>
      <c r="W44" s="16">
        <v>222.3</v>
      </c>
      <c r="X44" s="16">
        <v>222.3</v>
      </c>
      <c r="Y44" s="16">
        <v>222.3</v>
      </c>
      <c r="Z44" s="16">
        <v>222.3</v>
      </c>
      <c r="AA44" s="16">
        <v>222.3</v>
      </c>
      <c r="AB44" s="16">
        <v>222.3</v>
      </c>
      <c r="AC44" s="16">
        <v>222.3</v>
      </c>
      <c r="AD44" s="16">
        <v>222.3</v>
      </c>
      <c r="AE44" s="16">
        <v>222.3</v>
      </c>
      <c r="AF44" s="16">
        <v>222.3</v>
      </c>
      <c r="AG44" s="16">
        <v>222.3</v>
      </c>
      <c r="AH44" s="16">
        <v>222.3</v>
      </c>
      <c r="AI44" s="16">
        <v>222.3</v>
      </c>
      <c r="AJ44" s="16">
        <v>222.3</v>
      </c>
      <c r="AK44" s="16">
        <v>222.3</v>
      </c>
    </row>
    <row r="45" spans="1:37" x14ac:dyDescent="0.2">
      <c r="A45" s="16" t="s">
        <v>67</v>
      </c>
      <c r="B45" s="16">
        <v>332</v>
      </c>
      <c r="C45" s="16">
        <v>332</v>
      </c>
      <c r="D45" s="16">
        <v>332</v>
      </c>
      <c r="E45" s="16">
        <v>332</v>
      </c>
      <c r="F45" s="16">
        <v>332</v>
      </c>
      <c r="G45" s="16">
        <v>332</v>
      </c>
      <c r="H45" s="16">
        <v>332</v>
      </c>
      <c r="I45" s="16">
        <v>332</v>
      </c>
      <c r="J45" s="16">
        <v>332</v>
      </c>
      <c r="K45" s="16">
        <v>332</v>
      </c>
      <c r="L45" s="16">
        <v>332</v>
      </c>
      <c r="M45" s="16">
        <v>332</v>
      </c>
      <c r="N45" s="16">
        <v>332</v>
      </c>
      <c r="O45" s="16">
        <v>332</v>
      </c>
      <c r="P45" s="16">
        <v>332</v>
      </c>
      <c r="Q45" s="16">
        <v>332</v>
      </c>
      <c r="R45" s="16">
        <v>332</v>
      </c>
      <c r="S45" s="16">
        <v>332</v>
      </c>
      <c r="T45" s="16">
        <v>332</v>
      </c>
      <c r="U45" s="16">
        <v>332</v>
      </c>
      <c r="V45" s="16">
        <v>252</v>
      </c>
      <c r="W45" s="16">
        <v>252</v>
      </c>
      <c r="X45" s="16">
        <v>252</v>
      </c>
      <c r="Y45" s="16">
        <v>252</v>
      </c>
      <c r="Z45" s="16">
        <v>252</v>
      </c>
      <c r="AA45" s="16">
        <v>252</v>
      </c>
      <c r="AB45" s="16">
        <v>252</v>
      </c>
      <c r="AC45" s="16">
        <v>153</v>
      </c>
      <c r="AD45" s="16">
        <v>153</v>
      </c>
      <c r="AE45" s="16">
        <v>153</v>
      </c>
      <c r="AF45" s="16">
        <v>153</v>
      </c>
      <c r="AG45" s="16">
        <v>153</v>
      </c>
      <c r="AH45" s="16">
        <v>153</v>
      </c>
      <c r="AI45" s="16">
        <v>153</v>
      </c>
      <c r="AJ45" s="16">
        <v>153</v>
      </c>
      <c r="AK45" s="16">
        <v>153</v>
      </c>
    </row>
    <row r="46" spans="1:37" x14ac:dyDescent="0.2">
      <c r="A46" s="16" t="s">
        <v>68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150</v>
      </c>
      <c r="I46" s="16">
        <v>150</v>
      </c>
      <c r="J46" s="16">
        <v>150</v>
      </c>
      <c r="K46" s="16">
        <v>150</v>
      </c>
      <c r="L46" s="16">
        <v>150</v>
      </c>
      <c r="M46" s="16">
        <v>150</v>
      </c>
      <c r="N46" s="16">
        <v>150</v>
      </c>
      <c r="O46" s="16">
        <v>150</v>
      </c>
      <c r="P46" s="16">
        <v>150</v>
      </c>
      <c r="Q46" s="16">
        <v>150</v>
      </c>
      <c r="R46" s="16">
        <v>150</v>
      </c>
      <c r="S46" s="16">
        <v>150</v>
      </c>
      <c r="T46" s="16">
        <v>150</v>
      </c>
      <c r="U46" s="16">
        <v>150</v>
      </c>
      <c r="V46" s="16">
        <v>150</v>
      </c>
      <c r="W46" s="16">
        <v>350</v>
      </c>
      <c r="X46" s="16">
        <v>350</v>
      </c>
      <c r="Y46" s="16">
        <v>350</v>
      </c>
      <c r="Z46" s="16">
        <v>550</v>
      </c>
      <c r="AA46" s="16">
        <v>550</v>
      </c>
      <c r="AB46" s="16">
        <v>550</v>
      </c>
      <c r="AC46" s="16">
        <v>550</v>
      </c>
      <c r="AD46" s="16">
        <v>550</v>
      </c>
      <c r="AE46" s="16">
        <v>750</v>
      </c>
      <c r="AF46" s="16">
        <v>800</v>
      </c>
      <c r="AG46" s="16">
        <v>800</v>
      </c>
      <c r="AH46" s="16">
        <v>800</v>
      </c>
      <c r="AI46" s="16">
        <v>800</v>
      </c>
      <c r="AJ46" s="16">
        <v>850</v>
      </c>
      <c r="AK46" s="16">
        <v>850</v>
      </c>
    </row>
    <row r="47" spans="1:37" x14ac:dyDescent="0.2">
      <c r="A47" s="16" t="s">
        <v>1</v>
      </c>
      <c r="B47" s="16">
        <v>1288</v>
      </c>
      <c r="C47" s="16">
        <v>1288</v>
      </c>
      <c r="D47" s="16">
        <v>1288</v>
      </c>
      <c r="E47" s="16">
        <v>1288</v>
      </c>
      <c r="F47" s="16">
        <v>1288</v>
      </c>
      <c r="G47" s="16">
        <v>1288</v>
      </c>
      <c r="H47" s="16">
        <v>1288</v>
      </c>
      <c r="I47" s="16">
        <v>1288</v>
      </c>
      <c r="J47" s="16">
        <v>1288</v>
      </c>
      <c r="K47" s="16">
        <v>1288</v>
      </c>
      <c r="L47" s="16">
        <v>1288</v>
      </c>
      <c r="M47" s="16">
        <v>1288</v>
      </c>
      <c r="N47" s="16">
        <v>1288</v>
      </c>
      <c r="O47" s="16">
        <v>1288</v>
      </c>
      <c r="P47" s="16">
        <v>1133</v>
      </c>
      <c r="Q47" s="16">
        <v>1133</v>
      </c>
      <c r="R47" s="16">
        <v>1133</v>
      </c>
      <c r="S47" s="16">
        <v>1133</v>
      </c>
      <c r="T47" s="16">
        <v>1133</v>
      </c>
      <c r="U47" s="16">
        <v>1133</v>
      </c>
      <c r="V47" s="16">
        <v>1133</v>
      </c>
      <c r="W47" s="16">
        <v>1133</v>
      </c>
      <c r="X47" s="16">
        <v>1133</v>
      </c>
      <c r="Y47" s="16">
        <v>1133</v>
      </c>
      <c r="Z47" s="16">
        <v>1133</v>
      </c>
      <c r="AA47" s="16">
        <v>1133</v>
      </c>
      <c r="AB47" s="16">
        <v>1133</v>
      </c>
      <c r="AC47" s="16">
        <v>1133</v>
      </c>
      <c r="AD47" s="16">
        <v>1133</v>
      </c>
      <c r="AE47" s="16">
        <v>1133</v>
      </c>
      <c r="AF47" s="16">
        <v>977</v>
      </c>
      <c r="AG47" s="16">
        <v>977</v>
      </c>
      <c r="AH47" s="16">
        <v>977</v>
      </c>
      <c r="AI47" s="16">
        <v>977</v>
      </c>
      <c r="AJ47" s="16">
        <v>822</v>
      </c>
      <c r="AK47" s="16">
        <v>822</v>
      </c>
    </row>
    <row r="48" spans="1:37" x14ac:dyDescent="0.2">
      <c r="A48" s="16" t="s">
        <v>2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</row>
    <row r="49" spans="1:37" x14ac:dyDescent="0.2">
      <c r="A49" s="16" t="s">
        <v>69</v>
      </c>
      <c r="B49" s="16">
        <v>68.62</v>
      </c>
      <c r="C49" s="16">
        <v>66.12</v>
      </c>
      <c r="D49" s="16">
        <v>66.12</v>
      </c>
      <c r="E49" s="16">
        <v>66.12</v>
      </c>
      <c r="F49" s="16">
        <v>66.12</v>
      </c>
      <c r="G49" s="16">
        <v>66.12</v>
      </c>
      <c r="H49" s="16">
        <v>66.12</v>
      </c>
      <c r="I49" s="16">
        <v>66.12</v>
      </c>
      <c r="J49" s="16">
        <v>66.12</v>
      </c>
      <c r="K49" s="16">
        <v>112.56</v>
      </c>
      <c r="L49" s="16">
        <v>112.56</v>
      </c>
      <c r="M49" s="16">
        <v>112.58</v>
      </c>
      <c r="N49" s="16">
        <v>112.59</v>
      </c>
      <c r="O49" s="16">
        <v>112.59</v>
      </c>
      <c r="P49" s="16">
        <v>112.6</v>
      </c>
      <c r="Q49" s="16">
        <v>112.61</v>
      </c>
      <c r="R49" s="16">
        <v>112.62</v>
      </c>
      <c r="S49" s="16">
        <v>112.63</v>
      </c>
      <c r="T49" s="16">
        <v>112.64</v>
      </c>
      <c r="U49" s="16">
        <v>112.65</v>
      </c>
      <c r="V49" s="16">
        <v>112.66</v>
      </c>
      <c r="W49" s="16">
        <v>112.68</v>
      </c>
      <c r="X49" s="16">
        <v>112.7</v>
      </c>
      <c r="Y49" s="16">
        <v>112.71</v>
      </c>
      <c r="Z49" s="16">
        <v>112.73</v>
      </c>
      <c r="AA49" s="16">
        <v>112.75</v>
      </c>
      <c r="AB49" s="16">
        <v>112.77</v>
      </c>
      <c r="AC49" s="16">
        <v>112.79</v>
      </c>
      <c r="AD49" s="16">
        <v>112.81</v>
      </c>
      <c r="AE49" s="16">
        <v>112.83</v>
      </c>
      <c r="AF49" s="16">
        <v>112.85</v>
      </c>
      <c r="AG49" s="16">
        <v>112.87</v>
      </c>
      <c r="AH49" s="16">
        <v>112.89</v>
      </c>
      <c r="AI49" s="16">
        <v>112.92</v>
      </c>
      <c r="AJ49" s="16">
        <v>112.94</v>
      </c>
      <c r="AK49" s="16">
        <v>112.96</v>
      </c>
    </row>
    <row r="50" spans="1:37" x14ac:dyDescent="0.2">
      <c r="A50" s="16" t="s">
        <v>70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0.37</v>
      </c>
      <c r="K50" s="16">
        <v>0.37</v>
      </c>
      <c r="L50" s="16">
        <v>0.37</v>
      </c>
      <c r="M50" s="16">
        <v>0.37</v>
      </c>
      <c r="N50" s="16">
        <v>0.41</v>
      </c>
      <c r="O50" s="16">
        <v>0.42</v>
      </c>
      <c r="P50" s="16">
        <v>0.43</v>
      </c>
      <c r="Q50" s="16">
        <v>0.45</v>
      </c>
      <c r="R50" s="16">
        <v>0.49</v>
      </c>
      <c r="S50" s="16">
        <v>0.54</v>
      </c>
      <c r="T50" s="16">
        <v>0.63</v>
      </c>
      <c r="U50" s="16">
        <v>0.73</v>
      </c>
      <c r="V50" s="16">
        <v>0.85</v>
      </c>
      <c r="W50" s="16">
        <v>1</v>
      </c>
      <c r="X50" s="16">
        <v>1.1599999999999999</v>
      </c>
      <c r="Y50" s="16">
        <v>1.36</v>
      </c>
      <c r="Z50" s="16">
        <v>1.57</v>
      </c>
      <c r="AA50" s="16">
        <v>1.82</v>
      </c>
      <c r="AB50" s="16">
        <v>2.1</v>
      </c>
      <c r="AC50" s="16">
        <v>2.41</v>
      </c>
      <c r="AD50" s="16">
        <v>2.78</v>
      </c>
      <c r="AE50" s="16">
        <v>3.17</v>
      </c>
      <c r="AF50" s="16">
        <v>3.59</v>
      </c>
      <c r="AG50" s="16">
        <v>4.0199999999999996</v>
      </c>
      <c r="AH50" s="16">
        <v>4.4800000000000004</v>
      </c>
      <c r="AI50" s="16">
        <v>5</v>
      </c>
      <c r="AJ50" s="16">
        <v>5.54</v>
      </c>
      <c r="AK50" s="16">
        <v>6.11</v>
      </c>
    </row>
    <row r="51" spans="1:37" x14ac:dyDescent="0.2">
      <c r="A51" s="16" t="s">
        <v>3</v>
      </c>
      <c r="B51" s="16">
        <v>34.700000000000003</v>
      </c>
      <c r="C51" s="16">
        <v>37.1</v>
      </c>
      <c r="D51" s="16">
        <v>42.3</v>
      </c>
      <c r="E51" s="16">
        <v>43.2</v>
      </c>
      <c r="F51" s="16">
        <v>43.2</v>
      </c>
      <c r="G51" s="16">
        <v>122.2</v>
      </c>
      <c r="H51" s="16">
        <v>216.6</v>
      </c>
      <c r="I51" s="16">
        <v>320.2</v>
      </c>
      <c r="J51" s="16">
        <v>326.17</v>
      </c>
      <c r="K51" s="16">
        <v>328.17</v>
      </c>
      <c r="L51" s="16">
        <v>443.97</v>
      </c>
      <c r="M51" s="16">
        <v>505.94</v>
      </c>
      <c r="N51" s="16">
        <v>506.08</v>
      </c>
      <c r="O51" s="16">
        <v>506.21</v>
      </c>
      <c r="P51" s="16">
        <v>506.37</v>
      </c>
      <c r="Q51" s="16">
        <v>531.57000000000005</v>
      </c>
      <c r="R51" s="16">
        <v>531.80999999999995</v>
      </c>
      <c r="S51" s="16">
        <v>532.09</v>
      </c>
      <c r="T51" s="16">
        <v>532.41999999999996</v>
      </c>
      <c r="U51" s="16">
        <v>532.79</v>
      </c>
      <c r="V51" s="16">
        <v>558.20000000000005</v>
      </c>
      <c r="W51" s="16">
        <v>558.64</v>
      </c>
      <c r="X51" s="16">
        <v>559.13</v>
      </c>
      <c r="Y51" s="16">
        <v>559.63</v>
      </c>
      <c r="Z51" s="16">
        <v>560.19000000000005</v>
      </c>
      <c r="AA51" s="16">
        <v>585.76</v>
      </c>
      <c r="AB51" s="16">
        <v>585.76</v>
      </c>
      <c r="AC51" s="16">
        <v>585.76</v>
      </c>
      <c r="AD51" s="16">
        <v>585.76</v>
      </c>
      <c r="AE51" s="16">
        <v>585.76</v>
      </c>
      <c r="AF51" s="16">
        <v>610.76</v>
      </c>
      <c r="AG51" s="16">
        <v>610.76</v>
      </c>
      <c r="AH51" s="16">
        <v>610.76</v>
      </c>
      <c r="AI51" s="16">
        <v>610.76</v>
      </c>
      <c r="AJ51" s="16">
        <v>610.76</v>
      </c>
      <c r="AK51" s="16">
        <v>635.76</v>
      </c>
    </row>
    <row r="52" spans="1:37" x14ac:dyDescent="0.2">
      <c r="A52" s="16" t="s">
        <v>71</v>
      </c>
      <c r="B52" s="16">
        <v>401.2</v>
      </c>
      <c r="C52" s="16">
        <v>401.2</v>
      </c>
      <c r="D52" s="16">
        <v>401.2</v>
      </c>
      <c r="E52" s="16">
        <v>401.2</v>
      </c>
      <c r="F52" s="16">
        <v>401.2</v>
      </c>
      <c r="G52" s="16">
        <v>401.2</v>
      </c>
      <c r="H52" s="16">
        <v>401.2</v>
      </c>
      <c r="I52" s="16">
        <v>401.2</v>
      </c>
      <c r="J52" s="16">
        <v>401.2</v>
      </c>
      <c r="K52" s="16">
        <v>388.2</v>
      </c>
      <c r="L52" s="16">
        <v>392.2</v>
      </c>
      <c r="M52" s="16">
        <v>392.2</v>
      </c>
      <c r="N52" s="16">
        <v>392.2</v>
      </c>
      <c r="O52" s="16">
        <v>392.36</v>
      </c>
      <c r="P52" s="16">
        <v>392.4</v>
      </c>
      <c r="Q52" s="16">
        <v>438.43</v>
      </c>
      <c r="R52" s="16">
        <v>438.48</v>
      </c>
      <c r="S52" s="16">
        <v>438.53</v>
      </c>
      <c r="T52" s="16">
        <v>438.6</v>
      </c>
      <c r="U52" s="16">
        <v>438.67</v>
      </c>
      <c r="V52" s="16">
        <v>438.75</v>
      </c>
      <c r="W52" s="16">
        <v>438.84</v>
      </c>
      <c r="X52" s="16">
        <v>438.94</v>
      </c>
      <c r="Y52" s="16">
        <v>439.04</v>
      </c>
      <c r="Z52" s="16">
        <v>439.15</v>
      </c>
      <c r="AA52" s="16">
        <v>439.26</v>
      </c>
      <c r="AB52" s="16">
        <v>439.38</v>
      </c>
      <c r="AC52" s="16">
        <v>439.5</v>
      </c>
      <c r="AD52" s="16">
        <v>439.63</v>
      </c>
      <c r="AE52" s="16">
        <v>439.76</v>
      </c>
      <c r="AF52" s="16">
        <v>439.9</v>
      </c>
      <c r="AG52" s="16">
        <v>440.04</v>
      </c>
      <c r="AH52" s="16">
        <v>440.18</v>
      </c>
      <c r="AI52" s="16">
        <v>440.33</v>
      </c>
      <c r="AJ52" s="16">
        <v>440.48</v>
      </c>
      <c r="AK52" s="16">
        <v>440.64</v>
      </c>
    </row>
    <row r="54" spans="1:37" ht="19" x14ac:dyDescent="0.25">
      <c r="A54" s="17" t="s">
        <v>75</v>
      </c>
    </row>
    <row r="55" spans="1:37" x14ac:dyDescent="0.2">
      <c r="A55" s="16" t="s">
        <v>29</v>
      </c>
      <c r="B55" s="16" t="s">
        <v>30</v>
      </c>
      <c r="C55" s="16" t="s">
        <v>31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36</v>
      </c>
      <c r="I55" s="16" t="s">
        <v>37</v>
      </c>
      <c r="J55" s="16" t="s">
        <v>38</v>
      </c>
      <c r="K55" s="16" t="s">
        <v>39</v>
      </c>
      <c r="L55" s="16" t="s">
        <v>40</v>
      </c>
      <c r="M55" s="16" t="s">
        <v>41</v>
      </c>
      <c r="N55" s="16" t="s">
        <v>42</v>
      </c>
      <c r="O55" s="16" t="s">
        <v>43</v>
      </c>
      <c r="P55" s="16" t="s">
        <v>44</v>
      </c>
      <c r="Q55" s="16" t="s">
        <v>45</v>
      </c>
      <c r="R55" s="16" t="s">
        <v>46</v>
      </c>
      <c r="S55" s="16" t="s">
        <v>47</v>
      </c>
      <c r="T55" s="16" t="s">
        <v>48</v>
      </c>
      <c r="U55" s="16" t="s">
        <v>49</v>
      </c>
      <c r="V55" s="16" t="s">
        <v>50</v>
      </c>
      <c r="W55" s="16" t="s">
        <v>51</v>
      </c>
      <c r="X55" s="16" t="s">
        <v>52</v>
      </c>
      <c r="Y55" s="16" t="s">
        <v>53</v>
      </c>
      <c r="Z55" s="16" t="s">
        <v>54</v>
      </c>
      <c r="AA55" s="16" t="s">
        <v>55</v>
      </c>
      <c r="AB55" s="16" t="s">
        <v>56</v>
      </c>
      <c r="AC55" s="16" t="s">
        <v>57</v>
      </c>
      <c r="AD55" s="16" t="s">
        <v>58</v>
      </c>
      <c r="AE55" s="16" t="s">
        <v>59</v>
      </c>
      <c r="AF55" s="16" t="s">
        <v>60</v>
      </c>
      <c r="AG55" s="16" t="s">
        <v>61</v>
      </c>
      <c r="AH55" s="16" t="s">
        <v>62</v>
      </c>
      <c r="AI55" s="16" t="s">
        <v>63</v>
      </c>
      <c r="AJ55" s="16" t="s">
        <v>64</v>
      </c>
      <c r="AK55" s="16" t="s">
        <v>65</v>
      </c>
    </row>
    <row r="56" spans="1:37" x14ac:dyDescent="0.2">
      <c r="A56" s="16" t="s">
        <v>66</v>
      </c>
      <c r="B56" s="16">
        <v>633.04</v>
      </c>
      <c r="C56" s="16">
        <v>633.04</v>
      </c>
      <c r="D56" s="16">
        <v>633.04</v>
      </c>
      <c r="E56" s="16">
        <v>633.04</v>
      </c>
      <c r="F56" s="16">
        <v>633.04</v>
      </c>
      <c r="G56" s="16">
        <v>633.04</v>
      </c>
      <c r="H56" s="16">
        <v>633.04</v>
      </c>
      <c r="I56" s="16">
        <v>633.04</v>
      </c>
      <c r="J56" s="16">
        <v>633.04</v>
      </c>
      <c r="K56" s="16">
        <v>633.04</v>
      </c>
      <c r="L56" s="16">
        <v>633.04</v>
      </c>
      <c r="M56" s="16">
        <v>633.04</v>
      </c>
      <c r="N56" s="16">
        <v>633.04</v>
      </c>
      <c r="O56" s="16">
        <v>633.04</v>
      </c>
      <c r="P56" s="16">
        <v>633.04</v>
      </c>
      <c r="Q56" s="16">
        <v>633.04</v>
      </c>
      <c r="R56" s="16">
        <v>633.04</v>
      </c>
      <c r="S56" s="16">
        <v>633.04</v>
      </c>
      <c r="T56" s="16">
        <v>633.04</v>
      </c>
      <c r="U56" s="16">
        <v>633.04</v>
      </c>
      <c r="V56" s="16">
        <v>633.04</v>
      </c>
      <c r="W56" s="16">
        <v>604.34</v>
      </c>
      <c r="X56" s="16">
        <v>604.34</v>
      </c>
      <c r="Y56" s="16">
        <v>704.34</v>
      </c>
      <c r="Z56" s="16">
        <v>704.34</v>
      </c>
      <c r="AA56" s="16">
        <v>704.34</v>
      </c>
      <c r="AB56" s="16">
        <v>704.34</v>
      </c>
      <c r="AC56" s="16">
        <v>704.34</v>
      </c>
      <c r="AD56" s="16">
        <v>704.34</v>
      </c>
      <c r="AE56" s="16">
        <v>704.34</v>
      </c>
      <c r="AF56" s="16">
        <v>704.34</v>
      </c>
      <c r="AG56" s="16">
        <v>704.34</v>
      </c>
      <c r="AH56" s="16">
        <v>704.34</v>
      </c>
      <c r="AI56" s="16">
        <v>704.34</v>
      </c>
      <c r="AJ56" s="16">
        <v>704.34</v>
      </c>
      <c r="AK56" s="16">
        <v>514.34</v>
      </c>
    </row>
    <row r="57" spans="1:37" x14ac:dyDescent="0.2">
      <c r="A57" s="16" t="s">
        <v>67</v>
      </c>
      <c r="B57" s="16">
        <v>1055</v>
      </c>
      <c r="C57" s="16">
        <v>1055</v>
      </c>
      <c r="D57" s="16">
        <v>1055</v>
      </c>
      <c r="E57" s="16">
        <v>1055</v>
      </c>
      <c r="F57" s="16">
        <v>1050</v>
      </c>
      <c r="G57" s="16">
        <v>996</v>
      </c>
      <c r="H57" s="16">
        <v>1050</v>
      </c>
      <c r="I57" s="16">
        <v>1050</v>
      </c>
      <c r="J57" s="16">
        <v>1050</v>
      </c>
      <c r="K57" s="16">
        <v>1050</v>
      </c>
      <c r="L57" s="16">
        <v>1050</v>
      </c>
      <c r="M57" s="16">
        <v>1050</v>
      </c>
      <c r="N57" s="16">
        <v>1050</v>
      </c>
      <c r="O57" s="16">
        <v>1050</v>
      </c>
      <c r="P57" s="16">
        <v>1050</v>
      </c>
      <c r="Q57" s="16">
        <v>1050</v>
      </c>
      <c r="R57" s="16">
        <v>1050</v>
      </c>
      <c r="S57" s="16">
        <v>1050</v>
      </c>
      <c r="T57" s="16">
        <v>1050</v>
      </c>
      <c r="U57" s="16">
        <v>1050</v>
      </c>
      <c r="V57" s="16">
        <v>1050</v>
      </c>
      <c r="W57" s="16">
        <v>1050</v>
      </c>
      <c r="X57" s="16">
        <v>1050</v>
      </c>
      <c r="Y57" s="16">
        <v>1050</v>
      </c>
      <c r="Z57" s="16">
        <v>1050</v>
      </c>
      <c r="AA57" s="16">
        <v>1050</v>
      </c>
      <c r="AB57" s="16">
        <v>1050</v>
      </c>
      <c r="AC57" s="16">
        <v>1050</v>
      </c>
      <c r="AD57" s="16">
        <v>1050</v>
      </c>
      <c r="AE57" s="16">
        <v>1050</v>
      </c>
      <c r="AF57" s="16">
        <v>1050</v>
      </c>
      <c r="AG57" s="16">
        <v>1050</v>
      </c>
      <c r="AH57" s="16">
        <v>1050</v>
      </c>
      <c r="AI57" s="16">
        <v>1050</v>
      </c>
      <c r="AJ57" s="16">
        <v>1050</v>
      </c>
      <c r="AK57" s="16">
        <v>1050</v>
      </c>
    </row>
    <row r="58" spans="1:37" x14ac:dyDescent="0.2">
      <c r="A58" s="16" t="s">
        <v>68</v>
      </c>
      <c r="B58" s="16">
        <v>245</v>
      </c>
      <c r="C58" s="16">
        <v>245</v>
      </c>
      <c r="D58" s="16">
        <v>245</v>
      </c>
      <c r="E58" s="16">
        <v>245</v>
      </c>
      <c r="F58" s="16">
        <v>260</v>
      </c>
      <c r="G58" s="16">
        <v>260</v>
      </c>
      <c r="H58" s="16">
        <v>260</v>
      </c>
      <c r="I58" s="16">
        <v>260</v>
      </c>
      <c r="J58" s="16">
        <v>260</v>
      </c>
      <c r="K58" s="16">
        <v>260</v>
      </c>
      <c r="L58" s="16">
        <v>260</v>
      </c>
      <c r="M58" s="16">
        <v>260</v>
      </c>
      <c r="N58" s="16">
        <v>260</v>
      </c>
      <c r="O58" s="16">
        <v>260</v>
      </c>
      <c r="P58" s="16">
        <v>260</v>
      </c>
      <c r="Q58" s="16">
        <v>260</v>
      </c>
      <c r="R58" s="16">
        <v>260</v>
      </c>
      <c r="S58" s="16">
        <v>260</v>
      </c>
      <c r="T58" s="16">
        <v>260</v>
      </c>
      <c r="U58" s="16">
        <v>260</v>
      </c>
      <c r="V58" s="16">
        <v>260</v>
      </c>
      <c r="W58" s="16">
        <v>260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</row>
    <row r="59" spans="1:37" x14ac:dyDescent="0.2">
      <c r="A59" s="16" t="s">
        <v>1</v>
      </c>
      <c r="B59" s="16">
        <v>541</v>
      </c>
      <c r="C59" s="16">
        <v>541</v>
      </c>
      <c r="D59" s="16">
        <v>541</v>
      </c>
      <c r="E59" s="16">
        <v>541</v>
      </c>
      <c r="F59" s="16">
        <v>541</v>
      </c>
      <c r="G59" s="16">
        <v>490</v>
      </c>
      <c r="H59" s="16">
        <v>490</v>
      </c>
      <c r="I59" s="16">
        <v>490</v>
      </c>
      <c r="J59" s="16">
        <v>490</v>
      </c>
      <c r="K59" s="16">
        <v>490</v>
      </c>
      <c r="L59" s="16">
        <v>490</v>
      </c>
      <c r="M59" s="16">
        <v>490</v>
      </c>
      <c r="N59" s="16">
        <v>490</v>
      </c>
      <c r="O59" s="16">
        <v>490</v>
      </c>
      <c r="P59" s="16">
        <v>490</v>
      </c>
      <c r="Q59" s="16">
        <v>490</v>
      </c>
      <c r="R59" s="16">
        <v>490</v>
      </c>
      <c r="S59" s="16">
        <v>490</v>
      </c>
      <c r="T59" s="16">
        <v>490</v>
      </c>
      <c r="U59" s="16">
        <v>490</v>
      </c>
      <c r="V59" s="16">
        <v>490</v>
      </c>
      <c r="W59" s="16">
        <v>490</v>
      </c>
      <c r="X59" s="16">
        <v>490</v>
      </c>
      <c r="Y59" s="16">
        <v>490</v>
      </c>
      <c r="Z59" s="16">
        <v>490</v>
      </c>
      <c r="AA59" s="16">
        <v>490</v>
      </c>
      <c r="AB59" s="16">
        <v>490</v>
      </c>
      <c r="AC59" s="16">
        <v>490</v>
      </c>
      <c r="AD59" s="16">
        <v>490</v>
      </c>
      <c r="AE59" s="16">
        <v>490</v>
      </c>
      <c r="AF59" s="16">
        <v>490</v>
      </c>
      <c r="AG59" s="16">
        <v>490</v>
      </c>
      <c r="AH59" s="16">
        <v>490</v>
      </c>
      <c r="AI59" s="16">
        <v>490</v>
      </c>
      <c r="AJ59" s="16">
        <v>490</v>
      </c>
      <c r="AK59" s="16">
        <v>490</v>
      </c>
    </row>
    <row r="60" spans="1:37" x14ac:dyDescent="0.2">
      <c r="A60" s="16" t="s">
        <v>2</v>
      </c>
      <c r="B60" s="16">
        <v>680</v>
      </c>
      <c r="C60" s="16">
        <v>680</v>
      </c>
      <c r="D60" s="16">
        <v>680</v>
      </c>
      <c r="E60" s="16">
        <v>680</v>
      </c>
      <c r="F60" s="16">
        <v>680</v>
      </c>
      <c r="G60" s="16">
        <v>680</v>
      </c>
      <c r="H60" s="16">
        <v>680</v>
      </c>
      <c r="I60" s="16">
        <v>680</v>
      </c>
      <c r="J60" s="16">
        <v>705</v>
      </c>
      <c r="K60" s="16">
        <v>705</v>
      </c>
      <c r="L60" s="16">
        <v>705</v>
      </c>
      <c r="M60" s="16">
        <v>705</v>
      </c>
      <c r="N60" s="16">
        <v>705</v>
      </c>
      <c r="O60" s="16">
        <v>705</v>
      </c>
      <c r="P60" s="16">
        <v>705</v>
      </c>
      <c r="Q60" s="16">
        <v>705</v>
      </c>
      <c r="R60" s="16">
        <v>705</v>
      </c>
      <c r="S60" s="16">
        <v>705</v>
      </c>
      <c r="T60" s="16">
        <v>705</v>
      </c>
      <c r="U60" s="16">
        <v>705</v>
      </c>
      <c r="V60" s="16">
        <v>705</v>
      </c>
      <c r="W60" s="16">
        <v>705</v>
      </c>
      <c r="X60" s="16">
        <v>705</v>
      </c>
      <c r="Y60" s="16">
        <v>705</v>
      </c>
      <c r="Z60" s="16">
        <v>705</v>
      </c>
      <c r="AA60" s="16">
        <v>705</v>
      </c>
      <c r="AB60" s="16">
        <v>705</v>
      </c>
      <c r="AC60" s="16">
        <v>705</v>
      </c>
      <c r="AD60" s="16">
        <v>705</v>
      </c>
      <c r="AE60" s="16">
        <v>705</v>
      </c>
      <c r="AF60" s="16">
        <v>705</v>
      </c>
      <c r="AG60" s="16">
        <v>705</v>
      </c>
      <c r="AH60" s="16">
        <v>705</v>
      </c>
      <c r="AI60" s="16">
        <v>705</v>
      </c>
      <c r="AJ60" s="16">
        <v>705</v>
      </c>
      <c r="AK60" s="16">
        <v>705</v>
      </c>
    </row>
    <row r="61" spans="1:37" x14ac:dyDescent="0.2">
      <c r="A61" s="16" t="s">
        <v>69</v>
      </c>
      <c r="B61" s="16">
        <v>127.37</v>
      </c>
      <c r="C61" s="16">
        <v>127.37</v>
      </c>
      <c r="D61" s="16">
        <v>127.37</v>
      </c>
      <c r="E61" s="16">
        <v>127.37</v>
      </c>
      <c r="F61" s="16">
        <v>127.37</v>
      </c>
      <c r="G61" s="16">
        <v>127.37</v>
      </c>
      <c r="H61" s="16">
        <v>127.37</v>
      </c>
      <c r="I61" s="16">
        <v>127.37</v>
      </c>
      <c r="J61" s="16">
        <v>127.37</v>
      </c>
      <c r="K61" s="16">
        <v>127.37</v>
      </c>
      <c r="L61" s="16">
        <v>127.37</v>
      </c>
      <c r="M61" s="16">
        <v>127.37</v>
      </c>
      <c r="N61" s="16">
        <v>127.38</v>
      </c>
      <c r="O61" s="16">
        <v>127.4</v>
      </c>
      <c r="P61" s="16">
        <v>127.41</v>
      </c>
      <c r="Q61" s="16">
        <v>127.43</v>
      </c>
      <c r="R61" s="16">
        <v>127.45</v>
      </c>
      <c r="S61" s="16">
        <v>127.48</v>
      </c>
      <c r="T61" s="16">
        <v>127.5</v>
      </c>
      <c r="U61" s="16">
        <v>127.54</v>
      </c>
      <c r="V61" s="16">
        <v>127.57</v>
      </c>
      <c r="W61" s="16">
        <v>127.6</v>
      </c>
      <c r="X61" s="16">
        <v>127.64</v>
      </c>
      <c r="Y61" s="16">
        <v>127.68</v>
      </c>
      <c r="Z61" s="16">
        <v>127.72</v>
      </c>
      <c r="AA61" s="16">
        <v>127.76</v>
      </c>
      <c r="AB61" s="16">
        <v>127.8</v>
      </c>
      <c r="AC61" s="16">
        <v>127.84</v>
      </c>
      <c r="AD61" s="16">
        <v>127.88</v>
      </c>
      <c r="AE61" s="16">
        <v>127.92</v>
      </c>
      <c r="AF61" s="16">
        <v>127.97</v>
      </c>
      <c r="AG61" s="16">
        <v>128.01</v>
      </c>
      <c r="AH61" s="16">
        <v>128.05000000000001</v>
      </c>
      <c r="AI61" s="16">
        <v>128.1</v>
      </c>
      <c r="AJ61" s="16">
        <v>128.15</v>
      </c>
      <c r="AK61" s="16">
        <v>128.19999999999999</v>
      </c>
    </row>
    <row r="62" spans="1:37" x14ac:dyDescent="0.2">
      <c r="A62" s="16" t="s">
        <v>70</v>
      </c>
      <c r="B62" s="16">
        <v>0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0.16</v>
      </c>
      <c r="K62" s="16">
        <v>0.16</v>
      </c>
      <c r="L62" s="16">
        <v>0.16</v>
      </c>
      <c r="M62" s="16">
        <v>0.16</v>
      </c>
      <c r="N62" s="16">
        <v>0.3</v>
      </c>
      <c r="O62" s="16">
        <v>0.33</v>
      </c>
      <c r="P62" s="16">
        <v>0.36</v>
      </c>
      <c r="Q62" s="16">
        <v>0.41</v>
      </c>
      <c r="R62" s="16">
        <v>0.49</v>
      </c>
      <c r="S62" s="16">
        <v>0.62</v>
      </c>
      <c r="T62" s="16">
        <v>0.83</v>
      </c>
      <c r="U62" s="16">
        <v>1.08</v>
      </c>
      <c r="V62" s="16">
        <v>31.38</v>
      </c>
      <c r="W62" s="16">
        <v>31.72</v>
      </c>
      <c r="X62" s="16">
        <v>32.119999999999997</v>
      </c>
      <c r="Y62" s="16">
        <v>32.57</v>
      </c>
      <c r="Z62" s="16">
        <v>33.08</v>
      </c>
      <c r="AA62" s="16">
        <v>33.65</v>
      </c>
      <c r="AB62" s="16">
        <v>34.229999999999997</v>
      </c>
      <c r="AC62" s="16">
        <v>34.9</v>
      </c>
      <c r="AD62" s="16">
        <v>35.64</v>
      </c>
      <c r="AE62" s="16">
        <v>36.43</v>
      </c>
      <c r="AF62" s="16">
        <v>37.270000000000003</v>
      </c>
      <c r="AG62" s="16">
        <v>38.17</v>
      </c>
      <c r="AH62" s="16">
        <v>39.119999999999997</v>
      </c>
      <c r="AI62" s="16">
        <v>40.130000000000003</v>
      </c>
      <c r="AJ62" s="16">
        <v>41.2</v>
      </c>
      <c r="AK62" s="16">
        <v>42.32</v>
      </c>
    </row>
    <row r="63" spans="1:37" x14ac:dyDescent="0.2">
      <c r="A63" s="16" t="s">
        <v>3</v>
      </c>
      <c r="B63" s="16">
        <v>0</v>
      </c>
      <c r="C63" s="16">
        <v>0</v>
      </c>
      <c r="D63" s="16">
        <v>0</v>
      </c>
      <c r="E63" s="16">
        <v>96</v>
      </c>
      <c r="F63" s="16">
        <v>195</v>
      </c>
      <c r="G63" s="16">
        <v>249</v>
      </c>
      <c r="H63" s="16">
        <v>294</v>
      </c>
      <c r="I63" s="16">
        <v>294</v>
      </c>
      <c r="J63" s="16">
        <v>294</v>
      </c>
      <c r="K63" s="16">
        <v>294</v>
      </c>
      <c r="L63" s="16">
        <v>294</v>
      </c>
      <c r="M63" s="16">
        <v>295.63</v>
      </c>
      <c r="N63" s="16">
        <v>295.99</v>
      </c>
      <c r="O63" s="16">
        <v>296.31</v>
      </c>
      <c r="P63" s="16">
        <v>296.73</v>
      </c>
      <c r="Q63" s="16">
        <v>332.21</v>
      </c>
      <c r="R63" s="16">
        <v>332.79</v>
      </c>
      <c r="S63" s="16">
        <v>333.48</v>
      </c>
      <c r="T63" s="16">
        <v>334.27</v>
      </c>
      <c r="U63" s="16">
        <v>335.16</v>
      </c>
      <c r="V63" s="16">
        <v>336.13</v>
      </c>
      <c r="W63" s="16">
        <v>337.19</v>
      </c>
      <c r="X63" s="16">
        <v>338.32</v>
      </c>
      <c r="Y63" s="16">
        <v>339.53</v>
      </c>
      <c r="Z63" s="16">
        <v>340.77</v>
      </c>
      <c r="AA63" s="16">
        <v>371.99</v>
      </c>
      <c r="AB63" s="16">
        <v>373.29</v>
      </c>
      <c r="AC63" s="16">
        <v>374.64</v>
      </c>
      <c r="AD63" s="16">
        <v>376.06</v>
      </c>
      <c r="AE63" s="16">
        <v>377.55</v>
      </c>
      <c r="AF63" s="16">
        <v>379.1</v>
      </c>
      <c r="AG63" s="16">
        <v>380.72</v>
      </c>
      <c r="AH63" s="16">
        <v>382.42</v>
      </c>
      <c r="AI63" s="16">
        <v>384.2</v>
      </c>
      <c r="AJ63" s="16">
        <v>386.05</v>
      </c>
      <c r="AK63" s="16">
        <v>387.99</v>
      </c>
    </row>
    <row r="64" spans="1:37" x14ac:dyDescent="0.2">
      <c r="A64" s="16" t="s">
        <v>71</v>
      </c>
      <c r="B64" s="16">
        <v>948.95</v>
      </c>
      <c r="C64" s="16">
        <v>948.95</v>
      </c>
      <c r="D64" s="16">
        <v>948.95</v>
      </c>
      <c r="E64" s="16">
        <v>948.95</v>
      </c>
      <c r="F64" s="16">
        <v>948.95</v>
      </c>
      <c r="G64" s="16">
        <v>948.95</v>
      </c>
      <c r="H64" s="16">
        <v>956.8</v>
      </c>
      <c r="I64" s="16">
        <v>956.8</v>
      </c>
      <c r="J64" s="16">
        <v>956.8</v>
      </c>
      <c r="K64" s="16">
        <v>956.8</v>
      </c>
      <c r="L64" s="16">
        <v>956.8</v>
      </c>
      <c r="M64" s="16">
        <v>956.8</v>
      </c>
      <c r="N64" s="16">
        <v>956.8</v>
      </c>
      <c r="O64" s="16">
        <v>957.28</v>
      </c>
      <c r="P64" s="16">
        <v>957.39</v>
      </c>
      <c r="Q64" s="16">
        <v>957.48</v>
      </c>
      <c r="R64" s="16">
        <v>957.59</v>
      </c>
      <c r="S64" s="16">
        <v>957.71</v>
      </c>
      <c r="T64" s="16">
        <v>957.86</v>
      </c>
      <c r="U64" s="16">
        <v>958.03</v>
      </c>
      <c r="V64" s="16">
        <v>958.22</v>
      </c>
      <c r="W64" s="16">
        <v>958.43</v>
      </c>
      <c r="X64" s="16">
        <v>958.65</v>
      </c>
      <c r="Y64" s="16">
        <v>958.88</v>
      </c>
      <c r="Z64" s="16">
        <v>959.13</v>
      </c>
      <c r="AA64" s="16">
        <v>959.38</v>
      </c>
      <c r="AB64" s="16">
        <v>959.63</v>
      </c>
      <c r="AC64" s="16">
        <v>959.87</v>
      </c>
      <c r="AD64" s="16">
        <v>960.12</v>
      </c>
      <c r="AE64" s="16">
        <v>960.37</v>
      </c>
      <c r="AF64" s="16">
        <v>960.62</v>
      </c>
      <c r="AG64" s="16">
        <v>960.88</v>
      </c>
      <c r="AH64" s="16">
        <v>961.15</v>
      </c>
      <c r="AI64" s="16">
        <v>961.41</v>
      </c>
      <c r="AJ64" s="16">
        <v>961.68</v>
      </c>
      <c r="AK64" s="16">
        <v>961.96</v>
      </c>
    </row>
    <row r="66" spans="1:37" ht="19" x14ac:dyDescent="0.25">
      <c r="A66" s="17" t="s">
        <v>76</v>
      </c>
    </row>
    <row r="67" spans="1:37" x14ac:dyDescent="0.2">
      <c r="A67" s="16" t="s">
        <v>29</v>
      </c>
      <c r="B67" s="16" t="s">
        <v>30</v>
      </c>
      <c r="C67" s="16" t="s">
        <v>31</v>
      </c>
      <c r="D67" s="16" t="s">
        <v>32</v>
      </c>
      <c r="E67" s="16" t="s">
        <v>33</v>
      </c>
      <c r="F67" s="16" t="s">
        <v>34</v>
      </c>
      <c r="G67" s="16" t="s">
        <v>35</v>
      </c>
      <c r="H67" s="16" t="s">
        <v>36</v>
      </c>
      <c r="I67" s="16" t="s">
        <v>37</v>
      </c>
      <c r="J67" s="16" t="s">
        <v>38</v>
      </c>
      <c r="K67" s="16" t="s">
        <v>39</v>
      </c>
      <c r="L67" s="16" t="s">
        <v>40</v>
      </c>
      <c r="M67" s="16" t="s">
        <v>41</v>
      </c>
      <c r="N67" s="16" t="s">
        <v>42</v>
      </c>
      <c r="O67" s="16" t="s">
        <v>43</v>
      </c>
      <c r="P67" s="16" t="s">
        <v>44</v>
      </c>
      <c r="Q67" s="16" t="s">
        <v>45</v>
      </c>
      <c r="R67" s="16" t="s">
        <v>46</v>
      </c>
      <c r="S67" s="16" t="s">
        <v>47</v>
      </c>
      <c r="T67" s="16" t="s">
        <v>48</v>
      </c>
      <c r="U67" s="16" t="s">
        <v>49</v>
      </c>
      <c r="V67" s="16" t="s">
        <v>50</v>
      </c>
      <c r="W67" s="16" t="s">
        <v>51</v>
      </c>
      <c r="X67" s="16" t="s">
        <v>52</v>
      </c>
      <c r="Y67" s="16" t="s">
        <v>53</v>
      </c>
      <c r="Z67" s="16" t="s">
        <v>54</v>
      </c>
      <c r="AA67" s="16" t="s">
        <v>55</v>
      </c>
      <c r="AB67" s="16" t="s">
        <v>56</v>
      </c>
      <c r="AC67" s="16" t="s">
        <v>57</v>
      </c>
      <c r="AD67" s="16" t="s">
        <v>58</v>
      </c>
      <c r="AE67" s="16" t="s">
        <v>59</v>
      </c>
      <c r="AF67" s="16" t="s">
        <v>60</v>
      </c>
      <c r="AG67" s="16" t="s">
        <v>61</v>
      </c>
      <c r="AH67" s="16" t="s">
        <v>62</v>
      </c>
      <c r="AI67" s="16" t="s">
        <v>63</v>
      </c>
      <c r="AJ67" s="16" t="s">
        <v>64</v>
      </c>
      <c r="AK67" s="16" t="s">
        <v>65</v>
      </c>
    </row>
    <row r="68" spans="1:37" x14ac:dyDescent="0.2">
      <c r="A68" s="16" t="s">
        <v>66</v>
      </c>
      <c r="B68" s="16">
        <v>965.97</v>
      </c>
      <c r="C68" s="16">
        <v>915.38</v>
      </c>
      <c r="D68" s="16">
        <v>1036.3800000000001</v>
      </c>
      <c r="E68" s="16">
        <v>1004.38</v>
      </c>
      <c r="F68" s="16">
        <v>1004.38</v>
      </c>
      <c r="G68" s="16">
        <v>873.38</v>
      </c>
      <c r="H68" s="16">
        <v>1038.0899999999999</v>
      </c>
      <c r="I68" s="16">
        <v>1346.25</v>
      </c>
      <c r="J68" s="16">
        <v>877.25</v>
      </c>
      <c r="K68" s="16">
        <v>446.17</v>
      </c>
      <c r="L68" s="16">
        <v>284.17</v>
      </c>
      <c r="M68" s="16">
        <v>284.17</v>
      </c>
      <c r="N68" s="16">
        <v>284.17</v>
      </c>
      <c r="O68" s="16">
        <v>284.17</v>
      </c>
      <c r="P68" s="16">
        <v>284.17</v>
      </c>
      <c r="Q68" s="16">
        <v>284.17</v>
      </c>
      <c r="R68" s="16">
        <v>284.17</v>
      </c>
      <c r="S68" s="16">
        <v>284.17</v>
      </c>
      <c r="T68" s="16">
        <v>284.17</v>
      </c>
      <c r="U68" s="16">
        <v>284.17</v>
      </c>
      <c r="V68" s="16">
        <v>284.17</v>
      </c>
      <c r="W68" s="16">
        <v>284.17</v>
      </c>
      <c r="X68" s="16">
        <v>284.17</v>
      </c>
      <c r="Y68" s="16">
        <v>284.17</v>
      </c>
      <c r="Z68" s="16">
        <v>284.17</v>
      </c>
      <c r="AA68" s="16">
        <v>284.17</v>
      </c>
      <c r="AB68" s="16">
        <v>284.17</v>
      </c>
      <c r="AC68" s="16">
        <v>284.17</v>
      </c>
      <c r="AD68" s="16">
        <v>284.17</v>
      </c>
      <c r="AE68" s="16">
        <v>284.17</v>
      </c>
      <c r="AF68" s="16">
        <v>217.13</v>
      </c>
      <c r="AG68" s="16">
        <v>217.13</v>
      </c>
      <c r="AH68" s="16">
        <v>217.13</v>
      </c>
      <c r="AI68" s="16">
        <v>217.13</v>
      </c>
      <c r="AJ68" s="16">
        <v>217.13</v>
      </c>
      <c r="AK68" s="16">
        <v>217.13</v>
      </c>
    </row>
    <row r="69" spans="1:37" x14ac:dyDescent="0.2">
      <c r="A69" s="16" t="s">
        <v>67</v>
      </c>
      <c r="B69" s="16">
        <v>659.71</v>
      </c>
      <c r="C69" s="16">
        <v>659.71</v>
      </c>
      <c r="D69" s="16">
        <v>659.71</v>
      </c>
      <c r="E69" s="16">
        <v>659.71</v>
      </c>
      <c r="F69" s="16">
        <v>659.71</v>
      </c>
      <c r="G69" s="16">
        <v>659.71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</row>
    <row r="70" spans="1:37" x14ac:dyDescent="0.2">
      <c r="A70" s="16" t="s">
        <v>68</v>
      </c>
      <c r="B70" s="16">
        <v>0</v>
      </c>
      <c r="C70" s="16">
        <v>560</v>
      </c>
      <c r="D70" s="16">
        <v>560</v>
      </c>
      <c r="E70" s="16">
        <v>560</v>
      </c>
      <c r="F70" s="16">
        <v>560</v>
      </c>
      <c r="G70" s="16">
        <v>560</v>
      </c>
      <c r="H70" s="16">
        <v>560</v>
      </c>
      <c r="I70" s="16">
        <v>560</v>
      </c>
      <c r="J70" s="16">
        <v>560</v>
      </c>
      <c r="K70" s="16">
        <v>560</v>
      </c>
      <c r="L70" s="16">
        <v>560</v>
      </c>
      <c r="M70" s="16">
        <v>560</v>
      </c>
      <c r="N70" s="16">
        <v>560</v>
      </c>
      <c r="O70" s="16">
        <v>560</v>
      </c>
      <c r="P70" s="16">
        <v>560</v>
      </c>
      <c r="Q70" s="16">
        <v>560</v>
      </c>
      <c r="R70" s="16">
        <v>560</v>
      </c>
      <c r="S70" s="16">
        <v>560</v>
      </c>
      <c r="T70" s="16">
        <v>560</v>
      </c>
      <c r="U70" s="16">
        <v>560</v>
      </c>
      <c r="V70" s="16">
        <v>560</v>
      </c>
      <c r="W70" s="16">
        <v>560</v>
      </c>
      <c r="X70" s="16">
        <v>560</v>
      </c>
      <c r="Y70" s="16">
        <v>560</v>
      </c>
      <c r="Z70" s="16">
        <v>560</v>
      </c>
      <c r="AA70" s="16">
        <v>560</v>
      </c>
      <c r="AB70" s="16">
        <v>560</v>
      </c>
      <c r="AC70" s="16">
        <v>560</v>
      </c>
      <c r="AD70" s="16">
        <v>560</v>
      </c>
      <c r="AE70" s="16">
        <v>560</v>
      </c>
      <c r="AF70" s="16">
        <v>560</v>
      </c>
      <c r="AG70" s="16">
        <v>560</v>
      </c>
      <c r="AH70" s="16">
        <v>560</v>
      </c>
      <c r="AI70" s="16">
        <v>560</v>
      </c>
      <c r="AJ70" s="16">
        <v>560</v>
      </c>
      <c r="AK70" s="16">
        <v>560</v>
      </c>
    </row>
    <row r="71" spans="1:37" x14ac:dyDescent="0.2">
      <c r="A71" s="16" t="s">
        <v>1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  <c r="AK71" s="16">
        <v>0</v>
      </c>
    </row>
    <row r="72" spans="1:37" x14ac:dyDescent="0.2">
      <c r="A72" s="16" t="s">
        <v>2</v>
      </c>
      <c r="B72" s="16">
        <v>675</v>
      </c>
      <c r="C72" s="16">
        <v>675</v>
      </c>
      <c r="D72" s="16">
        <v>675</v>
      </c>
      <c r="E72" s="16">
        <v>675</v>
      </c>
      <c r="F72" s="16">
        <v>675</v>
      </c>
      <c r="G72" s="16">
        <v>675</v>
      </c>
      <c r="H72" s="16">
        <v>675</v>
      </c>
      <c r="I72" s="16">
        <v>675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</row>
    <row r="73" spans="1:37" x14ac:dyDescent="0.2">
      <c r="A73" s="16" t="s">
        <v>69</v>
      </c>
      <c r="B73" s="16">
        <v>278</v>
      </c>
      <c r="C73" s="16">
        <v>278</v>
      </c>
      <c r="D73" s="16">
        <v>278</v>
      </c>
      <c r="E73" s="16">
        <v>230</v>
      </c>
      <c r="F73" s="16">
        <v>230</v>
      </c>
      <c r="G73" s="16">
        <v>230</v>
      </c>
      <c r="H73" s="16">
        <v>240</v>
      </c>
      <c r="I73" s="16">
        <v>240</v>
      </c>
      <c r="J73" s="16">
        <v>240</v>
      </c>
      <c r="K73" s="16">
        <v>240</v>
      </c>
      <c r="L73" s="16">
        <v>245</v>
      </c>
      <c r="M73" s="16">
        <v>290.68</v>
      </c>
      <c r="N73" s="16">
        <v>345.72</v>
      </c>
      <c r="O73" s="16">
        <v>372.35</v>
      </c>
      <c r="P73" s="16">
        <v>402.67</v>
      </c>
      <c r="Q73" s="16">
        <v>403.07</v>
      </c>
      <c r="R73" s="16">
        <v>403.57</v>
      </c>
      <c r="S73" s="16">
        <v>434.2</v>
      </c>
      <c r="T73" s="16">
        <v>434.88</v>
      </c>
      <c r="U73" s="16">
        <v>435.6</v>
      </c>
      <c r="V73" s="16">
        <v>436.37</v>
      </c>
      <c r="W73" s="16">
        <v>467.17</v>
      </c>
      <c r="X73" s="16">
        <v>467.99</v>
      </c>
      <c r="Y73" s="16">
        <v>468.83</v>
      </c>
      <c r="Z73" s="16">
        <v>469.67</v>
      </c>
      <c r="AA73" s="16">
        <v>500.51</v>
      </c>
      <c r="AB73" s="16">
        <v>501.36</v>
      </c>
      <c r="AC73" s="16">
        <v>502.21</v>
      </c>
      <c r="AD73" s="16">
        <v>503.07</v>
      </c>
      <c r="AE73" s="16">
        <v>543.95000000000005</v>
      </c>
      <c r="AF73" s="16">
        <v>544.83000000000004</v>
      </c>
      <c r="AG73" s="16">
        <v>545.73</v>
      </c>
      <c r="AH73" s="16">
        <v>546.63</v>
      </c>
      <c r="AI73" s="16">
        <v>547.54</v>
      </c>
      <c r="AJ73" s="16">
        <v>548.47</v>
      </c>
      <c r="AK73" s="16">
        <v>549.4</v>
      </c>
    </row>
    <row r="74" spans="1:37" x14ac:dyDescent="0.2">
      <c r="A74" s="16" t="s">
        <v>70</v>
      </c>
      <c r="B74" s="16">
        <v>0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0.3</v>
      </c>
      <c r="K74" s="16">
        <v>0.3</v>
      </c>
      <c r="L74" s="16">
        <v>0.3</v>
      </c>
      <c r="M74" s="16">
        <v>0.3</v>
      </c>
      <c r="N74" s="16">
        <v>1.66</v>
      </c>
      <c r="O74" s="16">
        <v>1.95</v>
      </c>
      <c r="P74" s="16">
        <v>2.29</v>
      </c>
      <c r="Q74" s="16">
        <v>3.37</v>
      </c>
      <c r="R74" s="16">
        <v>5.14</v>
      </c>
      <c r="S74" s="16">
        <v>8.15</v>
      </c>
      <c r="T74" s="16">
        <v>13.3</v>
      </c>
      <c r="U74" s="16">
        <v>19.329999999999998</v>
      </c>
      <c r="V74" s="16">
        <v>26.33</v>
      </c>
      <c r="W74" s="16">
        <v>34.270000000000003</v>
      </c>
      <c r="X74" s="16">
        <v>43.18</v>
      </c>
      <c r="Y74" s="16">
        <v>53.17</v>
      </c>
      <c r="Z74" s="16">
        <v>64.17</v>
      </c>
      <c r="AA74" s="16">
        <v>76.19</v>
      </c>
      <c r="AB74" s="16">
        <v>89.24</v>
      </c>
      <c r="AC74" s="16">
        <v>103.59</v>
      </c>
      <c r="AD74" s="16">
        <v>119.28</v>
      </c>
      <c r="AE74" s="16">
        <v>135.79</v>
      </c>
      <c r="AF74" s="16">
        <v>153.27000000000001</v>
      </c>
      <c r="AG74" s="16">
        <v>171.56</v>
      </c>
      <c r="AH74" s="16">
        <v>190.74</v>
      </c>
      <c r="AI74" s="16">
        <v>210.9</v>
      </c>
      <c r="AJ74" s="16">
        <v>231.88</v>
      </c>
      <c r="AK74" s="16">
        <v>253.75</v>
      </c>
    </row>
    <row r="75" spans="1:37" x14ac:dyDescent="0.2">
      <c r="A75" s="16" t="s">
        <v>3</v>
      </c>
      <c r="B75" s="16">
        <v>207</v>
      </c>
      <c r="C75" s="16">
        <v>317</v>
      </c>
      <c r="D75" s="16">
        <v>417</v>
      </c>
      <c r="E75" s="16">
        <v>527</v>
      </c>
      <c r="F75" s="16">
        <v>660</v>
      </c>
      <c r="G75" s="16">
        <v>664</v>
      </c>
      <c r="H75" s="16">
        <v>923</v>
      </c>
      <c r="I75" s="16">
        <v>1354</v>
      </c>
      <c r="J75" s="16">
        <v>2404</v>
      </c>
      <c r="K75" s="16">
        <v>2865</v>
      </c>
      <c r="L75" s="16">
        <v>3262</v>
      </c>
      <c r="M75" s="16">
        <v>3790.07</v>
      </c>
      <c r="N75" s="16">
        <v>4216.45</v>
      </c>
      <c r="O75" s="16">
        <v>4615.3900000000003</v>
      </c>
      <c r="P75" s="16">
        <v>4823.71</v>
      </c>
      <c r="Q75" s="16">
        <v>4934.1499999999996</v>
      </c>
      <c r="R75" s="16">
        <v>4947.59</v>
      </c>
      <c r="S75" s="16">
        <v>4964.6499999999996</v>
      </c>
      <c r="T75" s="16">
        <v>4983.5</v>
      </c>
      <c r="U75" s="16">
        <v>5004.1899999999996</v>
      </c>
      <c r="V75" s="16">
        <v>5126.3999999999996</v>
      </c>
      <c r="W75" s="16">
        <v>5149.8999999999996</v>
      </c>
      <c r="X75" s="16">
        <v>5174.7299999999996</v>
      </c>
      <c r="Y75" s="16">
        <v>5200.4399999999996</v>
      </c>
      <c r="Z75" s="16">
        <v>5226.8500000000004</v>
      </c>
      <c r="AA75" s="16">
        <v>5353.76</v>
      </c>
      <c r="AB75" s="16">
        <v>5381.51</v>
      </c>
      <c r="AC75" s="16">
        <v>5409.94</v>
      </c>
      <c r="AD75" s="16">
        <v>5439.36</v>
      </c>
      <c r="AE75" s="16">
        <v>5470</v>
      </c>
      <c r="AF75" s="16">
        <v>5601.59</v>
      </c>
      <c r="AG75" s="16">
        <v>5634.12</v>
      </c>
      <c r="AH75" s="16">
        <v>5667.73</v>
      </c>
      <c r="AI75" s="16">
        <v>5702.42</v>
      </c>
      <c r="AJ75" s="16">
        <v>5738.28</v>
      </c>
      <c r="AK75" s="16">
        <v>5775.31</v>
      </c>
    </row>
    <row r="76" spans="1:37" x14ac:dyDescent="0.2">
      <c r="A76" s="16" t="s">
        <v>71</v>
      </c>
      <c r="B76" s="16">
        <v>36473</v>
      </c>
      <c r="C76" s="16">
        <v>36686</v>
      </c>
      <c r="D76" s="16">
        <v>37440</v>
      </c>
      <c r="E76" s="16">
        <v>38265</v>
      </c>
      <c r="F76" s="16">
        <v>38414</v>
      </c>
      <c r="G76" s="16">
        <v>38426</v>
      </c>
      <c r="H76" s="16">
        <v>38184</v>
      </c>
      <c r="I76" s="16">
        <v>39217</v>
      </c>
      <c r="J76" s="16">
        <v>38433</v>
      </c>
      <c r="K76" s="16">
        <v>40034</v>
      </c>
      <c r="L76" s="16">
        <v>40212</v>
      </c>
      <c r="M76" s="16">
        <v>40430.769999999997</v>
      </c>
      <c r="N76" s="16">
        <v>40452.769999999997</v>
      </c>
      <c r="O76" s="16">
        <v>40881.81</v>
      </c>
      <c r="P76" s="16">
        <v>40882.870000000003</v>
      </c>
      <c r="Q76" s="16">
        <v>40883.78</v>
      </c>
      <c r="R76" s="16">
        <v>41130.99</v>
      </c>
      <c r="S76" s="16">
        <v>41133.67</v>
      </c>
      <c r="T76" s="16">
        <v>41136.99</v>
      </c>
      <c r="U76" s="16">
        <v>41141.040000000001</v>
      </c>
      <c r="V76" s="16">
        <v>41145.33</v>
      </c>
      <c r="W76" s="16">
        <v>41149.83</v>
      </c>
      <c r="X76" s="16">
        <v>41154.44</v>
      </c>
      <c r="Y76" s="16">
        <v>41459.1</v>
      </c>
      <c r="Z76" s="16">
        <v>41463.78</v>
      </c>
      <c r="AA76" s="16">
        <v>41768.400000000001</v>
      </c>
      <c r="AB76" s="16">
        <v>42372.92</v>
      </c>
      <c r="AC76" s="16">
        <v>42377.31</v>
      </c>
      <c r="AD76" s="16">
        <v>42381.62</v>
      </c>
      <c r="AE76" s="16">
        <v>42385.84</v>
      </c>
      <c r="AF76" s="16">
        <v>42390</v>
      </c>
      <c r="AG76" s="16">
        <v>42394.14</v>
      </c>
      <c r="AH76" s="16">
        <v>42398.22</v>
      </c>
      <c r="AI76" s="16">
        <v>42402.23</v>
      </c>
      <c r="AJ76" s="16">
        <v>42406.19</v>
      </c>
      <c r="AK76" s="16">
        <v>42410.11</v>
      </c>
    </row>
    <row r="78" spans="1:37" ht="19" x14ac:dyDescent="0.25">
      <c r="A78" s="17" t="s">
        <v>77</v>
      </c>
    </row>
    <row r="79" spans="1:37" x14ac:dyDescent="0.2">
      <c r="A79" s="16" t="s">
        <v>29</v>
      </c>
      <c r="B79" s="16" t="s">
        <v>30</v>
      </c>
      <c r="C79" s="16" t="s">
        <v>31</v>
      </c>
      <c r="D79" s="16" t="s">
        <v>32</v>
      </c>
      <c r="E79" s="16" t="s">
        <v>33</v>
      </c>
      <c r="F79" s="16" t="s">
        <v>34</v>
      </c>
      <c r="G79" s="16" t="s">
        <v>35</v>
      </c>
      <c r="H79" s="16" t="s">
        <v>36</v>
      </c>
      <c r="I79" s="16" t="s">
        <v>37</v>
      </c>
      <c r="J79" s="16" t="s">
        <v>38</v>
      </c>
      <c r="K79" s="16" t="s">
        <v>39</v>
      </c>
      <c r="L79" s="16" t="s">
        <v>40</v>
      </c>
      <c r="M79" s="16" t="s">
        <v>41</v>
      </c>
      <c r="N79" s="16" t="s">
        <v>42</v>
      </c>
      <c r="O79" s="16" t="s">
        <v>43</v>
      </c>
      <c r="P79" s="16" t="s">
        <v>44</v>
      </c>
      <c r="Q79" s="16" t="s">
        <v>45</v>
      </c>
      <c r="R79" s="16" t="s">
        <v>46</v>
      </c>
      <c r="S79" s="16" t="s">
        <v>47</v>
      </c>
      <c r="T79" s="16" t="s">
        <v>48</v>
      </c>
      <c r="U79" s="16" t="s">
        <v>49</v>
      </c>
      <c r="V79" s="16" t="s">
        <v>50</v>
      </c>
      <c r="W79" s="16" t="s">
        <v>51</v>
      </c>
      <c r="X79" s="16" t="s">
        <v>52</v>
      </c>
      <c r="Y79" s="16" t="s">
        <v>53</v>
      </c>
      <c r="Z79" s="16" t="s">
        <v>54</v>
      </c>
      <c r="AA79" s="16" t="s">
        <v>55</v>
      </c>
      <c r="AB79" s="16" t="s">
        <v>56</v>
      </c>
      <c r="AC79" s="16" t="s">
        <v>57</v>
      </c>
      <c r="AD79" s="16" t="s">
        <v>58</v>
      </c>
      <c r="AE79" s="16" t="s">
        <v>59</v>
      </c>
      <c r="AF79" s="16" t="s">
        <v>60</v>
      </c>
      <c r="AG79" s="16" t="s">
        <v>61</v>
      </c>
      <c r="AH79" s="16" t="s">
        <v>62</v>
      </c>
      <c r="AI79" s="16" t="s">
        <v>63</v>
      </c>
      <c r="AJ79" s="16" t="s">
        <v>64</v>
      </c>
      <c r="AK79" s="16" t="s">
        <v>65</v>
      </c>
    </row>
    <row r="80" spans="1:37" x14ac:dyDescent="0.2">
      <c r="A80" s="16" t="s">
        <v>66</v>
      </c>
      <c r="B80" s="16">
        <v>589.77</v>
      </c>
      <c r="C80" s="16">
        <v>587.16999999999996</v>
      </c>
      <c r="D80" s="16">
        <v>594.87</v>
      </c>
      <c r="E80" s="16">
        <v>594.62</v>
      </c>
      <c r="F80" s="16">
        <v>690.62</v>
      </c>
      <c r="G80" s="16">
        <v>824.13</v>
      </c>
      <c r="H80" s="16">
        <v>824.13</v>
      </c>
      <c r="I80" s="16">
        <v>1217.1300000000001</v>
      </c>
      <c r="J80" s="16">
        <v>1217.1300000000001</v>
      </c>
      <c r="K80" s="16">
        <v>1218.26</v>
      </c>
      <c r="L80" s="16">
        <v>1218.26</v>
      </c>
      <c r="M80" s="16">
        <v>1218.26</v>
      </c>
      <c r="N80" s="16">
        <v>1218.26</v>
      </c>
      <c r="O80" s="16">
        <v>1218.26</v>
      </c>
      <c r="P80" s="16">
        <v>1218.26</v>
      </c>
      <c r="Q80" s="16">
        <v>1218.26</v>
      </c>
      <c r="R80" s="16">
        <v>1218.26</v>
      </c>
      <c r="S80" s="16">
        <v>1218.26</v>
      </c>
      <c r="T80" s="16">
        <v>1218.26</v>
      </c>
      <c r="U80" s="16">
        <v>1218.26</v>
      </c>
      <c r="V80" s="16">
        <v>1218.26</v>
      </c>
      <c r="W80" s="16">
        <v>1218.26</v>
      </c>
      <c r="X80" s="16">
        <v>1218.26</v>
      </c>
      <c r="Y80" s="16">
        <v>1218.26</v>
      </c>
      <c r="Z80" s="16">
        <v>1218.26</v>
      </c>
      <c r="AA80" s="16">
        <v>1218.26</v>
      </c>
      <c r="AB80" s="16">
        <v>1218.26</v>
      </c>
      <c r="AC80" s="16">
        <v>1218.26</v>
      </c>
      <c r="AD80" s="16">
        <v>1218.26</v>
      </c>
      <c r="AE80" s="16">
        <v>1218.26</v>
      </c>
      <c r="AF80" s="16">
        <v>1218.26</v>
      </c>
      <c r="AG80" s="16">
        <v>1218.26</v>
      </c>
      <c r="AH80" s="16">
        <v>1218.26</v>
      </c>
      <c r="AI80" s="16">
        <v>1218.26</v>
      </c>
      <c r="AJ80" s="16">
        <v>1218.26</v>
      </c>
      <c r="AK80" s="16">
        <v>1218.26</v>
      </c>
    </row>
    <row r="81" spans="1:37" x14ac:dyDescent="0.2">
      <c r="A81" s="16" t="s">
        <v>67</v>
      </c>
      <c r="B81" s="16">
        <v>2536.5300000000002</v>
      </c>
      <c r="C81" s="16">
        <v>2294.81</v>
      </c>
      <c r="D81" s="16">
        <v>2285.2800000000002</v>
      </c>
      <c r="E81" s="16">
        <v>2120.5300000000002</v>
      </c>
      <c r="F81" s="16">
        <v>169</v>
      </c>
      <c r="G81" s="16">
        <v>2450.88</v>
      </c>
      <c r="H81" s="16">
        <v>2434.0100000000002</v>
      </c>
      <c r="I81" s="16">
        <v>2434.02</v>
      </c>
      <c r="J81" s="16">
        <v>2472.0100000000002</v>
      </c>
      <c r="K81" s="16">
        <v>2107.3200000000002</v>
      </c>
      <c r="L81" s="16">
        <v>2719.32</v>
      </c>
      <c r="M81" s="16">
        <v>2758</v>
      </c>
      <c r="N81" s="16">
        <v>2758</v>
      </c>
      <c r="O81" s="16">
        <v>2758</v>
      </c>
      <c r="P81" s="16">
        <v>2758</v>
      </c>
      <c r="Q81" s="16">
        <v>2758</v>
      </c>
      <c r="R81" s="16">
        <v>2758</v>
      </c>
      <c r="S81" s="16">
        <v>2758</v>
      </c>
      <c r="T81" s="16">
        <v>2758</v>
      </c>
      <c r="U81" s="16">
        <v>2758</v>
      </c>
      <c r="V81" s="16">
        <v>2758</v>
      </c>
      <c r="W81" s="16">
        <v>2758</v>
      </c>
      <c r="X81" s="16">
        <v>2758</v>
      </c>
      <c r="Y81" s="16">
        <v>2758</v>
      </c>
      <c r="Z81" s="16">
        <v>2758</v>
      </c>
      <c r="AA81" s="16">
        <v>2758</v>
      </c>
      <c r="AB81" s="16">
        <v>2758</v>
      </c>
      <c r="AC81" s="16">
        <v>2758</v>
      </c>
      <c r="AD81" s="16">
        <v>2758</v>
      </c>
      <c r="AE81" s="16">
        <v>2758</v>
      </c>
      <c r="AF81" s="16">
        <v>2758</v>
      </c>
      <c r="AG81" s="16">
        <v>2758</v>
      </c>
      <c r="AH81" s="16">
        <v>2758</v>
      </c>
      <c r="AI81" s="16">
        <v>2758</v>
      </c>
      <c r="AJ81" s="16">
        <v>2758</v>
      </c>
      <c r="AK81" s="16">
        <v>2758</v>
      </c>
    </row>
    <row r="82" spans="1:37" x14ac:dyDescent="0.2">
      <c r="A82" s="16" t="s">
        <v>68</v>
      </c>
      <c r="B82" s="16">
        <v>1816.66</v>
      </c>
      <c r="C82" s="16">
        <v>2150.66</v>
      </c>
      <c r="D82" s="16">
        <v>2150.66</v>
      </c>
      <c r="E82" s="16">
        <v>3755.16</v>
      </c>
      <c r="F82" s="16">
        <v>5276.16</v>
      </c>
      <c r="G82" s="16">
        <v>5975.16</v>
      </c>
      <c r="H82" s="16">
        <v>6004.16</v>
      </c>
      <c r="I82" s="16">
        <v>6004.16</v>
      </c>
      <c r="J82" s="16">
        <v>6004.16</v>
      </c>
      <c r="K82" s="16">
        <v>6004.16</v>
      </c>
      <c r="L82" s="16">
        <v>6004.16</v>
      </c>
      <c r="M82" s="16">
        <v>6004.16</v>
      </c>
      <c r="N82" s="16">
        <v>6004.16</v>
      </c>
      <c r="O82" s="16">
        <v>7193.16</v>
      </c>
      <c r="P82" s="16">
        <v>7193.16</v>
      </c>
      <c r="Q82" s="16">
        <v>7193.16</v>
      </c>
      <c r="R82" s="16">
        <v>7193.16</v>
      </c>
      <c r="S82" s="16">
        <v>7193.16</v>
      </c>
      <c r="T82" s="16">
        <v>7193.16</v>
      </c>
      <c r="U82" s="16">
        <v>7193.16</v>
      </c>
      <c r="V82" s="16">
        <v>7193.16</v>
      </c>
      <c r="W82" s="16">
        <v>7193.16</v>
      </c>
      <c r="X82" s="16">
        <v>7193.16</v>
      </c>
      <c r="Y82" s="16">
        <v>7993.16</v>
      </c>
      <c r="Z82" s="16">
        <v>7993.16</v>
      </c>
      <c r="AA82" s="16">
        <v>7993.16</v>
      </c>
      <c r="AB82" s="16">
        <v>7993.16</v>
      </c>
      <c r="AC82" s="16">
        <v>7993.16</v>
      </c>
      <c r="AD82" s="16">
        <v>7993.16</v>
      </c>
      <c r="AE82" s="16">
        <v>7993.16</v>
      </c>
      <c r="AF82" s="16">
        <v>7993.16</v>
      </c>
      <c r="AG82" s="16">
        <v>7993.16</v>
      </c>
      <c r="AH82" s="16">
        <v>7993.16</v>
      </c>
      <c r="AI82" s="16">
        <v>7993.16</v>
      </c>
      <c r="AJ82" s="16">
        <v>7993.16</v>
      </c>
      <c r="AK82" s="16">
        <v>7993.16</v>
      </c>
    </row>
    <row r="83" spans="1:37" x14ac:dyDescent="0.2">
      <c r="A83" s="16" t="s">
        <v>1</v>
      </c>
      <c r="B83" s="16">
        <v>6437</v>
      </c>
      <c r="C83" s="16">
        <v>6329</v>
      </c>
      <c r="D83" s="16">
        <v>6339</v>
      </c>
      <c r="E83" s="16">
        <v>6077</v>
      </c>
      <c r="F83" s="16">
        <v>6077</v>
      </c>
      <c r="G83" s="16">
        <v>4487</v>
      </c>
      <c r="H83" s="16">
        <v>4275</v>
      </c>
      <c r="I83" s="16">
        <v>3296</v>
      </c>
      <c r="J83" s="16">
        <v>2291</v>
      </c>
      <c r="K83" s="16">
        <v>153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  <c r="AK83" s="16">
        <v>0</v>
      </c>
    </row>
    <row r="84" spans="1:37" x14ac:dyDescent="0.2">
      <c r="A84" s="16" t="s">
        <v>2</v>
      </c>
      <c r="B84" s="16">
        <v>11450</v>
      </c>
      <c r="C84" s="16">
        <v>11990</v>
      </c>
      <c r="D84" s="16">
        <v>11990</v>
      </c>
      <c r="E84" s="16">
        <v>11990</v>
      </c>
      <c r="F84" s="16">
        <v>11990</v>
      </c>
      <c r="G84" s="16">
        <v>11990</v>
      </c>
      <c r="H84" s="16">
        <v>11990</v>
      </c>
      <c r="I84" s="16">
        <v>11990</v>
      </c>
      <c r="J84" s="16">
        <v>13640</v>
      </c>
      <c r="K84" s="16">
        <v>13568</v>
      </c>
      <c r="L84" s="16">
        <v>13568</v>
      </c>
      <c r="M84" s="16">
        <v>13568</v>
      </c>
      <c r="N84" s="16">
        <v>12633</v>
      </c>
      <c r="O84" s="16">
        <v>12633</v>
      </c>
      <c r="P84" s="16">
        <v>12633</v>
      </c>
      <c r="Q84" s="16">
        <v>9648</v>
      </c>
      <c r="R84" s="16">
        <v>9648</v>
      </c>
      <c r="S84" s="16">
        <v>8713</v>
      </c>
      <c r="T84" s="16">
        <v>6953</v>
      </c>
      <c r="U84" s="16">
        <v>6698</v>
      </c>
      <c r="V84" s="16">
        <v>6811</v>
      </c>
      <c r="W84" s="16">
        <v>6811</v>
      </c>
      <c r="X84" s="16">
        <v>6814</v>
      </c>
      <c r="Y84" s="16">
        <v>8589</v>
      </c>
      <c r="Z84" s="16">
        <v>6945</v>
      </c>
      <c r="AA84" s="16">
        <v>8720</v>
      </c>
      <c r="AB84" s="16">
        <v>8720</v>
      </c>
      <c r="AC84" s="16">
        <v>9560</v>
      </c>
      <c r="AD84" s="16">
        <v>9560</v>
      </c>
      <c r="AE84" s="16">
        <v>10400</v>
      </c>
      <c r="AF84" s="16">
        <v>10400</v>
      </c>
      <c r="AG84" s="16">
        <v>10400</v>
      </c>
      <c r="AH84" s="16">
        <v>10400</v>
      </c>
      <c r="AI84" s="16">
        <v>10400</v>
      </c>
      <c r="AJ84" s="16">
        <v>10400</v>
      </c>
      <c r="AK84" s="16">
        <v>10400</v>
      </c>
    </row>
    <row r="85" spans="1:37" x14ac:dyDescent="0.2">
      <c r="A85" s="16" t="s">
        <v>69</v>
      </c>
      <c r="B85" s="16">
        <v>209</v>
      </c>
      <c r="C85" s="16">
        <v>176</v>
      </c>
      <c r="D85" s="16">
        <v>176</v>
      </c>
      <c r="E85" s="16">
        <v>148</v>
      </c>
      <c r="F85" s="16">
        <v>207</v>
      </c>
      <c r="G85" s="16">
        <v>207</v>
      </c>
      <c r="H85" s="16">
        <v>207</v>
      </c>
      <c r="I85" s="16">
        <v>207</v>
      </c>
      <c r="J85" s="16">
        <v>207</v>
      </c>
      <c r="K85" s="16">
        <v>592</v>
      </c>
      <c r="L85" s="16">
        <v>574</v>
      </c>
      <c r="M85" s="16">
        <v>1098.28</v>
      </c>
      <c r="N85" s="16">
        <v>1098.28</v>
      </c>
      <c r="O85" s="16">
        <v>1098.28</v>
      </c>
      <c r="P85" s="16">
        <v>1098.28</v>
      </c>
      <c r="Q85" s="16">
        <v>1098.28</v>
      </c>
      <c r="R85" s="16">
        <v>1098.28</v>
      </c>
      <c r="S85" s="16">
        <v>1098.28</v>
      </c>
      <c r="T85" s="16">
        <v>1098.28</v>
      </c>
      <c r="U85" s="16">
        <v>1098.28</v>
      </c>
      <c r="V85" s="16">
        <v>1098.28</v>
      </c>
      <c r="W85" s="16">
        <v>1098.28</v>
      </c>
      <c r="X85" s="16">
        <v>1098.28</v>
      </c>
      <c r="Y85" s="16">
        <v>1098.28</v>
      </c>
      <c r="Z85" s="16">
        <v>1098.28</v>
      </c>
      <c r="AA85" s="16">
        <v>1098.28</v>
      </c>
      <c r="AB85" s="16">
        <v>1098.28</v>
      </c>
      <c r="AC85" s="16">
        <v>1098.28</v>
      </c>
      <c r="AD85" s="16">
        <v>1098.28</v>
      </c>
      <c r="AE85" s="16">
        <v>1098.28</v>
      </c>
      <c r="AF85" s="16">
        <v>1098.28</v>
      </c>
      <c r="AG85" s="16">
        <v>1098.28</v>
      </c>
      <c r="AH85" s="16">
        <v>1098.28</v>
      </c>
      <c r="AI85" s="16">
        <v>1098.28</v>
      </c>
      <c r="AJ85" s="16">
        <v>1098.28</v>
      </c>
      <c r="AK85" s="16">
        <v>1098.28</v>
      </c>
    </row>
    <row r="86" spans="1:37" x14ac:dyDescent="0.2">
      <c r="A86" s="16" t="s">
        <v>70</v>
      </c>
      <c r="B86" s="16">
        <v>16.75</v>
      </c>
      <c r="C86" s="16">
        <v>20.48</v>
      </c>
      <c r="D86" s="16">
        <v>25.77</v>
      </c>
      <c r="E86" s="16">
        <v>32.72</v>
      </c>
      <c r="F86" s="16">
        <v>94.57</v>
      </c>
      <c r="G86" s="16">
        <v>281.13</v>
      </c>
      <c r="H86" s="16">
        <v>419.4</v>
      </c>
      <c r="I86" s="16">
        <v>645.29999999999995</v>
      </c>
      <c r="J86" s="16">
        <v>1018.7</v>
      </c>
      <c r="K86" s="16">
        <v>1509.4</v>
      </c>
      <c r="L86" s="16">
        <v>2119</v>
      </c>
      <c r="M86" s="16">
        <v>2971.46</v>
      </c>
      <c r="N86" s="16">
        <v>3451.46</v>
      </c>
      <c r="O86" s="16">
        <v>3931.46</v>
      </c>
      <c r="P86" s="16">
        <v>4131.46</v>
      </c>
      <c r="Q86" s="16">
        <v>4231.46</v>
      </c>
      <c r="R86" s="16">
        <v>4331.46</v>
      </c>
      <c r="S86" s="16">
        <v>4431.46</v>
      </c>
      <c r="T86" s="16">
        <v>4531.46</v>
      </c>
      <c r="U86" s="16">
        <v>4631.46</v>
      </c>
      <c r="V86" s="16">
        <v>4731.46</v>
      </c>
      <c r="W86" s="16">
        <v>4831.46</v>
      </c>
      <c r="X86" s="16">
        <v>4831.46</v>
      </c>
      <c r="Y86" s="16">
        <v>4831.46</v>
      </c>
      <c r="Z86" s="16">
        <v>4831.46</v>
      </c>
      <c r="AA86" s="16">
        <v>4831.46</v>
      </c>
      <c r="AB86" s="16">
        <v>4831.46</v>
      </c>
      <c r="AC86" s="16">
        <v>4831.46</v>
      </c>
      <c r="AD86" s="16">
        <v>4831.46</v>
      </c>
      <c r="AE86" s="16">
        <v>4831.46</v>
      </c>
      <c r="AF86" s="16">
        <v>4831.46</v>
      </c>
      <c r="AG86" s="16">
        <v>4831.46</v>
      </c>
      <c r="AH86" s="16">
        <v>4831.46</v>
      </c>
      <c r="AI86" s="16">
        <v>4831.46</v>
      </c>
      <c r="AJ86" s="16">
        <v>4831.46</v>
      </c>
      <c r="AK86" s="16">
        <v>4831.46</v>
      </c>
    </row>
    <row r="87" spans="1:37" x14ac:dyDescent="0.2">
      <c r="A87" s="16" t="s">
        <v>3</v>
      </c>
      <c r="B87" s="16">
        <v>15</v>
      </c>
      <c r="C87" s="16">
        <v>414</v>
      </c>
      <c r="D87" s="16">
        <v>491</v>
      </c>
      <c r="E87" s="16">
        <v>782</v>
      </c>
      <c r="F87" s="16">
        <v>1168</v>
      </c>
      <c r="G87" s="16">
        <v>1447</v>
      </c>
      <c r="H87" s="16">
        <v>1970</v>
      </c>
      <c r="I87" s="16">
        <v>2053</v>
      </c>
      <c r="J87" s="16">
        <v>2491</v>
      </c>
      <c r="K87" s="16">
        <v>3490</v>
      </c>
      <c r="L87" s="16">
        <v>4374</v>
      </c>
      <c r="M87" s="16">
        <v>4509.75</v>
      </c>
      <c r="N87" s="16">
        <v>4509.75</v>
      </c>
      <c r="O87" s="16">
        <v>5009.75</v>
      </c>
      <c r="P87" s="16">
        <v>5409.75</v>
      </c>
      <c r="Q87" s="16">
        <v>5509.75</v>
      </c>
      <c r="R87" s="16">
        <v>5609.75</v>
      </c>
      <c r="S87" s="16">
        <v>5709.75</v>
      </c>
      <c r="T87" s="16">
        <v>5809.75</v>
      </c>
      <c r="U87" s="16">
        <v>5909.75</v>
      </c>
      <c r="V87" s="16">
        <v>6009.75</v>
      </c>
      <c r="W87" s="16">
        <v>6109.75</v>
      </c>
      <c r="X87" s="16">
        <v>6209.75</v>
      </c>
      <c r="Y87" s="16">
        <v>6309.75</v>
      </c>
      <c r="Z87" s="16">
        <v>6409.75</v>
      </c>
      <c r="AA87" s="16">
        <v>6409.75</v>
      </c>
      <c r="AB87" s="16">
        <v>6409.75</v>
      </c>
      <c r="AC87" s="16">
        <v>6409.75</v>
      </c>
      <c r="AD87" s="16">
        <v>6409.75</v>
      </c>
      <c r="AE87" s="16">
        <v>6409.75</v>
      </c>
      <c r="AF87" s="16">
        <v>6409.75</v>
      </c>
      <c r="AG87" s="16">
        <v>6409.75</v>
      </c>
      <c r="AH87" s="16">
        <v>6409.75</v>
      </c>
      <c r="AI87" s="16">
        <v>6409.75</v>
      </c>
      <c r="AJ87" s="16">
        <v>6409.75</v>
      </c>
      <c r="AK87" s="16">
        <v>6409.75</v>
      </c>
    </row>
    <row r="88" spans="1:37" x14ac:dyDescent="0.2">
      <c r="A88" s="16" t="s">
        <v>71</v>
      </c>
      <c r="B88" s="16">
        <v>8505</v>
      </c>
      <c r="C88" s="16">
        <v>8410</v>
      </c>
      <c r="D88" s="16">
        <v>8410</v>
      </c>
      <c r="E88" s="16">
        <v>8416</v>
      </c>
      <c r="F88" s="16">
        <v>8424</v>
      </c>
      <c r="G88" s="16">
        <v>8463</v>
      </c>
      <c r="H88" s="16">
        <v>8524</v>
      </c>
      <c r="I88" s="16">
        <v>8524</v>
      </c>
      <c r="J88" s="16">
        <v>8565</v>
      </c>
      <c r="K88" s="16">
        <v>8972</v>
      </c>
      <c r="L88" s="16">
        <v>8768</v>
      </c>
      <c r="M88" s="16">
        <v>9211.8799999999992</v>
      </c>
      <c r="N88" s="16">
        <v>9276.8799999999992</v>
      </c>
      <c r="O88" s="16">
        <v>9276.8799999999992</v>
      </c>
      <c r="P88" s="16">
        <v>9316.8799999999992</v>
      </c>
      <c r="Q88" s="16">
        <v>9316.8799999999992</v>
      </c>
      <c r="R88" s="16">
        <v>9356.8799999999992</v>
      </c>
      <c r="S88" s="16">
        <v>9356.8799999999992</v>
      </c>
      <c r="T88" s="16">
        <v>9396.8799999999992</v>
      </c>
      <c r="U88" s="16">
        <v>9396.8799999999992</v>
      </c>
      <c r="V88" s="16">
        <v>9436.8799999999992</v>
      </c>
      <c r="W88" s="16">
        <v>9436.8799999999992</v>
      </c>
      <c r="X88" s="16">
        <v>9476.8799999999992</v>
      </c>
      <c r="Y88" s="16">
        <v>9476.8799999999992</v>
      </c>
      <c r="Z88" s="16">
        <v>9516.8799999999992</v>
      </c>
      <c r="AA88" s="16">
        <v>9516.8799999999992</v>
      </c>
      <c r="AB88" s="16">
        <v>9556.8799999999992</v>
      </c>
      <c r="AC88" s="16">
        <v>9556.8799999999992</v>
      </c>
      <c r="AD88" s="16">
        <v>9616.8799999999992</v>
      </c>
      <c r="AE88" s="16">
        <v>9616.8799999999992</v>
      </c>
      <c r="AF88" s="16">
        <v>9656.8799999999992</v>
      </c>
      <c r="AG88" s="16">
        <v>9656.8799999999992</v>
      </c>
      <c r="AH88" s="16">
        <v>9716.8799999999992</v>
      </c>
      <c r="AI88" s="16">
        <v>9716.8799999999992</v>
      </c>
      <c r="AJ88" s="16">
        <v>9756.8799999999992</v>
      </c>
      <c r="AK88" s="16">
        <v>9756.8799999999992</v>
      </c>
    </row>
    <row r="90" spans="1:37" ht="19" x14ac:dyDescent="0.25">
      <c r="A90" s="17" t="s">
        <v>78</v>
      </c>
    </row>
    <row r="91" spans="1:37" x14ac:dyDescent="0.2">
      <c r="A91" s="16" t="s">
        <v>29</v>
      </c>
      <c r="B91" s="16" t="s">
        <v>30</v>
      </c>
      <c r="C91" s="16" t="s">
        <v>31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36</v>
      </c>
      <c r="I91" s="16" t="s">
        <v>37</v>
      </c>
      <c r="J91" s="16" t="s">
        <v>38</v>
      </c>
      <c r="K91" s="16" t="s">
        <v>39</v>
      </c>
      <c r="L91" s="16" t="s">
        <v>40</v>
      </c>
      <c r="M91" s="16" t="s">
        <v>41</v>
      </c>
      <c r="N91" s="16" t="s">
        <v>42</v>
      </c>
      <c r="O91" s="16" t="s">
        <v>43</v>
      </c>
      <c r="P91" s="16" t="s">
        <v>44</v>
      </c>
      <c r="Q91" s="16" t="s">
        <v>45</v>
      </c>
      <c r="R91" s="16" t="s">
        <v>46</v>
      </c>
      <c r="S91" s="16" t="s">
        <v>47</v>
      </c>
      <c r="T91" s="16" t="s">
        <v>48</v>
      </c>
      <c r="U91" s="16" t="s">
        <v>49</v>
      </c>
      <c r="V91" s="16" t="s">
        <v>50</v>
      </c>
      <c r="W91" s="16" t="s">
        <v>51</v>
      </c>
      <c r="X91" s="16" t="s">
        <v>52</v>
      </c>
      <c r="Y91" s="16" t="s">
        <v>53</v>
      </c>
      <c r="Z91" s="16" t="s">
        <v>54</v>
      </c>
      <c r="AA91" s="16" t="s">
        <v>55</v>
      </c>
      <c r="AB91" s="16" t="s">
        <v>56</v>
      </c>
      <c r="AC91" s="16" t="s">
        <v>57</v>
      </c>
      <c r="AD91" s="16" t="s">
        <v>58</v>
      </c>
      <c r="AE91" s="16" t="s">
        <v>59</v>
      </c>
      <c r="AF91" s="16" t="s">
        <v>60</v>
      </c>
      <c r="AG91" s="16" t="s">
        <v>61</v>
      </c>
      <c r="AH91" s="16" t="s">
        <v>62</v>
      </c>
      <c r="AI91" s="16" t="s">
        <v>63</v>
      </c>
      <c r="AJ91" s="16" t="s">
        <v>64</v>
      </c>
      <c r="AK91" s="16" t="s">
        <v>65</v>
      </c>
    </row>
    <row r="92" spans="1:37" x14ac:dyDescent="0.2">
      <c r="A92" s="16" t="s">
        <v>66</v>
      </c>
      <c r="B92" s="16">
        <v>272.61</v>
      </c>
      <c r="C92" s="16">
        <v>272.61</v>
      </c>
      <c r="D92" s="16">
        <v>272.61</v>
      </c>
      <c r="E92" s="16">
        <v>272.61</v>
      </c>
      <c r="F92" s="16">
        <v>272.61</v>
      </c>
      <c r="G92" s="16">
        <v>272.61</v>
      </c>
      <c r="H92" s="16">
        <v>275.74</v>
      </c>
      <c r="I92" s="16">
        <v>256.77</v>
      </c>
      <c r="J92" s="16">
        <v>256.87</v>
      </c>
      <c r="K92" s="16">
        <v>247.5</v>
      </c>
      <c r="L92" s="16">
        <v>247.5</v>
      </c>
      <c r="M92" s="16">
        <v>247.5</v>
      </c>
      <c r="N92" s="16">
        <v>247.5</v>
      </c>
      <c r="O92" s="16">
        <v>247.5</v>
      </c>
      <c r="P92" s="16">
        <v>247.5</v>
      </c>
      <c r="Q92" s="16">
        <v>247.5</v>
      </c>
      <c r="R92" s="16">
        <v>247.5</v>
      </c>
      <c r="S92" s="16">
        <v>247.5</v>
      </c>
      <c r="T92" s="16">
        <v>247.5</v>
      </c>
      <c r="U92" s="16">
        <v>247.5</v>
      </c>
      <c r="V92" s="16">
        <v>247.5</v>
      </c>
      <c r="W92" s="16">
        <v>247.5</v>
      </c>
      <c r="X92" s="16">
        <v>247.5</v>
      </c>
      <c r="Y92" s="16">
        <v>247.5</v>
      </c>
      <c r="Z92" s="16">
        <v>247.5</v>
      </c>
      <c r="AA92" s="16">
        <v>247.5</v>
      </c>
      <c r="AB92" s="16">
        <v>247.5</v>
      </c>
      <c r="AC92" s="16">
        <v>247.5</v>
      </c>
      <c r="AD92" s="16">
        <v>247.5</v>
      </c>
      <c r="AE92" s="16">
        <v>247.5</v>
      </c>
      <c r="AF92" s="16">
        <v>247.5</v>
      </c>
      <c r="AG92" s="16">
        <v>247.5</v>
      </c>
      <c r="AH92" s="16">
        <v>247.5</v>
      </c>
      <c r="AI92" s="16">
        <v>247.5</v>
      </c>
      <c r="AJ92" s="16">
        <v>247.5</v>
      </c>
      <c r="AK92" s="16">
        <v>247.5</v>
      </c>
    </row>
    <row r="93" spans="1:37" x14ac:dyDescent="0.2">
      <c r="A93" s="16" t="s">
        <v>67</v>
      </c>
      <c r="B93" s="16">
        <v>127.77</v>
      </c>
      <c r="C93" s="16">
        <v>127.77</v>
      </c>
      <c r="D93" s="16">
        <v>127.77</v>
      </c>
      <c r="E93" s="16">
        <v>127.77</v>
      </c>
      <c r="F93" s="16">
        <v>127.77</v>
      </c>
      <c r="G93" s="16">
        <v>127.77</v>
      </c>
      <c r="H93" s="16">
        <v>127.77</v>
      </c>
      <c r="I93" s="16">
        <v>127.77</v>
      </c>
      <c r="J93" s="16">
        <v>127.77</v>
      </c>
      <c r="K93" s="16">
        <v>127.77</v>
      </c>
      <c r="L93" s="16">
        <v>127.77</v>
      </c>
      <c r="M93" s="16">
        <v>127.77</v>
      </c>
      <c r="N93" s="16">
        <v>127.77</v>
      </c>
      <c r="O93" s="16">
        <v>127.77</v>
      </c>
      <c r="P93" s="16">
        <v>127.77</v>
      </c>
      <c r="Q93" s="16">
        <v>127.77</v>
      </c>
      <c r="R93" s="16">
        <v>127.77</v>
      </c>
      <c r="S93" s="16">
        <v>127.77</v>
      </c>
      <c r="T93" s="16">
        <v>127.77</v>
      </c>
      <c r="U93" s="16">
        <v>127.77</v>
      </c>
      <c r="V93" s="16">
        <v>127.77</v>
      </c>
      <c r="W93" s="16">
        <v>127.77</v>
      </c>
      <c r="X93" s="16">
        <v>127.77</v>
      </c>
      <c r="Y93" s="16">
        <v>127.77</v>
      </c>
      <c r="Z93" s="16">
        <v>127.77</v>
      </c>
      <c r="AA93" s="16">
        <v>127.77</v>
      </c>
      <c r="AB93" s="16">
        <v>127.77</v>
      </c>
      <c r="AC93" s="16">
        <v>127.77</v>
      </c>
      <c r="AD93" s="16">
        <v>127.77</v>
      </c>
      <c r="AE93" s="16">
        <v>127.77</v>
      </c>
      <c r="AF93" s="16">
        <v>127.77</v>
      </c>
      <c r="AG93" s="16">
        <v>127.77</v>
      </c>
      <c r="AH93" s="16">
        <v>127.77</v>
      </c>
      <c r="AI93" s="16">
        <v>127.77</v>
      </c>
      <c r="AJ93" s="16">
        <v>127.77</v>
      </c>
      <c r="AK93" s="16">
        <v>127.77</v>
      </c>
    </row>
    <row r="94" spans="1:37" x14ac:dyDescent="0.2">
      <c r="A94" s="16" t="s">
        <v>68</v>
      </c>
      <c r="B94" s="16">
        <v>0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50</v>
      </c>
      <c r="P94" s="16">
        <v>50</v>
      </c>
      <c r="Q94" s="16">
        <v>100</v>
      </c>
      <c r="R94" s="16">
        <v>100</v>
      </c>
      <c r="S94" s="16">
        <v>100</v>
      </c>
      <c r="T94" s="16">
        <v>100</v>
      </c>
      <c r="U94" s="16">
        <v>100</v>
      </c>
      <c r="V94" s="16">
        <v>100</v>
      </c>
      <c r="W94" s="16">
        <v>100</v>
      </c>
      <c r="X94" s="16">
        <v>100</v>
      </c>
      <c r="Y94" s="16">
        <v>100</v>
      </c>
      <c r="Z94" s="16">
        <v>100</v>
      </c>
      <c r="AA94" s="16">
        <v>100</v>
      </c>
      <c r="AB94" s="16">
        <v>100</v>
      </c>
      <c r="AC94" s="16">
        <v>100</v>
      </c>
      <c r="AD94" s="16">
        <v>100</v>
      </c>
      <c r="AE94" s="16">
        <v>100</v>
      </c>
      <c r="AF94" s="16">
        <v>100</v>
      </c>
      <c r="AG94" s="16">
        <v>100</v>
      </c>
      <c r="AH94" s="16">
        <v>100</v>
      </c>
      <c r="AI94" s="16">
        <v>100</v>
      </c>
      <c r="AJ94" s="16">
        <v>100</v>
      </c>
      <c r="AK94" s="16">
        <v>100</v>
      </c>
    </row>
    <row r="95" spans="1:37" x14ac:dyDescent="0.2">
      <c r="A95" s="16" t="s">
        <v>1</v>
      </c>
      <c r="B95" s="16">
        <v>97.64</v>
      </c>
      <c r="C95" s="16">
        <v>97.64</v>
      </c>
      <c r="D95" s="16">
        <v>97.64</v>
      </c>
      <c r="E95" s="16">
        <v>97.64</v>
      </c>
      <c r="F95" s="16">
        <v>97.64</v>
      </c>
      <c r="G95" s="16">
        <v>97.64</v>
      </c>
      <c r="H95" s="16">
        <v>97.64</v>
      </c>
      <c r="I95" s="16">
        <v>97.64</v>
      </c>
      <c r="J95" s="16">
        <v>97.64</v>
      </c>
      <c r="K95" s="16">
        <v>97.64</v>
      </c>
      <c r="L95" s="16">
        <v>97.64</v>
      </c>
      <c r="M95" s="16">
        <v>97.64</v>
      </c>
      <c r="N95" s="16">
        <v>97.64</v>
      </c>
      <c r="O95" s="16">
        <v>97.64</v>
      </c>
      <c r="P95" s="16">
        <v>97.64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</row>
    <row r="96" spans="1:37" x14ac:dyDescent="0.2">
      <c r="A96" s="16" t="s">
        <v>2</v>
      </c>
      <c r="B96" s="16">
        <v>0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</row>
    <row r="97" spans="1:37" x14ac:dyDescent="0.2">
      <c r="A97" s="16" t="s">
        <v>2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</row>
    <row r="98" spans="1:37" x14ac:dyDescent="0.2">
      <c r="A98" s="16" t="s">
        <v>69</v>
      </c>
      <c r="B98" s="16">
        <v>22</v>
      </c>
      <c r="C98" s="16">
        <v>22</v>
      </c>
      <c r="D98" s="16">
        <v>22</v>
      </c>
      <c r="E98" s="16">
        <v>22</v>
      </c>
      <c r="F98" s="16">
        <v>22</v>
      </c>
      <c r="G98" s="16">
        <v>22</v>
      </c>
      <c r="H98" s="16">
        <v>22</v>
      </c>
      <c r="I98" s="16">
        <v>22</v>
      </c>
      <c r="J98" s="16">
        <v>22</v>
      </c>
      <c r="K98" s="16">
        <v>22</v>
      </c>
      <c r="L98" s="16">
        <v>22</v>
      </c>
      <c r="M98" s="16">
        <v>22.04</v>
      </c>
      <c r="N98" s="16">
        <v>22.04</v>
      </c>
      <c r="O98" s="16">
        <v>22.05</v>
      </c>
      <c r="P98" s="16">
        <v>22.06</v>
      </c>
      <c r="Q98" s="16">
        <v>22.07</v>
      </c>
      <c r="R98" s="16">
        <v>22.09</v>
      </c>
      <c r="S98" s="16">
        <v>22.11</v>
      </c>
      <c r="T98" s="16">
        <v>22.13</v>
      </c>
      <c r="U98" s="16">
        <v>22.15</v>
      </c>
      <c r="V98" s="16">
        <v>22.18</v>
      </c>
      <c r="W98" s="16">
        <v>22.21</v>
      </c>
      <c r="X98" s="16">
        <v>22.24</v>
      </c>
      <c r="Y98" s="16">
        <v>22.27</v>
      </c>
      <c r="Z98" s="16">
        <v>22.3</v>
      </c>
      <c r="AA98" s="16">
        <v>22.34</v>
      </c>
      <c r="AB98" s="16">
        <v>22.37</v>
      </c>
      <c r="AC98" s="16">
        <v>22.42</v>
      </c>
      <c r="AD98" s="16">
        <v>22.46</v>
      </c>
      <c r="AE98" s="16">
        <v>22.5</v>
      </c>
      <c r="AF98" s="16">
        <v>22.55</v>
      </c>
      <c r="AG98" s="16">
        <v>22.6</v>
      </c>
      <c r="AH98" s="16">
        <v>22.64</v>
      </c>
      <c r="AI98" s="16">
        <v>22.69</v>
      </c>
      <c r="AJ98" s="16">
        <v>22.74</v>
      </c>
      <c r="AK98" s="16">
        <v>22.8</v>
      </c>
    </row>
    <row r="99" spans="1:37" x14ac:dyDescent="0.2">
      <c r="A99" s="16" t="s">
        <v>70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1</v>
      </c>
      <c r="K99" s="16">
        <v>2</v>
      </c>
      <c r="L99" s="16">
        <v>3</v>
      </c>
      <c r="M99" s="16">
        <v>4</v>
      </c>
      <c r="N99" s="16">
        <v>5.07</v>
      </c>
      <c r="O99" s="16">
        <v>6.09</v>
      </c>
      <c r="P99" s="16">
        <v>7.11</v>
      </c>
      <c r="Q99" s="16">
        <v>8.14</v>
      </c>
      <c r="R99" s="16">
        <v>9.19</v>
      </c>
      <c r="S99" s="16">
        <v>10.28</v>
      </c>
      <c r="T99" s="16">
        <v>11.42</v>
      </c>
      <c r="U99" s="16">
        <v>12.61</v>
      </c>
      <c r="V99" s="16">
        <v>13.84</v>
      </c>
      <c r="W99" s="16">
        <v>15.12</v>
      </c>
      <c r="X99" s="16">
        <v>16.43</v>
      </c>
      <c r="Y99" s="16">
        <v>17.8</v>
      </c>
      <c r="Z99" s="16">
        <v>19.21</v>
      </c>
      <c r="AA99" s="16">
        <v>20.68</v>
      </c>
      <c r="AB99" s="16">
        <v>22.24</v>
      </c>
      <c r="AC99" s="16">
        <v>23.87</v>
      </c>
      <c r="AD99" s="16">
        <v>25.65</v>
      </c>
      <c r="AE99" s="16">
        <v>27.49</v>
      </c>
      <c r="AF99" s="16">
        <v>29.38</v>
      </c>
      <c r="AG99" s="16">
        <v>31.33</v>
      </c>
      <c r="AH99" s="16">
        <v>33.340000000000003</v>
      </c>
      <c r="AI99" s="16">
        <v>35.43</v>
      </c>
      <c r="AJ99" s="16">
        <v>37.57</v>
      </c>
      <c r="AK99" s="16">
        <v>38.79</v>
      </c>
    </row>
    <row r="100" spans="1:37" x14ac:dyDescent="0.2">
      <c r="A100" s="16" t="s">
        <v>3</v>
      </c>
      <c r="B100" s="16">
        <v>20</v>
      </c>
      <c r="C100" s="16">
        <v>103.95</v>
      </c>
      <c r="D100" s="16">
        <v>103.95</v>
      </c>
      <c r="E100" s="16">
        <v>103.95</v>
      </c>
      <c r="F100" s="16">
        <v>103.95</v>
      </c>
      <c r="G100" s="16">
        <v>103.95</v>
      </c>
      <c r="H100" s="16">
        <v>241.95</v>
      </c>
      <c r="I100" s="16">
        <v>258.45</v>
      </c>
      <c r="J100" s="16">
        <v>258.45</v>
      </c>
      <c r="K100" s="16">
        <v>258.45</v>
      </c>
      <c r="L100" s="16">
        <v>258.45</v>
      </c>
      <c r="M100" s="16">
        <v>259.29000000000002</v>
      </c>
      <c r="N100" s="16">
        <v>259.52</v>
      </c>
      <c r="O100" s="16">
        <v>259.70999999999998</v>
      </c>
      <c r="P100" s="16">
        <v>259.98</v>
      </c>
      <c r="Q100" s="16">
        <v>260.29000000000002</v>
      </c>
      <c r="R100" s="16">
        <v>290.69</v>
      </c>
      <c r="S100" s="16">
        <v>321.16000000000003</v>
      </c>
      <c r="T100" s="16">
        <v>321.75</v>
      </c>
      <c r="U100" s="16">
        <v>352.44</v>
      </c>
      <c r="V100" s="16">
        <v>353.22</v>
      </c>
      <c r="W100" s="16">
        <v>444.06</v>
      </c>
      <c r="X100" s="16">
        <v>474.99</v>
      </c>
      <c r="Y100" s="16">
        <v>475.97</v>
      </c>
      <c r="Z100" s="16">
        <v>507</v>
      </c>
      <c r="AA100" s="16">
        <v>508.17</v>
      </c>
      <c r="AB100" s="16">
        <v>539.39</v>
      </c>
      <c r="AC100" s="16">
        <v>540.83000000000004</v>
      </c>
      <c r="AD100" s="16">
        <v>572.33000000000004</v>
      </c>
      <c r="AE100" s="16">
        <v>573.91</v>
      </c>
      <c r="AF100" s="16">
        <v>575.57000000000005</v>
      </c>
      <c r="AG100" s="16">
        <v>577.30999999999995</v>
      </c>
      <c r="AH100" s="16">
        <v>579.13</v>
      </c>
      <c r="AI100" s="16">
        <v>581.04999999999995</v>
      </c>
      <c r="AJ100" s="16">
        <v>583.04999999999995</v>
      </c>
      <c r="AK100" s="16">
        <v>585.15</v>
      </c>
    </row>
    <row r="101" spans="1:37" x14ac:dyDescent="0.2">
      <c r="A101" s="16" t="s">
        <v>71</v>
      </c>
      <c r="B101" s="16">
        <v>5037.79</v>
      </c>
      <c r="C101" s="16">
        <v>5037.79</v>
      </c>
      <c r="D101" s="16">
        <v>5037.79</v>
      </c>
      <c r="E101" s="16">
        <v>5037.79</v>
      </c>
      <c r="F101" s="16">
        <v>5037.79</v>
      </c>
      <c r="G101" s="16">
        <v>5037.79</v>
      </c>
      <c r="H101" s="16">
        <v>5037.79</v>
      </c>
      <c r="I101" s="16">
        <v>5037.79</v>
      </c>
      <c r="J101" s="16">
        <v>5238.79</v>
      </c>
      <c r="K101" s="16">
        <v>5238.79</v>
      </c>
      <c r="L101" s="16">
        <v>5238.79</v>
      </c>
      <c r="M101" s="16">
        <v>5238.79</v>
      </c>
      <c r="N101" s="16">
        <v>5238.79</v>
      </c>
      <c r="O101" s="16">
        <v>5239.04</v>
      </c>
      <c r="P101" s="16">
        <v>5239.1000000000004</v>
      </c>
      <c r="Q101" s="16">
        <v>5639.16</v>
      </c>
      <c r="R101" s="16">
        <v>5939.23</v>
      </c>
      <c r="S101" s="16">
        <v>5939.31</v>
      </c>
      <c r="T101" s="16">
        <v>5939.41</v>
      </c>
      <c r="U101" s="16">
        <v>5939.54</v>
      </c>
      <c r="V101" s="16">
        <v>5939.68</v>
      </c>
      <c r="W101" s="16">
        <v>5939.85</v>
      </c>
      <c r="X101" s="16">
        <v>6534.03</v>
      </c>
      <c r="Y101" s="16">
        <v>6534.22</v>
      </c>
      <c r="Z101" s="16">
        <v>7425.43</v>
      </c>
      <c r="AA101" s="16">
        <v>7425.64</v>
      </c>
      <c r="AB101" s="16">
        <v>7425.86</v>
      </c>
      <c r="AC101" s="16">
        <v>7426.1</v>
      </c>
      <c r="AD101" s="16">
        <v>7426.35</v>
      </c>
      <c r="AE101" s="16">
        <v>7426.63</v>
      </c>
      <c r="AF101" s="16">
        <v>7426.91</v>
      </c>
      <c r="AG101" s="16">
        <v>7427.21</v>
      </c>
      <c r="AH101" s="16">
        <v>7427.51</v>
      </c>
      <c r="AI101" s="16">
        <v>7427.81</v>
      </c>
      <c r="AJ101" s="16">
        <v>7428.12</v>
      </c>
      <c r="AK101" s="16">
        <v>7428.44</v>
      </c>
    </row>
    <row r="103" spans="1:37" ht="19" x14ac:dyDescent="0.25">
      <c r="A103" s="17" t="s">
        <v>79</v>
      </c>
    </row>
    <row r="104" spans="1:37" x14ac:dyDescent="0.2">
      <c r="A104" s="16" t="s">
        <v>29</v>
      </c>
      <c r="B104" s="16" t="s">
        <v>30</v>
      </c>
      <c r="C104" s="16" t="s">
        <v>31</v>
      </c>
      <c r="D104" s="16" t="s">
        <v>32</v>
      </c>
      <c r="E104" s="16" t="s">
        <v>33</v>
      </c>
      <c r="F104" s="16" t="s">
        <v>34</v>
      </c>
      <c r="G104" s="16" t="s">
        <v>35</v>
      </c>
      <c r="H104" s="16" t="s">
        <v>36</v>
      </c>
      <c r="I104" s="16" t="s">
        <v>37</v>
      </c>
      <c r="J104" s="16" t="s">
        <v>38</v>
      </c>
      <c r="K104" s="16" t="s">
        <v>39</v>
      </c>
      <c r="L104" s="16" t="s">
        <v>40</v>
      </c>
      <c r="M104" s="16" t="s">
        <v>41</v>
      </c>
      <c r="N104" s="16" t="s">
        <v>42</v>
      </c>
      <c r="O104" s="16" t="s">
        <v>43</v>
      </c>
      <c r="P104" s="16" t="s">
        <v>44</v>
      </c>
      <c r="Q104" s="16" t="s">
        <v>45</v>
      </c>
      <c r="R104" s="16" t="s">
        <v>46</v>
      </c>
      <c r="S104" s="16" t="s">
        <v>47</v>
      </c>
      <c r="T104" s="16" t="s">
        <v>48</v>
      </c>
      <c r="U104" s="16" t="s">
        <v>49</v>
      </c>
      <c r="V104" s="16" t="s">
        <v>50</v>
      </c>
      <c r="W104" s="16" t="s">
        <v>51</v>
      </c>
      <c r="X104" s="16" t="s">
        <v>52</v>
      </c>
      <c r="Y104" s="16" t="s">
        <v>53</v>
      </c>
      <c r="Z104" s="16" t="s">
        <v>54</v>
      </c>
      <c r="AA104" s="16" t="s">
        <v>55</v>
      </c>
      <c r="AB104" s="16" t="s">
        <v>56</v>
      </c>
      <c r="AC104" s="16" t="s">
        <v>57</v>
      </c>
      <c r="AD104" s="16" t="s">
        <v>58</v>
      </c>
      <c r="AE104" s="16" t="s">
        <v>59</v>
      </c>
      <c r="AF104" s="16" t="s">
        <v>60</v>
      </c>
      <c r="AG104" s="16" t="s">
        <v>61</v>
      </c>
      <c r="AH104" s="16" t="s">
        <v>62</v>
      </c>
      <c r="AI104" s="16" t="s">
        <v>63</v>
      </c>
      <c r="AJ104" s="16" t="s">
        <v>64</v>
      </c>
      <c r="AK104" s="16" t="s">
        <v>65</v>
      </c>
    </row>
    <row r="105" spans="1:37" x14ac:dyDescent="0.2">
      <c r="A105" s="16" t="s">
        <v>66</v>
      </c>
      <c r="B105" s="33">
        <v>2770.17</v>
      </c>
      <c r="C105" s="33">
        <v>2232.83</v>
      </c>
      <c r="D105" s="33">
        <v>2232.83</v>
      </c>
      <c r="E105" s="33">
        <v>2615.9</v>
      </c>
      <c r="F105" s="33">
        <v>2946.4</v>
      </c>
      <c r="G105" s="33">
        <v>3081.4</v>
      </c>
      <c r="H105" s="33">
        <v>3122.9</v>
      </c>
      <c r="I105" s="33">
        <v>3307.9</v>
      </c>
      <c r="J105" s="33">
        <v>3477.9</v>
      </c>
      <c r="K105" s="33">
        <v>3492.9</v>
      </c>
      <c r="L105" s="33">
        <v>3577.9</v>
      </c>
      <c r="M105" s="33">
        <v>3759.9</v>
      </c>
      <c r="N105" s="33">
        <v>4234.8999999999996</v>
      </c>
      <c r="O105" s="33">
        <v>4874.8999999999996</v>
      </c>
      <c r="P105" s="33">
        <v>4874.8999999999996</v>
      </c>
      <c r="Q105" s="33">
        <v>5074.8999999999996</v>
      </c>
      <c r="R105" s="33">
        <v>5174.8999999999996</v>
      </c>
      <c r="S105" s="33">
        <v>5174.8999999999996</v>
      </c>
      <c r="T105" s="33">
        <v>5274.9</v>
      </c>
      <c r="U105" s="33">
        <v>5374.9</v>
      </c>
      <c r="V105" s="33">
        <v>5574.9</v>
      </c>
      <c r="W105" s="33">
        <v>5574.9</v>
      </c>
      <c r="X105" s="33">
        <v>5574.9</v>
      </c>
      <c r="Y105" s="33">
        <v>5674.9</v>
      </c>
      <c r="Z105" s="33">
        <v>5774.9</v>
      </c>
      <c r="AA105" s="33">
        <v>5974.9</v>
      </c>
      <c r="AB105" s="33">
        <v>6074.9</v>
      </c>
      <c r="AC105" s="33">
        <v>6074.9</v>
      </c>
      <c r="AD105" s="33">
        <v>6174.9</v>
      </c>
      <c r="AE105" s="33">
        <v>6174.9</v>
      </c>
      <c r="AF105" s="33">
        <v>6474.9</v>
      </c>
      <c r="AG105" s="33">
        <v>6474.9</v>
      </c>
      <c r="AH105" s="33">
        <v>6574.9</v>
      </c>
      <c r="AI105" s="33">
        <v>6574.9</v>
      </c>
      <c r="AJ105" s="33">
        <v>6674.9</v>
      </c>
      <c r="AK105" s="33">
        <v>6674.9</v>
      </c>
    </row>
    <row r="106" spans="1:37" x14ac:dyDescent="0.2">
      <c r="A106" s="16" t="s">
        <v>67</v>
      </c>
      <c r="B106" s="33">
        <v>707.21</v>
      </c>
      <c r="C106" s="33">
        <v>706.65</v>
      </c>
      <c r="D106" s="33">
        <v>706.65</v>
      </c>
      <c r="E106" s="33">
        <v>706.65</v>
      </c>
      <c r="F106" s="33">
        <v>706.65</v>
      </c>
      <c r="G106" s="33">
        <v>560.65</v>
      </c>
      <c r="H106" s="33">
        <v>485.65</v>
      </c>
      <c r="I106" s="33">
        <v>485.65</v>
      </c>
      <c r="J106" s="33">
        <v>485.65</v>
      </c>
      <c r="K106" s="33">
        <v>485.65</v>
      </c>
      <c r="L106" s="33">
        <v>585.65</v>
      </c>
      <c r="M106" s="33">
        <v>585.65</v>
      </c>
      <c r="N106" s="33">
        <v>585.65</v>
      </c>
      <c r="O106" s="33">
        <v>585.65</v>
      </c>
      <c r="P106" s="33">
        <v>585.65</v>
      </c>
      <c r="Q106" s="33">
        <v>585.65</v>
      </c>
      <c r="R106" s="33">
        <v>585.65</v>
      </c>
      <c r="S106" s="33">
        <v>585.65</v>
      </c>
      <c r="T106" s="33">
        <v>585.65</v>
      </c>
      <c r="U106" s="33">
        <v>585.65</v>
      </c>
      <c r="V106" s="33">
        <v>585.65</v>
      </c>
      <c r="W106" s="33">
        <v>585.65</v>
      </c>
      <c r="X106" s="33">
        <v>585.65</v>
      </c>
      <c r="Y106" s="33">
        <v>585.65</v>
      </c>
      <c r="Z106" s="33">
        <v>585.65</v>
      </c>
      <c r="AA106" s="33">
        <v>585.65</v>
      </c>
      <c r="AB106" s="33">
        <v>585.65</v>
      </c>
      <c r="AC106" s="33">
        <v>585.65</v>
      </c>
      <c r="AD106" s="33">
        <v>585.65</v>
      </c>
      <c r="AE106" s="33">
        <v>585.65</v>
      </c>
      <c r="AF106" s="33">
        <v>585.65</v>
      </c>
      <c r="AG106" s="33">
        <v>585.65</v>
      </c>
      <c r="AH106" s="33">
        <v>585.65</v>
      </c>
      <c r="AI106" s="33">
        <v>585.65</v>
      </c>
      <c r="AJ106" s="33">
        <v>585.65</v>
      </c>
      <c r="AK106" s="33">
        <v>585.65</v>
      </c>
    </row>
    <row r="107" spans="1:37" x14ac:dyDescent="0.2">
      <c r="A107" s="16" t="s">
        <v>68</v>
      </c>
      <c r="B107" s="33">
        <v>1872.5</v>
      </c>
      <c r="C107" s="33">
        <v>1872.5</v>
      </c>
      <c r="D107" s="33">
        <v>1872.5</v>
      </c>
      <c r="E107" s="33">
        <v>1872.5</v>
      </c>
      <c r="F107" s="33">
        <v>1975.5</v>
      </c>
      <c r="G107" s="33">
        <v>2152.5</v>
      </c>
      <c r="H107" s="33">
        <v>2218.5</v>
      </c>
      <c r="I107" s="33">
        <v>2403.5</v>
      </c>
      <c r="J107" s="33">
        <v>2500.31</v>
      </c>
      <c r="K107" s="33">
        <v>2508.31</v>
      </c>
      <c r="L107" s="33">
        <v>3578.31</v>
      </c>
      <c r="M107" s="33">
        <v>4663.3100000000004</v>
      </c>
      <c r="N107" s="33">
        <v>5108.3100000000004</v>
      </c>
      <c r="O107" s="33">
        <v>5776.31</v>
      </c>
      <c r="P107" s="33">
        <v>5776.31</v>
      </c>
      <c r="Q107" s="33">
        <v>6176.31</v>
      </c>
      <c r="R107" s="33">
        <v>6476.31</v>
      </c>
      <c r="S107" s="33">
        <v>6476.31</v>
      </c>
      <c r="T107" s="33">
        <v>6976.31</v>
      </c>
      <c r="U107" s="33">
        <v>7476.31</v>
      </c>
      <c r="V107" s="33">
        <v>7476.31</v>
      </c>
      <c r="W107" s="33">
        <v>7976.31</v>
      </c>
      <c r="X107" s="33">
        <v>8476.31</v>
      </c>
      <c r="Y107" s="33">
        <v>8476.31</v>
      </c>
      <c r="Z107" s="33">
        <v>8976.31</v>
      </c>
      <c r="AA107" s="33">
        <v>9476.31</v>
      </c>
      <c r="AB107" s="33">
        <v>9476.31</v>
      </c>
      <c r="AC107" s="33">
        <v>9976.31</v>
      </c>
      <c r="AD107" s="33">
        <v>10476.31</v>
      </c>
      <c r="AE107" s="33">
        <v>10476.31</v>
      </c>
      <c r="AF107" s="33">
        <v>10976.31</v>
      </c>
      <c r="AG107" s="33">
        <v>11476.31</v>
      </c>
      <c r="AH107" s="33">
        <v>11476.31</v>
      </c>
      <c r="AI107" s="33">
        <v>11976.31</v>
      </c>
      <c r="AJ107" s="33">
        <v>11976.31</v>
      </c>
      <c r="AK107" s="33">
        <v>11976.31</v>
      </c>
    </row>
    <row r="108" spans="1:37" x14ac:dyDescent="0.2">
      <c r="A108" s="16" t="s">
        <v>1</v>
      </c>
      <c r="B108" s="33">
        <v>6391.3</v>
      </c>
      <c r="C108" s="33">
        <v>6391.3</v>
      </c>
      <c r="D108" s="33">
        <v>6391.3</v>
      </c>
      <c r="E108" s="33">
        <v>6391.3</v>
      </c>
      <c r="F108" s="33">
        <v>6391.3</v>
      </c>
      <c r="G108" s="33">
        <v>6391.3</v>
      </c>
      <c r="H108" s="33">
        <v>5941.3</v>
      </c>
      <c r="I108" s="33">
        <v>5941.3</v>
      </c>
      <c r="J108" s="33">
        <v>5941.3</v>
      </c>
      <c r="K108" s="33">
        <v>6541.3</v>
      </c>
      <c r="L108" s="33">
        <v>6541.3</v>
      </c>
      <c r="M108" s="33">
        <v>6727.1</v>
      </c>
      <c r="N108" s="33">
        <v>6727.1</v>
      </c>
      <c r="O108" s="33">
        <v>6727.1</v>
      </c>
      <c r="P108" s="33">
        <v>6272.1</v>
      </c>
      <c r="Q108" s="33">
        <v>5822.1</v>
      </c>
      <c r="R108" s="33">
        <v>5822.1</v>
      </c>
      <c r="S108" s="33">
        <v>5822.1</v>
      </c>
      <c r="T108" s="33">
        <v>5822.1</v>
      </c>
      <c r="U108" s="33">
        <v>5822.1</v>
      </c>
      <c r="V108" s="33">
        <v>5664.1</v>
      </c>
      <c r="W108" s="33">
        <v>5289.1</v>
      </c>
      <c r="X108" s="33">
        <v>4854.1000000000004</v>
      </c>
      <c r="Y108" s="33">
        <v>4449.1000000000004</v>
      </c>
      <c r="Z108" s="33">
        <v>3176.8</v>
      </c>
      <c r="AA108" s="33">
        <v>3176.8</v>
      </c>
      <c r="AB108" s="33">
        <v>3176.8</v>
      </c>
      <c r="AC108" s="33">
        <v>3176.8</v>
      </c>
      <c r="AD108" s="33">
        <v>3176.8</v>
      </c>
      <c r="AE108" s="33">
        <v>3576.8</v>
      </c>
      <c r="AF108" s="33">
        <v>3576.8</v>
      </c>
      <c r="AG108" s="33">
        <v>3576.8</v>
      </c>
      <c r="AH108" s="33">
        <v>3576.8</v>
      </c>
      <c r="AI108" s="33">
        <v>3576.8</v>
      </c>
      <c r="AJ108" s="33">
        <v>3576.8</v>
      </c>
      <c r="AK108" s="33">
        <v>3576.8</v>
      </c>
    </row>
    <row r="109" spans="1:37" x14ac:dyDescent="0.2">
      <c r="A109" s="16" t="s">
        <v>2</v>
      </c>
      <c r="B109" s="33">
        <v>0</v>
      </c>
      <c r="C109" s="33">
        <v>0</v>
      </c>
      <c r="D109" s="33">
        <v>0</v>
      </c>
      <c r="E109" s="33">
        <v>0</v>
      </c>
      <c r="F109" s="33">
        <v>0</v>
      </c>
      <c r="G109" s="33">
        <v>0</v>
      </c>
      <c r="H109" s="33">
        <v>0</v>
      </c>
      <c r="I109" s="33">
        <v>0</v>
      </c>
      <c r="J109" s="33">
        <v>0</v>
      </c>
      <c r="K109" s="33">
        <v>0</v>
      </c>
      <c r="L109" s="33">
        <v>0</v>
      </c>
      <c r="M109" s="33">
        <v>0</v>
      </c>
      <c r="N109" s="33">
        <v>0</v>
      </c>
      <c r="O109" s="33">
        <v>0</v>
      </c>
      <c r="P109" s="33">
        <v>0</v>
      </c>
      <c r="Q109" s="33">
        <v>0</v>
      </c>
      <c r="R109" s="33">
        <v>0</v>
      </c>
      <c r="S109" s="33">
        <v>0</v>
      </c>
      <c r="T109" s="33">
        <v>0</v>
      </c>
      <c r="U109" s="33">
        <v>0</v>
      </c>
      <c r="V109" s="33">
        <v>0</v>
      </c>
      <c r="W109" s="33">
        <v>0</v>
      </c>
      <c r="X109" s="33">
        <v>0</v>
      </c>
      <c r="Y109" s="33">
        <v>0</v>
      </c>
      <c r="Z109" s="33">
        <v>0</v>
      </c>
      <c r="AA109" s="33">
        <v>0</v>
      </c>
      <c r="AB109" s="33">
        <v>0</v>
      </c>
      <c r="AC109" s="33">
        <v>0</v>
      </c>
      <c r="AD109" s="33">
        <v>0</v>
      </c>
      <c r="AE109" s="33">
        <v>0</v>
      </c>
      <c r="AF109" s="33">
        <v>0</v>
      </c>
      <c r="AG109" s="33">
        <v>0</v>
      </c>
      <c r="AH109" s="33">
        <v>0</v>
      </c>
      <c r="AI109" s="33">
        <v>0</v>
      </c>
      <c r="AJ109" s="33">
        <v>0</v>
      </c>
      <c r="AK109" s="33">
        <v>0</v>
      </c>
    </row>
    <row r="110" spans="1:37" x14ac:dyDescent="0.2">
      <c r="A110" s="16" t="s">
        <v>69</v>
      </c>
      <c r="B110" s="33">
        <v>177.37</v>
      </c>
      <c r="C110" s="33">
        <v>177.37</v>
      </c>
      <c r="D110" s="33">
        <v>177.37</v>
      </c>
      <c r="E110" s="33">
        <v>177.37</v>
      </c>
      <c r="F110" s="33">
        <v>177.37</v>
      </c>
      <c r="G110" s="33">
        <v>177.37</v>
      </c>
      <c r="H110" s="33">
        <v>177.37</v>
      </c>
      <c r="I110" s="33">
        <v>225.37</v>
      </c>
      <c r="J110" s="33">
        <v>220.87</v>
      </c>
      <c r="K110" s="33">
        <v>234.87</v>
      </c>
      <c r="L110" s="33">
        <v>234.87</v>
      </c>
      <c r="M110" s="33">
        <v>275.87</v>
      </c>
      <c r="N110" s="33">
        <v>275.87</v>
      </c>
      <c r="O110" s="33">
        <v>325.87</v>
      </c>
      <c r="P110" s="33">
        <v>325.87</v>
      </c>
      <c r="Q110" s="33">
        <v>325.87</v>
      </c>
      <c r="R110" s="33">
        <v>325.87</v>
      </c>
      <c r="S110" s="33">
        <v>325.87</v>
      </c>
      <c r="T110" s="33">
        <v>375.87</v>
      </c>
      <c r="U110" s="33">
        <v>375.87</v>
      </c>
      <c r="V110" s="33">
        <v>375.87</v>
      </c>
      <c r="W110" s="33">
        <v>375.87</v>
      </c>
      <c r="X110" s="33">
        <v>375.87</v>
      </c>
      <c r="Y110" s="33">
        <v>425.87</v>
      </c>
      <c r="Z110" s="33">
        <v>425.87</v>
      </c>
      <c r="AA110" s="33">
        <v>425.87</v>
      </c>
      <c r="AB110" s="33">
        <v>425.87</v>
      </c>
      <c r="AC110" s="33">
        <v>425.87</v>
      </c>
      <c r="AD110" s="33">
        <v>475.87</v>
      </c>
      <c r="AE110" s="33">
        <v>475.87</v>
      </c>
      <c r="AF110" s="33">
        <v>475.87</v>
      </c>
      <c r="AG110" s="33">
        <v>475.87</v>
      </c>
      <c r="AH110" s="33">
        <v>475.87</v>
      </c>
      <c r="AI110" s="33">
        <v>475.87</v>
      </c>
      <c r="AJ110" s="33">
        <v>475.87</v>
      </c>
      <c r="AK110" s="33">
        <v>475.87</v>
      </c>
    </row>
    <row r="111" spans="1:37" x14ac:dyDescent="0.2">
      <c r="A111" s="16" t="s">
        <v>70</v>
      </c>
      <c r="B111" s="33">
        <v>0</v>
      </c>
      <c r="C111" s="33">
        <v>0</v>
      </c>
      <c r="D111" s="33">
        <v>0</v>
      </c>
      <c r="E111" s="33">
        <v>0</v>
      </c>
      <c r="F111" s="33">
        <v>0</v>
      </c>
      <c r="G111" s="33">
        <v>0</v>
      </c>
      <c r="H111" s="33">
        <v>0</v>
      </c>
      <c r="I111" s="33">
        <v>2.1800000000000002</v>
      </c>
      <c r="J111" s="33">
        <v>4.47</v>
      </c>
      <c r="K111" s="33">
        <v>4.47</v>
      </c>
      <c r="L111" s="33">
        <v>4.47</v>
      </c>
      <c r="M111" s="33">
        <v>4.47</v>
      </c>
      <c r="N111" s="33">
        <v>4.47</v>
      </c>
      <c r="O111" s="33">
        <v>4.47</v>
      </c>
      <c r="P111" s="33">
        <v>4.47</v>
      </c>
      <c r="Q111" s="33">
        <v>54.47</v>
      </c>
      <c r="R111" s="33">
        <v>54.47</v>
      </c>
      <c r="S111" s="33">
        <v>54.47</v>
      </c>
      <c r="T111" s="33">
        <v>54.47</v>
      </c>
      <c r="U111" s="33">
        <v>54.47</v>
      </c>
      <c r="V111" s="33">
        <v>104.47</v>
      </c>
      <c r="W111" s="33">
        <v>104.47</v>
      </c>
      <c r="X111" s="33">
        <v>104.47</v>
      </c>
      <c r="Y111" s="33">
        <v>104.47</v>
      </c>
      <c r="Z111" s="33">
        <v>104.47</v>
      </c>
      <c r="AA111" s="33">
        <v>154.47</v>
      </c>
      <c r="AB111" s="33">
        <v>154.47</v>
      </c>
      <c r="AC111" s="33">
        <v>154.47</v>
      </c>
      <c r="AD111" s="33">
        <v>154.47</v>
      </c>
      <c r="AE111" s="33">
        <v>154.47</v>
      </c>
      <c r="AF111" s="33">
        <v>204.47</v>
      </c>
      <c r="AG111" s="33">
        <v>204.47</v>
      </c>
      <c r="AH111" s="33">
        <v>204.47</v>
      </c>
      <c r="AI111" s="33">
        <v>204.47</v>
      </c>
      <c r="AJ111" s="33">
        <v>204.47</v>
      </c>
      <c r="AK111" s="33">
        <v>204.47</v>
      </c>
    </row>
    <row r="112" spans="1:37" x14ac:dyDescent="0.2">
      <c r="A112" s="16" t="s">
        <v>3</v>
      </c>
      <c r="B112" s="33">
        <v>275.42</v>
      </c>
      <c r="C112" s="33">
        <v>384.92</v>
      </c>
      <c r="D112" s="33">
        <v>515.37</v>
      </c>
      <c r="E112" s="33">
        <v>515.37</v>
      </c>
      <c r="F112" s="33">
        <v>581.37</v>
      </c>
      <c r="G112" s="33">
        <v>797.37</v>
      </c>
      <c r="H112" s="33">
        <v>806.37</v>
      </c>
      <c r="I112" s="33">
        <v>1044.3699999999999</v>
      </c>
      <c r="J112" s="33">
        <v>1120.3699999999999</v>
      </c>
      <c r="K112" s="33">
        <v>1420.37</v>
      </c>
      <c r="L112" s="33">
        <v>1466.37</v>
      </c>
      <c r="M112" s="33">
        <v>1652.37</v>
      </c>
      <c r="N112" s="33">
        <v>1875.37</v>
      </c>
      <c r="O112" s="33">
        <v>2029.37</v>
      </c>
      <c r="P112" s="33">
        <v>2243.37</v>
      </c>
      <c r="Q112" s="33">
        <v>2276.37</v>
      </c>
      <c r="R112" s="33">
        <v>2309.37</v>
      </c>
      <c r="S112" s="33">
        <v>2342.37</v>
      </c>
      <c r="T112" s="33">
        <v>2375.37</v>
      </c>
      <c r="U112" s="33">
        <v>2408.37</v>
      </c>
      <c r="V112" s="33">
        <v>2441.37</v>
      </c>
      <c r="W112" s="33">
        <v>2474.37</v>
      </c>
      <c r="X112" s="33">
        <v>2507.37</v>
      </c>
      <c r="Y112" s="33">
        <v>2540.37</v>
      </c>
      <c r="Z112" s="33">
        <v>2573.37</v>
      </c>
      <c r="AA112" s="33">
        <v>2606.37</v>
      </c>
      <c r="AB112" s="33">
        <v>2639.37</v>
      </c>
      <c r="AC112" s="33">
        <v>2672.37</v>
      </c>
      <c r="AD112" s="33">
        <v>2705.37</v>
      </c>
      <c r="AE112" s="33">
        <v>2738.37</v>
      </c>
      <c r="AF112" s="33">
        <v>2743.37</v>
      </c>
      <c r="AG112" s="33">
        <v>2743.37</v>
      </c>
      <c r="AH112" s="33">
        <v>2743.37</v>
      </c>
      <c r="AI112" s="33">
        <v>2743.37</v>
      </c>
      <c r="AJ112" s="33">
        <v>2743.37</v>
      </c>
      <c r="AK112" s="33">
        <v>2743.37</v>
      </c>
    </row>
    <row r="113" spans="1:37" x14ac:dyDescent="0.2">
      <c r="A113" s="16" t="s">
        <v>71</v>
      </c>
      <c r="B113" s="33">
        <v>874.35</v>
      </c>
      <c r="C113" s="33">
        <v>874.35</v>
      </c>
      <c r="D113" s="33">
        <v>874.35</v>
      </c>
      <c r="E113" s="33">
        <v>874.35</v>
      </c>
      <c r="F113" s="33">
        <v>874.35</v>
      </c>
      <c r="G113" s="33">
        <v>874.35</v>
      </c>
      <c r="H113" s="33">
        <v>874.35</v>
      </c>
      <c r="I113" s="33">
        <v>874.35</v>
      </c>
      <c r="J113" s="33">
        <v>874.35</v>
      </c>
      <c r="K113" s="33">
        <v>874.35</v>
      </c>
      <c r="L113" s="33">
        <v>874.35</v>
      </c>
      <c r="M113" s="33">
        <v>874.35</v>
      </c>
      <c r="N113" s="33">
        <v>874.35</v>
      </c>
      <c r="O113" s="33">
        <v>874.35</v>
      </c>
      <c r="P113" s="33">
        <v>874.35</v>
      </c>
      <c r="Q113" s="33">
        <v>874.35</v>
      </c>
      <c r="R113" s="33">
        <v>874.35</v>
      </c>
      <c r="S113" s="33">
        <v>874.35</v>
      </c>
      <c r="T113" s="33">
        <v>874.35</v>
      </c>
      <c r="U113" s="33">
        <v>874.35</v>
      </c>
      <c r="V113" s="33">
        <v>874.35</v>
      </c>
      <c r="W113" s="33">
        <v>874.35</v>
      </c>
      <c r="X113" s="33">
        <v>874.35</v>
      </c>
      <c r="Y113" s="33">
        <v>874.35</v>
      </c>
      <c r="Z113" s="33">
        <v>874.35</v>
      </c>
      <c r="AA113" s="33">
        <v>874.35</v>
      </c>
      <c r="AB113" s="33">
        <v>874.35</v>
      </c>
      <c r="AC113" s="33">
        <v>874.35</v>
      </c>
      <c r="AD113" s="33">
        <v>874.35</v>
      </c>
      <c r="AE113" s="33">
        <v>874.35</v>
      </c>
      <c r="AF113" s="33">
        <v>874.35</v>
      </c>
      <c r="AG113" s="33">
        <v>874.35</v>
      </c>
      <c r="AH113" s="33">
        <v>874.35</v>
      </c>
      <c r="AI113" s="33">
        <v>874.35</v>
      </c>
      <c r="AJ113" s="33">
        <v>874.35</v>
      </c>
      <c r="AK113" s="33">
        <v>874.35</v>
      </c>
    </row>
    <row r="115" spans="1:37" ht="19" x14ac:dyDescent="0.25">
      <c r="A115" s="17" t="s">
        <v>80</v>
      </c>
    </row>
    <row r="116" spans="1:37" x14ac:dyDescent="0.2">
      <c r="A116" s="16" t="s">
        <v>29</v>
      </c>
      <c r="B116" s="16" t="s">
        <v>30</v>
      </c>
      <c r="C116" s="16" t="s">
        <v>31</v>
      </c>
      <c r="D116" s="16" t="s">
        <v>32</v>
      </c>
      <c r="E116" s="16" t="s">
        <v>33</v>
      </c>
      <c r="F116" s="16" t="s">
        <v>34</v>
      </c>
      <c r="G116" s="16" t="s">
        <v>35</v>
      </c>
      <c r="H116" s="16" t="s">
        <v>36</v>
      </c>
      <c r="I116" s="16" t="s">
        <v>37</v>
      </c>
      <c r="J116" s="16" t="s">
        <v>38</v>
      </c>
      <c r="K116" s="16" t="s">
        <v>39</v>
      </c>
      <c r="L116" s="16" t="s">
        <v>40</v>
      </c>
      <c r="M116" s="16" t="s">
        <v>41</v>
      </c>
      <c r="N116" s="16" t="s">
        <v>42</v>
      </c>
      <c r="O116" s="16" t="s">
        <v>43</v>
      </c>
      <c r="P116" s="16" t="s">
        <v>44</v>
      </c>
      <c r="Q116" s="16" t="s">
        <v>45</v>
      </c>
      <c r="R116" s="16" t="s">
        <v>46</v>
      </c>
      <c r="S116" s="16" t="s">
        <v>47</v>
      </c>
      <c r="T116" s="16" t="s">
        <v>48</v>
      </c>
      <c r="U116" s="16" t="s">
        <v>49</v>
      </c>
      <c r="V116" s="16" t="s">
        <v>50</v>
      </c>
      <c r="W116" s="16" t="s">
        <v>51</v>
      </c>
      <c r="X116" s="16" t="s">
        <v>52</v>
      </c>
      <c r="Y116" s="16" t="s">
        <v>53</v>
      </c>
      <c r="Z116" s="16" t="s">
        <v>54</v>
      </c>
      <c r="AA116" s="16" t="s">
        <v>55</v>
      </c>
      <c r="AB116" s="16" t="s">
        <v>56</v>
      </c>
      <c r="AC116" s="16" t="s">
        <v>57</v>
      </c>
      <c r="AD116" s="16" t="s">
        <v>58</v>
      </c>
      <c r="AE116" s="16" t="s">
        <v>59</v>
      </c>
      <c r="AF116" s="16" t="s">
        <v>60</v>
      </c>
      <c r="AG116" s="16" t="s">
        <v>61</v>
      </c>
      <c r="AH116" s="16" t="s">
        <v>62</v>
      </c>
      <c r="AI116" s="16" t="s">
        <v>63</v>
      </c>
      <c r="AJ116" s="16" t="s">
        <v>64</v>
      </c>
      <c r="AK116" s="16" t="s">
        <v>65</v>
      </c>
    </row>
    <row r="117" spans="1:37" x14ac:dyDescent="0.2">
      <c r="A117" s="16" t="s">
        <v>66</v>
      </c>
      <c r="B117" s="16">
        <v>65.459999999999994</v>
      </c>
      <c r="C117" s="16">
        <v>164.46</v>
      </c>
      <c r="D117" s="16">
        <v>164.46</v>
      </c>
      <c r="E117" s="16">
        <v>164.46</v>
      </c>
      <c r="F117" s="16">
        <v>164.46</v>
      </c>
      <c r="G117" s="16">
        <v>148.96</v>
      </c>
      <c r="H117" s="16">
        <v>194.96</v>
      </c>
      <c r="I117" s="16">
        <v>148.96</v>
      </c>
      <c r="J117" s="16">
        <v>195.66</v>
      </c>
      <c r="K117" s="16">
        <v>195.66</v>
      </c>
      <c r="L117" s="16">
        <v>194.66</v>
      </c>
      <c r="M117" s="16">
        <v>319.17</v>
      </c>
      <c r="N117" s="16">
        <v>319.17</v>
      </c>
      <c r="O117" s="16">
        <v>319.17</v>
      </c>
      <c r="P117" s="16">
        <v>319.17</v>
      </c>
      <c r="Q117" s="16">
        <v>319.17</v>
      </c>
      <c r="R117" s="16">
        <v>319.17</v>
      </c>
      <c r="S117" s="16">
        <v>319.17</v>
      </c>
      <c r="T117" s="16">
        <v>319.17</v>
      </c>
      <c r="U117" s="16">
        <v>319.18</v>
      </c>
      <c r="V117" s="16">
        <v>319.17</v>
      </c>
      <c r="W117" s="16">
        <v>329.17</v>
      </c>
      <c r="X117" s="16">
        <v>329.17</v>
      </c>
      <c r="Y117" s="16">
        <v>329.17</v>
      </c>
      <c r="Z117" s="16">
        <v>329.17</v>
      </c>
      <c r="AA117" s="16">
        <v>329.17</v>
      </c>
      <c r="AB117" s="16">
        <v>329.17</v>
      </c>
      <c r="AC117" s="16">
        <v>329.17</v>
      </c>
      <c r="AD117" s="16">
        <v>329.18</v>
      </c>
      <c r="AE117" s="16">
        <v>329.17</v>
      </c>
      <c r="AF117" s="16">
        <v>329.17</v>
      </c>
      <c r="AG117" s="16">
        <v>339.18</v>
      </c>
      <c r="AH117" s="16">
        <v>339.18</v>
      </c>
      <c r="AI117" s="16">
        <v>339.17</v>
      </c>
      <c r="AJ117" s="16">
        <v>339.17</v>
      </c>
      <c r="AK117" s="16">
        <v>339.18</v>
      </c>
    </row>
    <row r="118" spans="1:37" x14ac:dyDescent="0.2">
      <c r="A118" s="16" t="s">
        <v>67</v>
      </c>
      <c r="B118" s="16">
        <v>1031.5</v>
      </c>
      <c r="C118" s="16">
        <v>1031.5</v>
      </c>
      <c r="D118" s="16">
        <v>1031.5</v>
      </c>
      <c r="E118" s="16">
        <v>1031.5</v>
      </c>
      <c r="F118" s="16">
        <v>1031.5</v>
      </c>
      <c r="G118" s="16">
        <v>1031.5</v>
      </c>
      <c r="H118" s="16">
        <v>1031.5</v>
      </c>
      <c r="I118" s="16">
        <v>1031.5</v>
      </c>
      <c r="J118" s="16">
        <v>1031.5</v>
      </c>
      <c r="K118" s="16">
        <v>1031.5</v>
      </c>
      <c r="L118" s="16">
        <v>1031.5</v>
      </c>
      <c r="M118" s="16">
        <v>81.5</v>
      </c>
      <c r="N118" s="16">
        <v>81.5</v>
      </c>
      <c r="O118" s="16">
        <v>81.5</v>
      </c>
      <c r="P118" s="16">
        <v>81.5</v>
      </c>
      <c r="Q118" s="16">
        <v>81.5</v>
      </c>
      <c r="R118" s="16">
        <v>81.5</v>
      </c>
      <c r="S118" s="16">
        <v>81.5</v>
      </c>
      <c r="T118" s="16">
        <v>81.5</v>
      </c>
      <c r="U118" s="16">
        <v>81.5</v>
      </c>
      <c r="V118" s="16">
        <v>81.5</v>
      </c>
      <c r="W118" s="16">
        <v>81.5</v>
      </c>
      <c r="X118" s="16">
        <v>81.5</v>
      </c>
      <c r="Y118" s="16">
        <v>81.5</v>
      </c>
      <c r="Z118" s="16">
        <v>81.5</v>
      </c>
      <c r="AA118" s="16">
        <v>81.5</v>
      </c>
      <c r="AB118" s="16">
        <v>81.5</v>
      </c>
      <c r="AC118" s="16">
        <v>81.5</v>
      </c>
      <c r="AD118" s="16">
        <v>81.5</v>
      </c>
      <c r="AE118" s="16">
        <v>81.5</v>
      </c>
      <c r="AF118" s="16">
        <v>81.5</v>
      </c>
      <c r="AG118" s="16">
        <v>81.5</v>
      </c>
      <c r="AH118" s="16">
        <v>81.5</v>
      </c>
      <c r="AI118" s="16">
        <v>81.5</v>
      </c>
      <c r="AJ118" s="16">
        <v>81.5</v>
      </c>
      <c r="AK118" s="16">
        <v>81.5</v>
      </c>
    </row>
    <row r="119" spans="1:37" x14ac:dyDescent="0.2">
      <c r="A119" s="16" t="s">
        <v>68</v>
      </c>
      <c r="B119" s="16">
        <v>275</v>
      </c>
      <c r="C119" s="16">
        <v>275</v>
      </c>
      <c r="D119" s="16">
        <v>275</v>
      </c>
      <c r="E119" s="16">
        <v>275</v>
      </c>
      <c r="F119" s="16">
        <v>275</v>
      </c>
      <c r="G119" s="16">
        <v>275</v>
      </c>
      <c r="H119" s="16">
        <v>275</v>
      </c>
      <c r="I119" s="16">
        <v>275</v>
      </c>
      <c r="J119" s="16">
        <v>275</v>
      </c>
      <c r="K119" s="16">
        <v>275</v>
      </c>
      <c r="L119" s="16">
        <v>275</v>
      </c>
      <c r="M119" s="16">
        <v>275</v>
      </c>
      <c r="N119" s="16">
        <v>275</v>
      </c>
      <c r="O119" s="16">
        <v>275</v>
      </c>
      <c r="P119" s="16">
        <v>275</v>
      </c>
      <c r="Q119" s="16">
        <v>275</v>
      </c>
      <c r="R119" s="16">
        <v>375</v>
      </c>
      <c r="S119" s="16">
        <v>375</v>
      </c>
      <c r="T119" s="16">
        <v>475</v>
      </c>
      <c r="U119" s="16">
        <v>475</v>
      </c>
      <c r="V119" s="16">
        <v>475</v>
      </c>
      <c r="W119" s="16">
        <v>475</v>
      </c>
      <c r="X119" s="16">
        <v>475</v>
      </c>
      <c r="Y119" s="16">
        <v>475</v>
      </c>
      <c r="Z119" s="16">
        <v>475</v>
      </c>
      <c r="AA119" s="16">
        <v>475</v>
      </c>
      <c r="AB119" s="16">
        <v>485</v>
      </c>
      <c r="AC119" s="16">
        <v>485</v>
      </c>
      <c r="AD119" s="16">
        <v>485</v>
      </c>
      <c r="AE119" s="16">
        <v>485</v>
      </c>
      <c r="AF119" s="16">
        <v>485</v>
      </c>
      <c r="AG119" s="16">
        <v>485</v>
      </c>
      <c r="AH119" s="16">
        <v>485</v>
      </c>
      <c r="AI119" s="16">
        <v>485</v>
      </c>
      <c r="AJ119" s="16">
        <v>485</v>
      </c>
      <c r="AK119" s="16">
        <v>485</v>
      </c>
    </row>
    <row r="120" spans="1:37" x14ac:dyDescent="0.2">
      <c r="A120" s="16" t="s">
        <v>1</v>
      </c>
      <c r="B120" s="16">
        <v>0</v>
      </c>
      <c r="C120" s="16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</row>
    <row r="121" spans="1:37" x14ac:dyDescent="0.2">
      <c r="A121" s="16" t="s">
        <v>2</v>
      </c>
      <c r="B121" s="16">
        <v>0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  <c r="AK121" s="16">
        <v>0</v>
      </c>
    </row>
    <row r="122" spans="1:37" x14ac:dyDescent="0.2">
      <c r="A122" s="16" t="s">
        <v>69</v>
      </c>
      <c r="B122" s="16">
        <v>811</v>
      </c>
      <c r="C122" s="16">
        <v>817</v>
      </c>
      <c r="D122" s="16">
        <v>817</v>
      </c>
      <c r="E122" s="16">
        <v>817</v>
      </c>
      <c r="F122" s="16">
        <v>817</v>
      </c>
      <c r="G122" s="16">
        <v>865</v>
      </c>
      <c r="H122" s="16">
        <v>866</v>
      </c>
      <c r="I122" s="16">
        <v>866</v>
      </c>
      <c r="J122" s="16">
        <v>894.3</v>
      </c>
      <c r="K122" s="16">
        <v>894.3</v>
      </c>
      <c r="L122" s="16">
        <v>895.3</v>
      </c>
      <c r="M122" s="16">
        <v>823.63</v>
      </c>
      <c r="N122" s="16">
        <v>943.81</v>
      </c>
      <c r="O122" s="16">
        <v>943.99</v>
      </c>
      <c r="P122" s="16">
        <v>984.18</v>
      </c>
      <c r="Q122" s="16">
        <v>984.4</v>
      </c>
      <c r="R122" s="16">
        <v>1024.6400000000001</v>
      </c>
      <c r="S122" s="16">
        <v>1024.92</v>
      </c>
      <c r="T122" s="16">
        <v>1065.21</v>
      </c>
      <c r="U122" s="16">
        <v>1065.52</v>
      </c>
      <c r="V122" s="16">
        <v>1105.8499999999999</v>
      </c>
      <c r="W122" s="16">
        <v>1106.19</v>
      </c>
      <c r="X122" s="16">
        <v>1146.53</v>
      </c>
      <c r="Y122" s="16">
        <v>1146.9000000000001</v>
      </c>
      <c r="Z122" s="16">
        <v>1187.27</v>
      </c>
      <c r="AA122" s="16">
        <v>1187.6400000000001</v>
      </c>
      <c r="AB122" s="16">
        <v>1228.01</v>
      </c>
      <c r="AC122" s="16">
        <v>1228.3800000000001</v>
      </c>
      <c r="AD122" s="16">
        <v>1268.74</v>
      </c>
      <c r="AE122" s="16">
        <v>1269.0999999999999</v>
      </c>
      <c r="AF122" s="16">
        <v>1309.46</v>
      </c>
      <c r="AG122" s="16">
        <v>1309.83</v>
      </c>
      <c r="AH122" s="16">
        <v>1360.19</v>
      </c>
      <c r="AI122" s="16">
        <v>1360.55</v>
      </c>
      <c r="AJ122" s="16">
        <v>1360.92</v>
      </c>
      <c r="AK122" s="16">
        <v>1361.29</v>
      </c>
    </row>
    <row r="123" spans="1:37" x14ac:dyDescent="0.2">
      <c r="A123" s="16" t="s">
        <v>70</v>
      </c>
      <c r="B123" s="16">
        <v>0</v>
      </c>
      <c r="C123" s="16">
        <v>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2.2799999999999998</v>
      </c>
      <c r="K123" s="16">
        <v>2.2799999999999998</v>
      </c>
      <c r="L123" s="16">
        <v>3.28</v>
      </c>
      <c r="M123" s="16">
        <v>3.28</v>
      </c>
      <c r="N123" s="16">
        <v>4.3600000000000003</v>
      </c>
      <c r="O123" s="16">
        <v>8.73</v>
      </c>
      <c r="P123" s="16">
        <v>9.19</v>
      </c>
      <c r="Q123" s="16">
        <v>9.85</v>
      </c>
      <c r="R123" s="16">
        <v>10.82</v>
      </c>
      <c r="S123" s="16">
        <v>12.29</v>
      </c>
      <c r="T123" s="16">
        <v>18.55</v>
      </c>
      <c r="U123" s="16">
        <v>21.15</v>
      </c>
      <c r="V123" s="16">
        <v>24.14</v>
      </c>
      <c r="W123" s="16">
        <v>27.5</v>
      </c>
      <c r="X123" s="16">
        <v>31.28</v>
      </c>
      <c r="Y123" s="16">
        <v>39.47</v>
      </c>
      <c r="Z123" s="16">
        <v>44.31</v>
      </c>
      <c r="AA123" s="16">
        <v>49.54</v>
      </c>
      <c r="AB123" s="16">
        <v>55.31</v>
      </c>
      <c r="AC123" s="16">
        <v>61.55</v>
      </c>
      <c r="AD123" s="16">
        <v>72.3</v>
      </c>
      <c r="AE123" s="16">
        <v>79.260000000000005</v>
      </c>
      <c r="AF123" s="16">
        <v>86.48</v>
      </c>
      <c r="AG123" s="16">
        <v>93.96</v>
      </c>
      <c r="AH123" s="16">
        <v>101.74</v>
      </c>
      <c r="AI123" s="16">
        <v>113.84</v>
      </c>
      <c r="AJ123" s="16">
        <v>122.22</v>
      </c>
      <c r="AK123" s="16">
        <v>130.88999999999999</v>
      </c>
    </row>
    <row r="124" spans="1:37" x14ac:dyDescent="0.2">
      <c r="A124" s="16" t="s">
        <v>3</v>
      </c>
      <c r="B124" s="16">
        <v>0</v>
      </c>
      <c r="C124" s="16">
        <v>0</v>
      </c>
      <c r="D124" s="16">
        <v>0</v>
      </c>
      <c r="E124" s="16">
        <v>0</v>
      </c>
      <c r="F124" s="16">
        <v>102</v>
      </c>
      <c r="G124" s="16">
        <v>102</v>
      </c>
      <c r="H124" s="16">
        <v>246</v>
      </c>
      <c r="I124" s="16">
        <v>246</v>
      </c>
      <c r="J124" s="16">
        <v>388</v>
      </c>
      <c r="K124" s="16">
        <v>488</v>
      </c>
      <c r="L124" s="16">
        <v>488</v>
      </c>
      <c r="M124" s="16">
        <v>488.25</v>
      </c>
      <c r="N124" s="16">
        <v>672.25</v>
      </c>
      <c r="O124" s="16">
        <v>732.25</v>
      </c>
      <c r="P124" s="16">
        <v>732.25</v>
      </c>
      <c r="Q124" s="16">
        <v>732.25</v>
      </c>
      <c r="R124" s="16">
        <v>732.25</v>
      </c>
      <c r="S124" s="16">
        <v>732.25</v>
      </c>
      <c r="T124" s="16">
        <v>792.25</v>
      </c>
      <c r="U124" s="16">
        <v>792.25</v>
      </c>
      <c r="V124" s="16">
        <v>792.25</v>
      </c>
      <c r="W124" s="16">
        <v>792.25</v>
      </c>
      <c r="X124" s="16">
        <v>792.25</v>
      </c>
      <c r="Y124" s="16">
        <v>792.25</v>
      </c>
      <c r="Z124" s="16">
        <v>792.25</v>
      </c>
      <c r="AA124" s="16">
        <v>792.25</v>
      </c>
      <c r="AB124" s="16">
        <v>792.25</v>
      </c>
      <c r="AC124" s="16">
        <v>792.25</v>
      </c>
      <c r="AD124" s="16">
        <v>792.25</v>
      </c>
      <c r="AE124" s="16">
        <v>792.25</v>
      </c>
      <c r="AF124" s="16">
        <v>792.25</v>
      </c>
      <c r="AG124" s="16">
        <v>792.25</v>
      </c>
      <c r="AH124" s="16">
        <v>792.25</v>
      </c>
      <c r="AI124" s="16">
        <v>792.25</v>
      </c>
      <c r="AJ124" s="16">
        <v>792.25</v>
      </c>
      <c r="AK124" s="16">
        <v>792.25</v>
      </c>
    </row>
    <row r="125" spans="1:37" x14ac:dyDescent="0.2">
      <c r="A125" s="16" t="s">
        <v>71</v>
      </c>
      <c r="B125" s="16">
        <v>12847</v>
      </c>
      <c r="C125" s="16">
        <v>12614</v>
      </c>
      <c r="D125" s="16">
        <v>12661</v>
      </c>
      <c r="E125" s="16">
        <v>12733</v>
      </c>
      <c r="F125" s="16">
        <v>12858</v>
      </c>
      <c r="G125" s="16">
        <v>13202</v>
      </c>
      <c r="H125" s="16">
        <v>13673</v>
      </c>
      <c r="I125" s="16">
        <v>13673</v>
      </c>
      <c r="J125" s="16">
        <v>13687</v>
      </c>
      <c r="K125" s="16">
        <v>14207</v>
      </c>
      <c r="L125" s="16">
        <v>15029</v>
      </c>
      <c r="M125" s="16">
        <v>15204.37</v>
      </c>
      <c r="N125" s="16">
        <v>15400.97</v>
      </c>
      <c r="O125" s="16">
        <v>15454.8</v>
      </c>
      <c r="P125" s="16">
        <v>15506.11</v>
      </c>
      <c r="Q125" s="16">
        <v>15557.36</v>
      </c>
      <c r="R125" s="16">
        <v>15608.71</v>
      </c>
      <c r="S125" s="16">
        <v>15660.2</v>
      </c>
      <c r="T125" s="16">
        <v>15711.85</v>
      </c>
      <c r="U125" s="16">
        <v>15763.68</v>
      </c>
      <c r="V125" s="16">
        <v>16915.599999999999</v>
      </c>
      <c r="W125" s="16">
        <v>16967.63</v>
      </c>
      <c r="X125" s="16">
        <v>17507.73</v>
      </c>
      <c r="Y125" s="16">
        <v>17559.88</v>
      </c>
      <c r="Z125" s="16">
        <v>17612.05</v>
      </c>
      <c r="AA125" s="16">
        <v>17664.330000000002</v>
      </c>
      <c r="AB125" s="16">
        <v>17716.59</v>
      </c>
      <c r="AC125" s="16">
        <v>17768.82</v>
      </c>
      <c r="AD125" s="16">
        <v>17821.03</v>
      </c>
      <c r="AE125" s="16">
        <v>17873.18</v>
      </c>
      <c r="AF125" s="16">
        <v>17925.3</v>
      </c>
      <c r="AG125" s="16">
        <v>17977.38</v>
      </c>
      <c r="AH125" s="16">
        <v>18029.45</v>
      </c>
      <c r="AI125" s="16">
        <v>18081.5</v>
      </c>
      <c r="AJ125" s="16">
        <v>18133.509999999998</v>
      </c>
      <c r="AK125" s="16">
        <v>18135.52</v>
      </c>
    </row>
    <row r="127" spans="1:37" ht="19" x14ac:dyDescent="0.25">
      <c r="A127" s="17" t="s">
        <v>81</v>
      </c>
    </row>
    <row r="128" spans="1:37" x14ac:dyDescent="0.2">
      <c r="A128" s="16" t="s">
        <v>29</v>
      </c>
      <c r="B128" s="16" t="s">
        <v>30</v>
      </c>
      <c r="C128" s="16" t="s">
        <v>31</v>
      </c>
      <c r="D128" s="16" t="s">
        <v>32</v>
      </c>
      <c r="E128" s="16" t="s">
        <v>33</v>
      </c>
      <c r="F128" s="16" t="s">
        <v>34</v>
      </c>
      <c r="G128" s="16" t="s">
        <v>35</v>
      </c>
      <c r="H128" s="16" t="s">
        <v>36</v>
      </c>
      <c r="I128" s="16" t="s">
        <v>37</v>
      </c>
      <c r="J128" s="16" t="s">
        <v>38</v>
      </c>
      <c r="K128" s="16" t="s">
        <v>39</v>
      </c>
      <c r="L128" s="16" t="s">
        <v>40</v>
      </c>
      <c r="M128" s="16" t="s">
        <v>41</v>
      </c>
      <c r="N128" s="16" t="s">
        <v>42</v>
      </c>
      <c r="O128" s="16" t="s">
        <v>43</v>
      </c>
      <c r="P128" s="16" t="s">
        <v>44</v>
      </c>
      <c r="Q128" s="16" t="s">
        <v>45</v>
      </c>
      <c r="R128" s="16" t="s">
        <v>46</v>
      </c>
      <c r="S128" s="16" t="s">
        <v>47</v>
      </c>
      <c r="T128" s="16" t="s">
        <v>48</v>
      </c>
      <c r="U128" s="16" t="s">
        <v>49</v>
      </c>
      <c r="V128" s="16" t="s">
        <v>50</v>
      </c>
      <c r="W128" s="16" t="s">
        <v>51</v>
      </c>
      <c r="X128" s="16" t="s">
        <v>52</v>
      </c>
      <c r="Y128" s="16" t="s">
        <v>53</v>
      </c>
      <c r="Z128" s="16" t="s">
        <v>54</v>
      </c>
      <c r="AA128" s="16" t="s">
        <v>55</v>
      </c>
      <c r="AB128" s="16" t="s">
        <v>56</v>
      </c>
      <c r="AC128" s="16" t="s">
        <v>57</v>
      </c>
      <c r="AD128" s="16" t="s">
        <v>58</v>
      </c>
      <c r="AE128" s="16" t="s">
        <v>59</v>
      </c>
      <c r="AF128" s="16" t="s">
        <v>60</v>
      </c>
      <c r="AG128" s="16" t="s">
        <v>61</v>
      </c>
      <c r="AH128" s="16" t="s">
        <v>62</v>
      </c>
      <c r="AI128" s="16" t="s">
        <v>63</v>
      </c>
      <c r="AJ128" s="16" t="s">
        <v>64</v>
      </c>
      <c r="AK128" s="16" t="s">
        <v>65</v>
      </c>
    </row>
    <row r="129" spans="1:37" x14ac:dyDescent="0.2">
      <c r="A129" s="16" t="s">
        <v>66</v>
      </c>
      <c r="B129" s="16">
        <v>304.17</v>
      </c>
      <c r="C129" s="16">
        <v>304.17</v>
      </c>
      <c r="D129" s="16">
        <v>304.17</v>
      </c>
      <c r="E129" s="16">
        <v>304.17</v>
      </c>
      <c r="F129" s="16">
        <v>397.17</v>
      </c>
      <c r="G129" s="16">
        <v>644.66999999999996</v>
      </c>
      <c r="H129" s="16">
        <v>644.66999999999996</v>
      </c>
      <c r="I129" s="16">
        <v>730.67</v>
      </c>
      <c r="J129" s="16">
        <v>578.72</v>
      </c>
      <c r="K129" s="16">
        <v>486.5</v>
      </c>
      <c r="L129" s="16">
        <v>716.46</v>
      </c>
      <c r="M129" s="16">
        <v>866.46</v>
      </c>
      <c r="N129" s="16">
        <v>866.46</v>
      </c>
      <c r="O129" s="16">
        <v>866.46</v>
      </c>
      <c r="P129" s="16">
        <v>866.46</v>
      </c>
      <c r="Q129" s="16">
        <v>866.46</v>
      </c>
      <c r="R129" s="16">
        <v>866.46</v>
      </c>
      <c r="S129" s="16">
        <v>866.46</v>
      </c>
      <c r="T129" s="16">
        <v>866.46</v>
      </c>
      <c r="U129" s="16">
        <v>866.46</v>
      </c>
      <c r="V129" s="16">
        <v>866.46</v>
      </c>
      <c r="W129" s="16">
        <v>866.46</v>
      </c>
      <c r="X129" s="16">
        <v>866.46</v>
      </c>
      <c r="Y129" s="16">
        <v>866.46</v>
      </c>
      <c r="Z129" s="16">
        <v>866.46</v>
      </c>
      <c r="AA129" s="16">
        <v>866.46</v>
      </c>
      <c r="AB129" s="16">
        <v>866.46</v>
      </c>
      <c r="AC129" s="16">
        <v>866.46</v>
      </c>
      <c r="AD129" s="16">
        <v>866.46</v>
      </c>
      <c r="AE129" s="16">
        <v>866.46</v>
      </c>
      <c r="AF129" s="16">
        <v>866.46</v>
      </c>
      <c r="AG129" s="16">
        <v>866.46</v>
      </c>
      <c r="AH129" s="16">
        <v>866.46</v>
      </c>
      <c r="AI129" s="16">
        <v>866.46</v>
      </c>
      <c r="AJ129" s="16">
        <v>866.46</v>
      </c>
      <c r="AK129" s="16">
        <v>866.46</v>
      </c>
    </row>
    <row r="130" spans="1:37" x14ac:dyDescent="0.2">
      <c r="A130" s="16" t="s">
        <v>67</v>
      </c>
      <c r="B130" s="16">
        <v>268.45</v>
      </c>
      <c r="C130" s="16">
        <v>268.45</v>
      </c>
      <c r="D130" s="16">
        <v>268.45</v>
      </c>
      <c r="E130" s="16">
        <v>268.45</v>
      </c>
      <c r="F130" s="16">
        <v>268.45</v>
      </c>
      <c r="G130" s="16">
        <v>268.45</v>
      </c>
      <c r="H130" s="16">
        <v>268.45</v>
      </c>
      <c r="I130" s="16">
        <v>268.45</v>
      </c>
      <c r="J130" s="16">
        <v>268.45</v>
      </c>
      <c r="K130" s="16">
        <v>268.45</v>
      </c>
      <c r="L130" s="16">
        <v>268.45</v>
      </c>
      <c r="M130" s="16">
        <v>268.45</v>
      </c>
      <c r="N130" s="16">
        <v>268.45</v>
      </c>
      <c r="O130" s="16">
        <v>268.45</v>
      </c>
      <c r="P130" s="16">
        <v>268.45</v>
      </c>
      <c r="Q130" s="16">
        <v>268.45</v>
      </c>
      <c r="R130" s="16">
        <v>318.45</v>
      </c>
      <c r="S130" s="16">
        <v>318.45</v>
      </c>
      <c r="T130" s="16">
        <v>318.45</v>
      </c>
      <c r="U130" s="16">
        <v>318.45</v>
      </c>
      <c r="V130" s="16">
        <v>318.45</v>
      </c>
      <c r="W130" s="16">
        <v>318.45</v>
      </c>
      <c r="X130" s="16">
        <v>318.45</v>
      </c>
      <c r="Y130" s="16">
        <v>318.45</v>
      </c>
      <c r="Z130" s="16">
        <v>318.45</v>
      </c>
      <c r="AA130" s="16">
        <v>318.45</v>
      </c>
      <c r="AB130" s="16">
        <v>318.45</v>
      </c>
      <c r="AC130" s="16">
        <v>318.45</v>
      </c>
      <c r="AD130" s="16">
        <v>318.45</v>
      </c>
      <c r="AE130" s="16">
        <v>318.45</v>
      </c>
      <c r="AF130" s="16">
        <v>318.45</v>
      </c>
      <c r="AG130" s="16">
        <v>318.45</v>
      </c>
      <c r="AH130" s="16">
        <v>318.45</v>
      </c>
      <c r="AI130" s="16">
        <v>318.45</v>
      </c>
      <c r="AJ130" s="16">
        <v>318.45</v>
      </c>
      <c r="AK130" s="16">
        <v>318.45</v>
      </c>
    </row>
    <row r="131" spans="1:37" x14ac:dyDescent="0.2">
      <c r="A131" s="16" t="s">
        <v>68</v>
      </c>
      <c r="B131" s="16">
        <v>482</v>
      </c>
      <c r="C131" s="16">
        <v>482</v>
      </c>
      <c r="D131" s="16">
        <v>482</v>
      </c>
      <c r="E131" s="16">
        <v>482</v>
      </c>
      <c r="F131" s="16">
        <v>482</v>
      </c>
      <c r="G131" s="16">
        <v>482</v>
      </c>
      <c r="H131" s="16">
        <v>482</v>
      </c>
      <c r="I131" s="16">
        <v>482</v>
      </c>
      <c r="J131" s="16">
        <v>482</v>
      </c>
      <c r="K131" s="16">
        <v>742</v>
      </c>
      <c r="L131" s="16">
        <v>742</v>
      </c>
      <c r="M131" s="16">
        <v>742</v>
      </c>
      <c r="N131" s="16">
        <v>742</v>
      </c>
      <c r="O131" s="16">
        <v>742</v>
      </c>
      <c r="P131" s="16">
        <v>742</v>
      </c>
      <c r="Q131" s="16">
        <v>1092</v>
      </c>
      <c r="R131" s="16">
        <v>1092</v>
      </c>
      <c r="S131" s="16">
        <v>1352</v>
      </c>
      <c r="T131" s="16">
        <v>1352</v>
      </c>
      <c r="U131" s="16">
        <v>1352</v>
      </c>
      <c r="V131" s="16">
        <v>1612</v>
      </c>
      <c r="W131" s="16">
        <v>1612</v>
      </c>
      <c r="X131" s="16">
        <v>1612</v>
      </c>
      <c r="Y131" s="16">
        <v>1872</v>
      </c>
      <c r="Z131" s="16">
        <v>2392</v>
      </c>
      <c r="AA131" s="16">
        <v>2652</v>
      </c>
      <c r="AB131" s="16">
        <v>2652</v>
      </c>
      <c r="AC131" s="16">
        <v>2652</v>
      </c>
      <c r="AD131" s="16">
        <v>2652</v>
      </c>
      <c r="AE131" s="16">
        <v>2652</v>
      </c>
      <c r="AF131" s="16">
        <v>2852</v>
      </c>
      <c r="AG131" s="16">
        <v>2852</v>
      </c>
      <c r="AH131" s="16">
        <v>2852</v>
      </c>
      <c r="AI131" s="16">
        <v>2852</v>
      </c>
      <c r="AJ131" s="16">
        <v>2852</v>
      </c>
      <c r="AK131" s="16">
        <v>2852</v>
      </c>
    </row>
    <row r="132" spans="1:37" x14ac:dyDescent="0.2">
      <c r="A132" s="16" t="s">
        <v>1</v>
      </c>
      <c r="B132" s="16">
        <v>1818.38</v>
      </c>
      <c r="C132" s="16">
        <v>1818.38</v>
      </c>
      <c r="D132" s="16">
        <v>1818.38</v>
      </c>
      <c r="E132" s="16">
        <v>1818.38</v>
      </c>
      <c r="F132" s="16">
        <v>1818.38</v>
      </c>
      <c r="G132" s="16">
        <v>1818.38</v>
      </c>
      <c r="H132" s="16">
        <v>1818.38</v>
      </c>
      <c r="I132" s="16">
        <v>1818.38</v>
      </c>
      <c r="J132" s="16">
        <v>1752.38</v>
      </c>
      <c r="K132" s="16">
        <v>1651.38</v>
      </c>
      <c r="L132" s="16">
        <v>1651.38</v>
      </c>
      <c r="M132" s="16">
        <v>1651.38</v>
      </c>
      <c r="N132" s="16">
        <v>1651.38</v>
      </c>
      <c r="O132" s="16">
        <v>1651.38</v>
      </c>
      <c r="P132" s="16">
        <v>1651.38</v>
      </c>
      <c r="Q132" s="16">
        <v>1651.38</v>
      </c>
      <c r="R132" s="16">
        <v>1501.38</v>
      </c>
      <c r="S132" s="16">
        <v>1351.38</v>
      </c>
      <c r="T132" s="16">
        <v>1351.38</v>
      </c>
      <c r="U132" s="16">
        <v>1351.38</v>
      </c>
      <c r="V132" s="16">
        <v>1351.38</v>
      </c>
      <c r="W132" s="16">
        <v>1296.3800000000001</v>
      </c>
      <c r="X132" s="16">
        <v>1296.3800000000001</v>
      </c>
      <c r="Y132" s="16">
        <v>680</v>
      </c>
      <c r="Z132" s="16">
        <v>810</v>
      </c>
      <c r="AA132" s="16">
        <v>810</v>
      </c>
      <c r="AB132" s="16">
        <v>810</v>
      </c>
      <c r="AC132" s="16">
        <v>810</v>
      </c>
      <c r="AD132" s="16">
        <v>810</v>
      </c>
      <c r="AE132" s="16">
        <v>810</v>
      </c>
      <c r="AF132" s="16">
        <v>810</v>
      </c>
      <c r="AG132" s="16">
        <v>810</v>
      </c>
      <c r="AH132" s="16">
        <v>505</v>
      </c>
      <c r="AI132" s="16">
        <v>505</v>
      </c>
      <c r="AJ132" s="16">
        <v>505</v>
      </c>
      <c r="AK132" s="16">
        <v>505</v>
      </c>
    </row>
    <row r="133" spans="1:37" x14ac:dyDescent="0.2">
      <c r="A133" s="16" t="s">
        <v>2</v>
      </c>
      <c r="B133" s="16">
        <v>0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  <c r="AK133" s="16">
        <v>0</v>
      </c>
    </row>
    <row r="134" spans="1:37" x14ac:dyDescent="0.2">
      <c r="A134" s="16" t="s">
        <v>69</v>
      </c>
      <c r="B134" s="16">
        <v>0</v>
      </c>
      <c r="C134" s="16">
        <v>0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2</v>
      </c>
      <c r="L134" s="16">
        <v>2</v>
      </c>
      <c r="M134" s="16">
        <v>36.020000000000003</v>
      </c>
      <c r="N134" s="16">
        <v>161.03</v>
      </c>
      <c r="O134" s="16">
        <v>161.03</v>
      </c>
      <c r="P134" s="16">
        <v>161.03</v>
      </c>
      <c r="Q134" s="16">
        <v>161.03</v>
      </c>
      <c r="R134" s="16">
        <v>161.03</v>
      </c>
      <c r="S134" s="16">
        <v>161.03</v>
      </c>
      <c r="T134" s="16">
        <v>161.03</v>
      </c>
      <c r="U134" s="16">
        <v>161.03</v>
      </c>
      <c r="V134" s="16">
        <v>161.03</v>
      </c>
      <c r="W134" s="16">
        <v>161.03</v>
      </c>
      <c r="X134" s="16">
        <v>161.03</v>
      </c>
      <c r="Y134" s="16">
        <v>161.03</v>
      </c>
      <c r="Z134" s="16">
        <v>161.03</v>
      </c>
      <c r="AA134" s="16">
        <v>161.03</v>
      </c>
      <c r="AB134" s="16">
        <v>161.03</v>
      </c>
      <c r="AC134" s="16">
        <v>161.03</v>
      </c>
      <c r="AD134" s="16">
        <v>161.03</v>
      </c>
      <c r="AE134" s="16">
        <v>161.03</v>
      </c>
      <c r="AF134" s="16">
        <v>161.03</v>
      </c>
      <c r="AG134" s="16">
        <v>161.03</v>
      </c>
      <c r="AH134" s="16">
        <v>161.03</v>
      </c>
      <c r="AI134" s="16">
        <v>161.03</v>
      </c>
      <c r="AJ134" s="16">
        <v>161.03</v>
      </c>
      <c r="AK134" s="16">
        <v>161.03</v>
      </c>
    </row>
    <row r="135" spans="1:37" x14ac:dyDescent="0.2">
      <c r="A135" s="16" t="s">
        <v>70</v>
      </c>
      <c r="B135" s="16">
        <v>0</v>
      </c>
      <c r="C135" s="16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4</v>
      </c>
      <c r="L135" s="16">
        <v>4</v>
      </c>
      <c r="M135" s="16">
        <v>4</v>
      </c>
      <c r="N135" s="16">
        <v>4</v>
      </c>
      <c r="O135" s="16">
        <v>4</v>
      </c>
      <c r="P135" s="16">
        <v>21.79</v>
      </c>
      <c r="Q135" s="16">
        <v>41.81</v>
      </c>
      <c r="R135" s="16">
        <v>61.85</v>
      </c>
      <c r="S135" s="16">
        <v>76.92</v>
      </c>
      <c r="T135" s="16">
        <v>77.03</v>
      </c>
      <c r="U135" s="16">
        <v>77.17</v>
      </c>
      <c r="V135" s="16">
        <v>77.34</v>
      </c>
      <c r="W135" s="16">
        <v>77.56</v>
      </c>
      <c r="X135" s="16">
        <v>92.8</v>
      </c>
      <c r="Y135" s="16">
        <v>93.09</v>
      </c>
      <c r="Z135" s="16">
        <v>93.45</v>
      </c>
      <c r="AA135" s="16">
        <v>93.86</v>
      </c>
      <c r="AB135" s="16">
        <v>94.32</v>
      </c>
      <c r="AC135" s="16">
        <v>109.83</v>
      </c>
      <c r="AD135" s="16">
        <v>110.46</v>
      </c>
      <c r="AE135" s="16">
        <v>111.18</v>
      </c>
      <c r="AF135" s="16">
        <v>111.95</v>
      </c>
      <c r="AG135" s="16">
        <v>112.77</v>
      </c>
      <c r="AH135" s="16">
        <v>128.63999999999999</v>
      </c>
      <c r="AI135" s="16">
        <v>129.59</v>
      </c>
      <c r="AJ135" s="16">
        <v>130.61000000000001</v>
      </c>
      <c r="AK135" s="16">
        <v>131.69999999999999</v>
      </c>
    </row>
    <row r="136" spans="1:37" x14ac:dyDescent="0.2">
      <c r="A136" s="16" t="s">
        <v>3</v>
      </c>
      <c r="B136" s="16">
        <v>15.86</v>
      </c>
      <c r="C136" s="16">
        <v>171.18</v>
      </c>
      <c r="D136" s="16">
        <v>171.18</v>
      </c>
      <c r="E136" s="16">
        <v>171.18</v>
      </c>
      <c r="F136" s="16">
        <v>171.18</v>
      </c>
      <c r="G136" s="16">
        <v>171.18</v>
      </c>
      <c r="H136" s="16">
        <v>196.68</v>
      </c>
      <c r="I136" s="16">
        <v>196.68</v>
      </c>
      <c r="J136" s="16">
        <v>196.68</v>
      </c>
      <c r="K136" s="16">
        <v>196.68</v>
      </c>
      <c r="L136" s="16">
        <v>221.18</v>
      </c>
      <c r="M136" s="16">
        <v>221.71</v>
      </c>
      <c r="N136" s="16">
        <v>398.86</v>
      </c>
      <c r="O136" s="16">
        <v>398.99</v>
      </c>
      <c r="P136" s="16">
        <v>399.18</v>
      </c>
      <c r="Q136" s="16">
        <v>499.42</v>
      </c>
      <c r="R136" s="16">
        <v>499.71</v>
      </c>
      <c r="S136" s="16">
        <v>600.08000000000004</v>
      </c>
      <c r="T136" s="16">
        <v>600.53</v>
      </c>
      <c r="U136" s="16">
        <v>801.05</v>
      </c>
      <c r="V136" s="16">
        <v>1001.65</v>
      </c>
      <c r="W136" s="16">
        <v>1201.6500000000001</v>
      </c>
      <c r="X136" s="16">
        <v>1401.65</v>
      </c>
      <c r="Y136" s="16">
        <v>1601.65</v>
      </c>
      <c r="Z136" s="16">
        <v>1801.65</v>
      </c>
      <c r="AA136" s="16">
        <v>2001.65</v>
      </c>
      <c r="AB136" s="16">
        <v>2001.65</v>
      </c>
      <c r="AC136" s="16">
        <v>2001.65</v>
      </c>
      <c r="AD136" s="16">
        <v>2001.65</v>
      </c>
      <c r="AE136" s="16">
        <v>2101.65</v>
      </c>
      <c r="AF136" s="16">
        <v>2101.65</v>
      </c>
      <c r="AG136" s="16">
        <v>2101.65</v>
      </c>
      <c r="AH136" s="16">
        <v>2101.65</v>
      </c>
      <c r="AI136" s="16">
        <v>2201.65</v>
      </c>
      <c r="AJ136" s="16">
        <v>2201.65</v>
      </c>
      <c r="AK136" s="16">
        <v>2201.65</v>
      </c>
    </row>
    <row r="137" spans="1:37" x14ac:dyDescent="0.2">
      <c r="A137" s="16" t="s">
        <v>71</v>
      </c>
      <c r="B137" s="16">
        <v>863.81</v>
      </c>
      <c r="C137" s="16">
        <v>863.81</v>
      </c>
      <c r="D137" s="16">
        <v>863.81</v>
      </c>
      <c r="E137" s="16">
        <v>863.81</v>
      </c>
      <c r="F137" s="16">
        <v>863.81</v>
      </c>
      <c r="G137" s="16">
        <v>863.81</v>
      </c>
      <c r="H137" s="16">
        <v>863.81</v>
      </c>
      <c r="I137" s="16">
        <v>863.81</v>
      </c>
      <c r="J137" s="16">
        <v>863.81</v>
      </c>
      <c r="K137" s="16">
        <v>863.81</v>
      </c>
      <c r="L137" s="16">
        <v>889.06</v>
      </c>
      <c r="M137" s="16">
        <v>889.06</v>
      </c>
      <c r="N137" s="16">
        <v>889.06</v>
      </c>
      <c r="O137" s="16">
        <v>889.22</v>
      </c>
      <c r="P137" s="16">
        <v>889.26</v>
      </c>
      <c r="Q137" s="16">
        <v>889.3</v>
      </c>
      <c r="R137" s="16">
        <v>939.35</v>
      </c>
      <c r="S137" s="16">
        <v>939.41</v>
      </c>
      <c r="T137" s="16">
        <v>939.49</v>
      </c>
      <c r="U137" s="16">
        <v>939.58</v>
      </c>
      <c r="V137" s="16">
        <v>964.69</v>
      </c>
      <c r="W137" s="16">
        <v>964.81</v>
      </c>
      <c r="X137" s="16">
        <v>964.95</v>
      </c>
      <c r="Y137" s="16">
        <v>965.1</v>
      </c>
      <c r="Z137" s="16">
        <v>965.26</v>
      </c>
      <c r="AA137" s="16">
        <v>965.43</v>
      </c>
      <c r="AB137" s="16">
        <v>965.62</v>
      </c>
      <c r="AC137" s="16">
        <v>990.81</v>
      </c>
      <c r="AD137" s="16">
        <v>991</v>
      </c>
      <c r="AE137" s="16">
        <v>991.21</v>
      </c>
      <c r="AF137" s="16">
        <v>991.45</v>
      </c>
      <c r="AG137" s="16">
        <v>991.68</v>
      </c>
      <c r="AH137" s="16">
        <v>991.92</v>
      </c>
      <c r="AI137" s="16">
        <v>992.16</v>
      </c>
      <c r="AJ137" s="16">
        <v>992.41</v>
      </c>
      <c r="AK137" s="16">
        <v>992.67</v>
      </c>
    </row>
    <row r="139" spans="1:37" ht="19" x14ac:dyDescent="0.25">
      <c r="A139" s="17" t="s">
        <v>82</v>
      </c>
    </row>
    <row r="140" spans="1:37" x14ac:dyDescent="0.2">
      <c r="A140" s="16" t="s">
        <v>29</v>
      </c>
      <c r="B140" s="16" t="s">
        <v>30</v>
      </c>
      <c r="C140" s="16" t="s">
        <v>31</v>
      </c>
      <c r="D140" s="16" t="s">
        <v>32</v>
      </c>
      <c r="E140" s="16" t="s">
        <v>33</v>
      </c>
      <c r="F140" s="16" t="s">
        <v>34</v>
      </c>
      <c r="G140" s="16" t="s">
        <v>35</v>
      </c>
      <c r="H140" s="16" t="s">
        <v>36</v>
      </c>
      <c r="I140" s="16" t="s">
        <v>37</v>
      </c>
      <c r="J140" s="16" t="s">
        <v>38</v>
      </c>
      <c r="K140" s="16" t="s">
        <v>39</v>
      </c>
      <c r="L140" s="16" t="s">
        <v>40</v>
      </c>
      <c r="M140" s="16" t="s">
        <v>41</v>
      </c>
      <c r="N140" s="16" t="s">
        <v>42</v>
      </c>
      <c r="O140" s="16" t="s">
        <v>43</v>
      </c>
      <c r="P140" s="16" t="s">
        <v>44</v>
      </c>
      <c r="Q140" s="16" t="s">
        <v>45</v>
      </c>
      <c r="R140" s="16" t="s">
        <v>46</v>
      </c>
      <c r="S140" s="16" t="s">
        <v>47</v>
      </c>
      <c r="T140" s="16" t="s">
        <v>48</v>
      </c>
      <c r="U140" s="16" t="s">
        <v>49</v>
      </c>
      <c r="V140" s="16" t="s">
        <v>50</v>
      </c>
      <c r="W140" s="16" t="s">
        <v>51</v>
      </c>
      <c r="X140" s="16" t="s">
        <v>52</v>
      </c>
      <c r="Y140" s="16" t="s">
        <v>53</v>
      </c>
      <c r="Z140" s="16" t="s">
        <v>54</v>
      </c>
      <c r="AA140" s="16" t="s">
        <v>55</v>
      </c>
      <c r="AB140" s="16" t="s">
        <v>56</v>
      </c>
      <c r="AC140" s="16" t="s">
        <v>57</v>
      </c>
      <c r="AD140" s="16" t="s">
        <v>58</v>
      </c>
      <c r="AE140" s="16" t="s">
        <v>59</v>
      </c>
      <c r="AF140" s="16" t="s">
        <v>60</v>
      </c>
      <c r="AG140" s="16" t="s">
        <v>61</v>
      </c>
      <c r="AH140" s="16" t="s">
        <v>62</v>
      </c>
      <c r="AI140" s="16" t="s">
        <v>63</v>
      </c>
      <c r="AJ140" s="16" t="s">
        <v>64</v>
      </c>
      <c r="AK140" s="16" t="s">
        <v>65</v>
      </c>
    </row>
    <row r="141" spans="1:37" x14ac:dyDescent="0.2">
      <c r="A141" s="16" t="s">
        <v>66</v>
      </c>
      <c r="B141" s="16">
        <v>33.340000000000003</v>
      </c>
      <c r="C141" s="16">
        <v>33.340000000000003</v>
      </c>
      <c r="D141" s="16">
        <v>33.340000000000003</v>
      </c>
      <c r="E141" s="16">
        <v>33.340000000000003</v>
      </c>
      <c r="F141" s="16">
        <v>33.340000000000003</v>
      </c>
      <c r="G141" s="16">
        <v>33.57</v>
      </c>
      <c r="H141" s="16">
        <v>33.57</v>
      </c>
      <c r="I141" s="16">
        <v>33.57</v>
      </c>
      <c r="J141" s="16">
        <v>33.57</v>
      </c>
      <c r="K141" s="16">
        <v>33.57</v>
      </c>
      <c r="L141" s="16">
        <v>28.97</v>
      </c>
      <c r="M141" s="16">
        <v>28.97</v>
      </c>
      <c r="N141" s="16">
        <v>39.97</v>
      </c>
      <c r="O141" s="16">
        <v>39.97</v>
      </c>
      <c r="P141" s="16">
        <v>39.97</v>
      </c>
      <c r="Q141" s="16">
        <v>44.37</v>
      </c>
      <c r="R141" s="16">
        <v>44.37</v>
      </c>
      <c r="S141" s="16">
        <v>44.37</v>
      </c>
      <c r="T141" s="16">
        <v>44.37</v>
      </c>
      <c r="U141" s="16">
        <v>44.37</v>
      </c>
      <c r="V141" s="16">
        <v>41.37</v>
      </c>
      <c r="W141" s="16">
        <v>38.369999999999997</v>
      </c>
      <c r="X141" s="16">
        <v>38.369999999999997</v>
      </c>
      <c r="Y141" s="16">
        <v>38.369999999999997</v>
      </c>
      <c r="Z141" s="16">
        <v>38.369999999999997</v>
      </c>
      <c r="AA141" s="16">
        <v>38.369999999999997</v>
      </c>
      <c r="AB141" s="16">
        <v>43.37</v>
      </c>
      <c r="AC141" s="16">
        <v>43.37</v>
      </c>
      <c r="AD141" s="16">
        <v>43.37</v>
      </c>
      <c r="AE141" s="16">
        <v>43.37</v>
      </c>
      <c r="AF141" s="16">
        <v>43.37</v>
      </c>
      <c r="AG141" s="16">
        <v>43.37</v>
      </c>
      <c r="AH141" s="16">
        <v>43.37</v>
      </c>
      <c r="AI141" s="16">
        <v>43.37</v>
      </c>
      <c r="AJ141" s="16">
        <v>43.37</v>
      </c>
      <c r="AK141" s="16">
        <v>43.37</v>
      </c>
    </row>
    <row r="142" spans="1:37" x14ac:dyDescent="0.2">
      <c r="A142" s="16" t="s">
        <v>67</v>
      </c>
      <c r="B142" s="16">
        <v>0</v>
      </c>
      <c r="C142" s="16">
        <v>0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  <c r="AK142" s="16">
        <v>0</v>
      </c>
    </row>
    <row r="143" spans="1:37" x14ac:dyDescent="0.2">
      <c r="A143" s="16" t="s">
        <v>1</v>
      </c>
      <c r="B143" s="16">
        <v>0</v>
      </c>
      <c r="C143" s="16">
        <v>0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  <c r="AK143" s="16">
        <v>0</v>
      </c>
    </row>
    <row r="144" spans="1:37" x14ac:dyDescent="0.2">
      <c r="A144" s="16" t="s">
        <v>2</v>
      </c>
      <c r="B144" s="16">
        <v>0</v>
      </c>
      <c r="C144" s="16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  <c r="AK144" s="16">
        <v>0</v>
      </c>
    </row>
    <row r="145" spans="1:37" x14ac:dyDescent="0.2">
      <c r="A145" s="16" t="s">
        <v>69</v>
      </c>
      <c r="B145" s="16">
        <v>0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0.5</v>
      </c>
      <c r="N145" s="16">
        <v>0.5</v>
      </c>
      <c r="O145" s="16">
        <v>0.5</v>
      </c>
      <c r="P145" s="16">
        <v>1.5</v>
      </c>
      <c r="Q145" s="16">
        <v>2.5</v>
      </c>
      <c r="R145" s="16">
        <v>2.5</v>
      </c>
      <c r="S145" s="16">
        <v>2.5</v>
      </c>
      <c r="T145" s="16">
        <v>4.5</v>
      </c>
      <c r="U145" s="16">
        <v>4.5</v>
      </c>
      <c r="V145" s="16">
        <v>5.5</v>
      </c>
      <c r="W145" s="16">
        <v>5.5</v>
      </c>
      <c r="X145" s="16">
        <v>5.5</v>
      </c>
      <c r="Y145" s="16">
        <v>5.5</v>
      </c>
      <c r="Z145" s="16">
        <v>5.5</v>
      </c>
      <c r="AA145" s="16">
        <v>6.5</v>
      </c>
      <c r="AB145" s="16">
        <v>6.5</v>
      </c>
      <c r="AC145" s="16">
        <v>6.5</v>
      </c>
      <c r="AD145" s="16">
        <v>6.5</v>
      </c>
      <c r="AE145" s="16">
        <v>6.5</v>
      </c>
      <c r="AF145" s="16">
        <v>6.5</v>
      </c>
      <c r="AG145" s="16">
        <v>6.5</v>
      </c>
      <c r="AH145" s="16">
        <v>6.5</v>
      </c>
      <c r="AI145" s="16">
        <v>6.5</v>
      </c>
      <c r="AJ145" s="16">
        <v>6.5</v>
      </c>
      <c r="AK145" s="16">
        <v>6.5</v>
      </c>
    </row>
    <row r="146" spans="1:37" x14ac:dyDescent="0.2">
      <c r="A146" s="16" t="s">
        <v>70</v>
      </c>
      <c r="B146" s="16">
        <v>0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0.04</v>
      </c>
      <c r="K146" s="16">
        <v>0.04</v>
      </c>
      <c r="L146" s="16">
        <v>0.04</v>
      </c>
      <c r="M146" s="16">
        <v>0.04</v>
      </c>
      <c r="N146" s="16">
        <v>0.05</v>
      </c>
      <c r="O146" s="16">
        <v>0.05</v>
      </c>
      <c r="P146" s="16">
        <v>0.05</v>
      </c>
      <c r="Q146" s="16">
        <v>0.05</v>
      </c>
      <c r="R146" s="16">
        <v>0.05</v>
      </c>
      <c r="S146" s="16">
        <v>0.05</v>
      </c>
      <c r="T146" s="16">
        <v>0.06</v>
      </c>
      <c r="U146" s="16">
        <v>7.0000000000000007E-2</v>
      </c>
      <c r="V146" s="16">
        <v>0.08</v>
      </c>
      <c r="W146" s="16">
        <v>0.09</v>
      </c>
      <c r="X146" s="16">
        <v>0.11</v>
      </c>
      <c r="Y146" s="16">
        <v>0.12</v>
      </c>
      <c r="Z146" s="16">
        <v>0.14000000000000001</v>
      </c>
      <c r="AA146" s="16">
        <v>0.17</v>
      </c>
      <c r="AB146" s="16">
        <v>0.19</v>
      </c>
      <c r="AC146" s="16">
        <v>0.22</v>
      </c>
      <c r="AD146" s="16">
        <v>0.25</v>
      </c>
      <c r="AE146" s="16">
        <v>0.28999999999999998</v>
      </c>
      <c r="AF146" s="16">
        <v>0.32</v>
      </c>
      <c r="AG146" s="16">
        <v>0.36</v>
      </c>
      <c r="AH146" s="16">
        <v>0.4</v>
      </c>
      <c r="AI146" s="16">
        <v>0.45</v>
      </c>
      <c r="AJ146" s="16">
        <v>0.49</v>
      </c>
      <c r="AK146" s="16">
        <v>0.54</v>
      </c>
    </row>
    <row r="147" spans="1:37" x14ac:dyDescent="0.2">
      <c r="A147" s="16" t="s">
        <v>3</v>
      </c>
      <c r="B147" s="16">
        <v>0.81</v>
      </c>
      <c r="C147" s="16">
        <v>0.81</v>
      </c>
      <c r="D147" s="16">
        <v>0.81</v>
      </c>
      <c r="E147" s="16">
        <v>0.81</v>
      </c>
      <c r="F147" s="16">
        <v>0.81</v>
      </c>
      <c r="G147" s="16">
        <v>0.81</v>
      </c>
      <c r="H147" s="16">
        <v>0.81</v>
      </c>
      <c r="I147" s="16">
        <v>0.81</v>
      </c>
      <c r="J147" s="16">
        <v>0.81</v>
      </c>
      <c r="K147" s="16">
        <v>0.81</v>
      </c>
      <c r="L147" s="16">
        <v>0.81</v>
      </c>
      <c r="M147" s="16">
        <v>0.81</v>
      </c>
      <c r="N147" s="16">
        <v>0.81</v>
      </c>
      <c r="O147" s="16">
        <v>0.82</v>
      </c>
      <c r="P147" s="16">
        <v>0.82</v>
      </c>
      <c r="Q147" s="16">
        <v>0.82</v>
      </c>
      <c r="R147" s="16">
        <v>0.82</v>
      </c>
      <c r="S147" s="16">
        <v>0.82</v>
      </c>
      <c r="T147" s="16">
        <v>0.82</v>
      </c>
      <c r="U147" s="16">
        <v>0.82</v>
      </c>
      <c r="V147" s="16">
        <v>5.83</v>
      </c>
      <c r="W147" s="16">
        <v>5.83</v>
      </c>
      <c r="X147" s="16">
        <v>5.83</v>
      </c>
      <c r="Y147" s="16">
        <v>5.83</v>
      </c>
      <c r="Z147" s="16">
        <v>5.83</v>
      </c>
      <c r="AA147" s="16">
        <v>5.83</v>
      </c>
      <c r="AB147" s="16">
        <v>5.83</v>
      </c>
      <c r="AC147" s="16">
        <v>5.83</v>
      </c>
      <c r="AD147" s="16">
        <v>5.83</v>
      </c>
      <c r="AE147" s="16">
        <v>5.83</v>
      </c>
      <c r="AF147" s="16">
        <v>5.83</v>
      </c>
      <c r="AG147" s="16">
        <v>5.83</v>
      </c>
      <c r="AH147" s="16">
        <v>5.83</v>
      </c>
      <c r="AI147" s="16">
        <v>5.83</v>
      </c>
      <c r="AJ147" s="16">
        <v>5.83</v>
      </c>
      <c r="AK147" s="16">
        <v>5.83</v>
      </c>
    </row>
    <row r="148" spans="1:37" x14ac:dyDescent="0.2">
      <c r="A148" s="16" t="s">
        <v>71</v>
      </c>
      <c r="B148" s="16">
        <v>77.900000000000006</v>
      </c>
      <c r="C148" s="16">
        <v>77.900000000000006</v>
      </c>
      <c r="D148" s="16">
        <v>77.900000000000006</v>
      </c>
      <c r="E148" s="16">
        <v>77.900000000000006</v>
      </c>
      <c r="F148" s="16">
        <v>77.900000000000006</v>
      </c>
      <c r="G148" s="16">
        <v>77.900000000000006</v>
      </c>
      <c r="H148" s="16">
        <v>87.9</v>
      </c>
      <c r="I148" s="16">
        <v>95.2</v>
      </c>
      <c r="J148" s="16">
        <v>94.5</v>
      </c>
      <c r="K148" s="16">
        <v>94.5</v>
      </c>
      <c r="L148" s="16">
        <v>94.5</v>
      </c>
      <c r="M148" s="16">
        <v>94.5</v>
      </c>
      <c r="N148" s="16">
        <v>94.5</v>
      </c>
      <c r="O148" s="16">
        <v>94.5</v>
      </c>
      <c r="P148" s="16">
        <v>94.5</v>
      </c>
      <c r="Q148" s="16">
        <v>94.5</v>
      </c>
      <c r="R148" s="16">
        <v>94.5</v>
      </c>
      <c r="S148" s="16">
        <v>99.5</v>
      </c>
      <c r="T148" s="16">
        <v>99.5</v>
      </c>
      <c r="U148" s="16">
        <v>99.5</v>
      </c>
      <c r="V148" s="16">
        <v>99.5</v>
      </c>
      <c r="W148" s="16">
        <v>99.5</v>
      </c>
      <c r="X148" s="16">
        <v>99.5</v>
      </c>
      <c r="Y148" s="16">
        <v>99.5</v>
      </c>
      <c r="Z148" s="16">
        <v>104.5</v>
      </c>
      <c r="AA148" s="16">
        <v>104.5</v>
      </c>
      <c r="AB148" s="16">
        <v>104.5</v>
      </c>
      <c r="AC148" s="16">
        <v>104.5</v>
      </c>
      <c r="AD148" s="16">
        <v>104.5</v>
      </c>
      <c r="AE148" s="16">
        <v>104.5</v>
      </c>
      <c r="AF148" s="16">
        <v>104.5</v>
      </c>
      <c r="AG148" s="16">
        <v>104.5</v>
      </c>
      <c r="AH148" s="16">
        <v>104.5</v>
      </c>
      <c r="AI148" s="16">
        <v>104.5</v>
      </c>
      <c r="AJ148" s="16">
        <v>104.5</v>
      </c>
      <c r="AK148" s="16">
        <v>104.5</v>
      </c>
    </row>
    <row r="150" spans="1:37" ht="19" x14ac:dyDescent="0.25">
      <c r="A150" s="17" t="s">
        <v>83</v>
      </c>
    </row>
    <row r="151" spans="1:37" x14ac:dyDescent="0.2">
      <c r="A151" s="16" t="s">
        <v>29</v>
      </c>
      <c r="B151" s="16" t="s">
        <v>30</v>
      </c>
      <c r="C151" s="16" t="s">
        <v>31</v>
      </c>
      <c r="D151" s="16" t="s">
        <v>32</v>
      </c>
      <c r="E151" s="16" t="s">
        <v>33</v>
      </c>
      <c r="F151" s="16" t="s">
        <v>34</v>
      </c>
      <c r="G151" s="16" t="s">
        <v>35</v>
      </c>
      <c r="H151" s="16" t="s">
        <v>36</v>
      </c>
      <c r="I151" s="16" t="s">
        <v>37</v>
      </c>
      <c r="J151" s="16" t="s">
        <v>38</v>
      </c>
      <c r="K151" s="16" t="s">
        <v>39</v>
      </c>
      <c r="L151" s="16" t="s">
        <v>40</v>
      </c>
      <c r="M151" s="16" t="s">
        <v>41</v>
      </c>
      <c r="N151" s="16" t="s">
        <v>42</v>
      </c>
      <c r="O151" s="16" t="s">
        <v>43</v>
      </c>
      <c r="P151" s="16" t="s">
        <v>44</v>
      </c>
      <c r="Q151" s="16" t="s">
        <v>45</v>
      </c>
      <c r="R151" s="16" t="s">
        <v>46</v>
      </c>
      <c r="S151" s="16" t="s">
        <v>47</v>
      </c>
      <c r="T151" s="16" t="s">
        <v>48</v>
      </c>
      <c r="U151" s="16" t="s">
        <v>49</v>
      </c>
      <c r="V151" s="16" t="s">
        <v>50</v>
      </c>
      <c r="W151" s="16" t="s">
        <v>51</v>
      </c>
      <c r="X151" s="16" t="s">
        <v>52</v>
      </c>
      <c r="Y151" s="16" t="s">
        <v>53</v>
      </c>
      <c r="Z151" s="16" t="s">
        <v>54</v>
      </c>
      <c r="AA151" s="16" t="s">
        <v>55</v>
      </c>
      <c r="AB151" s="16" t="s">
        <v>56</v>
      </c>
      <c r="AC151" s="16" t="s">
        <v>57</v>
      </c>
      <c r="AD151" s="16" t="s">
        <v>58</v>
      </c>
      <c r="AE151" s="16" t="s">
        <v>59</v>
      </c>
      <c r="AF151" s="16" t="s">
        <v>60</v>
      </c>
      <c r="AG151" s="16" t="s">
        <v>61</v>
      </c>
      <c r="AH151" s="16" t="s">
        <v>62</v>
      </c>
      <c r="AI151" s="16" t="s">
        <v>63</v>
      </c>
      <c r="AJ151" s="16" t="s">
        <v>64</v>
      </c>
      <c r="AK151" s="16" t="s">
        <v>65</v>
      </c>
    </row>
    <row r="152" spans="1:37" x14ac:dyDescent="0.2">
      <c r="A152" s="16" t="s">
        <v>66</v>
      </c>
      <c r="B152" s="16">
        <v>149</v>
      </c>
      <c r="C152" s="16">
        <v>110</v>
      </c>
      <c r="D152" s="16">
        <v>107.2</v>
      </c>
      <c r="E152" s="16">
        <v>111.2</v>
      </c>
      <c r="F152" s="16">
        <v>127.2</v>
      </c>
      <c r="G152" s="16">
        <v>127.2</v>
      </c>
      <c r="H152" s="16">
        <v>127.2</v>
      </c>
      <c r="I152" s="16">
        <v>127.2</v>
      </c>
      <c r="J152" s="16">
        <v>131.19999999999999</v>
      </c>
      <c r="K152" s="16">
        <v>105.2</v>
      </c>
      <c r="L152" s="16">
        <v>121.2</v>
      </c>
      <c r="M152" s="16">
        <v>121.26</v>
      </c>
      <c r="N152" s="16">
        <v>151.26</v>
      </c>
      <c r="O152" s="16">
        <v>151.26</v>
      </c>
      <c r="P152" s="16">
        <v>151.26</v>
      </c>
      <c r="Q152" s="16">
        <v>151.26</v>
      </c>
      <c r="R152" s="16">
        <v>151.26</v>
      </c>
      <c r="S152" s="16">
        <v>151.26</v>
      </c>
      <c r="T152" s="16">
        <v>107.26</v>
      </c>
      <c r="U152" s="16">
        <v>122.26</v>
      </c>
      <c r="V152" s="16">
        <v>127.26</v>
      </c>
      <c r="W152" s="16">
        <v>127.26</v>
      </c>
      <c r="X152" s="16">
        <v>127.26</v>
      </c>
      <c r="Y152" s="16">
        <v>127.26</v>
      </c>
      <c r="Z152" s="16">
        <v>96.46</v>
      </c>
      <c r="AA152" s="16">
        <v>101.46</v>
      </c>
      <c r="AB152" s="16">
        <v>101.46</v>
      </c>
      <c r="AC152" s="16">
        <v>101.46</v>
      </c>
      <c r="AD152" s="16">
        <v>101.46</v>
      </c>
      <c r="AE152" s="16">
        <v>101.46</v>
      </c>
      <c r="AF152" s="16">
        <v>101.46</v>
      </c>
      <c r="AG152" s="16">
        <v>101.46</v>
      </c>
      <c r="AH152" s="16">
        <v>101.46</v>
      </c>
      <c r="AI152" s="16">
        <v>101.46</v>
      </c>
      <c r="AJ152" s="16">
        <v>101.46</v>
      </c>
      <c r="AK152" s="16">
        <v>101.46</v>
      </c>
    </row>
    <row r="153" spans="1:37" x14ac:dyDescent="0.2">
      <c r="A153" s="16" t="s">
        <v>67</v>
      </c>
      <c r="B153" s="16">
        <v>0</v>
      </c>
      <c r="C153" s="16">
        <v>0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  <c r="AK153" s="16">
        <v>0</v>
      </c>
    </row>
    <row r="154" spans="1:37" x14ac:dyDescent="0.2">
      <c r="A154" s="16" t="s">
        <v>68</v>
      </c>
      <c r="B154" s="16">
        <v>0</v>
      </c>
      <c r="C154" s="16">
        <v>0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  <c r="AK154" s="16">
        <v>0</v>
      </c>
    </row>
    <row r="155" spans="1:37" x14ac:dyDescent="0.2">
      <c r="A155" s="16" t="s">
        <v>1</v>
      </c>
      <c r="B155" s="16">
        <v>0</v>
      </c>
      <c r="C155" s="16">
        <v>0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  <c r="AK155" s="16">
        <v>0</v>
      </c>
    </row>
    <row r="156" spans="1:37" x14ac:dyDescent="0.2">
      <c r="A156" s="16" t="s">
        <v>2</v>
      </c>
      <c r="B156" s="16">
        <v>0</v>
      </c>
      <c r="C156" s="16">
        <v>0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  <c r="AK156" s="16">
        <v>0</v>
      </c>
    </row>
    <row r="157" spans="1:37" x14ac:dyDescent="0.2">
      <c r="A157" s="16" t="s">
        <v>69</v>
      </c>
      <c r="B157" s="16">
        <v>0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2</v>
      </c>
      <c r="V157" s="16">
        <v>2</v>
      </c>
      <c r="W157" s="16">
        <v>2</v>
      </c>
      <c r="X157" s="16">
        <v>2</v>
      </c>
      <c r="Y157" s="16">
        <v>2</v>
      </c>
      <c r="Z157" s="16">
        <v>2</v>
      </c>
      <c r="AA157" s="16">
        <v>2</v>
      </c>
      <c r="AB157" s="16">
        <v>2</v>
      </c>
      <c r="AC157" s="16">
        <v>2</v>
      </c>
      <c r="AD157" s="16">
        <v>2</v>
      </c>
      <c r="AE157" s="16">
        <v>2</v>
      </c>
      <c r="AF157" s="16">
        <v>2</v>
      </c>
      <c r="AG157" s="16">
        <v>2</v>
      </c>
      <c r="AH157" s="16">
        <v>2</v>
      </c>
      <c r="AI157" s="16">
        <v>2</v>
      </c>
      <c r="AJ157" s="16">
        <v>2</v>
      </c>
      <c r="AK157" s="16">
        <v>2</v>
      </c>
    </row>
    <row r="158" spans="1:37" x14ac:dyDescent="0.2">
      <c r="A158" s="16" t="s">
        <v>70</v>
      </c>
      <c r="B158" s="16">
        <v>0</v>
      </c>
      <c r="C158" s="16">
        <v>0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0.27</v>
      </c>
      <c r="K158" s="16">
        <v>0.42</v>
      </c>
      <c r="L158" s="16">
        <v>0.82</v>
      </c>
      <c r="M158" s="16">
        <v>1.22</v>
      </c>
      <c r="N158" s="16">
        <v>1.81</v>
      </c>
      <c r="O158" s="16">
        <v>2.2400000000000002</v>
      </c>
      <c r="P158" s="16">
        <v>2.27</v>
      </c>
      <c r="Q158" s="16">
        <v>3.32</v>
      </c>
      <c r="R158" s="16">
        <v>3.4</v>
      </c>
      <c r="S158" s="16">
        <v>3.52</v>
      </c>
      <c r="T158" s="16">
        <v>3.7</v>
      </c>
      <c r="U158" s="16">
        <v>3.91</v>
      </c>
      <c r="V158" s="16">
        <v>5.14</v>
      </c>
      <c r="W158" s="16">
        <v>5.4</v>
      </c>
      <c r="X158" s="16">
        <v>5.63</v>
      </c>
      <c r="Y158" s="16">
        <v>5.91</v>
      </c>
      <c r="Z158" s="16">
        <v>6.23</v>
      </c>
      <c r="AA158" s="16">
        <v>7.58</v>
      </c>
      <c r="AB158" s="16">
        <v>7.96</v>
      </c>
      <c r="AC158" s="16">
        <v>8.3699999999999992</v>
      </c>
      <c r="AD158" s="16">
        <v>8.77</v>
      </c>
      <c r="AE158" s="16">
        <v>9.1999999999999993</v>
      </c>
      <c r="AF158" s="16">
        <v>10.65</v>
      </c>
      <c r="AG158" s="16">
        <v>11.13</v>
      </c>
      <c r="AH158" s="16">
        <v>11.63</v>
      </c>
      <c r="AI158" s="16">
        <v>12.16</v>
      </c>
      <c r="AJ158" s="16">
        <v>12.71</v>
      </c>
      <c r="AK158" s="16">
        <v>13.3</v>
      </c>
    </row>
    <row r="159" spans="1:37" x14ac:dyDescent="0.2">
      <c r="A159" s="16" t="s">
        <v>3</v>
      </c>
      <c r="B159" s="16">
        <v>0</v>
      </c>
      <c r="C159" s="16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9.1999999999999993</v>
      </c>
      <c r="J159" s="16">
        <v>9.1999999999999993</v>
      </c>
      <c r="K159" s="16">
        <v>9.1999999999999993</v>
      </c>
      <c r="L159" s="16">
        <v>9.1999999999999993</v>
      </c>
      <c r="M159" s="16">
        <v>10.38</v>
      </c>
      <c r="N159" s="16">
        <v>10.69</v>
      </c>
      <c r="O159" s="16">
        <v>10.99</v>
      </c>
      <c r="P159" s="16">
        <v>11.35</v>
      </c>
      <c r="Q159" s="16">
        <v>12.8</v>
      </c>
      <c r="R159" s="16">
        <v>13.29</v>
      </c>
      <c r="S159" s="16">
        <v>13.84</v>
      </c>
      <c r="T159" s="16">
        <v>5.22</v>
      </c>
      <c r="U159" s="16">
        <v>5.86</v>
      </c>
      <c r="V159" s="16">
        <v>6.45</v>
      </c>
      <c r="W159" s="16">
        <v>7</v>
      </c>
      <c r="X159" s="16">
        <v>7.64</v>
      </c>
      <c r="Y159" s="16">
        <v>8.32</v>
      </c>
      <c r="Z159" s="16">
        <v>9.02</v>
      </c>
      <c r="AA159" s="16">
        <v>9.74</v>
      </c>
      <c r="AB159" s="16">
        <v>10.48</v>
      </c>
      <c r="AC159" s="16">
        <v>11.15</v>
      </c>
      <c r="AD159" s="16">
        <v>11.86</v>
      </c>
      <c r="AE159" s="16">
        <v>12.59</v>
      </c>
      <c r="AF159" s="16">
        <v>13.35</v>
      </c>
      <c r="AG159" s="16">
        <v>14.12</v>
      </c>
      <c r="AH159" s="16">
        <v>14.81</v>
      </c>
      <c r="AI159" s="16">
        <v>15.43</v>
      </c>
      <c r="AJ159" s="16">
        <v>15.98</v>
      </c>
      <c r="AK159" s="16">
        <v>16.48</v>
      </c>
    </row>
    <row r="160" spans="1:37" x14ac:dyDescent="0.2">
      <c r="A160" s="16" t="s">
        <v>71</v>
      </c>
      <c r="B160" s="16">
        <v>55.48</v>
      </c>
      <c r="C160" s="16">
        <v>55.48</v>
      </c>
      <c r="D160" s="16">
        <v>55.48</v>
      </c>
      <c r="E160" s="16">
        <v>55.48</v>
      </c>
      <c r="F160" s="16">
        <v>55.48</v>
      </c>
      <c r="G160" s="16">
        <v>55.48</v>
      </c>
      <c r="H160" s="16">
        <v>55.48</v>
      </c>
      <c r="I160" s="16">
        <v>55.48</v>
      </c>
      <c r="J160" s="16">
        <v>55.48</v>
      </c>
      <c r="K160" s="16">
        <v>55.48</v>
      </c>
      <c r="L160" s="16">
        <v>55.48</v>
      </c>
      <c r="M160" s="16">
        <v>55.48</v>
      </c>
      <c r="N160" s="16">
        <v>55.48</v>
      </c>
      <c r="O160" s="16">
        <v>55.98</v>
      </c>
      <c r="P160" s="16">
        <v>55.98</v>
      </c>
      <c r="Q160" s="16">
        <v>55.98</v>
      </c>
      <c r="R160" s="16">
        <v>55.98</v>
      </c>
      <c r="S160" s="16">
        <v>60.98</v>
      </c>
      <c r="T160" s="16">
        <v>60.98</v>
      </c>
      <c r="U160" s="16">
        <v>60.98</v>
      </c>
      <c r="V160" s="16">
        <v>60.98</v>
      </c>
      <c r="W160" s="16">
        <v>60.98</v>
      </c>
      <c r="X160" s="16">
        <v>60.98</v>
      </c>
      <c r="Y160" s="16">
        <v>60.98</v>
      </c>
      <c r="Z160" s="16">
        <v>63.98</v>
      </c>
      <c r="AA160" s="16">
        <v>63.98</v>
      </c>
      <c r="AB160" s="16">
        <v>63.98</v>
      </c>
      <c r="AC160" s="16">
        <v>63.98</v>
      </c>
      <c r="AD160" s="16">
        <v>63.98</v>
      </c>
      <c r="AE160" s="16">
        <v>63.98</v>
      </c>
      <c r="AF160" s="16">
        <v>63.98</v>
      </c>
      <c r="AG160" s="16">
        <v>63.98</v>
      </c>
      <c r="AH160" s="16">
        <v>63.98</v>
      </c>
      <c r="AI160" s="16">
        <v>63.98</v>
      </c>
      <c r="AJ160" s="16">
        <v>63.98</v>
      </c>
      <c r="AK160" s="16">
        <v>63.98</v>
      </c>
    </row>
    <row r="162" spans="1:37" ht="19" x14ac:dyDescent="0.25">
      <c r="A162" s="17" t="s">
        <v>84</v>
      </c>
    </row>
    <row r="163" spans="1:37" x14ac:dyDescent="0.2">
      <c r="A163" s="16" t="s">
        <v>29</v>
      </c>
      <c r="B163" s="16" t="s">
        <v>30</v>
      </c>
      <c r="C163" s="16" t="s">
        <v>31</v>
      </c>
      <c r="D163" s="16" t="s">
        <v>32</v>
      </c>
      <c r="E163" s="16" t="s">
        <v>33</v>
      </c>
      <c r="F163" s="16" t="s">
        <v>34</v>
      </c>
      <c r="G163" s="16" t="s">
        <v>35</v>
      </c>
      <c r="H163" s="16" t="s">
        <v>36</v>
      </c>
      <c r="I163" s="16" t="s">
        <v>37</v>
      </c>
      <c r="J163" s="16" t="s">
        <v>38</v>
      </c>
      <c r="K163" s="16" t="s">
        <v>39</v>
      </c>
      <c r="L163" s="16" t="s">
        <v>40</v>
      </c>
      <c r="M163" s="16" t="s">
        <v>41</v>
      </c>
      <c r="N163" s="16" t="s">
        <v>42</v>
      </c>
      <c r="O163" s="16" t="s">
        <v>43</v>
      </c>
      <c r="P163" s="16" t="s">
        <v>44</v>
      </c>
      <c r="Q163" s="16" t="s">
        <v>45</v>
      </c>
      <c r="R163" s="16" t="s">
        <v>46</v>
      </c>
      <c r="S163" s="16" t="s">
        <v>47</v>
      </c>
      <c r="T163" s="16" t="s">
        <v>48</v>
      </c>
      <c r="U163" s="16" t="s">
        <v>49</v>
      </c>
      <c r="V163" s="16" t="s">
        <v>50</v>
      </c>
      <c r="W163" s="16" t="s">
        <v>51</v>
      </c>
      <c r="X163" s="16" t="s">
        <v>52</v>
      </c>
      <c r="Y163" s="16" t="s">
        <v>53</v>
      </c>
      <c r="Z163" s="16" t="s">
        <v>54</v>
      </c>
      <c r="AA163" s="16" t="s">
        <v>55</v>
      </c>
      <c r="AB163" s="16" t="s">
        <v>56</v>
      </c>
      <c r="AC163" s="16" t="s">
        <v>57</v>
      </c>
      <c r="AD163" s="16" t="s">
        <v>58</v>
      </c>
      <c r="AE163" s="16" t="s">
        <v>59</v>
      </c>
      <c r="AF163" s="16" t="s">
        <v>60</v>
      </c>
      <c r="AG163" s="16" t="s">
        <v>61</v>
      </c>
      <c r="AH163" s="16" t="s">
        <v>62</v>
      </c>
      <c r="AI163" s="16" t="s">
        <v>63</v>
      </c>
      <c r="AJ163" s="16" t="s">
        <v>64</v>
      </c>
      <c r="AK163" s="16" t="s">
        <v>65</v>
      </c>
    </row>
    <row r="164" spans="1:37" x14ac:dyDescent="0.2">
      <c r="A164" s="16" t="s">
        <v>66</v>
      </c>
      <c r="B164" s="16">
        <v>54.28</v>
      </c>
      <c r="C164" s="16">
        <v>54.28</v>
      </c>
      <c r="D164" s="16">
        <v>54.28</v>
      </c>
      <c r="E164" s="16">
        <v>54.28</v>
      </c>
      <c r="F164" s="16">
        <v>54.28</v>
      </c>
      <c r="G164" s="16">
        <v>54.28</v>
      </c>
      <c r="H164" s="16">
        <v>54.28</v>
      </c>
      <c r="I164" s="16">
        <v>54.28</v>
      </c>
      <c r="J164" s="16">
        <v>54.28</v>
      </c>
      <c r="K164" s="16">
        <v>54.28</v>
      </c>
      <c r="L164" s="16">
        <v>54.28</v>
      </c>
      <c r="M164" s="16">
        <v>54.28</v>
      </c>
      <c r="N164" s="16">
        <v>54.28</v>
      </c>
      <c r="O164" s="16">
        <v>54.28</v>
      </c>
      <c r="P164" s="16">
        <v>54.28</v>
      </c>
      <c r="Q164" s="16">
        <v>54.28</v>
      </c>
      <c r="R164" s="16">
        <v>54.28</v>
      </c>
      <c r="S164" s="16">
        <v>54.28</v>
      </c>
      <c r="T164" s="16">
        <v>54.28</v>
      </c>
      <c r="U164" s="16">
        <v>58.28</v>
      </c>
      <c r="V164" s="16">
        <v>58.28</v>
      </c>
      <c r="W164" s="16">
        <v>58.28</v>
      </c>
      <c r="X164" s="16">
        <v>58.28</v>
      </c>
      <c r="Y164" s="16">
        <v>58.28</v>
      </c>
      <c r="Z164" s="16">
        <v>58.28</v>
      </c>
      <c r="AA164" s="16">
        <v>58.28</v>
      </c>
      <c r="AB164" s="16">
        <v>58.28</v>
      </c>
      <c r="AC164" s="16">
        <v>62.28</v>
      </c>
      <c r="AD164" s="16">
        <v>62.28</v>
      </c>
      <c r="AE164" s="16">
        <v>62.28</v>
      </c>
      <c r="AF164" s="16">
        <v>62.28</v>
      </c>
      <c r="AG164" s="16">
        <v>62.28</v>
      </c>
      <c r="AH164" s="16">
        <v>62.28</v>
      </c>
      <c r="AI164" s="16">
        <v>62.28</v>
      </c>
      <c r="AJ164" s="16">
        <v>62.28</v>
      </c>
      <c r="AK164" s="16">
        <v>62.28</v>
      </c>
    </row>
    <row r="165" spans="1:37" x14ac:dyDescent="0.2">
      <c r="A165" s="16" t="s">
        <v>67</v>
      </c>
      <c r="B165" s="16">
        <v>0</v>
      </c>
      <c r="C165" s="16">
        <v>0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  <c r="AK165" s="16">
        <v>0</v>
      </c>
    </row>
    <row r="166" spans="1:37" x14ac:dyDescent="0.2">
      <c r="A166" s="16" t="s">
        <v>68</v>
      </c>
      <c r="B166" s="16">
        <v>0</v>
      </c>
      <c r="C166" s="16">
        <v>0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  <c r="AK166" s="16">
        <v>0</v>
      </c>
    </row>
    <row r="167" spans="1:37" x14ac:dyDescent="0.2">
      <c r="A167" s="16" t="s">
        <v>1</v>
      </c>
      <c r="B167" s="16">
        <v>0</v>
      </c>
      <c r="C167" s="16">
        <v>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  <c r="AK167" s="16">
        <v>0</v>
      </c>
    </row>
    <row r="168" spans="1:37" x14ac:dyDescent="0.2">
      <c r="A168" s="16" t="s">
        <v>2</v>
      </c>
      <c r="B168" s="16">
        <v>0</v>
      </c>
      <c r="C168" s="16">
        <v>0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  <c r="AK168" s="16">
        <v>0</v>
      </c>
    </row>
    <row r="169" spans="1:37" x14ac:dyDescent="0.2">
      <c r="A169" s="16" t="s">
        <v>69</v>
      </c>
      <c r="B169" s="16">
        <v>0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0.03</v>
      </c>
      <c r="K169" s="16">
        <v>0.03</v>
      </c>
      <c r="L169" s="16">
        <v>0.03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  <c r="AK169" s="16">
        <v>0</v>
      </c>
    </row>
    <row r="170" spans="1:37" x14ac:dyDescent="0.2">
      <c r="A170" s="16" t="s">
        <v>70</v>
      </c>
      <c r="B170" s="16">
        <v>0</v>
      </c>
      <c r="C170" s="16">
        <v>0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0.03</v>
      </c>
      <c r="K170" s="16">
        <v>0.03</v>
      </c>
      <c r="L170" s="16">
        <v>0.03</v>
      </c>
      <c r="M170" s="16">
        <v>0.03</v>
      </c>
      <c r="N170" s="16">
        <v>0.03</v>
      </c>
      <c r="O170" s="16">
        <v>0.03</v>
      </c>
      <c r="P170" s="16">
        <v>0.03</v>
      </c>
      <c r="Q170" s="16">
        <v>0.03</v>
      </c>
      <c r="R170" s="16">
        <v>0.04</v>
      </c>
      <c r="S170" s="16">
        <v>0.04</v>
      </c>
      <c r="T170" s="16">
        <v>0.04</v>
      </c>
      <c r="U170" s="16">
        <v>0.04</v>
      </c>
      <c r="V170" s="16">
        <v>0.04</v>
      </c>
      <c r="W170" s="16">
        <v>0.05</v>
      </c>
      <c r="X170" s="16">
        <v>0.05</v>
      </c>
      <c r="Y170" s="16">
        <v>0.06</v>
      </c>
      <c r="Z170" s="16">
        <v>0.06</v>
      </c>
      <c r="AA170" s="16">
        <v>7.0000000000000007E-2</v>
      </c>
      <c r="AB170" s="16">
        <v>7.0000000000000007E-2</v>
      </c>
      <c r="AC170" s="16">
        <v>0.08</v>
      </c>
      <c r="AD170" s="16">
        <v>0.09</v>
      </c>
      <c r="AE170" s="16">
        <v>0.1</v>
      </c>
      <c r="AF170" s="16">
        <v>0.11</v>
      </c>
      <c r="AG170" s="16">
        <v>0.12</v>
      </c>
      <c r="AH170" s="16">
        <v>0.13</v>
      </c>
      <c r="AI170" s="16">
        <v>0.14000000000000001</v>
      </c>
      <c r="AJ170" s="16">
        <v>0.15</v>
      </c>
      <c r="AK170" s="16">
        <v>0.16</v>
      </c>
    </row>
    <row r="171" spans="1:37" x14ac:dyDescent="0.2">
      <c r="A171" s="16" t="s">
        <v>71</v>
      </c>
      <c r="B171" s="16">
        <v>0</v>
      </c>
      <c r="C171" s="16">
        <v>0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14.6</v>
      </c>
      <c r="Q171" s="16">
        <v>14.6</v>
      </c>
      <c r="R171" s="16">
        <v>14.6</v>
      </c>
      <c r="S171" s="16">
        <v>14.6</v>
      </c>
      <c r="T171" s="16">
        <v>14.6</v>
      </c>
      <c r="U171" s="16">
        <v>14.6</v>
      </c>
      <c r="V171" s="16">
        <v>14.6</v>
      </c>
      <c r="W171" s="16">
        <v>14.6</v>
      </c>
      <c r="X171" s="16">
        <v>14.6</v>
      </c>
      <c r="Y171" s="16">
        <v>14.6</v>
      </c>
      <c r="Z171" s="16">
        <v>14.6</v>
      </c>
      <c r="AA171" s="16">
        <v>14.6</v>
      </c>
      <c r="AB171" s="16">
        <v>14.6</v>
      </c>
      <c r="AC171" s="16">
        <v>14.6</v>
      </c>
      <c r="AD171" s="16">
        <v>14.6</v>
      </c>
      <c r="AE171" s="16">
        <v>14.6</v>
      </c>
      <c r="AF171" s="16">
        <v>14.6</v>
      </c>
      <c r="AG171" s="16">
        <v>14.6</v>
      </c>
      <c r="AH171" s="16">
        <v>14.6</v>
      </c>
      <c r="AI171" s="16">
        <v>14.6</v>
      </c>
      <c r="AJ171" s="16">
        <v>14.6</v>
      </c>
      <c r="AK171" s="16">
        <v>14.6</v>
      </c>
    </row>
  </sheetData>
  <pageMargins left="0.75" right="0.75" top="0.75" bottom="0.5" header="0.5" footer="0.75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1D09-54B9-41CD-9F9D-39D99D3E130A}">
  <dimension ref="A1:AK173"/>
  <sheetViews>
    <sheetView topLeftCell="A83" workbookViewId="0">
      <selection activeCell="G110" sqref="G110"/>
    </sheetView>
  </sheetViews>
  <sheetFormatPr baseColWidth="10" defaultColWidth="8.83203125" defaultRowHeight="15" x14ac:dyDescent="0.2"/>
  <cols>
    <col min="1" max="16384" width="8.83203125" style="16"/>
  </cols>
  <sheetData>
    <row r="1" spans="1:37" ht="21" x14ac:dyDescent="0.25">
      <c r="A1" s="18" t="s">
        <v>113</v>
      </c>
    </row>
    <row r="2" spans="1:37" ht="21" x14ac:dyDescent="0.25">
      <c r="A2" s="18" t="s">
        <v>85</v>
      </c>
    </row>
    <row r="3" spans="1:37" ht="21" x14ac:dyDescent="0.25">
      <c r="A3" s="18" t="s">
        <v>26</v>
      </c>
    </row>
    <row r="4" spans="1:37" ht="21" x14ac:dyDescent="0.25">
      <c r="A4" s="18" t="s">
        <v>27</v>
      </c>
    </row>
    <row r="7" spans="1:37" ht="19" x14ac:dyDescent="0.25">
      <c r="A7" s="17" t="s">
        <v>28</v>
      </c>
    </row>
    <row r="8" spans="1:37" x14ac:dyDescent="0.2">
      <c r="A8" s="16" t="s">
        <v>29</v>
      </c>
      <c r="B8" s="16" t="s">
        <v>30</v>
      </c>
      <c r="C8" s="16" t="s">
        <v>31</v>
      </c>
      <c r="D8" s="16" t="s">
        <v>32</v>
      </c>
      <c r="E8" s="16" t="s">
        <v>33</v>
      </c>
      <c r="F8" s="16" t="s">
        <v>34</v>
      </c>
      <c r="G8" s="16" t="s">
        <v>35</v>
      </c>
      <c r="H8" s="16" t="s">
        <v>36</v>
      </c>
      <c r="I8" s="16" t="s">
        <v>37</v>
      </c>
      <c r="J8" s="16" t="s">
        <v>38</v>
      </c>
      <c r="K8" s="16" t="s">
        <v>39</v>
      </c>
      <c r="L8" s="16" t="s">
        <v>40</v>
      </c>
      <c r="M8" s="16" t="s">
        <v>41</v>
      </c>
      <c r="N8" s="16" t="s">
        <v>42</v>
      </c>
      <c r="O8" s="16" t="s">
        <v>43</v>
      </c>
      <c r="P8" s="16" t="s">
        <v>44</v>
      </c>
      <c r="Q8" s="16" t="s">
        <v>45</v>
      </c>
      <c r="R8" s="16" t="s">
        <v>46</v>
      </c>
      <c r="S8" s="16" t="s">
        <v>47</v>
      </c>
      <c r="T8" s="16" t="s">
        <v>48</v>
      </c>
      <c r="U8" s="16" t="s">
        <v>49</v>
      </c>
      <c r="V8" s="16" t="s">
        <v>50</v>
      </c>
      <c r="W8" s="16" t="s">
        <v>51</v>
      </c>
      <c r="X8" s="16" t="s">
        <v>52</v>
      </c>
      <c r="Y8" s="16" t="s">
        <v>53</v>
      </c>
      <c r="Z8" s="16" t="s">
        <v>54</v>
      </c>
      <c r="AA8" s="16" t="s">
        <v>55</v>
      </c>
      <c r="AB8" s="16" t="s">
        <v>56</v>
      </c>
      <c r="AC8" s="16" t="s">
        <v>57</v>
      </c>
      <c r="AD8" s="16" t="s">
        <v>58</v>
      </c>
      <c r="AE8" s="16" t="s">
        <v>59</v>
      </c>
      <c r="AF8" s="16" t="s">
        <v>60</v>
      </c>
      <c r="AG8" s="16" t="s">
        <v>61</v>
      </c>
      <c r="AH8" s="16" t="s">
        <v>62</v>
      </c>
      <c r="AI8" s="16" t="s">
        <v>63</v>
      </c>
      <c r="AJ8" s="16" t="s">
        <v>64</v>
      </c>
      <c r="AK8" s="16" t="s">
        <v>65</v>
      </c>
    </row>
    <row r="9" spans="1:37" x14ac:dyDescent="0.2">
      <c r="A9" s="16" t="s">
        <v>66</v>
      </c>
      <c r="B9" s="16">
        <v>20628</v>
      </c>
      <c r="C9" s="16">
        <v>17666</v>
      </c>
      <c r="D9" s="16">
        <v>17681</v>
      </c>
      <c r="E9" s="16">
        <v>18280</v>
      </c>
      <c r="F9" s="16">
        <v>23393</v>
      </c>
      <c r="G9" s="16">
        <v>21339</v>
      </c>
      <c r="H9" s="16">
        <v>21525</v>
      </c>
      <c r="I9" s="16">
        <v>20868</v>
      </c>
      <c r="J9" s="16">
        <v>21587</v>
      </c>
      <c r="K9" s="16">
        <v>27906</v>
      </c>
      <c r="L9" s="16">
        <v>23953</v>
      </c>
      <c r="M9" s="16">
        <v>23632</v>
      </c>
      <c r="N9" s="16">
        <v>24065</v>
      </c>
      <c r="O9" s="16">
        <v>25574</v>
      </c>
      <c r="P9" s="16">
        <v>27170</v>
      </c>
      <c r="Q9" s="16">
        <v>27206</v>
      </c>
      <c r="R9" s="16">
        <v>27836</v>
      </c>
      <c r="S9" s="16">
        <v>28209</v>
      </c>
      <c r="T9" s="16">
        <v>28748</v>
      </c>
      <c r="U9" s="16">
        <v>29170</v>
      </c>
      <c r="V9" s="16">
        <v>29189</v>
      </c>
      <c r="W9" s="16">
        <v>29951</v>
      </c>
      <c r="X9" s="16">
        <v>32910</v>
      </c>
      <c r="Y9" s="16">
        <v>32261</v>
      </c>
      <c r="Z9" s="16">
        <v>31490</v>
      </c>
      <c r="AA9" s="16">
        <v>30789</v>
      </c>
      <c r="AB9" s="16">
        <v>32748</v>
      </c>
      <c r="AC9" s="16">
        <v>33128</v>
      </c>
      <c r="AD9" s="16">
        <v>33098</v>
      </c>
      <c r="AE9" s="16">
        <v>33379</v>
      </c>
      <c r="AF9" s="16">
        <v>34064</v>
      </c>
      <c r="AG9" s="16">
        <v>34603</v>
      </c>
      <c r="AH9" s="16">
        <v>34698</v>
      </c>
      <c r="AI9" s="16">
        <v>34716</v>
      </c>
      <c r="AJ9" s="16">
        <v>35991</v>
      </c>
      <c r="AK9" s="16">
        <v>35547</v>
      </c>
    </row>
    <row r="10" spans="1:37" x14ac:dyDescent="0.2">
      <c r="A10" s="16" t="s">
        <v>67</v>
      </c>
      <c r="B10" s="16">
        <v>10476</v>
      </c>
      <c r="C10" s="16">
        <v>10002</v>
      </c>
      <c r="D10" s="16">
        <v>10445</v>
      </c>
      <c r="E10" s="16">
        <v>10831</v>
      </c>
      <c r="F10" s="16">
        <v>12955</v>
      </c>
      <c r="G10" s="16">
        <v>10494</v>
      </c>
      <c r="H10" s="16">
        <v>10344</v>
      </c>
      <c r="I10" s="16">
        <v>10379</v>
      </c>
      <c r="J10" s="16">
        <v>9538</v>
      </c>
      <c r="K10" s="16">
        <v>6940</v>
      </c>
      <c r="L10" s="16">
        <v>9080</v>
      </c>
      <c r="M10" s="16">
        <v>8246</v>
      </c>
      <c r="N10" s="16">
        <v>8308</v>
      </c>
      <c r="O10" s="16">
        <v>8529</v>
      </c>
      <c r="P10" s="16">
        <v>6287</v>
      </c>
      <c r="Q10" s="16">
        <v>6269</v>
      </c>
      <c r="R10" s="16">
        <v>6387</v>
      </c>
      <c r="S10" s="16">
        <v>6289</v>
      </c>
      <c r="T10" s="16">
        <v>7512</v>
      </c>
      <c r="U10" s="16">
        <v>7867</v>
      </c>
      <c r="V10" s="16">
        <v>7801</v>
      </c>
      <c r="W10" s="16">
        <v>7899</v>
      </c>
      <c r="X10" s="16">
        <v>9379</v>
      </c>
      <c r="Y10" s="16">
        <v>6385</v>
      </c>
      <c r="Z10" s="16">
        <v>8170</v>
      </c>
      <c r="AA10" s="16">
        <v>6193</v>
      </c>
      <c r="AB10" s="16">
        <v>6246</v>
      </c>
      <c r="AC10" s="16">
        <v>6352</v>
      </c>
      <c r="AD10" s="16">
        <v>6533</v>
      </c>
      <c r="AE10" s="16">
        <v>6111</v>
      </c>
      <c r="AF10" s="16">
        <v>6226</v>
      </c>
      <c r="AG10" s="16">
        <v>6400</v>
      </c>
      <c r="AH10" s="16">
        <v>6494</v>
      </c>
      <c r="AI10" s="16">
        <v>6592</v>
      </c>
      <c r="AJ10" s="16">
        <v>6670</v>
      </c>
      <c r="AK10" s="16">
        <v>6959</v>
      </c>
    </row>
    <row r="11" spans="1:37" x14ac:dyDescent="0.2">
      <c r="A11" s="16" t="s">
        <v>68</v>
      </c>
      <c r="B11" s="16">
        <v>23985</v>
      </c>
      <c r="C11" s="16">
        <v>30294</v>
      </c>
      <c r="D11" s="16">
        <v>29958</v>
      </c>
      <c r="E11" s="16">
        <v>25959</v>
      </c>
      <c r="F11" s="16">
        <v>22611</v>
      </c>
      <c r="G11" s="16">
        <v>29233</v>
      </c>
      <c r="H11" s="16">
        <v>35480</v>
      </c>
      <c r="I11" s="16">
        <v>36816</v>
      </c>
      <c r="J11" s="16">
        <v>32888</v>
      </c>
      <c r="K11" s="16">
        <v>29083</v>
      </c>
      <c r="L11" s="16">
        <v>28893</v>
      </c>
      <c r="M11" s="16">
        <v>31519</v>
      </c>
      <c r="N11" s="16">
        <v>30830</v>
      </c>
      <c r="O11" s="16">
        <v>31347</v>
      </c>
      <c r="P11" s="16">
        <v>30861</v>
      </c>
      <c r="Q11" s="16">
        <v>45338</v>
      </c>
      <c r="R11" s="16">
        <v>45358</v>
      </c>
      <c r="S11" s="16">
        <v>50609</v>
      </c>
      <c r="T11" s="16">
        <v>55738</v>
      </c>
      <c r="U11" s="16">
        <v>56197</v>
      </c>
      <c r="V11" s="16">
        <v>58762</v>
      </c>
      <c r="W11" s="16">
        <v>61260</v>
      </c>
      <c r="X11" s="16">
        <v>64531</v>
      </c>
      <c r="Y11" s="16">
        <v>77794</v>
      </c>
      <c r="Z11" s="16">
        <v>90627</v>
      </c>
      <c r="AA11" s="16">
        <v>96286</v>
      </c>
      <c r="AB11" s="16">
        <v>96473</v>
      </c>
      <c r="AC11" s="16">
        <v>96292</v>
      </c>
      <c r="AD11" s="16">
        <v>96299</v>
      </c>
      <c r="AE11" s="16">
        <v>95943</v>
      </c>
      <c r="AF11" s="16">
        <v>97138</v>
      </c>
      <c r="AG11" s="16">
        <v>98435</v>
      </c>
      <c r="AH11" s="16">
        <v>101144</v>
      </c>
      <c r="AI11" s="16">
        <v>102451</v>
      </c>
      <c r="AJ11" s="16">
        <v>103137</v>
      </c>
      <c r="AK11" s="16">
        <v>104605</v>
      </c>
    </row>
    <row r="12" spans="1:37" x14ac:dyDescent="0.2">
      <c r="A12" s="16" t="s">
        <v>1</v>
      </c>
      <c r="B12" s="16">
        <v>98615</v>
      </c>
      <c r="C12" s="16">
        <v>93844</v>
      </c>
      <c r="D12" s="16">
        <v>98610</v>
      </c>
      <c r="E12" s="16">
        <v>91485</v>
      </c>
      <c r="F12" s="16">
        <v>75326</v>
      </c>
      <c r="G12" s="16">
        <v>78470</v>
      </c>
      <c r="H12" s="16">
        <v>65768</v>
      </c>
      <c r="I12" s="16">
        <v>64644</v>
      </c>
      <c r="J12" s="16">
        <v>66925</v>
      </c>
      <c r="K12" s="16">
        <v>65967</v>
      </c>
      <c r="L12" s="16">
        <v>63215</v>
      </c>
      <c r="M12" s="16">
        <v>61499</v>
      </c>
      <c r="N12" s="16">
        <v>61218</v>
      </c>
      <c r="O12" s="16">
        <v>60610</v>
      </c>
      <c r="P12" s="16">
        <v>56708</v>
      </c>
      <c r="Q12" s="16">
        <v>51833</v>
      </c>
      <c r="R12" s="16">
        <v>51290</v>
      </c>
      <c r="S12" s="16">
        <v>48961</v>
      </c>
      <c r="T12" s="16">
        <v>49084</v>
      </c>
      <c r="U12" s="16">
        <v>49018</v>
      </c>
      <c r="V12" s="16">
        <v>47119</v>
      </c>
      <c r="W12" s="16">
        <v>45212</v>
      </c>
      <c r="X12" s="16">
        <v>39400</v>
      </c>
      <c r="Y12" s="16">
        <v>26447</v>
      </c>
      <c r="Z12" s="16">
        <v>16770</v>
      </c>
      <c r="AA12" s="16">
        <v>9040</v>
      </c>
      <c r="AB12" s="16">
        <v>8497</v>
      </c>
      <c r="AC12" s="16">
        <v>8645</v>
      </c>
      <c r="AD12" s="16">
        <v>9644</v>
      </c>
      <c r="AE12" s="16">
        <v>9080</v>
      </c>
      <c r="AF12" s="16">
        <v>8081</v>
      </c>
      <c r="AG12" s="16">
        <v>7907</v>
      </c>
      <c r="AH12" s="16">
        <v>6795</v>
      </c>
      <c r="AI12" s="16">
        <v>6689</v>
      </c>
      <c r="AJ12" s="16">
        <v>6379</v>
      </c>
      <c r="AK12" s="16">
        <v>6439</v>
      </c>
    </row>
    <row r="13" spans="1:37" x14ac:dyDescent="0.2">
      <c r="A13" s="16" t="s">
        <v>2</v>
      </c>
      <c r="B13" s="16">
        <v>86669</v>
      </c>
      <c r="C13" s="16">
        <v>92145</v>
      </c>
      <c r="D13" s="16">
        <v>88191</v>
      </c>
      <c r="E13" s="16">
        <v>90585</v>
      </c>
      <c r="F13" s="16">
        <v>84992</v>
      </c>
      <c r="G13" s="16">
        <v>85527</v>
      </c>
      <c r="H13" s="16">
        <v>88291</v>
      </c>
      <c r="I13" s="16">
        <v>89488</v>
      </c>
      <c r="J13" s="16">
        <v>97582</v>
      </c>
      <c r="K13" s="16">
        <v>101582</v>
      </c>
      <c r="L13" s="16">
        <v>98813</v>
      </c>
      <c r="M13" s="16">
        <v>99055</v>
      </c>
      <c r="N13" s="16">
        <v>77624</v>
      </c>
      <c r="O13" s="16">
        <v>75317</v>
      </c>
      <c r="P13" s="16">
        <v>76163</v>
      </c>
      <c r="Q13" s="16">
        <v>66734</v>
      </c>
      <c r="R13" s="16">
        <v>66639</v>
      </c>
      <c r="S13" s="16">
        <v>63426</v>
      </c>
      <c r="T13" s="16">
        <v>57434</v>
      </c>
      <c r="U13" s="16">
        <v>56886</v>
      </c>
      <c r="V13" s="16">
        <v>55995</v>
      </c>
      <c r="W13" s="16">
        <v>55716</v>
      </c>
      <c r="X13" s="16">
        <v>58329</v>
      </c>
      <c r="Y13" s="16">
        <v>61535</v>
      </c>
      <c r="Z13" s="16">
        <v>57114</v>
      </c>
      <c r="AA13" s="16">
        <v>63857</v>
      </c>
      <c r="AB13" s="16">
        <v>64321</v>
      </c>
      <c r="AC13" s="16">
        <v>66024</v>
      </c>
      <c r="AD13" s="16">
        <v>66495</v>
      </c>
      <c r="AE13" s="16">
        <v>69242</v>
      </c>
      <c r="AF13" s="16">
        <v>69070</v>
      </c>
      <c r="AG13" s="16">
        <v>69710</v>
      </c>
      <c r="AH13" s="16">
        <v>70184</v>
      </c>
      <c r="AI13" s="16">
        <v>70770</v>
      </c>
      <c r="AJ13" s="16">
        <v>71163</v>
      </c>
      <c r="AK13" s="16">
        <v>71930</v>
      </c>
    </row>
    <row r="14" spans="1:37" x14ac:dyDescent="0.2">
      <c r="A14" s="16" t="s">
        <v>69</v>
      </c>
      <c r="B14" s="16">
        <v>7875</v>
      </c>
      <c r="C14" s="16">
        <v>8011</v>
      </c>
      <c r="D14" s="16">
        <v>8020</v>
      </c>
      <c r="E14" s="16">
        <v>8801</v>
      </c>
      <c r="F14" s="16">
        <v>6648</v>
      </c>
      <c r="G14" s="16">
        <v>8883</v>
      </c>
      <c r="H14" s="16">
        <v>9366</v>
      </c>
      <c r="I14" s="16">
        <v>9858</v>
      </c>
      <c r="J14" s="16">
        <v>10614</v>
      </c>
      <c r="K14" s="16">
        <v>12020</v>
      </c>
      <c r="L14" s="16">
        <v>12161</v>
      </c>
      <c r="M14" s="16">
        <v>14746</v>
      </c>
      <c r="N14" s="16">
        <v>15456</v>
      </c>
      <c r="O14" s="16">
        <v>15668</v>
      </c>
      <c r="P14" s="16">
        <v>16194</v>
      </c>
      <c r="Q14" s="16">
        <v>16212</v>
      </c>
      <c r="R14" s="16">
        <v>16451</v>
      </c>
      <c r="S14" s="16">
        <v>16680</v>
      </c>
      <c r="T14" s="16">
        <v>17346</v>
      </c>
      <c r="U14" s="16">
        <v>17418</v>
      </c>
      <c r="V14" s="16">
        <v>17380</v>
      </c>
      <c r="W14" s="16">
        <v>17568</v>
      </c>
      <c r="X14" s="16">
        <v>17667</v>
      </c>
      <c r="Y14" s="16">
        <v>18113</v>
      </c>
      <c r="Z14" s="16">
        <v>18566</v>
      </c>
      <c r="AA14" s="16">
        <v>18770</v>
      </c>
      <c r="AB14" s="16">
        <v>19050</v>
      </c>
      <c r="AC14" s="16">
        <v>19096</v>
      </c>
      <c r="AD14" s="16">
        <v>19792</v>
      </c>
      <c r="AE14" s="16">
        <v>20034</v>
      </c>
      <c r="AF14" s="16">
        <v>20276</v>
      </c>
      <c r="AG14" s="16">
        <v>20319</v>
      </c>
      <c r="AH14" s="16">
        <v>20648</v>
      </c>
      <c r="AI14" s="16">
        <v>20690</v>
      </c>
      <c r="AJ14" s="16">
        <v>20739</v>
      </c>
      <c r="AK14" s="16">
        <v>20777</v>
      </c>
    </row>
    <row r="15" spans="1:37" x14ac:dyDescent="0.2">
      <c r="A15" s="16" t="s">
        <v>70</v>
      </c>
      <c r="B15" s="16">
        <v>0</v>
      </c>
      <c r="C15" s="16">
        <v>0</v>
      </c>
      <c r="D15" s="16">
        <v>0</v>
      </c>
      <c r="E15" s="16">
        <v>0</v>
      </c>
      <c r="F15" s="16">
        <v>5</v>
      </c>
      <c r="G15" s="16">
        <v>123</v>
      </c>
      <c r="H15" s="16">
        <v>398</v>
      </c>
      <c r="I15" s="16">
        <v>842</v>
      </c>
      <c r="J15" s="16">
        <v>1173</v>
      </c>
      <c r="K15" s="16">
        <v>1820</v>
      </c>
      <c r="L15" s="16">
        <v>3007</v>
      </c>
      <c r="M15" s="16">
        <v>5107</v>
      </c>
      <c r="N15" s="16">
        <v>5950</v>
      </c>
      <c r="O15" s="16">
        <v>6795</v>
      </c>
      <c r="P15" s="16">
        <v>7181</v>
      </c>
      <c r="Q15" s="16">
        <v>7570</v>
      </c>
      <c r="R15" s="16">
        <v>7872</v>
      </c>
      <c r="S15" s="16">
        <v>8170</v>
      </c>
      <c r="T15" s="16">
        <v>8453</v>
      </c>
      <c r="U15" s="16">
        <v>8733</v>
      </c>
      <c r="V15" s="16">
        <v>9365</v>
      </c>
      <c r="W15" s="16">
        <v>9651</v>
      </c>
      <c r="X15" s="16">
        <v>9703</v>
      </c>
      <c r="Y15" s="16">
        <v>9740</v>
      </c>
      <c r="Z15" s="16">
        <v>9776</v>
      </c>
      <c r="AA15" s="16">
        <v>9903</v>
      </c>
      <c r="AB15" s="16">
        <v>9944</v>
      </c>
      <c r="AC15" s="16">
        <v>10016</v>
      </c>
      <c r="AD15" s="16">
        <v>10072</v>
      </c>
      <c r="AE15" s="16">
        <v>10127</v>
      </c>
      <c r="AF15" s="16">
        <v>10273</v>
      </c>
      <c r="AG15" s="16">
        <v>10333</v>
      </c>
      <c r="AH15" s="16">
        <v>10423</v>
      </c>
      <c r="AI15" s="16">
        <v>10496</v>
      </c>
      <c r="AJ15" s="16">
        <v>10566</v>
      </c>
      <c r="AK15" s="16">
        <v>10640</v>
      </c>
    </row>
    <row r="16" spans="1:37" x14ac:dyDescent="0.2">
      <c r="A16" s="16" t="s">
        <v>3</v>
      </c>
      <c r="B16" s="16">
        <v>1453</v>
      </c>
      <c r="C16" s="16">
        <v>2529</v>
      </c>
      <c r="D16" s="16">
        <v>3683</v>
      </c>
      <c r="E16" s="16">
        <v>4715</v>
      </c>
      <c r="F16" s="16">
        <v>7031</v>
      </c>
      <c r="G16" s="16">
        <v>8366</v>
      </c>
      <c r="H16" s="16">
        <v>11747</v>
      </c>
      <c r="I16" s="16">
        <v>13999</v>
      </c>
      <c r="J16" s="16">
        <v>17548</v>
      </c>
      <c r="K16" s="16">
        <v>21900</v>
      </c>
      <c r="L16" s="16">
        <v>28561</v>
      </c>
      <c r="M16" s="16">
        <v>28399</v>
      </c>
      <c r="N16" s="16">
        <v>29814</v>
      </c>
      <c r="O16" s="16">
        <v>32904</v>
      </c>
      <c r="P16" s="16">
        <v>34747</v>
      </c>
      <c r="Q16" s="16">
        <v>35199</v>
      </c>
      <c r="R16" s="16">
        <v>36808</v>
      </c>
      <c r="S16" s="16">
        <v>38899</v>
      </c>
      <c r="T16" s="16">
        <v>40722</v>
      </c>
      <c r="U16" s="16">
        <v>42930</v>
      </c>
      <c r="V16" s="16">
        <v>45429</v>
      </c>
      <c r="W16" s="16">
        <v>47600</v>
      </c>
      <c r="X16" s="16">
        <v>49520</v>
      </c>
      <c r="Y16" s="16">
        <v>51196</v>
      </c>
      <c r="Z16" s="16">
        <v>53334</v>
      </c>
      <c r="AA16" s="16">
        <v>54544</v>
      </c>
      <c r="AB16" s="16">
        <v>54778</v>
      </c>
      <c r="AC16" s="16">
        <v>54963</v>
      </c>
      <c r="AD16" s="16">
        <v>55214</v>
      </c>
      <c r="AE16" s="16">
        <v>55540</v>
      </c>
      <c r="AF16" s="16">
        <v>55991</v>
      </c>
      <c r="AG16" s="16">
        <v>56193</v>
      </c>
      <c r="AH16" s="16">
        <v>56355</v>
      </c>
      <c r="AI16" s="16">
        <v>56833</v>
      </c>
      <c r="AJ16" s="16">
        <v>57052</v>
      </c>
      <c r="AK16" s="16">
        <v>57291</v>
      </c>
    </row>
    <row r="17" spans="1:37" x14ac:dyDescent="0.2">
      <c r="A17" s="16" t="s">
        <v>71</v>
      </c>
      <c r="B17" s="16">
        <v>357306</v>
      </c>
      <c r="C17" s="16">
        <v>348545</v>
      </c>
      <c r="D17" s="16">
        <v>364085</v>
      </c>
      <c r="E17" s="16">
        <v>374006</v>
      </c>
      <c r="F17" s="16">
        <v>365205</v>
      </c>
      <c r="G17" s="16">
        <v>348112</v>
      </c>
      <c r="H17" s="16">
        <v>372244</v>
      </c>
      <c r="I17" s="16">
        <v>376449</v>
      </c>
      <c r="J17" s="16">
        <v>387968</v>
      </c>
      <c r="K17" s="16">
        <v>378615</v>
      </c>
      <c r="L17" s="16">
        <v>385500</v>
      </c>
      <c r="M17" s="16">
        <v>392025</v>
      </c>
      <c r="N17" s="16">
        <v>385962</v>
      </c>
      <c r="O17" s="16">
        <v>386443</v>
      </c>
      <c r="P17" s="16">
        <v>395321</v>
      </c>
      <c r="Q17" s="16">
        <v>398069</v>
      </c>
      <c r="R17" s="16">
        <v>402924</v>
      </c>
      <c r="S17" s="16">
        <v>404362</v>
      </c>
      <c r="T17" s="16">
        <v>405424</v>
      </c>
      <c r="U17" s="16">
        <v>407127</v>
      </c>
      <c r="V17" s="16">
        <v>413402</v>
      </c>
      <c r="W17" s="16">
        <v>414436</v>
      </c>
      <c r="X17" s="16">
        <v>414853</v>
      </c>
      <c r="Y17" s="16">
        <v>418132</v>
      </c>
      <c r="Z17" s="16">
        <v>424574</v>
      </c>
      <c r="AA17" s="16">
        <v>426218</v>
      </c>
      <c r="AB17" s="16">
        <v>428683</v>
      </c>
      <c r="AC17" s="16">
        <v>430068</v>
      </c>
      <c r="AD17" s="16">
        <v>431353</v>
      </c>
      <c r="AE17" s="16">
        <v>433263</v>
      </c>
      <c r="AF17" s="16">
        <v>434504</v>
      </c>
      <c r="AG17" s="16">
        <v>435802</v>
      </c>
      <c r="AH17" s="16">
        <v>437116</v>
      </c>
      <c r="AI17" s="16">
        <v>438379</v>
      </c>
      <c r="AJ17" s="16">
        <v>439810</v>
      </c>
      <c r="AK17" s="16">
        <v>441028</v>
      </c>
    </row>
    <row r="19" spans="1:37" ht="19" x14ac:dyDescent="0.25">
      <c r="A19" s="17" t="s">
        <v>72</v>
      </c>
    </row>
    <row r="20" spans="1:37" x14ac:dyDescent="0.2">
      <c r="A20" s="16" t="s">
        <v>29</v>
      </c>
      <c r="B20" s="16" t="s">
        <v>30</v>
      </c>
      <c r="C20" s="16" t="s">
        <v>31</v>
      </c>
      <c r="D20" s="16" t="s">
        <v>32</v>
      </c>
      <c r="E20" s="16" t="s">
        <v>33</v>
      </c>
      <c r="F20" s="16" t="s">
        <v>34</v>
      </c>
      <c r="G20" s="16" t="s">
        <v>35</v>
      </c>
      <c r="H20" s="16" t="s">
        <v>36</v>
      </c>
      <c r="I20" s="16" t="s">
        <v>37</v>
      </c>
      <c r="J20" s="16" t="s">
        <v>38</v>
      </c>
      <c r="K20" s="16" t="s">
        <v>39</v>
      </c>
      <c r="L20" s="16" t="s">
        <v>40</v>
      </c>
      <c r="M20" s="16" t="s">
        <v>41</v>
      </c>
      <c r="N20" s="16" t="s">
        <v>42</v>
      </c>
      <c r="O20" s="16" t="s">
        <v>43</v>
      </c>
      <c r="P20" s="16" t="s">
        <v>44</v>
      </c>
      <c r="Q20" s="16" t="s">
        <v>45</v>
      </c>
      <c r="R20" s="16" t="s">
        <v>46</v>
      </c>
      <c r="S20" s="16" t="s">
        <v>47</v>
      </c>
      <c r="T20" s="16" t="s">
        <v>48</v>
      </c>
      <c r="U20" s="16" t="s">
        <v>49</v>
      </c>
      <c r="V20" s="16" t="s">
        <v>50</v>
      </c>
      <c r="W20" s="16" t="s">
        <v>51</v>
      </c>
      <c r="X20" s="16" t="s">
        <v>52</v>
      </c>
      <c r="Y20" s="16" t="s">
        <v>53</v>
      </c>
      <c r="Z20" s="16" t="s">
        <v>54</v>
      </c>
      <c r="AA20" s="16" t="s">
        <v>55</v>
      </c>
      <c r="AB20" s="16" t="s">
        <v>56</v>
      </c>
      <c r="AC20" s="16" t="s">
        <v>57</v>
      </c>
      <c r="AD20" s="16" t="s">
        <v>58</v>
      </c>
      <c r="AE20" s="16" t="s">
        <v>59</v>
      </c>
      <c r="AF20" s="16" t="s">
        <v>60</v>
      </c>
      <c r="AG20" s="16" t="s">
        <v>61</v>
      </c>
      <c r="AH20" s="16" t="s">
        <v>62</v>
      </c>
      <c r="AI20" s="16" t="s">
        <v>63</v>
      </c>
      <c r="AJ20" s="16" t="s">
        <v>64</v>
      </c>
      <c r="AK20" s="16" t="s">
        <v>65</v>
      </c>
    </row>
    <row r="21" spans="1:37" x14ac:dyDescent="0.2">
      <c r="A21" s="16" t="s">
        <v>66</v>
      </c>
      <c r="B21" s="16">
        <v>473</v>
      </c>
      <c r="C21" s="16">
        <v>473</v>
      </c>
      <c r="D21" s="16">
        <v>473</v>
      </c>
      <c r="E21" s="16">
        <v>516</v>
      </c>
      <c r="F21" s="16">
        <v>461</v>
      </c>
      <c r="G21" s="16">
        <v>635</v>
      </c>
      <c r="H21" s="16">
        <v>557</v>
      </c>
      <c r="I21" s="16">
        <v>414</v>
      </c>
      <c r="J21" s="16">
        <v>626</v>
      </c>
      <c r="K21" s="16">
        <v>985</v>
      </c>
      <c r="L21" s="16">
        <v>941</v>
      </c>
      <c r="M21" s="16">
        <v>940</v>
      </c>
      <c r="N21" s="16">
        <v>884</v>
      </c>
      <c r="O21" s="16">
        <v>827</v>
      </c>
      <c r="P21" s="16">
        <v>841</v>
      </c>
      <c r="Q21" s="16">
        <v>823</v>
      </c>
      <c r="R21" s="16">
        <v>834</v>
      </c>
      <c r="S21" s="16">
        <v>883</v>
      </c>
      <c r="T21" s="16">
        <v>907</v>
      </c>
      <c r="U21" s="16">
        <v>902</v>
      </c>
      <c r="V21" s="16">
        <v>900</v>
      </c>
      <c r="W21" s="16">
        <v>880</v>
      </c>
      <c r="X21" s="16">
        <v>866</v>
      </c>
      <c r="Y21" s="16">
        <v>671</v>
      </c>
      <c r="Z21" s="16">
        <v>654</v>
      </c>
      <c r="AA21" s="16">
        <v>647</v>
      </c>
      <c r="AB21" s="16">
        <v>766</v>
      </c>
      <c r="AC21" s="16">
        <v>777</v>
      </c>
      <c r="AD21" s="16">
        <v>781</v>
      </c>
      <c r="AE21" s="16">
        <v>792</v>
      </c>
      <c r="AF21" s="16">
        <v>806</v>
      </c>
      <c r="AG21" s="16">
        <v>825</v>
      </c>
      <c r="AH21" s="16">
        <v>851</v>
      </c>
      <c r="AI21" s="16">
        <v>870</v>
      </c>
      <c r="AJ21" s="16">
        <v>892</v>
      </c>
      <c r="AK21" s="16">
        <v>920</v>
      </c>
    </row>
    <row r="22" spans="1:37" x14ac:dyDescent="0.2">
      <c r="A22" s="16" t="s">
        <v>67</v>
      </c>
      <c r="B22" s="16">
        <v>1104</v>
      </c>
      <c r="C22" s="16">
        <v>630</v>
      </c>
      <c r="D22" s="16">
        <v>1073</v>
      </c>
      <c r="E22" s="16">
        <v>1080</v>
      </c>
      <c r="F22" s="16">
        <v>1108</v>
      </c>
      <c r="G22" s="16">
        <v>837</v>
      </c>
      <c r="H22" s="16">
        <v>932</v>
      </c>
      <c r="I22" s="16">
        <v>1004</v>
      </c>
      <c r="J22" s="16">
        <v>998</v>
      </c>
      <c r="K22" s="16">
        <v>854</v>
      </c>
      <c r="L22" s="16">
        <v>2336</v>
      </c>
      <c r="M22" s="16">
        <v>2325</v>
      </c>
      <c r="N22" s="16">
        <v>2242</v>
      </c>
      <c r="O22" s="16">
        <v>2223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</row>
    <row r="23" spans="1:37" x14ac:dyDescent="0.2">
      <c r="A23" s="16" t="s">
        <v>68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</row>
    <row r="24" spans="1:37" x14ac:dyDescent="0.2">
      <c r="A24" s="16" t="s">
        <v>1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</row>
    <row r="25" spans="1:37" x14ac:dyDescent="0.2">
      <c r="A25" s="16" t="s">
        <v>2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</row>
    <row r="26" spans="1:37" x14ac:dyDescent="0.2">
      <c r="A26" s="16" t="s">
        <v>69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</row>
    <row r="27" spans="1:37" x14ac:dyDescent="0.2">
      <c r="A27" s="16" t="s">
        <v>70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1</v>
      </c>
      <c r="W27" s="16">
        <v>1</v>
      </c>
      <c r="X27" s="16">
        <v>1</v>
      </c>
      <c r="Y27" s="16">
        <v>1</v>
      </c>
      <c r="Z27" s="16">
        <v>1</v>
      </c>
      <c r="AA27" s="16">
        <v>1</v>
      </c>
      <c r="AB27" s="16">
        <v>2</v>
      </c>
      <c r="AC27" s="16">
        <v>2</v>
      </c>
      <c r="AD27" s="16">
        <v>2</v>
      </c>
      <c r="AE27" s="16">
        <v>3</v>
      </c>
      <c r="AF27" s="16">
        <v>3</v>
      </c>
      <c r="AG27" s="16">
        <v>3</v>
      </c>
      <c r="AH27" s="16">
        <v>4</v>
      </c>
      <c r="AI27" s="16">
        <v>4</v>
      </c>
      <c r="AJ27" s="16">
        <v>5</v>
      </c>
      <c r="AK27" s="16">
        <v>5</v>
      </c>
    </row>
    <row r="28" spans="1:37" x14ac:dyDescent="0.2">
      <c r="A28" s="16" t="s">
        <v>3</v>
      </c>
      <c r="B28" s="16">
        <v>0</v>
      </c>
      <c r="C28" s="16">
        <v>0</v>
      </c>
      <c r="D28" s="16">
        <v>0</v>
      </c>
      <c r="E28" s="16">
        <v>0</v>
      </c>
      <c r="F28" s="16">
        <v>102</v>
      </c>
      <c r="G28" s="16">
        <v>183</v>
      </c>
      <c r="H28" s="16">
        <v>198</v>
      </c>
      <c r="I28" s="16">
        <v>195</v>
      </c>
      <c r="J28" s="16">
        <v>192</v>
      </c>
      <c r="K28" s="16">
        <v>177</v>
      </c>
      <c r="L28" s="16">
        <v>189</v>
      </c>
      <c r="M28" s="16">
        <v>186</v>
      </c>
      <c r="N28" s="16">
        <v>180</v>
      </c>
      <c r="O28" s="16">
        <v>178</v>
      </c>
      <c r="P28" s="16">
        <v>183</v>
      </c>
      <c r="Q28" s="16">
        <v>182</v>
      </c>
      <c r="R28" s="16">
        <v>183</v>
      </c>
      <c r="S28" s="16">
        <v>184</v>
      </c>
      <c r="T28" s="16">
        <v>184</v>
      </c>
      <c r="U28" s="16">
        <v>184</v>
      </c>
      <c r="V28" s="16">
        <v>184</v>
      </c>
      <c r="W28" s="16">
        <v>183</v>
      </c>
      <c r="X28" s="16">
        <v>183</v>
      </c>
      <c r="Y28" s="16">
        <v>187</v>
      </c>
      <c r="Z28" s="16">
        <v>187</v>
      </c>
      <c r="AA28" s="16">
        <v>187</v>
      </c>
      <c r="AB28" s="16">
        <v>184</v>
      </c>
      <c r="AC28" s="16">
        <v>185</v>
      </c>
      <c r="AD28" s="16">
        <v>185</v>
      </c>
      <c r="AE28" s="16">
        <v>186</v>
      </c>
      <c r="AF28" s="16">
        <v>187</v>
      </c>
      <c r="AG28" s="16">
        <v>189</v>
      </c>
      <c r="AH28" s="16">
        <v>190</v>
      </c>
      <c r="AI28" s="16">
        <v>192</v>
      </c>
      <c r="AJ28" s="16">
        <v>193</v>
      </c>
      <c r="AK28" s="16">
        <v>195</v>
      </c>
    </row>
    <row r="29" spans="1:37" x14ac:dyDescent="0.2">
      <c r="A29" s="16" t="s">
        <v>71</v>
      </c>
      <c r="B29" s="16">
        <v>40498</v>
      </c>
      <c r="C29" s="16">
        <v>41710</v>
      </c>
      <c r="D29" s="16">
        <v>40048</v>
      </c>
      <c r="E29" s="16">
        <v>41790</v>
      </c>
      <c r="F29" s="16">
        <v>36728</v>
      </c>
      <c r="G29" s="16">
        <v>40279</v>
      </c>
      <c r="H29" s="16">
        <v>40017</v>
      </c>
      <c r="I29" s="16">
        <v>42186</v>
      </c>
      <c r="J29" s="16">
        <v>41424</v>
      </c>
      <c r="K29" s="16">
        <v>39048</v>
      </c>
      <c r="L29" s="16">
        <v>37981</v>
      </c>
      <c r="M29" s="16">
        <v>38135</v>
      </c>
      <c r="N29" s="16">
        <v>37378</v>
      </c>
      <c r="O29" s="16">
        <v>37142</v>
      </c>
      <c r="P29" s="16">
        <v>42702</v>
      </c>
      <c r="Q29" s="16">
        <v>42658</v>
      </c>
      <c r="R29" s="16">
        <v>42653</v>
      </c>
      <c r="S29" s="16">
        <v>42679</v>
      </c>
      <c r="T29" s="16">
        <v>42871</v>
      </c>
      <c r="U29" s="16">
        <v>42975</v>
      </c>
      <c r="V29" s="16">
        <v>43131</v>
      </c>
      <c r="W29" s="16">
        <v>43225</v>
      </c>
      <c r="X29" s="16">
        <v>42889</v>
      </c>
      <c r="Y29" s="16">
        <v>43278</v>
      </c>
      <c r="Z29" s="16">
        <v>43286</v>
      </c>
      <c r="AA29" s="16">
        <v>43264</v>
      </c>
      <c r="AB29" s="16">
        <v>43146</v>
      </c>
      <c r="AC29" s="16">
        <v>43165</v>
      </c>
      <c r="AD29" s="16">
        <v>43157</v>
      </c>
      <c r="AE29" s="16">
        <v>43161</v>
      </c>
      <c r="AF29" s="16">
        <v>43168</v>
      </c>
      <c r="AG29" s="16">
        <v>43183</v>
      </c>
      <c r="AH29" s="16">
        <v>43208</v>
      </c>
      <c r="AI29" s="16">
        <v>43220</v>
      </c>
      <c r="AJ29" s="16">
        <v>43242</v>
      </c>
      <c r="AK29" s="16">
        <v>43272</v>
      </c>
    </row>
    <row r="31" spans="1:37" ht="19" x14ac:dyDescent="0.25">
      <c r="A31" s="17" t="s">
        <v>73</v>
      </c>
    </row>
    <row r="32" spans="1:37" x14ac:dyDescent="0.2">
      <c r="A32" s="16" t="s">
        <v>29</v>
      </c>
      <c r="B32" s="16" t="s">
        <v>30</v>
      </c>
      <c r="C32" s="16" t="s">
        <v>31</v>
      </c>
      <c r="D32" s="16" t="s">
        <v>32</v>
      </c>
      <c r="E32" s="16" t="s">
        <v>33</v>
      </c>
      <c r="F32" s="16" t="s">
        <v>34</v>
      </c>
      <c r="G32" s="16" t="s">
        <v>35</v>
      </c>
      <c r="H32" s="16" t="s">
        <v>36</v>
      </c>
      <c r="I32" s="16" t="s">
        <v>37</v>
      </c>
      <c r="J32" s="16" t="s">
        <v>38</v>
      </c>
      <c r="K32" s="16" t="s">
        <v>39</v>
      </c>
      <c r="L32" s="16" t="s">
        <v>40</v>
      </c>
      <c r="M32" s="16" t="s">
        <v>41</v>
      </c>
      <c r="N32" s="16" t="s">
        <v>42</v>
      </c>
      <c r="O32" s="16" t="s">
        <v>43</v>
      </c>
      <c r="P32" s="16" t="s">
        <v>44</v>
      </c>
      <c r="Q32" s="16" t="s">
        <v>45</v>
      </c>
      <c r="R32" s="16" t="s">
        <v>46</v>
      </c>
      <c r="S32" s="16" t="s">
        <v>47</v>
      </c>
      <c r="T32" s="16" t="s">
        <v>48</v>
      </c>
      <c r="U32" s="16" t="s">
        <v>49</v>
      </c>
      <c r="V32" s="16" t="s">
        <v>50</v>
      </c>
      <c r="W32" s="16" t="s">
        <v>51</v>
      </c>
      <c r="X32" s="16" t="s">
        <v>52</v>
      </c>
      <c r="Y32" s="16" t="s">
        <v>53</v>
      </c>
      <c r="Z32" s="16" t="s">
        <v>54</v>
      </c>
      <c r="AA32" s="16" t="s">
        <v>55</v>
      </c>
      <c r="AB32" s="16" t="s">
        <v>56</v>
      </c>
      <c r="AC32" s="16" t="s">
        <v>57</v>
      </c>
      <c r="AD32" s="16" t="s">
        <v>58</v>
      </c>
      <c r="AE32" s="16" t="s">
        <v>59</v>
      </c>
      <c r="AF32" s="16" t="s">
        <v>60</v>
      </c>
      <c r="AG32" s="16" t="s">
        <v>61</v>
      </c>
      <c r="AH32" s="16" t="s">
        <v>62</v>
      </c>
      <c r="AI32" s="16" t="s">
        <v>63</v>
      </c>
      <c r="AJ32" s="16" t="s">
        <v>64</v>
      </c>
      <c r="AK32" s="16" t="s">
        <v>65</v>
      </c>
    </row>
    <row r="33" spans="1:37" x14ac:dyDescent="0.2">
      <c r="A33" s="16" t="s">
        <v>66</v>
      </c>
      <c r="B33" s="16">
        <v>1</v>
      </c>
      <c r="C33" s="16">
        <v>1</v>
      </c>
      <c r="D33" s="16">
        <v>1</v>
      </c>
      <c r="E33" s="16">
        <v>1</v>
      </c>
      <c r="F33" s="16">
        <v>4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</row>
    <row r="34" spans="1:37" x14ac:dyDescent="0.2">
      <c r="A34" s="16" t="s">
        <v>67</v>
      </c>
      <c r="B34" s="16">
        <v>2</v>
      </c>
      <c r="C34" s="16">
        <v>2</v>
      </c>
      <c r="D34" s="16">
        <v>2</v>
      </c>
      <c r="E34" s="16">
        <v>1</v>
      </c>
      <c r="F34" s="16">
        <v>8</v>
      </c>
      <c r="G34" s="16">
        <v>1</v>
      </c>
      <c r="H34" s="16">
        <v>1</v>
      </c>
      <c r="I34" s="16">
        <v>9</v>
      </c>
      <c r="J34" s="16">
        <v>3</v>
      </c>
      <c r="K34" s="16">
        <v>2</v>
      </c>
      <c r="L34" s="16">
        <v>1</v>
      </c>
      <c r="M34" s="16">
        <v>1</v>
      </c>
      <c r="N34" s="16">
        <v>1</v>
      </c>
      <c r="O34" s="16">
        <v>1</v>
      </c>
      <c r="P34" s="16">
        <v>1</v>
      </c>
      <c r="Q34" s="16">
        <v>1</v>
      </c>
      <c r="R34" s="16">
        <v>1</v>
      </c>
      <c r="S34" s="16">
        <v>1</v>
      </c>
      <c r="T34" s="16">
        <v>1</v>
      </c>
      <c r="U34" s="16">
        <v>1</v>
      </c>
      <c r="V34" s="16">
        <v>1</v>
      </c>
      <c r="W34" s="16">
        <v>1</v>
      </c>
      <c r="X34" s="16">
        <v>1</v>
      </c>
      <c r="Y34" s="16">
        <v>1</v>
      </c>
      <c r="Z34" s="16">
        <v>2</v>
      </c>
      <c r="AA34" s="16">
        <v>2</v>
      </c>
      <c r="AB34" s="16">
        <v>2</v>
      </c>
      <c r="AC34" s="16">
        <v>2</v>
      </c>
      <c r="AD34" s="16">
        <v>2</v>
      </c>
      <c r="AE34" s="16">
        <v>2</v>
      </c>
      <c r="AF34" s="16">
        <v>2</v>
      </c>
      <c r="AG34" s="16">
        <v>2</v>
      </c>
      <c r="AH34" s="16">
        <v>2</v>
      </c>
      <c r="AI34" s="16">
        <v>2</v>
      </c>
      <c r="AJ34" s="16">
        <v>2</v>
      </c>
      <c r="AK34" s="16">
        <v>2</v>
      </c>
    </row>
    <row r="35" spans="1:37" x14ac:dyDescent="0.2">
      <c r="A35" s="16" t="s">
        <v>68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</row>
    <row r="36" spans="1:37" x14ac:dyDescent="0.2">
      <c r="A36" s="16" t="s">
        <v>1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</row>
    <row r="37" spans="1:37" x14ac:dyDescent="0.2">
      <c r="A37" s="16" t="s">
        <v>2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</row>
    <row r="38" spans="1:37" x14ac:dyDescent="0.2">
      <c r="A38" s="16" t="s">
        <v>69</v>
      </c>
      <c r="B38" s="16">
        <v>0</v>
      </c>
      <c r="C38" s="16">
        <v>0</v>
      </c>
      <c r="D38" s="16">
        <v>0</v>
      </c>
      <c r="E38" s="16">
        <v>5</v>
      </c>
      <c r="F38" s="16">
        <v>5</v>
      </c>
      <c r="G38" s="16">
        <v>5</v>
      </c>
      <c r="H38" s="16">
        <v>5</v>
      </c>
      <c r="I38" s="16">
        <v>5</v>
      </c>
      <c r="J38" s="16">
        <v>5</v>
      </c>
      <c r="K38" s="16">
        <v>7</v>
      </c>
      <c r="L38" s="16">
        <v>4</v>
      </c>
      <c r="M38" s="16">
        <v>4</v>
      </c>
      <c r="N38" s="16">
        <v>4</v>
      </c>
      <c r="O38" s="16">
        <v>4</v>
      </c>
      <c r="P38" s="16">
        <v>4</v>
      </c>
      <c r="Q38" s="16">
        <v>4</v>
      </c>
      <c r="R38" s="16">
        <v>4</v>
      </c>
      <c r="S38" s="16">
        <v>4</v>
      </c>
      <c r="T38" s="16">
        <v>4</v>
      </c>
      <c r="U38" s="16">
        <v>4</v>
      </c>
      <c r="V38" s="16">
        <v>4</v>
      </c>
      <c r="W38" s="16">
        <v>4</v>
      </c>
      <c r="X38" s="16">
        <v>4</v>
      </c>
      <c r="Y38" s="16">
        <v>4</v>
      </c>
      <c r="Z38" s="16">
        <v>4</v>
      </c>
      <c r="AA38" s="16">
        <v>4</v>
      </c>
      <c r="AB38" s="16">
        <v>4</v>
      </c>
      <c r="AC38" s="16">
        <v>4</v>
      </c>
      <c r="AD38" s="16">
        <v>4</v>
      </c>
      <c r="AE38" s="16">
        <v>4</v>
      </c>
      <c r="AF38" s="16">
        <v>4</v>
      </c>
      <c r="AG38" s="16">
        <v>4</v>
      </c>
      <c r="AH38" s="16">
        <v>4</v>
      </c>
      <c r="AI38" s="16">
        <v>4</v>
      </c>
      <c r="AJ38" s="16">
        <v>4</v>
      </c>
      <c r="AK38" s="16">
        <v>4</v>
      </c>
    </row>
    <row r="39" spans="1:37" x14ac:dyDescent="0.2">
      <c r="A39" s="16" t="s">
        <v>70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1</v>
      </c>
      <c r="AE39" s="16">
        <v>1</v>
      </c>
      <c r="AF39" s="16">
        <v>1</v>
      </c>
      <c r="AG39" s="16">
        <v>1</v>
      </c>
      <c r="AH39" s="16">
        <v>1</v>
      </c>
      <c r="AI39" s="16">
        <v>1</v>
      </c>
      <c r="AJ39" s="16">
        <v>1</v>
      </c>
      <c r="AK39" s="16">
        <v>1</v>
      </c>
    </row>
    <row r="40" spans="1:37" x14ac:dyDescent="0.2">
      <c r="A40" s="16" t="s">
        <v>3</v>
      </c>
      <c r="B40" s="16">
        <v>40</v>
      </c>
      <c r="C40" s="16">
        <v>36</v>
      </c>
      <c r="D40" s="16">
        <v>40</v>
      </c>
      <c r="E40" s="16">
        <v>142</v>
      </c>
      <c r="F40" s="16">
        <v>347</v>
      </c>
      <c r="G40" s="16">
        <v>458</v>
      </c>
      <c r="H40" s="16">
        <v>488</v>
      </c>
      <c r="I40" s="16">
        <v>468</v>
      </c>
      <c r="J40" s="16">
        <v>499</v>
      </c>
      <c r="K40" s="16">
        <v>595</v>
      </c>
      <c r="L40" s="16">
        <v>587</v>
      </c>
      <c r="M40" s="16">
        <v>545</v>
      </c>
      <c r="N40" s="16">
        <v>548</v>
      </c>
      <c r="O40" s="16">
        <v>553</v>
      </c>
      <c r="P40" s="16">
        <v>558</v>
      </c>
      <c r="Q40" s="16">
        <v>648</v>
      </c>
      <c r="R40" s="16">
        <v>653</v>
      </c>
      <c r="S40" s="16">
        <v>655</v>
      </c>
      <c r="T40" s="16">
        <v>662</v>
      </c>
      <c r="U40" s="16">
        <v>666</v>
      </c>
      <c r="V40" s="16">
        <v>755</v>
      </c>
      <c r="W40" s="16">
        <v>761</v>
      </c>
      <c r="X40" s="16">
        <v>763</v>
      </c>
      <c r="Y40" s="16">
        <v>768</v>
      </c>
      <c r="Z40" s="16">
        <v>769</v>
      </c>
      <c r="AA40" s="16">
        <v>861</v>
      </c>
      <c r="AB40" s="16">
        <v>862</v>
      </c>
      <c r="AC40" s="16">
        <v>867</v>
      </c>
      <c r="AD40" s="16">
        <v>869</v>
      </c>
      <c r="AE40" s="16">
        <v>873</v>
      </c>
      <c r="AF40" s="16">
        <v>873</v>
      </c>
      <c r="AG40" s="16">
        <v>878</v>
      </c>
      <c r="AH40" s="16">
        <v>880</v>
      </c>
      <c r="AI40" s="16">
        <v>884</v>
      </c>
      <c r="AJ40" s="16">
        <v>884</v>
      </c>
      <c r="AK40" s="16">
        <v>884</v>
      </c>
    </row>
    <row r="41" spans="1:37" x14ac:dyDescent="0.2">
      <c r="A41" s="16" t="s">
        <v>71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</row>
    <row r="43" spans="1:37" ht="19" x14ac:dyDescent="0.25">
      <c r="A43" s="17" t="s">
        <v>74</v>
      </c>
    </row>
    <row r="44" spans="1:37" x14ac:dyDescent="0.2">
      <c r="A44" s="16" t="s">
        <v>29</v>
      </c>
      <c r="B44" s="16" t="s">
        <v>30</v>
      </c>
      <c r="C44" s="16" t="s">
        <v>31</v>
      </c>
      <c r="D44" s="16" t="s">
        <v>32</v>
      </c>
      <c r="E44" s="16" t="s">
        <v>33</v>
      </c>
      <c r="F44" s="16" t="s">
        <v>34</v>
      </c>
      <c r="G44" s="16" t="s">
        <v>35</v>
      </c>
      <c r="H44" s="16" t="s">
        <v>36</v>
      </c>
      <c r="I44" s="16" t="s">
        <v>37</v>
      </c>
      <c r="J44" s="16" t="s">
        <v>38</v>
      </c>
      <c r="K44" s="16" t="s">
        <v>39</v>
      </c>
      <c r="L44" s="16" t="s">
        <v>40</v>
      </c>
      <c r="M44" s="16" t="s">
        <v>41</v>
      </c>
      <c r="N44" s="16" t="s">
        <v>42</v>
      </c>
      <c r="O44" s="16" t="s">
        <v>43</v>
      </c>
      <c r="P44" s="16" t="s">
        <v>44</v>
      </c>
      <c r="Q44" s="16" t="s">
        <v>45</v>
      </c>
      <c r="R44" s="16" t="s">
        <v>46</v>
      </c>
      <c r="S44" s="16" t="s">
        <v>47</v>
      </c>
      <c r="T44" s="16" t="s">
        <v>48</v>
      </c>
      <c r="U44" s="16" t="s">
        <v>49</v>
      </c>
      <c r="V44" s="16" t="s">
        <v>50</v>
      </c>
      <c r="W44" s="16" t="s">
        <v>51</v>
      </c>
      <c r="X44" s="16" t="s">
        <v>52</v>
      </c>
      <c r="Y44" s="16" t="s">
        <v>53</v>
      </c>
      <c r="Z44" s="16" t="s">
        <v>54</v>
      </c>
      <c r="AA44" s="16" t="s">
        <v>55</v>
      </c>
      <c r="AB44" s="16" t="s">
        <v>56</v>
      </c>
      <c r="AC44" s="16" t="s">
        <v>57</v>
      </c>
      <c r="AD44" s="16" t="s">
        <v>58</v>
      </c>
      <c r="AE44" s="16" t="s">
        <v>59</v>
      </c>
      <c r="AF44" s="16" t="s">
        <v>60</v>
      </c>
      <c r="AG44" s="16" t="s">
        <v>61</v>
      </c>
      <c r="AH44" s="16" t="s">
        <v>62</v>
      </c>
      <c r="AI44" s="16" t="s">
        <v>63</v>
      </c>
      <c r="AJ44" s="16" t="s">
        <v>64</v>
      </c>
      <c r="AK44" s="16" t="s">
        <v>65</v>
      </c>
    </row>
    <row r="45" spans="1:37" x14ac:dyDescent="0.2">
      <c r="A45" s="16" t="s">
        <v>66</v>
      </c>
      <c r="B45" s="16">
        <v>254</v>
      </c>
      <c r="C45" s="16">
        <v>254</v>
      </c>
      <c r="D45" s="16">
        <v>254</v>
      </c>
      <c r="E45" s="16">
        <v>259</v>
      </c>
      <c r="F45" s="16">
        <v>457</v>
      </c>
      <c r="G45" s="16">
        <v>569</v>
      </c>
      <c r="H45" s="16">
        <v>301</v>
      </c>
      <c r="I45" s="16">
        <v>420</v>
      </c>
      <c r="J45" s="16">
        <v>300</v>
      </c>
      <c r="K45" s="16">
        <v>39</v>
      </c>
      <c r="L45" s="16">
        <v>15</v>
      </c>
      <c r="M45" s="16">
        <v>15</v>
      </c>
      <c r="N45" s="16">
        <v>15</v>
      </c>
      <c r="O45" s="16">
        <v>13</v>
      </c>
      <c r="P45" s="16">
        <v>39</v>
      </c>
      <c r="Q45" s="16">
        <v>39</v>
      </c>
      <c r="R45" s="16">
        <v>39</v>
      </c>
      <c r="S45" s="16">
        <v>39</v>
      </c>
      <c r="T45" s="16">
        <v>39</v>
      </c>
      <c r="U45" s="16">
        <v>39</v>
      </c>
      <c r="V45" s="16">
        <v>39</v>
      </c>
      <c r="W45" s="16">
        <v>15</v>
      </c>
      <c r="X45" s="16">
        <v>15</v>
      </c>
      <c r="Y45" s="16">
        <v>15</v>
      </c>
      <c r="Z45" s="16">
        <v>4</v>
      </c>
      <c r="AA45" s="16">
        <v>4</v>
      </c>
      <c r="AB45" s="16">
        <v>15</v>
      </c>
      <c r="AC45" s="16">
        <v>36</v>
      </c>
      <c r="AD45" s="16">
        <v>39</v>
      </c>
      <c r="AE45" s="16">
        <v>6</v>
      </c>
      <c r="AF45" s="16">
        <v>15</v>
      </c>
      <c r="AG45" s="16">
        <v>15</v>
      </c>
      <c r="AH45" s="16">
        <v>15</v>
      </c>
      <c r="AI45" s="16">
        <v>15</v>
      </c>
      <c r="AJ45" s="16">
        <v>15</v>
      </c>
      <c r="AK45" s="16">
        <v>15</v>
      </c>
    </row>
    <row r="46" spans="1:37" x14ac:dyDescent="0.2">
      <c r="A46" s="16" t="s">
        <v>67</v>
      </c>
      <c r="B46" s="16">
        <v>1320</v>
      </c>
      <c r="C46" s="16">
        <v>1320</v>
      </c>
      <c r="D46" s="16">
        <v>1320</v>
      </c>
      <c r="E46" s="16">
        <v>1335</v>
      </c>
      <c r="F46" s="16">
        <v>2609</v>
      </c>
      <c r="G46" s="16">
        <v>1916</v>
      </c>
      <c r="H46" s="16">
        <v>2045</v>
      </c>
      <c r="I46" s="16">
        <v>1690</v>
      </c>
      <c r="J46" s="16">
        <v>978</v>
      </c>
      <c r="K46" s="16">
        <v>844</v>
      </c>
      <c r="L46" s="16">
        <v>844</v>
      </c>
      <c r="M46" s="16">
        <v>841</v>
      </c>
      <c r="N46" s="16">
        <v>837</v>
      </c>
      <c r="O46" s="16">
        <v>834</v>
      </c>
      <c r="P46" s="16">
        <v>824</v>
      </c>
      <c r="Q46" s="16">
        <v>807</v>
      </c>
      <c r="R46" s="16">
        <v>815</v>
      </c>
      <c r="S46" s="16">
        <v>816</v>
      </c>
      <c r="T46" s="16">
        <v>815</v>
      </c>
      <c r="U46" s="16">
        <v>821</v>
      </c>
      <c r="V46" s="16">
        <v>629</v>
      </c>
      <c r="W46" s="16">
        <v>574</v>
      </c>
      <c r="X46" s="16">
        <v>578</v>
      </c>
      <c r="Y46" s="16">
        <v>581</v>
      </c>
      <c r="Z46" s="16">
        <v>593</v>
      </c>
      <c r="AA46" s="16">
        <v>594</v>
      </c>
      <c r="AB46" s="16">
        <v>642</v>
      </c>
      <c r="AC46" s="16">
        <v>405</v>
      </c>
      <c r="AD46" s="16">
        <v>408</v>
      </c>
      <c r="AE46" s="16">
        <v>366</v>
      </c>
      <c r="AF46" s="16">
        <v>360</v>
      </c>
      <c r="AG46" s="16">
        <v>371</v>
      </c>
      <c r="AH46" s="16">
        <v>373</v>
      </c>
      <c r="AI46" s="16">
        <v>375</v>
      </c>
      <c r="AJ46" s="16">
        <v>390</v>
      </c>
      <c r="AK46" s="16">
        <v>390</v>
      </c>
    </row>
    <row r="47" spans="1:37" x14ac:dyDescent="0.2">
      <c r="A47" s="16" t="s">
        <v>68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470</v>
      </c>
      <c r="I47" s="16">
        <v>470</v>
      </c>
      <c r="J47" s="16">
        <v>470</v>
      </c>
      <c r="K47" s="16">
        <v>112</v>
      </c>
      <c r="L47" s="16">
        <v>105</v>
      </c>
      <c r="M47" s="16">
        <v>104</v>
      </c>
      <c r="N47" s="16">
        <v>102</v>
      </c>
      <c r="O47" s="16">
        <v>100</v>
      </c>
      <c r="P47" s="16">
        <v>104</v>
      </c>
      <c r="Q47" s="16">
        <v>102</v>
      </c>
      <c r="R47" s="16">
        <v>105</v>
      </c>
      <c r="S47" s="16">
        <v>110</v>
      </c>
      <c r="T47" s="16">
        <v>116</v>
      </c>
      <c r="U47" s="16">
        <v>120</v>
      </c>
      <c r="V47" s="16">
        <v>128</v>
      </c>
      <c r="W47" s="16">
        <v>1396</v>
      </c>
      <c r="X47" s="16">
        <v>1402</v>
      </c>
      <c r="Y47" s="16">
        <v>1415</v>
      </c>
      <c r="Z47" s="16">
        <v>1762</v>
      </c>
      <c r="AA47" s="16">
        <v>1758</v>
      </c>
      <c r="AB47" s="16">
        <v>1941</v>
      </c>
      <c r="AC47" s="16">
        <v>2006</v>
      </c>
      <c r="AD47" s="16">
        <v>2020</v>
      </c>
      <c r="AE47" s="16">
        <v>3093</v>
      </c>
      <c r="AF47" s="16">
        <v>3208</v>
      </c>
      <c r="AG47" s="16">
        <v>3347</v>
      </c>
      <c r="AH47" s="16">
        <v>3375</v>
      </c>
      <c r="AI47" s="16">
        <v>3396</v>
      </c>
      <c r="AJ47" s="16">
        <v>3636</v>
      </c>
      <c r="AK47" s="16">
        <v>3633</v>
      </c>
    </row>
    <row r="48" spans="1:37" x14ac:dyDescent="0.2">
      <c r="A48" s="16" t="s">
        <v>1</v>
      </c>
      <c r="B48" s="16">
        <v>9581</v>
      </c>
      <c r="C48" s="16">
        <v>9581</v>
      </c>
      <c r="D48" s="16">
        <v>9581</v>
      </c>
      <c r="E48" s="16">
        <v>9036</v>
      </c>
      <c r="F48" s="16">
        <v>7055</v>
      </c>
      <c r="G48" s="16">
        <v>7858</v>
      </c>
      <c r="H48" s="16">
        <v>6865</v>
      </c>
      <c r="I48" s="16">
        <v>6758</v>
      </c>
      <c r="J48" s="16">
        <v>7176</v>
      </c>
      <c r="K48" s="16">
        <v>7367</v>
      </c>
      <c r="L48" s="16">
        <v>7333</v>
      </c>
      <c r="M48" s="16">
        <v>7255</v>
      </c>
      <c r="N48" s="16">
        <v>7192</v>
      </c>
      <c r="O48" s="16">
        <v>7168</v>
      </c>
      <c r="P48" s="16">
        <v>4058</v>
      </c>
      <c r="Q48" s="16">
        <v>3977</v>
      </c>
      <c r="R48" s="16">
        <v>4017</v>
      </c>
      <c r="S48" s="16">
        <v>4030</v>
      </c>
      <c r="T48" s="16">
        <v>4029</v>
      </c>
      <c r="U48" s="16">
        <v>4059</v>
      </c>
      <c r="V48" s="16">
        <v>4092</v>
      </c>
      <c r="W48" s="16">
        <v>3415</v>
      </c>
      <c r="X48" s="16">
        <v>3446</v>
      </c>
      <c r="Y48" s="16">
        <v>3468</v>
      </c>
      <c r="Z48" s="16">
        <v>3338</v>
      </c>
      <c r="AA48" s="16">
        <v>3338</v>
      </c>
      <c r="AB48" s="16">
        <v>2838</v>
      </c>
      <c r="AC48" s="16">
        <v>2940</v>
      </c>
      <c r="AD48" s="16">
        <v>2959</v>
      </c>
      <c r="AE48" s="16">
        <v>2524</v>
      </c>
      <c r="AF48" s="16">
        <v>2440</v>
      </c>
      <c r="AG48" s="16">
        <v>2229</v>
      </c>
      <c r="AH48" s="16">
        <v>2241</v>
      </c>
      <c r="AI48" s="16">
        <v>2259</v>
      </c>
      <c r="AJ48" s="16">
        <v>1933</v>
      </c>
      <c r="AK48" s="16">
        <v>1933</v>
      </c>
    </row>
    <row r="49" spans="1:37" x14ac:dyDescent="0.2">
      <c r="A49" s="16" t="s">
        <v>2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</row>
    <row r="50" spans="1:37" x14ac:dyDescent="0.2">
      <c r="A50" s="16" t="s">
        <v>69</v>
      </c>
      <c r="B50" s="16">
        <v>318</v>
      </c>
      <c r="C50" s="16">
        <v>318</v>
      </c>
      <c r="D50" s="16">
        <v>318</v>
      </c>
      <c r="E50" s="16">
        <v>322</v>
      </c>
      <c r="F50" s="16">
        <v>245</v>
      </c>
      <c r="G50" s="16">
        <v>378</v>
      </c>
      <c r="H50" s="16">
        <v>363</v>
      </c>
      <c r="I50" s="16">
        <v>387</v>
      </c>
      <c r="J50" s="16">
        <v>331</v>
      </c>
      <c r="K50" s="16">
        <v>648</v>
      </c>
      <c r="L50" s="16">
        <v>641</v>
      </c>
      <c r="M50" s="16">
        <v>664</v>
      </c>
      <c r="N50" s="16">
        <v>661</v>
      </c>
      <c r="O50" s="16">
        <v>659</v>
      </c>
      <c r="P50" s="16">
        <v>651</v>
      </c>
      <c r="Q50" s="16">
        <v>637</v>
      </c>
      <c r="R50" s="16">
        <v>644</v>
      </c>
      <c r="S50" s="16">
        <v>645</v>
      </c>
      <c r="T50" s="16">
        <v>644</v>
      </c>
      <c r="U50" s="16">
        <v>649</v>
      </c>
      <c r="V50" s="16">
        <v>652</v>
      </c>
      <c r="W50" s="16">
        <v>595</v>
      </c>
      <c r="X50" s="16">
        <v>600</v>
      </c>
      <c r="Y50" s="16">
        <v>603</v>
      </c>
      <c r="Z50" s="16">
        <v>615</v>
      </c>
      <c r="AA50" s="16">
        <v>616</v>
      </c>
      <c r="AB50" s="16">
        <v>666</v>
      </c>
      <c r="AC50" s="16">
        <v>684</v>
      </c>
      <c r="AD50" s="16">
        <v>689</v>
      </c>
      <c r="AE50" s="16">
        <v>619</v>
      </c>
      <c r="AF50" s="16">
        <v>608</v>
      </c>
      <c r="AG50" s="16">
        <v>626</v>
      </c>
      <c r="AH50" s="16">
        <v>629</v>
      </c>
      <c r="AI50" s="16">
        <v>633</v>
      </c>
      <c r="AJ50" s="16">
        <v>659</v>
      </c>
      <c r="AK50" s="16">
        <v>659</v>
      </c>
    </row>
    <row r="51" spans="1:37" x14ac:dyDescent="0.2">
      <c r="A51" s="16" t="s">
        <v>70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1</v>
      </c>
      <c r="U51" s="16">
        <v>1</v>
      </c>
      <c r="V51" s="16">
        <v>1</v>
      </c>
      <c r="W51" s="16">
        <v>1</v>
      </c>
      <c r="X51" s="16">
        <v>1</v>
      </c>
      <c r="Y51" s="16">
        <v>1</v>
      </c>
      <c r="Z51" s="16">
        <v>2</v>
      </c>
      <c r="AA51" s="16">
        <v>2</v>
      </c>
      <c r="AB51" s="16">
        <v>3</v>
      </c>
      <c r="AC51" s="16">
        <v>3</v>
      </c>
      <c r="AD51" s="16">
        <v>4</v>
      </c>
      <c r="AE51" s="16">
        <v>4</v>
      </c>
      <c r="AF51" s="16">
        <v>5</v>
      </c>
      <c r="AG51" s="16">
        <v>5</v>
      </c>
      <c r="AH51" s="16">
        <v>6</v>
      </c>
      <c r="AI51" s="16">
        <v>7</v>
      </c>
      <c r="AJ51" s="16">
        <v>8</v>
      </c>
      <c r="AK51" s="16">
        <v>9</v>
      </c>
    </row>
    <row r="52" spans="1:37" x14ac:dyDescent="0.2">
      <c r="A52" s="16" t="s">
        <v>3</v>
      </c>
      <c r="B52" s="16">
        <v>85</v>
      </c>
      <c r="C52" s="16">
        <v>110</v>
      </c>
      <c r="D52" s="16">
        <v>157</v>
      </c>
      <c r="E52" s="16">
        <v>149</v>
      </c>
      <c r="F52" s="16">
        <v>154</v>
      </c>
      <c r="G52" s="16">
        <v>387</v>
      </c>
      <c r="H52" s="16">
        <v>782</v>
      </c>
      <c r="I52" s="16">
        <v>800</v>
      </c>
      <c r="J52" s="16">
        <v>765</v>
      </c>
      <c r="K52" s="16">
        <v>749</v>
      </c>
      <c r="L52" s="16">
        <v>1066</v>
      </c>
      <c r="M52" s="16">
        <v>1131</v>
      </c>
      <c r="N52" s="16">
        <v>1122</v>
      </c>
      <c r="O52" s="16">
        <v>1116</v>
      </c>
      <c r="P52" s="16">
        <v>1122</v>
      </c>
      <c r="Q52" s="16">
        <v>1172</v>
      </c>
      <c r="R52" s="16">
        <v>1182</v>
      </c>
      <c r="S52" s="16">
        <v>1185</v>
      </c>
      <c r="T52" s="16">
        <v>1184</v>
      </c>
      <c r="U52" s="16">
        <v>1192</v>
      </c>
      <c r="V52" s="16">
        <v>1269</v>
      </c>
      <c r="W52" s="16">
        <v>1144</v>
      </c>
      <c r="X52" s="16">
        <v>1152</v>
      </c>
      <c r="Y52" s="16">
        <v>1159</v>
      </c>
      <c r="Z52" s="16">
        <v>1187</v>
      </c>
      <c r="AA52" s="16">
        <v>1255</v>
      </c>
      <c r="AB52" s="16">
        <v>1369</v>
      </c>
      <c r="AC52" s="16">
        <v>1415</v>
      </c>
      <c r="AD52" s="16">
        <v>1435</v>
      </c>
      <c r="AE52" s="16">
        <v>1259</v>
      </c>
      <c r="AF52" s="16">
        <v>1302</v>
      </c>
      <c r="AG52" s="16">
        <v>1348</v>
      </c>
      <c r="AH52" s="16">
        <v>1358</v>
      </c>
      <c r="AI52" s="16">
        <v>1370</v>
      </c>
      <c r="AJ52" s="16">
        <v>1429</v>
      </c>
      <c r="AK52" s="16">
        <v>1500</v>
      </c>
    </row>
    <row r="53" spans="1:37" x14ac:dyDescent="0.2">
      <c r="A53" s="16" t="s">
        <v>71</v>
      </c>
      <c r="B53" s="16">
        <v>941</v>
      </c>
      <c r="C53" s="16">
        <v>941</v>
      </c>
      <c r="D53" s="16">
        <v>941</v>
      </c>
      <c r="E53" s="16">
        <v>1112</v>
      </c>
      <c r="F53" s="16">
        <v>1104</v>
      </c>
      <c r="G53" s="16">
        <v>1035</v>
      </c>
      <c r="H53" s="16">
        <v>1139</v>
      </c>
      <c r="I53" s="16">
        <v>879</v>
      </c>
      <c r="J53" s="16">
        <v>1021</v>
      </c>
      <c r="K53" s="16">
        <v>950</v>
      </c>
      <c r="L53" s="16">
        <v>944</v>
      </c>
      <c r="M53" s="16">
        <v>957</v>
      </c>
      <c r="N53" s="16">
        <v>953</v>
      </c>
      <c r="O53" s="16">
        <v>950</v>
      </c>
      <c r="P53" s="16">
        <v>940</v>
      </c>
      <c r="Q53" s="16">
        <v>1069</v>
      </c>
      <c r="R53" s="16">
        <v>1078</v>
      </c>
      <c r="S53" s="16">
        <v>1081</v>
      </c>
      <c r="T53" s="16">
        <v>1080</v>
      </c>
      <c r="U53" s="16">
        <v>1086</v>
      </c>
      <c r="V53" s="16">
        <v>1092</v>
      </c>
      <c r="W53" s="16">
        <v>1006</v>
      </c>
      <c r="X53" s="16">
        <v>1013</v>
      </c>
      <c r="Y53" s="16">
        <v>1018</v>
      </c>
      <c r="Z53" s="16">
        <v>1037</v>
      </c>
      <c r="AA53" s="16">
        <v>1038</v>
      </c>
      <c r="AB53" s="16">
        <v>1113</v>
      </c>
      <c r="AC53" s="16">
        <v>1142</v>
      </c>
      <c r="AD53" s="16">
        <v>1149</v>
      </c>
      <c r="AE53" s="16">
        <v>1043</v>
      </c>
      <c r="AF53" s="16">
        <v>1028</v>
      </c>
      <c r="AG53" s="16">
        <v>1055</v>
      </c>
      <c r="AH53" s="16">
        <v>1060</v>
      </c>
      <c r="AI53" s="16">
        <v>1067</v>
      </c>
      <c r="AJ53" s="16">
        <v>1107</v>
      </c>
      <c r="AK53" s="16">
        <v>1107</v>
      </c>
    </row>
    <row r="55" spans="1:37" ht="19" x14ac:dyDescent="0.25">
      <c r="A55" s="17" t="s">
        <v>75</v>
      </c>
    </row>
    <row r="56" spans="1:37" x14ac:dyDescent="0.2">
      <c r="A56" s="16" t="s">
        <v>29</v>
      </c>
      <c r="B56" s="16" t="s">
        <v>30</v>
      </c>
      <c r="C56" s="16" t="s">
        <v>31</v>
      </c>
      <c r="D56" s="16" t="s">
        <v>32</v>
      </c>
      <c r="E56" s="16" t="s">
        <v>33</v>
      </c>
      <c r="F56" s="16" t="s">
        <v>34</v>
      </c>
      <c r="G56" s="16" t="s">
        <v>35</v>
      </c>
      <c r="H56" s="16" t="s">
        <v>36</v>
      </c>
      <c r="I56" s="16" t="s">
        <v>37</v>
      </c>
      <c r="J56" s="16" t="s">
        <v>38</v>
      </c>
      <c r="K56" s="16" t="s">
        <v>39</v>
      </c>
      <c r="L56" s="16" t="s">
        <v>40</v>
      </c>
      <c r="M56" s="16" t="s">
        <v>41</v>
      </c>
      <c r="N56" s="16" t="s">
        <v>42</v>
      </c>
      <c r="O56" s="16" t="s">
        <v>43</v>
      </c>
      <c r="P56" s="16" t="s">
        <v>44</v>
      </c>
      <c r="Q56" s="16" t="s">
        <v>45</v>
      </c>
      <c r="R56" s="16" t="s">
        <v>46</v>
      </c>
      <c r="S56" s="16" t="s">
        <v>47</v>
      </c>
      <c r="T56" s="16" t="s">
        <v>48</v>
      </c>
      <c r="U56" s="16" t="s">
        <v>49</v>
      </c>
      <c r="V56" s="16" t="s">
        <v>50</v>
      </c>
      <c r="W56" s="16" t="s">
        <v>51</v>
      </c>
      <c r="X56" s="16" t="s">
        <v>52</v>
      </c>
      <c r="Y56" s="16" t="s">
        <v>53</v>
      </c>
      <c r="Z56" s="16" t="s">
        <v>54</v>
      </c>
      <c r="AA56" s="16" t="s">
        <v>55</v>
      </c>
      <c r="AB56" s="16" t="s">
        <v>56</v>
      </c>
      <c r="AC56" s="16" t="s">
        <v>57</v>
      </c>
      <c r="AD56" s="16" t="s">
        <v>58</v>
      </c>
      <c r="AE56" s="16" t="s">
        <v>59</v>
      </c>
      <c r="AF56" s="16" t="s">
        <v>60</v>
      </c>
      <c r="AG56" s="16" t="s">
        <v>61</v>
      </c>
      <c r="AH56" s="16" t="s">
        <v>62</v>
      </c>
      <c r="AI56" s="16" t="s">
        <v>63</v>
      </c>
      <c r="AJ56" s="16" t="s">
        <v>64</v>
      </c>
      <c r="AK56" s="16" t="s">
        <v>65</v>
      </c>
    </row>
    <row r="57" spans="1:37" x14ac:dyDescent="0.2">
      <c r="A57" s="16" t="s">
        <v>66</v>
      </c>
      <c r="B57" s="16">
        <v>5238</v>
      </c>
      <c r="C57" s="16">
        <v>2384</v>
      </c>
      <c r="D57" s="16">
        <v>1433</v>
      </c>
      <c r="E57" s="16">
        <v>1164</v>
      </c>
      <c r="F57" s="16">
        <v>1814</v>
      </c>
      <c r="G57" s="16">
        <v>956</v>
      </c>
      <c r="H57" s="16">
        <v>635</v>
      </c>
      <c r="I57" s="16">
        <v>636</v>
      </c>
      <c r="J57" s="16">
        <v>437</v>
      </c>
      <c r="K57" s="16">
        <v>1849</v>
      </c>
      <c r="L57" s="16">
        <v>589</v>
      </c>
      <c r="M57" s="16">
        <v>459</v>
      </c>
      <c r="N57" s="16">
        <v>450</v>
      </c>
      <c r="O57" s="16">
        <v>450</v>
      </c>
      <c r="P57" s="16">
        <v>464</v>
      </c>
      <c r="Q57" s="16">
        <v>463</v>
      </c>
      <c r="R57" s="16">
        <v>587</v>
      </c>
      <c r="S57" s="16">
        <v>587</v>
      </c>
      <c r="T57" s="16">
        <v>589</v>
      </c>
      <c r="U57" s="16">
        <v>591</v>
      </c>
      <c r="V57" s="16">
        <v>593</v>
      </c>
      <c r="W57" s="16">
        <v>585</v>
      </c>
      <c r="X57" s="16">
        <v>590</v>
      </c>
      <c r="Y57" s="16">
        <v>662</v>
      </c>
      <c r="Z57" s="16">
        <v>669</v>
      </c>
      <c r="AA57" s="16">
        <v>660</v>
      </c>
      <c r="AB57" s="16">
        <v>662</v>
      </c>
      <c r="AC57" s="16">
        <v>664</v>
      </c>
      <c r="AD57" s="16">
        <v>669</v>
      </c>
      <c r="AE57" s="16">
        <v>669</v>
      </c>
      <c r="AF57" s="16">
        <v>672</v>
      </c>
      <c r="AG57" s="16">
        <v>673</v>
      </c>
      <c r="AH57" s="16">
        <v>675</v>
      </c>
      <c r="AI57" s="16">
        <v>676</v>
      </c>
      <c r="AJ57" s="16">
        <v>676</v>
      </c>
      <c r="AK57" s="16">
        <v>176</v>
      </c>
    </row>
    <row r="58" spans="1:37" x14ac:dyDescent="0.2">
      <c r="A58" s="16" t="s">
        <v>67</v>
      </c>
      <c r="B58" s="16">
        <v>3796</v>
      </c>
      <c r="C58" s="16">
        <v>3796</v>
      </c>
      <c r="D58" s="16">
        <v>3796</v>
      </c>
      <c r="E58" s="16">
        <v>3457</v>
      </c>
      <c r="F58" s="16">
        <v>4107</v>
      </c>
      <c r="G58" s="16">
        <v>1317</v>
      </c>
      <c r="H58" s="16">
        <v>644</v>
      </c>
      <c r="I58" s="16">
        <v>642</v>
      </c>
      <c r="J58" s="16">
        <v>531</v>
      </c>
      <c r="K58" s="16">
        <v>9</v>
      </c>
      <c r="L58" s="16">
        <v>7</v>
      </c>
      <c r="M58" s="16">
        <v>3</v>
      </c>
      <c r="N58" s="16">
        <v>1</v>
      </c>
      <c r="O58" s="16">
        <v>1</v>
      </c>
      <c r="P58" s="16">
        <v>2</v>
      </c>
      <c r="Q58" s="16">
        <v>3</v>
      </c>
      <c r="R58" s="16">
        <v>7</v>
      </c>
      <c r="S58" s="16">
        <v>7</v>
      </c>
      <c r="T58" s="16">
        <v>7</v>
      </c>
      <c r="U58" s="16">
        <v>7</v>
      </c>
      <c r="V58" s="16">
        <v>7</v>
      </c>
      <c r="W58" s="16">
        <v>9</v>
      </c>
      <c r="X58" s="16">
        <v>9</v>
      </c>
      <c r="Y58" s="16">
        <v>9</v>
      </c>
      <c r="Z58" s="16">
        <v>9</v>
      </c>
      <c r="AA58" s="16">
        <v>7</v>
      </c>
      <c r="AB58" s="16">
        <v>7</v>
      </c>
      <c r="AC58" s="16">
        <v>9</v>
      </c>
      <c r="AD58" s="16">
        <v>9</v>
      </c>
      <c r="AE58" s="16">
        <v>9</v>
      </c>
      <c r="AF58" s="16">
        <v>9</v>
      </c>
      <c r="AG58" s="16">
        <v>9</v>
      </c>
      <c r="AH58" s="16">
        <v>9</v>
      </c>
      <c r="AI58" s="16">
        <v>9</v>
      </c>
      <c r="AJ58" s="16">
        <v>9</v>
      </c>
      <c r="AK58" s="16">
        <v>10</v>
      </c>
    </row>
    <row r="59" spans="1:37" x14ac:dyDescent="0.2">
      <c r="A59" s="16" t="s">
        <v>68</v>
      </c>
      <c r="B59" s="16">
        <v>1153</v>
      </c>
      <c r="C59" s="16">
        <v>1153</v>
      </c>
      <c r="D59" s="16">
        <v>1153</v>
      </c>
      <c r="E59" s="16">
        <v>1129</v>
      </c>
      <c r="F59" s="16">
        <v>833</v>
      </c>
      <c r="G59" s="16">
        <v>1802</v>
      </c>
      <c r="H59" s="16">
        <v>1906</v>
      </c>
      <c r="I59" s="16">
        <v>1605</v>
      </c>
      <c r="J59" s="16">
        <v>1653</v>
      </c>
      <c r="K59" s="16">
        <v>2000</v>
      </c>
      <c r="L59" s="16">
        <v>1858</v>
      </c>
      <c r="M59" s="16">
        <v>1858</v>
      </c>
      <c r="N59" s="16">
        <v>1858</v>
      </c>
      <c r="O59" s="16">
        <v>1858</v>
      </c>
      <c r="P59" s="16">
        <v>1858</v>
      </c>
      <c r="Q59" s="16">
        <v>1858</v>
      </c>
      <c r="R59" s="16">
        <v>1858</v>
      </c>
      <c r="S59" s="16">
        <v>1858</v>
      </c>
      <c r="T59" s="16">
        <v>1858</v>
      </c>
      <c r="U59" s="16">
        <v>1858</v>
      </c>
      <c r="V59" s="16">
        <v>1858</v>
      </c>
      <c r="W59" s="16">
        <v>1858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  <c r="AK59" s="16">
        <v>0</v>
      </c>
    </row>
    <row r="60" spans="1:37" x14ac:dyDescent="0.2">
      <c r="A60" s="16" t="s">
        <v>1</v>
      </c>
      <c r="B60" s="16">
        <v>3322</v>
      </c>
      <c r="C60" s="16">
        <v>3322</v>
      </c>
      <c r="D60" s="16">
        <v>3322</v>
      </c>
      <c r="E60" s="16">
        <v>3504</v>
      </c>
      <c r="F60" s="16">
        <v>2806</v>
      </c>
      <c r="G60" s="16">
        <v>3050</v>
      </c>
      <c r="H60" s="16">
        <v>3437</v>
      </c>
      <c r="I60" s="16">
        <v>2731</v>
      </c>
      <c r="J60" s="16">
        <v>3273</v>
      </c>
      <c r="K60" s="16">
        <v>2900</v>
      </c>
      <c r="L60" s="16">
        <v>1615</v>
      </c>
      <c r="M60" s="16">
        <v>1403</v>
      </c>
      <c r="N60" s="16">
        <v>1358</v>
      </c>
      <c r="O60" s="16">
        <v>1361</v>
      </c>
      <c r="P60" s="16">
        <v>1498</v>
      </c>
      <c r="Q60" s="16">
        <v>1504</v>
      </c>
      <c r="R60" s="16">
        <v>1481</v>
      </c>
      <c r="S60" s="16">
        <v>1495</v>
      </c>
      <c r="T60" s="16">
        <v>1512</v>
      </c>
      <c r="U60" s="16">
        <v>1609</v>
      </c>
      <c r="V60" s="16">
        <v>1626</v>
      </c>
      <c r="W60" s="16">
        <v>1731</v>
      </c>
      <c r="X60" s="16">
        <v>1973</v>
      </c>
      <c r="Y60" s="16">
        <v>2040</v>
      </c>
      <c r="Z60" s="16">
        <v>2118</v>
      </c>
      <c r="AA60" s="16">
        <v>2071</v>
      </c>
      <c r="AB60" s="16">
        <v>2011</v>
      </c>
      <c r="AC60" s="16">
        <v>2101</v>
      </c>
      <c r="AD60" s="16">
        <v>2103</v>
      </c>
      <c r="AE60" s="16">
        <v>2108</v>
      </c>
      <c r="AF60" s="16">
        <v>2114</v>
      </c>
      <c r="AG60" s="16">
        <v>2118</v>
      </c>
      <c r="AH60" s="16">
        <v>2123</v>
      </c>
      <c r="AI60" s="16">
        <v>2126</v>
      </c>
      <c r="AJ60" s="16">
        <v>2128</v>
      </c>
      <c r="AK60" s="16">
        <v>2178</v>
      </c>
    </row>
    <row r="61" spans="1:37" x14ac:dyDescent="0.2">
      <c r="A61" s="16" t="s">
        <v>2</v>
      </c>
      <c r="B61" s="16">
        <v>4378</v>
      </c>
      <c r="C61" s="16">
        <v>4366</v>
      </c>
      <c r="D61" s="16">
        <v>4119</v>
      </c>
      <c r="E61" s="16">
        <v>1129</v>
      </c>
      <c r="F61" s="16">
        <v>0</v>
      </c>
      <c r="G61" s="16">
        <v>0</v>
      </c>
      <c r="H61" s="16">
        <v>0</v>
      </c>
      <c r="I61" s="16">
        <v>409</v>
      </c>
      <c r="J61" s="16">
        <v>4479</v>
      </c>
      <c r="K61" s="16">
        <v>5386</v>
      </c>
      <c r="L61" s="16">
        <v>4715</v>
      </c>
      <c r="M61" s="16">
        <v>3955</v>
      </c>
      <c r="N61" s="16">
        <v>4450</v>
      </c>
      <c r="O61" s="16">
        <v>4471</v>
      </c>
      <c r="P61" s="16">
        <v>4644</v>
      </c>
      <c r="Q61" s="16">
        <v>4618</v>
      </c>
      <c r="R61" s="16">
        <v>4466</v>
      </c>
      <c r="S61" s="16">
        <v>4485</v>
      </c>
      <c r="T61" s="16">
        <v>4508</v>
      </c>
      <c r="U61" s="16">
        <v>4625</v>
      </c>
      <c r="V61" s="16">
        <v>4623</v>
      </c>
      <c r="W61" s="16">
        <v>4629</v>
      </c>
      <c r="X61" s="16">
        <v>5760</v>
      </c>
      <c r="Y61" s="16">
        <v>4997</v>
      </c>
      <c r="Z61" s="16">
        <v>4933</v>
      </c>
      <c r="AA61" s="16">
        <v>4787</v>
      </c>
      <c r="AB61" s="16">
        <v>4805</v>
      </c>
      <c r="AC61" s="16">
        <v>4818</v>
      </c>
      <c r="AD61" s="16">
        <v>4828</v>
      </c>
      <c r="AE61" s="16">
        <v>4837</v>
      </c>
      <c r="AF61" s="16">
        <v>4858</v>
      </c>
      <c r="AG61" s="16">
        <v>4872</v>
      </c>
      <c r="AH61" s="16">
        <v>4889</v>
      </c>
      <c r="AI61" s="16">
        <v>4898</v>
      </c>
      <c r="AJ61" s="16">
        <v>4907</v>
      </c>
      <c r="AK61" s="16">
        <v>5154</v>
      </c>
    </row>
    <row r="62" spans="1:37" x14ac:dyDescent="0.2">
      <c r="A62" s="16" t="s">
        <v>69</v>
      </c>
      <c r="B62" s="16">
        <v>653</v>
      </c>
      <c r="C62" s="16">
        <v>653</v>
      </c>
      <c r="D62" s="16">
        <v>653</v>
      </c>
      <c r="E62" s="16">
        <v>672</v>
      </c>
      <c r="F62" s="16">
        <v>664</v>
      </c>
      <c r="G62" s="16">
        <v>577</v>
      </c>
      <c r="H62" s="16">
        <v>565</v>
      </c>
      <c r="I62" s="16">
        <v>574</v>
      </c>
      <c r="J62" s="16">
        <v>550</v>
      </c>
      <c r="K62" s="16">
        <v>606</v>
      </c>
      <c r="L62" s="16">
        <v>606</v>
      </c>
      <c r="M62" s="16">
        <v>606</v>
      </c>
      <c r="N62" s="16">
        <v>606</v>
      </c>
      <c r="O62" s="16">
        <v>606</v>
      </c>
      <c r="P62" s="16">
        <v>606</v>
      </c>
      <c r="Q62" s="16">
        <v>606</v>
      </c>
      <c r="R62" s="16">
        <v>606</v>
      </c>
      <c r="S62" s="16">
        <v>606</v>
      </c>
      <c r="T62" s="16">
        <v>606</v>
      </c>
      <c r="U62" s="16">
        <v>606</v>
      </c>
      <c r="V62" s="16">
        <v>606</v>
      </c>
      <c r="W62" s="16">
        <v>606</v>
      </c>
      <c r="X62" s="16">
        <v>606</v>
      </c>
      <c r="Y62" s="16">
        <v>606</v>
      </c>
      <c r="Z62" s="16">
        <v>606</v>
      </c>
      <c r="AA62" s="16">
        <v>606</v>
      </c>
      <c r="AB62" s="16">
        <v>606</v>
      </c>
      <c r="AC62" s="16">
        <v>606</v>
      </c>
      <c r="AD62" s="16">
        <v>606</v>
      </c>
      <c r="AE62" s="16">
        <v>606</v>
      </c>
      <c r="AF62" s="16">
        <v>606</v>
      </c>
      <c r="AG62" s="16">
        <v>606</v>
      </c>
      <c r="AH62" s="16">
        <v>607</v>
      </c>
      <c r="AI62" s="16">
        <v>607</v>
      </c>
      <c r="AJ62" s="16">
        <v>607</v>
      </c>
      <c r="AK62" s="16">
        <v>607</v>
      </c>
    </row>
    <row r="63" spans="1:37" x14ac:dyDescent="0.2">
      <c r="A63" s="16" t="s">
        <v>70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1</v>
      </c>
      <c r="R63" s="16">
        <v>1</v>
      </c>
      <c r="S63" s="16">
        <v>1</v>
      </c>
      <c r="T63" s="16">
        <v>1</v>
      </c>
      <c r="U63" s="16">
        <v>2</v>
      </c>
      <c r="V63" s="16">
        <v>264</v>
      </c>
      <c r="W63" s="16">
        <v>264</v>
      </c>
      <c r="X63" s="16">
        <v>265</v>
      </c>
      <c r="Y63" s="16">
        <v>266</v>
      </c>
      <c r="Z63" s="16">
        <v>267</v>
      </c>
      <c r="AA63" s="16">
        <v>268</v>
      </c>
      <c r="AB63" s="16">
        <v>269</v>
      </c>
      <c r="AC63" s="16">
        <v>270</v>
      </c>
      <c r="AD63" s="16">
        <v>272</v>
      </c>
      <c r="AE63" s="16">
        <v>273</v>
      </c>
      <c r="AF63" s="16">
        <v>275</v>
      </c>
      <c r="AG63" s="16">
        <v>276</v>
      </c>
      <c r="AH63" s="16">
        <v>278</v>
      </c>
      <c r="AI63" s="16">
        <v>280</v>
      </c>
      <c r="AJ63" s="16">
        <v>282</v>
      </c>
      <c r="AK63" s="16">
        <v>284</v>
      </c>
    </row>
    <row r="64" spans="1:37" x14ac:dyDescent="0.2">
      <c r="A64" s="16" t="s">
        <v>3</v>
      </c>
      <c r="B64" s="16">
        <v>0</v>
      </c>
      <c r="C64" s="16">
        <v>0</v>
      </c>
      <c r="D64" s="16">
        <v>0</v>
      </c>
      <c r="E64" s="16">
        <v>0</v>
      </c>
      <c r="F64" s="16">
        <v>270</v>
      </c>
      <c r="G64" s="16">
        <v>389</v>
      </c>
      <c r="H64" s="16">
        <v>693</v>
      </c>
      <c r="I64" s="16">
        <v>733</v>
      </c>
      <c r="J64" s="16">
        <v>737</v>
      </c>
      <c r="K64" s="16">
        <v>786</v>
      </c>
      <c r="L64" s="16">
        <v>737</v>
      </c>
      <c r="M64" s="16">
        <v>774</v>
      </c>
      <c r="N64" s="16">
        <v>775</v>
      </c>
      <c r="O64" s="16">
        <v>776</v>
      </c>
      <c r="P64" s="16">
        <v>777</v>
      </c>
      <c r="Q64" s="16">
        <v>860</v>
      </c>
      <c r="R64" s="16">
        <v>861</v>
      </c>
      <c r="S64" s="16">
        <v>863</v>
      </c>
      <c r="T64" s="16">
        <v>865</v>
      </c>
      <c r="U64" s="16">
        <v>867</v>
      </c>
      <c r="V64" s="16">
        <v>869</v>
      </c>
      <c r="W64" s="16">
        <v>872</v>
      </c>
      <c r="X64" s="16">
        <v>874</v>
      </c>
      <c r="Y64" s="16">
        <v>877</v>
      </c>
      <c r="Z64" s="16">
        <v>880</v>
      </c>
      <c r="AA64" s="16">
        <v>1144</v>
      </c>
      <c r="AB64" s="16">
        <v>1147</v>
      </c>
      <c r="AC64" s="16">
        <v>1151</v>
      </c>
      <c r="AD64" s="16">
        <v>1154</v>
      </c>
      <c r="AE64" s="16">
        <v>1157</v>
      </c>
      <c r="AF64" s="16">
        <v>1161</v>
      </c>
      <c r="AG64" s="16">
        <v>1165</v>
      </c>
      <c r="AH64" s="16">
        <v>1169</v>
      </c>
      <c r="AI64" s="16">
        <v>1173</v>
      </c>
      <c r="AJ64" s="16">
        <v>1177</v>
      </c>
      <c r="AK64" s="16">
        <v>1182</v>
      </c>
    </row>
    <row r="65" spans="1:37" x14ac:dyDescent="0.2">
      <c r="A65" s="16" t="s">
        <v>71</v>
      </c>
      <c r="B65" s="16">
        <v>2794</v>
      </c>
      <c r="C65" s="16">
        <v>2794</v>
      </c>
      <c r="D65" s="16">
        <v>2794</v>
      </c>
      <c r="E65" s="16">
        <v>3536</v>
      </c>
      <c r="F65" s="16">
        <v>2964</v>
      </c>
      <c r="G65" s="16">
        <v>3325</v>
      </c>
      <c r="H65" s="16">
        <v>3921</v>
      </c>
      <c r="I65" s="16">
        <v>2957</v>
      </c>
      <c r="J65" s="16">
        <v>3410</v>
      </c>
      <c r="K65" s="16">
        <v>2935</v>
      </c>
      <c r="L65" s="16">
        <v>2935</v>
      </c>
      <c r="M65" s="16">
        <v>2935</v>
      </c>
      <c r="N65" s="16">
        <v>2935</v>
      </c>
      <c r="O65" s="16">
        <v>2937</v>
      </c>
      <c r="P65" s="16">
        <v>2937</v>
      </c>
      <c r="Q65" s="16">
        <v>2937</v>
      </c>
      <c r="R65" s="16">
        <v>2938</v>
      </c>
      <c r="S65" s="16">
        <v>2938</v>
      </c>
      <c r="T65" s="16">
        <v>2939</v>
      </c>
      <c r="U65" s="16">
        <v>2940</v>
      </c>
      <c r="V65" s="16">
        <v>2940</v>
      </c>
      <c r="W65" s="16">
        <v>2941</v>
      </c>
      <c r="X65" s="16">
        <v>2942</v>
      </c>
      <c r="Y65" s="16">
        <v>2943</v>
      </c>
      <c r="Z65" s="16">
        <v>2944</v>
      </c>
      <c r="AA65" s="16">
        <v>2945</v>
      </c>
      <c r="AB65" s="16">
        <v>2946</v>
      </c>
      <c r="AC65" s="16">
        <v>2947</v>
      </c>
      <c r="AD65" s="16">
        <v>2948</v>
      </c>
      <c r="AE65" s="16">
        <v>2949</v>
      </c>
      <c r="AF65" s="16">
        <v>2950</v>
      </c>
      <c r="AG65" s="16">
        <v>2951</v>
      </c>
      <c r="AH65" s="16">
        <v>2952</v>
      </c>
      <c r="AI65" s="16">
        <v>2953</v>
      </c>
      <c r="AJ65" s="16">
        <v>2954</v>
      </c>
      <c r="AK65" s="16">
        <v>2955</v>
      </c>
    </row>
    <row r="67" spans="1:37" ht="19" x14ac:dyDescent="0.25">
      <c r="A67" s="17" t="s">
        <v>76</v>
      </c>
    </row>
    <row r="68" spans="1:37" x14ac:dyDescent="0.2">
      <c r="A68" s="16" t="s">
        <v>29</v>
      </c>
      <c r="B68" s="16" t="s">
        <v>30</v>
      </c>
      <c r="C68" s="16" t="s">
        <v>31</v>
      </c>
      <c r="D68" s="16" t="s">
        <v>32</v>
      </c>
      <c r="E68" s="16" t="s">
        <v>33</v>
      </c>
      <c r="F68" s="16" t="s">
        <v>34</v>
      </c>
      <c r="G68" s="16" t="s">
        <v>35</v>
      </c>
      <c r="H68" s="16" t="s">
        <v>36</v>
      </c>
      <c r="I68" s="16" t="s">
        <v>37</v>
      </c>
      <c r="J68" s="16" t="s">
        <v>38</v>
      </c>
      <c r="K68" s="16" t="s">
        <v>39</v>
      </c>
      <c r="L68" s="16" t="s">
        <v>40</v>
      </c>
      <c r="M68" s="16" t="s">
        <v>41</v>
      </c>
      <c r="N68" s="16" t="s">
        <v>42</v>
      </c>
      <c r="O68" s="16" t="s">
        <v>43</v>
      </c>
      <c r="P68" s="16" t="s">
        <v>44</v>
      </c>
      <c r="Q68" s="16" t="s">
        <v>45</v>
      </c>
      <c r="R68" s="16" t="s">
        <v>46</v>
      </c>
      <c r="S68" s="16" t="s">
        <v>47</v>
      </c>
      <c r="T68" s="16" t="s">
        <v>48</v>
      </c>
      <c r="U68" s="16" t="s">
        <v>49</v>
      </c>
      <c r="V68" s="16" t="s">
        <v>50</v>
      </c>
      <c r="W68" s="16" t="s">
        <v>51</v>
      </c>
      <c r="X68" s="16" t="s">
        <v>52</v>
      </c>
      <c r="Y68" s="16" t="s">
        <v>53</v>
      </c>
      <c r="Z68" s="16" t="s">
        <v>54</v>
      </c>
      <c r="AA68" s="16" t="s">
        <v>55</v>
      </c>
      <c r="AB68" s="16" t="s">
        <v>56</v>
      </c>
      <c r="AC68" s="16" t="s">
        <v>57</v>
      </c>
      <c r="AD68" s="16" t="s">
        <v>58</v>
      </c>
      <c r="AE68" s="16" t="s">
        <v>59</v>
      </c>
      <c r="AF68" s="16" t="s">
        <v>60</v>
      </c>
      <c r="AG68" s="16" t="s">
        <v>61</v>
      </c>
      <c r="AH68" s="16" t="s">
        <v>62</v>
      </c>
      <c r="AI68" s="16" t="s">
        <v>63</v>
      </c>
      <c r="AJ68" s="16" t="s">
        <v>64</v>
      </c>
      <c r="AK68" s="16" t="s">
        <v>65</v>
      </c>
    </row>
    <row r="69" spans="1:37" x14ac:dyDescent="0.2">
      <c r="A69" s="16" t="s">
        <v>66</v>
      </c>
      <c r="B69" s="16">
        <v>518</v>
      </c>
      <c r="C69" s="16">
        <v>518</v>
      </c>
      <c r="D69" s="16">
        <v>518</v>
      </c>
      <c r="E69" s="16">
        <v>596</v>
      </c>
      <c r="F69" s="16">
        <v>747</v>
      </c>
      <c r="G69" s="16">
        <v>571</v>
      </c>
      <c r="H69" s="16">
        <v>590</v>
      </c>
      <c r="I69" s="16">
        <v>580</v>
      </c>
      <c r="J69" s="16">
        <v>603</v>
      </c>
      <c r="K69" s="16">
        <v>1051</v>
      </c>
      <c r="L69" s="16">
        <v>1026</v>
      </c>
      <c r="M69" s="16">
        <v>1038</v>
      </c>
      <c r="N69" s="16">
        <v>1008</v>
      </c>
      <c r="O69" s="16">
        <v>1000</v>
      </c>
      <c r="P69" s="16">
        <v>1013</v>
      </c>
      <c r="Q69" s="16">
        <v>1019</v>
      </c>
      <c r="R69" s="16">
        <v>1020</v>
      </c>
      <c r="S69" s="16">
        <v>1025</v>
      </c>
      <c r="T69" s="16">
        <v>1030</v>
      </c>
      <c r="U69" s="16">
        <v>1036</v>
      </c>
      <c r="V69" s="16">
        <v>1040</v>
      </c>
      <c r="W69" s="16">
        <v>1044</v>
      </c>
      <c r="X69" s="16">
        <v>1034</v>
      </c>
      <c r="Y69" s="16">
        <v>1041</v>
      </c>
      <c r="Z69" s="16">
        <v>1045</v>
      </c>
      <c r="AA69" s="16">
        <v>1044</v>
      </c>
      <c r="AB69" s="16">
        <v>1041</v>
      </c>
      <c r="AC69" s="16">
        <v>1045</v>
      </c>
      <c r="AD69" s="16">
        <v>1051</v>
      </c>
      <c r="AE69" s="16">
        <v>1060</v>
      </c>
      <c r="AF69" s="16">
        <v>876</v>
      </c>
      <c r="AG69" s="16">
        <v>880</v>
      </c>
      <c r="AH69" s="16">
        <v>884</v>
      </c>
      <c r="AI69" s="16">
        <v>888</v>
      </c>
      <c r="AJ69" s="16">
        <v>892</v>
      </c>
      <c r="AK69" s="16">
        <v>897</v>
      </c>
    </row>
    <row r="70" spans="1:37" x14ac:dyDescent="0.2">
      <c r="A70" s="16" t="s">
        <v>67</v>
      </c>
      <c r="B70" s="16">
        <v>46</v>
      </c>
      <c r="C70" s="16">
        <v>46</v>
      </c>
      <c r="D70" s="16">
        <v>46</v>
      </c>
      <c r="E70" s="16">
        <v>29</v>
      </c>
      <c r="F70" s="16">
        <v>515</v>
      </c>
      <c r="G70" s="16">
        <v>3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</row>
    <row r="71" spans="1:37" x14ac:dyDescent="0.2">
      <c r="A71" s="16" t="s">
        <v>68</v>
      </c>
      <c r="B71" s="16">
        <v>0</v>
      </c>
      <c r="C71" s="16">
        <v>4363</v>
      </c>
      <c r="D71" s="16">
        <v>4363</v>
      </c>
      <c r="E71" s="16">
        <v>1177</v>
      </c>
      <c r="F71" s="16">
        <v>346</v>
      </c>
      <c r="G71" s="16">
        <v>0</v>
      </c>
      <c r="H71" s="16">
        <v>0</v>
      </c>
      <c r="I71" s="16">
        <v>0</v>
      </c>
      <c r="J71" s="16">
        <v>0</v>
      </c>
      <c r="K71" s="16">
        <v>45</v>
      </c>
      <c r="L71" s="16">
        <v>45</v>
      </c>
      <c r="M71" s="16">
        <v>45</v>
      </c>
      <c r="N71" s="16">
        <v>44</v>
      </c>
      <c r="O71" s="16">
        <v>44</v>
      </c>
      <c r="P71" s="16">
        <v>44</v>
      </c>
      <c r="Q71" s="16">
        <v>44</v>
      </c>
      <c r="R71" s="16">
        <v>44</v>
      </c>
      <c r="S71" s="16">
        <v>45</v>
      </c>
      <c r="T71" s="16">
        <v>45</v>
      </c>
      <c r="U71" s="16">
        <v>45</v>
      </c>
      <c r="V71" s="16">
        <v>45</v>
      </c>
      <c r="W71" s="16">
        <v>46</v>
      </c>
      <c r="X71" s="16">
        <v>45</v>
      </c>
      <c r="Y71" s="16">
        <v>45</v>
      </c>
      <c r="Z71" s="16">
        <v>46</v>
      </c>
      <c r="AA71" s="16">
        <v>46</v>
      </c>
      <c r="AB71" s="16">
        <v>45</v>
      </c>
      <c r="AC71" s="16">
        <v>46</v>
      </c>
      <c r="AD71" s="16">
        <v>46</v>
      </c>
      <c r="AE71" s="16">
        <v>46</v>
      </c>
      <c r="AF71" s="16">
        <v>46</v>
      </c>
      <c r="AG71" s="16">
        <v>47</v>
      </c>
      <c r="AH71" s="16">
        <v>47</v>
      </c>
      <c r="AI71" s="16">
        <v>47</v>
      </c>
      <c r="AJ71" s="16">
        <v>47</v>
      </c>
      <c r="AK71" s="16">
        <v>48</v>
      </c>
    </row>
    <row r="72" spans="1:37" x14ac:dyDescent="0.2">
      <c r="A72" s="16" t="s">
        <v>1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</row>
    <row r="73" spans="1:37" x14ac:dyDescent="0.2">
      <c r="A73" s="16" t="s">
        <v>2</v>
      </c>
      <c r="B73" s="16">
        <v>4322</v>
      </c>
      <c r="C73" s="16">
        <v>4322</v>
      </c>
      <c r="D73" s="16">
        <v>4322</v>
      </c>
      <c r="E73" s="16">
        <v>3624</v>
      </c>
      <c r="F73" s="16">
        <v>3596</v>
      </c>
      <c r="G73" s="16">
        <v>3552</v>
      </c>
      <c r="H73" s="16">
        <v>3525</v>
      </c>
      <c r="I73" s="16">
        <v>4213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</row>
    <row r="74" spans="1:37" x14ac:dyDescent="0.2">
      <c r="A74" s="16" t="s">
        <v>69</v>
      </c>
      <c r="B74" s="16">
        <v>646</v>
      </c>
      <c r="C74" s="16">
        <v>646</v>
      </c>
      <c r="D74" s="16">
        <v>646</v>
      </c>
      <c r="E74" s="16">
        <v>439</v>
      </c>
      <c r="F74" s="16">
        <v>550</v>
      </c>
      <c r="G74" s="16">
        <v>844</v>
      </c>
      <c r="H74" s="16">
        <v>1089</v>
      </c>
      <c r="I74" s="16">
        <v>1233</v>
      </c>
      <c r="J74" s="16">
        <v>1614</v>
      </c>
      <c r="K74" s="16">
        <v>1724</v>
      </c>
      <c r="L74" s="16">
        <v>1099</v>
      </c>
      <c r="M74" s="16">
        <v>1219</v>
      </c>
      <c r="N74" s="16">
        <v>1519</v>
      </c>
      <c r="O74" s="16">
        <v>1669</v>
      </c>
      <c r="P74" s="16">
        <v>1893</v>
      </c>
      <c r="Q74" s="16">
        <v>1905</v>
      </c>
      <c r="R74" s="16">
        <v>1907</v>
      </c>
      <c r="S74" s="16">
        <v>2123</v>
      </c>
      <c r="T74" s="16">
        <v>2135</v>
      </c>
      <c r="U74" s="16">
        <v>2152</v>
      </c>
      <c r="V74" s="16">
        <v>2162</v>
      </c>
      <c r="W74" s="16">
        <v>2379</v>
      </c>
      <c r="X74" s="16">
        <v>2355</v>
      </c>
      <c r="Y74" s="16">
        <v>2371</v>
      </c>
      <c r="Z74" s="16">
        <v>2382</v>
      </c>
      <c r="AA74" s="16">
        <v>2587</v>
      </c>
      <c r="AB74" s="16">
        <v>2579</v>
      </c>
      <c r="AC74" s="16">
        <v>2594</v>
      </c>
      <c r="AD74" s="16">
        <v>2610</v>
      </c>
      <c r="AE74" s="16">
        <v>2914</v>
      </c>
      <c r="AF74" s="16">
        <v>2928</v>
      </c>
      <c r="AG74" s="16">
        <v>2943</v>
      </c>
      <c r="AH74" s="16">
        <v>2968</v>
      </c>
      <c r="AI74" s="16">
        <v>2994</v>
      </c>
      <c r="AJ74" s="16">
        <v>3010</v>
      </c>
      <c r="AK74" s="16">
        <v>3026</v>
      </c>
    </row>
    <row r="75" spans="1:37" x14ac:dyDescent="0.2">
      <c r="A75" s="16" t="s">
        <v>70</v>
      </c>
      <c r="B75" s="16">
        <v>0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2</v>
      </c>
      <c r="O75" s="16">
        <v>3</v>
      </c>
      <c r="P75" s="16">
        <v>3</v>
      </c>
      <c r="Q75" s="16">
        <v>5</v>
      </c>
      <c r="R75" s="16">
        <v>8</v>
      </c>
      <c r="S75" s="16">
        <v>13</v>
      </c>
      <c r="T75" s="16">
        <v>22</v>
      </c>
      <c r="U75" s="16">
        <v>32</v>
      </c>
      <c r="V75" s="16">
        <v>44</v>
      </c>
      <c r="W75" s="16">
        <v>58</v>
      </c>
      <c r="X75" s="16">
        <v>73</v>
      </c>
      <c r="Y75" s="16">
        <v>90</v>
      </c>
      <c r="Z75" s="16">
        <v>109</v>
      </c>
      <c r="AA75" s="16">
        <v>130</v>
      </c>
      <c r="AB75" s="16">
        <v>151</v>
      </c>
      <c r="AC75" s="16">
        <v>177</v>
      </c>
      <c r="AD75" s="16">
        <v>204</v>
      </c>
      <c r="AE75" s="16">
        <v>235</v>
      </c>
      <c r="AF75" s="16">
        <v>266</v>
      </c>
      <c r="AG75" s="16">
        <v>300</v>
      </c>
      <c r="AH75" s="16">
        <v>335</v>
      </c>
      <c r="AI75" s="16">
        <v>372</v>
      </c>
      <c r="AJ75" s="16">
        <v>411</v>
      </c>
      <c r="AK75" s="16">
        <v>452</v>
      </c>
    </row>
    <row r="76" spans="1:37" x14ac:dyDescent="0.2">
      <c r="A76" s="16" t="s">
        <v>3</v>
      </c>
      <c r="B76" s="16">
        <v>416</v>
      </c>
      <c r="C76" s="16">
        <v>419</v>
      </c>
      <c r="D76" s="16">
        <v>617</v>
      </c>
      <c r="E76" s="16">
        <v>565</v>
      </c>
      <c r="F76" s="16">
        <v>1322</v>
      </c>
      <c r="G76" s="16">
        <v>1547</v>
      </c>
      <c r="H76" s="16">
        <v>1400</v>
      </c>
      <c r="I76" s="16">
        <v>2562</v>
      </c>
      <c r="J76" s="16">
        <v>4721</v>
      </c>
      <c r="K76" s="16">
        <v>6650</v>
      </c>
      <c r="L76" s="16">
        <v>8938</v>
      </c>
      <c r="M76" s="16">
        <v>8725</v>
      </c>
      <c r="N76" s="16">
        <v>9357</v>
      </c>
      <c r="O76" s="16">
        <v>10239</v>
      </c>
      <c r="P76" s="16">
        <v>10924</v>
      </c>
      <c r="Q76" s="16">
        <v>11266</v>
      </c>
      <c r="R76" s="16">
        <v>11305</v>
      </c>
      <c r="S76" s="16">
        <v>11474</v>
      </c>
      <c r="T76" s="16">
        <v>11593</v>
      </c>
      <c r="U76" s="16">
        <v>11786</v>
      </c>
      <c r="V76" s="16">
        <v>12153</v>
      </c>
      <c r="W76" s="16">
        <v>12253</v>
      </c>
      <c r="X76" s="16">
        <v>12189</v>
      </c>
      <c r="Y76" s="16">
        <v>12324</v>
      </c>
      <c r="Z76" s="16">
        <v>12434</v>
      </c>
      <c r="AA76" s="16">
        <v>12741</v>
      </c>
      <c r="AB76" s="16">
        <v>12759</v>
      </c>
      <c r="AC76" s="16">
        <v>12879</v>
      </c>
      <c r="AD76" s="16">
        <v>13005</v>
      </c>
      <c r="AE76" s="16">
        <v>13182</v>
      </c>
      <c r="AF76" s="16">
        <v>13579</v>
      </c>
      <c r="AG76" s="16">
        <v>13717</v>
      </c>
      <c r="AH76" s="16">
        <v>13857</v>
      </c>
      <c r="AI76" s="16">
        <v>13999</v>
      </c>
      <c r="AJ76" s="16">
        <v>14143</v>
      </c>
      <c r="AK76" s="16">
        <v>14293</v>
      </c>
    </row>
    <row r="77" spans="1:37" x14ac:dyDescent="0.2">
      <c r="A77" s="16" t="s">
        <v>71</v>
      </c>
      <c r="B77" s="16">
        <v>173356</v>
      </c>
      <c r="C77" s="16">
        <v>172591</v>
      </c>
      <c r="D77" s="16">
        <v>181100</v>
      </c>
      <c r="E77" s="16">
        <v>187891</v>
      </c>
      <c r="F77" s="16">
        <v>189423</v>
      </c>
      <c r="G77" s="16">
        <v>177410</v>
      </c>
      <c r="H77" s="16">
        <v>189692</v>
      </c>
      <c r="I77" s="16">
        <v>191972</v>
      </c>
      <c r="J77" s="16">
        <v>202530</v>
      </c>
      <c r="K77" s="16">
        <v>197207</v>
      </c>
      <c r="L77" s="16">
        <v>196293</v>
      </c>
      <c r="M77" s="16">
        <v>199981</v>
      </c>
      <c r="N77" s="16">
        <v>194732</v>
      </c>
      <c r="O77" s="16">
        <v>195170</v>
      </c>
      <c r="P77" s="16">
        <v>197518</v>
      </c>
      <c r="Q77" s="16">
        <v>198626</v>
      </c>
      <c r="R77" s="16">
        <v>199954</v>
      </c>
      <c r="S77" s="16">
        <v>200832</v>
      </c>
      <c r="T77" s="16">
        <v>201869</v>
      </c>
      <c r="U77" s="16">
        <v>202890</v>
      </c>
      <c r="V77" s="16">
        <v>203666</v>
      </c>
      <c r="W77" s="16">
        <v>204423</v>
      </c>
      <c r="X77" s="16">
        <v>202695</v>
      </c>
      <c r="Y77" s="16">
        <v>205340</v>
      </c>
      <c r="Z77" s="16">
        <v>206150</v>
      </c>
      <c r="AA77" s="16">
        <v>207471</v>
      </c>
      <c r="AB77" s="16">
        <v>209703</v>
      </c>
      <c r="AC77" s="16">
        <v>210569</v>
      </c>
      <c r="AD77" s="16">
        <v>211503</v>
      </c>
      <c r="AE77" s="16">
        <v>213104</v>
      </c>
      <c r="AF77" s="16">
        <v>214005</v>
      </c>
      <c r="AG77" s="16">
        <v>214942</v>
      </c>
      <c r="AH77" s="16">
        <v>215861</v>
      </c>
      <c r="AI77" s="16">
        <v>216753</v>
      </c>
      <c r="AJ77" s="16">
        <v>217634</v>
      </c>
      <c r="AK77" s="16">
        <v>218547</v>
      </c>
    </row>
    <row r="79" spans="1:37" ht="19" x14ac:dyDescent="0.25">
      <c r="A79" s="17" t="s">
        <v>77</v>
      </c>
    </row>
    <row r="80" spans="1:37" x14ac:dyDescent="0.2">
      <c r="A80" s="16" t="s">
        <v>29</v>
      </c>
      <c r="B80" s="16" t="s">
        <v>30</v>
      </c>
      <c r="C80" s="16" t="s">
        <v>31</v>
      </c>
      <c r="D80" s="16" t="s">
        <v>32</v>
      </c>
      <c r="E80" s="16" t="s">
        <v>33</v>
      </c>
      <c r="F80" s="16" t="s">
        <v>34</v>
      </c>
      <c r="G80" s="16" t="s">
        <v>35</v>
      </c>
      <c r="H80" s="16" t="s">
        <v>36</v>
      </c>
      <c r="I80" s="16" t="s">
        <v>37</v>
      </c>
      <c r="J80" s="16" t="s">
        <v>38</v>
      </c>
      <c r="K80" s="16" t="s">
        <v>39</v>
      </c>
      <c r="L80" s="16" t="s">
        <v>40</v>
      </c>
      <c r="M80" s="16" t="s">
        <v>41</v>
      </c>
      <c r="N80" s="16" t="s">
        <v>42</v>
      </c>
      <c r="O80" s="16" t="s">
        <v>43</v>
      </c>
      <c r="P80" s="16" t="s">
        <v>44</v>
      </c>
      <c r="Q80" s="16" t="s">
        <v>45</v>
      </c>
      <c r="R80" s="16" t="s">
        <v>46</v>
      </c>
      <c r="S80" s="16" t="s">
        <v>47</v>
      </c>
      <c r="T80" s="16" t="s">
        <v>48</v>
      </c>
      <c r="U80" s="16" t="s">
        <v>49</v>
      </c>
      <c r="V80" s="16" t="s">
        <v>50</v>
      </c>
      <c r="W80" s="16" t="s">
        <v>51</v>
      </c>
      <c r="X80" s="16" t="s">
        <v>52</v>
      </c>
      <c r="Y80" s="16" t="s">
        <v>53</v>
      </c>
      <c r="Z80" s="16" t="s">
        <v>54</v>
      </c>
      <c r="AA80" s="16" t="s">
        <v>55</v>
      </c>
      <c r="AB80" s="16" t="s">
        <v>56</v>
      </c>
      <c r="AC80" s="16" t="s">
        <v>57</v>
      </c>
      <c r="AD80" s="16" t="s">
        <v>58</v>
      </c>
      <c r="AE80" s="16" t="s">
        <v>59</v>
      </c>
      <c r="AF80" s="16" t="s">
        <v>60</v>
      </c>
      <c r="AG80" s="16" t="s">
        <v>61</v>
      </c>
      <c r="AH80" s="16" t="s">
        <v>62</v>
      </c>
      <c r="AI80" s="16" t="s">
        <v>63</v>
      </c>
      <c r="AJ80" s="16" t="s">
        <v>64</v>
      </c>
      <c r="AK80" s="16" t="s">
        <v>65</v>
      </c>
    </row>
    <row r="81" spans="1:37" x14ac:dyDescent="0.2">
      <c r="A81" s="16" t="s">
        <v>66</v>
      </c>
      <c r="B81" s="16">
        <v>2961</v>
      </c>
      <c r="C81" s="16">
        <v>1818</v>
      </c>
      <c r="D81" s="16">
        <v>3018</v>
      </c>
      <c r="E81" s="16">
        <v>2482</v>
      </c>
      <c r="F81" s="16">
        <v>4189</v>
      </c>
      <c r="G81" s="16">
        <v>2498</v>
      </c>
      <c r="H81" s="16">
        <v>2410</v>
      </c>
      <c r="I81" s="16">
        <v>191</v>
      </c>
      <c r="J81" s="16">
        <v>728</v>
      </c>
      <c r="K81" s="16">
        <v>3191</v>
      </c>
      <c r="L81" s="16">
        <v>2720</v>
      </c>
      <c r="M81" s="16">
        <v>2715</v>
      </c>
      <c r="N81" s="16">
        <v>2695</v>
      </c>
      <c r="O81" s="16">
        <v>2743</v>
      </c>
      <c r="P81" s="16">
        <v>2764</v>
      </c>
      <c r="Q81" s="16">
        <v>2899</v>
      </c>
      <c r="R81" s="16">
        <v>2899</v>
      </c>
      <c r="S81" s="16">
        <v>2926</v>
      </c>
      <c r="T81" s="16">
        <v>3506</v>
      </c>
      <c r="U81" s="16">
        <v>3508</v>
      </c>
      <c r="V81" s="16">
        <v>3564</v>
      </c>
      <c r="W81" s="16">
        <v>3877</v>
      </c>
      <c r="X81" s="16">
        <v>4523</v>
      </c>
      <c r="Y81" s="16">
        <v>3126</v>
      </c>
      <c r="Z81" s="16">
        <v>4034</v>
      </c>
      <c r="AA81" s="16">
        <v>3238</v>
      </c>
      <c r="AB81" s="16">
        <v>3353</v>
      </c>
      <c r="AC81" s="16">
        <v>3323</v>
      </c>
      <c r="AD81" s="16">
        <v>3339</v>
      </c>
      <c r="AE81" s="16">
        <v>3229</v>
      </c>
      <c r="AF81" s="16">
        <v>3223</v>
      </c>
      <c r="AG81" s="16">
        <v>3245</v>
      </c>
      <c r="AH81" s="16">
        <v>3269</v>
      </c>
      <c r="AI81" s="16">
        <v>3291</v>
      </c>
      <c r="AJ81" s="16">
        <v>3651</v>
      </c>
      <c r="AK81" s="16">
        <v>3771</v>
      </c>
    </row>
    <row r="82" spans="1:37" x14ac:dyDescent="0.2">
      <c r="A82" s="16" t="s">
        <v>67</v>
      </c>
      <c r="B82" s="16">
        <v>2104</v>
      </c>
      <c r="C82" s="16">
        <v>2104</v>
      </c>
      <c r="D82" s="16">
        <v>2104</v>
      </c>
      <c r="E82" s="16">
        <v>1636</v>
      </c>
      <c r="F82" s="16">
        <v>1439</v>
      </c>
      <c r="G82" s="16">
        <v>2017</v>
      </c>
      <c r="H82" s="16">
        <v>2402</v>
      </c>
      <c r="I82" s="16">
        <v>2323</v>
      </c>
      <c r="J82" s="16">
        <v>2111</v>
      </c>
      <c r="K82" s="16">
        <v>1836</v>
      </c>
      <c r="L82" s="16">
        <v>1836</v>
      </c>
      <c r="M82" s="16">
        <v>1836</v>
      </c>
      <c r="N82" s="16">
        <v>1836</v>
      </c>
      <c r="O82" s="16">
        <v>1836</v>
      </c>
      <c r="P82" s="16">
        <v>1836</v>
      </c>
      <c r="Q82" s="16">
        <v>1836</v>
      </c>
      <c r="R82" s="16">
        <v>1836</v>
      </c>
      <c r="S82" s="16">
        <v>1836</v>
      </c>
      <c r="T82" s="16">
        <v>3014</v>
      </c>
      <c r="U82" s="16">
        <v>3404</v>
      </c>
      <c r="V82" s="16">
        <v>3808</v>
      </c>
      <c r="W82" s="16">
        <v>3960</v>
      </c>
      <c r="X82" s="16">
        <v>5429</v>
      </c>
      <c r="Y82" s="16">
        <v>2126</v>
      </c>
      <c r="Z82" s="16">
        <v>4208</v>
      </c>
      <c r="AA82" s="16">
        <v>2377</v>
      </c>
      <c r="AB82" s="16">
        <v>2383</v>
      </c>
      <c r="AC82" s="16">
        <v>2723</v>
      </c>
      <c r="AD82" s="16">
        <v>2902</v>
      </c>
      <c r="AE82" s="16">
        <v>2521</v>
      </c>
      <c r="AF82" s="16">
        <v>2642</v>
      </c>
      <c r="AG82" s="16">
        <v>2806</v>
      </c>
      <c r="AH82" s="16">
        <v>2898</v>
      </c>
      <c r="AI82" s="16">
        <v>2993</v>
      </c>
      <c r="AJ82" s="16">
        <v>3056</v>
      </c>
      <c r="AK82" s="16">
        <v>3342</v>
      </c>
    </row>
    <row r="83" spans="1:37" x14ac:dyDescent="0.2">
      <c r="A83" s="16" t="s">
        <v>68</v>
      </c>
      <c r="B83" s="16">
        <v>8985</v>
      </c>
      <c r="C83" s="16">
        <v>8985</v>
      </c>
      <c r="D83" s="16">
        <v>8985</v>
      </c>
      <c r="E83" s="16">
        <v>7841</v>
      </c>
      <c r="F83" s="16">
        <v>6724</v>
      </c>
      <c r="G83" s="16">
        <v>13128</v>
      </c>
      <c r="H83" s="16">
        <v>20181</v>
      </c>
      <c r="I83" s="16">
        <v>21590</v>
      </c>
      <c r="J83" s="16">
        <v>16388</v>
      </c>
      <c r="K83" s="16">
        <v>11685</v>
      </c>
      <c r="L83" s="16">
        <v>7835</v>
      </c>
      <c r="M83" s="16">
        <v>7652</v>
      </c>
      <c r="N83" s="16">
        <v>6604</v>
      </c>
      <c r="O83" s="16">
        <v>7535</v>
      </c>
      <c r="P83" s="16">
        <v>7695</v>
      </c>
      <c r="Q83" s="16">
        <v>15443</v>
      </c>
      <c r="R83" s="16">
        <v>15342</v>
      </c>
      <c r="S83" s="16">
        <v>18428</v>
      </c>
      <c r="T83" s="16">
        <v>22701</v>
      </c>
      <c r="U83" s="16">
        <v>23259</v>
      </c>
      <c r="V83" s="16">
        <v>23769</v>
      </c>
      <c r="W83" s="16">
        <v>23679</v>
      </c>
      <c r="X83" s="16">
        <v>25100</v>
      </c>
      <c r="Y83" s="16">
        <v>27153</v>
      </c>
      <c r="Z83" s="16">
        <v>30722</v>
      </c>
      <c r="AA83" s="16">
        <v>27782</v>
      </c>
      <c r="AB83" s="16">
        <v>28054</v>
      </c>
      <c r="AC83" s="16">
        <v>27285</v>
      </c>
      <c r="AD83" s="16">
        <v>27685</v>
      </c>
      <c r="AE83" s="16">
        <v>25693</v>
      </c>
      <c r="AF83" s="16">
        <v>25677</v>
      </c>
      <c r="AG83" s="16">
        <v>26068</v>
      </c>
      <c r="AH83" s="16">
        <v>26513</v>
      </c>
      <c r="AI83" s="16">
        <v>27296</v>
      </c>
      <c r="AJ83" s="16">
        <v>27632</v>
      </c>
      <c r="AK83" s="16">
        <v>28057</v>
      </c>
    </row>
    <row r="84" spans="1:37" x14ac:dyDescent="0.2">
      <c r="A84" s="16" t="s">
        <v>1</v>
      </c>
      <c r="B84" s="16">
        <v>29431</v>
      </c>
      <c r="C84" s="16">
        <v>24505</v>
      </c>
      <c r="D84" s="16">
        <v>28706</v>
      </c>
      <c r="E84" s="16">
        <v>23702</v>
      </c>
      <c r="F84" s="16">
        <v>10725</v>
      </c>
      <c r="G84" s="16">
        <v>13852</v>
      </c>
      <c r="H84" s="16">
        <v>4402</v>
      </c>
      <c r="I84" s="16">
        <v>4788</v>
      </c>
      <c r="J84" s="16">
        <v>3566</v>
      </c>
      <c r="K84" s="16">
        <v>35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</row>
    <row r="85" spans="1:37" x14ac:dyDescent="0.2">
      <c r="A85" s="16" t="s">
        <v>2</v>
      </c>
      <c r="B85" s="16">
        <v>77969</v>
      </c>
      <c r="C85" s="16">
        <v>83457</v>
      </c>
      <c r="D85" s="16">
        <v>79750</v>
      </c>
      <c r="E85" s="16">
        <v>85832</v>
      </c>
      <c r="F85" s="16">
        <v>81396</v>
      </c>
      <c r="G85" s="16">
        <v>81975</v>
      </c>
      <c r="H85" s="16">
        <v>84766</v>
      </c>
      <c r="I85" s="16">
        <v>84866</v>
      </c>
      <c r="J85" s="16">
        <v>93103</v>
      </c>
      <c r="K85" s="16">
        <v>96196</v>
      </c>
      <c r="L85" s="16">
        <v>94098</v>
      </c>
      <c r="M85" s="16">
        <v>95100</v>
      </c>
      <c r="N85" s="16">
        <v>73174</v>
      </c>
      <c r="O85" s="16">
        <v>70846</v>
      </c>
      <c r="P85" s="16">
        <v>71519</v>
      </c>
      <c r="Q85" s="16">
        <v>62116</v>
      </c>
      <c r="R85" s="16">
        <v>62174</v>
      </c>
      <c r="S85" s="16">
        <v>58941</v>
      </c>
      <c r="T85" s="16">
        <v>52926</v>
      </c>
      <c r="U85" s="16">
        <v>52261</v>
      </c>
      <c r="V85" s="16">
        <v>51371</v>
      </c>
      <c r="W85" s="16">
        <v>51087</v>
      </c>
      <c r="X85" s="16">
        <v>52569</v>
      </c>
      <c r="Y85" s="16">
        <v>56538</v>
      </c>
      <c r="Z85" s="16">
        <v>52181</v>
      </c>
      <c r="AA85" s="16">
        <v>59070</v>
      </c>
      <c r="AB85" s="16">
        <v>59516</v>
      </c>
      <c r="AC85" s="16">
        <v>61206</v>
      </c>
      <c r="AD85" s="16">
        <v>61667</v>
      </c>
      <c r="AE85" s="16">
        <v>64404</v>
      </c>
      <c r="AF85" s="16">
        <v>64212</v>
      </c>
      <c r="AG85" s="16">
        <v>64838</v>
      </c>
      <c r="AH85" s="16">
        <v>65295</v>
      </c>
      <c r="AI85" s="16">
        <v>65872</v>
      </c>
      <c r="AJ85" s="16">
        <v>66256</v>
      </c>
      <c r="AK85" s="16">
        <v>66776</v>
      </c>
    </row>
    <row r="86" spans="1:37" x14ac:dyDescent="0.2">
      <c r="A86" s="16" t="s">
        <v>69</v>
      </c>
      <c r="B86" s="16">
        <v>1252</v>
      </c>
      <c r="C86" s="16">
        <v>1252</v>
      </c>
      <c r="D86" s="16">
        <v>1252</v>
      </c>
      <c r="E86" s="16">
        <v>2669</v>
      </c>
      <c r="F86" s="16">
        <v>1159</v>
      </c>
      <c r="G86" s="16">
        <v>1322</v>
      </c>
      <c r="H86" s="16">
        <v>1206</v>
      </c>
      <c r="I86" s="16">
        <v>1243</v>
      </c>
      <c r="J86" s="16">
        <v>1702</v>
      </c>
      <c r="K86" s="16">
        <v>2962</v>
      </c>
      <c r="L86" s="16">
        <v>3899</v>
      </c>
      <c r="M86" s="16">
        <v>6240</v>
      </c>
      <c r="N86" s="16">
        <v>6240</v>
      </c>
      <c r="O86" s="16">
        <v>6240</v>
      </c>
      <c r="P86" s="16">
        <v>6240</v>
      </c>
      <c r="Q86" s="16">
        <v>6240</v>
      </c>
      <c r="R86" s="16">
        <v>6240</v>
      </c>
      <c r="S86" s="16">
        <v>6241</v>
      </c>
      <c r="T86" s="16">
        <v>6247</v>
      </c>
      <c r="U86" s="16">
        <v>6247</v>
      </c>
      <c r="V86" s="16">
        <v>6253</v>
      </c>
      <c r="W86" s="16">
        <v>6256</v>
      </c>
      <c r="X86" s="16">
        <v>6260</v>
      </c>
      <c r="Y86" s="16">
        <v>6246</v>
      </c>
      <c r="Z86" s="16">
        <v>6257</v>
      </c>
      <c r="AA86" s="16">
        <v>6247</v>
      </c>
      <c r="AB86" s="16">
        <v>6247</v>
      </c>
      <c r="AC86" s="16">
        <v>6249</v>
      </c>
      <c r="AD86" s="16">
        <v>6251</v>
      </c>
      <c r="AE86" s="16">
        <v>6245</v>
      </c>
      <c r="AF86" s="16">
        <v>6245</v>
      </c>
      <c r="AG86" s="16">
        <v>6246</v>
      </c>
      <c r="AH86" s="16">
        <v>6253</v>
      </c>
      <c r="AI86" s="16">
        <v>6253</v>
      </c>
      <c r="AJ86" s="16">
        <v>6253</v>
      </c>
      <c r="AK86" s="16">
        <v>6253</v>
      </c>
    </row>
    <row r="87" spans="1:37" x14ac:dyDescent="0.2">
      <c r="A87" s="16" t="s">
        <v>70</v>
      </c>
      <c r="B87" s="16">
        <v>0</v>
      </c>
      <c r="C87" s="16">
        <v>0</v>
      </c>
      <c r="D87" s="16">
        <v>0</v>
      </c>
      <c r="E87" s="16">
        <v>0</v>
      </c>
      <c r="F87" s="16">
        <v>5</v>
      </c>
      <c r="G87" s="16">
        <v>123</v>
      </c>
      <c r="H87" s="16">
        <v>398</v>
      </c>
      <c r="I87" s="16">
        <v>842</v>
      </c>
      <c r="J87" s="16">
        <v>1173</v>
      </c>
      <c r="K87" s="16">
        <v>1816</v>
      </c>
      <c r="L87" s="16">
        <v>3001</v>
      </c>
      <c r="M87" s="16">
        <v>5100</v>
      </c>
      <c r="N87" s="16">
        <v>5936</v>
      </c>
      <c r="O87" s="16">
        <v>6773</v>
      </c>
      <c r="P87" s="16">
        <v>7122</v>
      </c>
      <c r="Q87" s="16">
        <v>7383</v>
      </c>
      <c r="R87" s="16">
        <v>7645</v>
      </c>
      <c r="S87" s="16">
        <v>7906</v>
      </c>
      <c r="T87" s="16">
        <v>8168</v>
      </c>
      <c r="U87" s="16">
        <v>8429</v>
      </c>
      <c r="V87" s="16">
        <v>8691</v>
      </c>
      <c r="W87" s="16">
        <v>8952</v>
      </c>
      <c r="X87" s="16">
        <v>8952</v>
      </c>
      <c r="Y87" s="16">
        <v>8952</v>
      </c>
      <c r="Z87" s="16">
        <v>8952</v>
      </c>
      <c r="AA87" s="16">
        <v>8952</v>
      </c>
      <c r="AB87" s="16">
        <v>8952</v>
      </c>
      <c r="AC87" s="16">
        <v>8952</v>
      </c>
      <c r="AD87" s="16">
        <v>8952</v>
      </c>
      <c r="AE87" s="16">
        <v>8952</v>
      </c>
      <c r="AF87" s="16">
        <v>8952</v>
      </c>
      <c r="AG87" s="16">
        <v>8952</v>
      </c>
      <c r="AH87" s="16">
        <v>8952</v>
      </c>
      <c r="AI87" s="16">
        <v>8952</v>
      </c>
      <c r="AJ87" s="16">
        <v>8952</v>
      </c>
      <c r="AK87" s="16">
        <v>8952</v>
      </c>
    </row>
    <row r="88" spans="1:37" x14ac:dyDescent="0.2">
      <c r="A88" s="16" t="s">
        <v>3</v>
      </c>
      <c r="B88" s="16">
        <v>26</v>
      </c>
      <c r="C88" s="16">
        <v>145</v>
      </c>
      <c r="D88" s="16">
        <v>494</v>
      </c>
      <c r="E88" s="16">
        <v>1400</v>
      </c>
      <c r="F88" s="16">
        <v>2300</v>
      </c>
      <c r="G88" s="16">
        <v>2800</v>
      </c>
      <c r="H88" s="16">
        <v>3900</v>
      </c>
      <c r="I88" s="16">
        <v>4600</v>
      </c>
      <c r="J88" s="16">
        <v>5200</v>
      </c>
      <c r="K88" s="16">
        <v>6800</v>
      </c>
      <c r="L88" s="16">
        <v>10200</v>
      </c>
      <c r="M88" s="16">
        <v>9996</v>
      </c>
      <c r="N88" s="16">
        <v>9996</v>
      </c>
      <c r="O88" s="16">
        <v>10824</v>
      </c>
      <c r="P88" s="16">
        <v>11197</v>
      </c>
      <c r="Q88" s="16">
        <v>11561</v>
      </c>
      <c r="R88" s="16">
        <v>11910</v>
      </c>
      <c r="S88" s="16">
        <v>12329</v>
      </c>
      <c r="T88" s="16">
        <v>12794</v>
      </c>
      <c r="U88" s="16">
        <v>13150</v>
      </c>
      <c r="V88" s="16">
        <v>13523</v>
      </c>
      <c r="W88" s="16">
        <v>13862</v>
      </c>
      <c r="X88" s="16">
        <v>14247</v>
      </c>
      <c r="Y88" s="16">
        <v>14227</v>
      </c>
      <c r="Z88" s="16">
        <v>14575</v>
      </c>
      <c r="AA88" s="16">
        <v>14575</v>
      </c>
      <c r="AB88" s="16">
        <v>14575</v>
      </c>
      <c r="AC88" s="16">
        <v>14575</v>
      </c>
      <c r="AD88" s="16">
        <v>14575</v>
      </c>
      <c r="AE88" s="16">
        <v>14575</v>
      </c>
      <c r="AF88" s="16">
        <v>14575</v>
      </c>
      <c r="AG88" s="16">
        <v>14575</v>
      </c>
      <c r="AH88" s="16">
        <v>14575</v>
      </c>
      <c r="AI88" s="16">
        <v>14575</v>
      </c>
      <c r="AJ88" s="16">
        <v>14575</v>
      </c>
      <c r="AK88" s="16">
        <v>14575</v>
      </c>
    </row>
    <row r="89" spans="1:37" x14ac:dyDescent="0.2">
      <c r="A89" s="16" t="s">
        <v>71</v>
      </c>
      <c r="B89" s="16">
        <v>35480</v>
      </c>
      <c r="C89" s="16">
        <v>36032</v>
      </c>
      <c r="D89" s="16">
        <v>34315</v>
      </c>
      <c r="E89" s="16">
        <v>39615</v>
      </c>
      <c r="F89" s="16">
        <v>39685</v>
      </c>
      <c r="G89" s="16">
        <v>32555</v>
      </c>
      <c r="H89" s="16">
        <v>34907</v>
      </c>
      <c r="I89" s="16">
        <v>33887</v>
      </c>
      <c r="J89" s="16">
        <v>37936</v>
      </c>
      <c r="K89" s="16">
        <v>39199</v>
      </c>
      <c r="L89" s="16">
        <v>43727</v>
      </c>
      <c r="M89" s="16">
        <v>43727</v>
      </c>
      <c r="N89" s="16">
        <v>44023</v>
      </c>
      <c r="O89" s="16">
        <v>44023</v>
      </c>
      <c r="P89" s="16">
        <v>44202</v>
      </c>
      <c r="Q89" s="16">
        <v>44202</v>
      </c>
      <c r="R89" s="16">
        <v>44380</v>
      </c>
      <c r="S89" s="16">
        <v>44380</v>
      </c>
      <c r="T89" s="16">
        <v>44558</v>
      </c>
      <c r="U89" s="16">
        <v>44558</v>
      </c>
      <c r="V89" s="16">
        <v>44736</v>
      </c>
      <c r="W89" s="16">
        <v>44736</v>
      </c>
      <c r="X89" s="16">
        <v>44914</v>
      </c>
      <c r="Y89" s="16">
        <v>44914</v>
      </c>
      <c r="Z89" s="16">
        <v>45092</v>
      </c>
      <c r="AA89" s="16">
        <v>45092</v>
      </c>
      <c r="AB89" s="16">
        <v>45271</v>
      </c>
      <c r="AC89" s="16">
        <v>45271</v>
      </c>
      <c r="AD89" s="16">
        <v>45538</v>
      </c>
      <c r="AE89" s="16">
        <v>45538</v>
      </c>
      <c r="AF89" s="16">
        <v>45716</v>
      </c>
      <c r="AG89" s="16">
        <v>45716</v>
      </c>
      <c r="AH89" s="16">
        <v>45983</v>
      </c>
      <c r="AI89" s="16">
        <v>45983</v>
      </c>
      <c r="AJ89" s="16">
        <v>46161</v>
      </c>
      <c r="AK89" s="16">
        <v>46162</v>
      </c>
    </row>
    <row r="91" spans="1:37" ht="19" x14ac:dyDescent="0.25">
      <c r="A91" s="17" t="s">
        <v>78</v>
      </c>
    </row>
    <row r="92" spans="1:37" x14ac:dyDescent="0.2">
      <c r="A92" s="16" t="s">
        <v>29</v>
      </c>
      <c r="B92" s="16" t="s">
        <v>30</v>
      </c>
      <c r="C92" s="16" t="s">
        <v>31</v>
      </c>
      <c r="D92" s="16" t="s">
        <v>32</v>
      </c>
      <c r="E92" s="16" t="s">
        <v>33</v>
      </c>
      <c r="F92" s="16" t="s">
        <v>34</v>
      </c>
      <c r="G92" s="16" t="s">
        <v>35</v>
      </c>
      <c r="H92" s="16" t="s">
        <v>36</v>
      </c>
      <c r="I92" s="16" t="s">
        <v>37</v>
      </c>
      <c r="J92" s="16" t="s">
        <v>38</v>
      </c>
      <c r="K92" s="16" t="s">
        <v>39</v>
      </c>
      <c r="L92" s="16" t="s">
        <v>40</v>
      </c>
      <c r="M92" s="16" t="s">
        <v>41</v>
      </c>
      <c r="N92" s="16" t="s">
        <v>42</v>
      </c>
      <c r="O92" s="16" t="s">
        <v>43</v>
      </c>
      <c r="P92" s="16" t="s">
        <v>44</v>
      </c>
      <c r="Q92" s="16" t="s">
        <v>45</v>
      </c>
      <c r="R92" s="16" t="s">
        <v>46</v>
      </c>
      <c r="S92" s="16" t="s">
        <v>47</v>
      </c>
      <c r="T92" s="16" t="s">
        <v>48</v>
      </c>
      <c r="U92" s="16" t="s">
        <v>49</v>
      </c>
      <c r="V92" s="16" t="s">
        <v>50</v>
      </c>
      <c r="W92" s="16" t="s">
        <v>51</v>
      </c>
      <c r="X92" s="16" t="s">
        <v>52</v>
      </c>
      <c r="Y92" s="16" t="s">
        <v>53</v>
      </c>
      <c r="Z92" s="16" t="s">
        <v>54</v>
      </c>
      <c r="AA92" s="16" t="s">
        <v>55</v>
      </c>
      <c r="AB92" s="16" t="s">
        <v>56</v>
      </c>
      <c r="AC92" s="16" t="s">
        <v>57</v>
      </c>
      <c r="AD92" s="16" t="s">
        <v>58</v>
      </c>
      <c r="AE92" s="16" t="s">
        <v>59</v>
      </c>
      <c r="AF92" s="16" t="s">
        <v>60</v>
      </c>
      <c r="AG92" s="16" t="s">
        <v>61</v>
      </c>
      <c r="AH92" s="16" t="s">
        <v>62</v>
      </c>
      <c r="AI92" s="16" t="s">
        <v>63</v>
      </c>
      <c r="AJ92" s="16" t="s">
        <v>64</v>
      </c>
      <c r="AK92" s="16" t="s">
        <v>65</v>
      </c>
    </row>
    <row r="93" spans="1:37" x14ac:dyDescent="0.2">
      <c r="A93" s="16" t="s">
        <v>66</v>
      </c>
      <c r="B93" s="16">
        <v>374</v>
      </c>
      <c r="C93" s="16">
        <v>369</v>
      </c>
      <c r="D93" s="16">
        <v>374</v>
      </c>
      <c r="E93" s="16">
        <v>387</v>
      </c>
      <c r="F93" s="16">
        <v>21</v>
      </c>
      <c r="G93" s="16">
        <v>137</v>
      </c>
      <c r="H93" s="16">
        <v>119</v>
      </c>
      <c r="I93" s="16">
        <v>31</v>
      </c>
      <c r="J93" s="16">
        <v>19</v>
      </c>
      <c r="K93" s="16">
        <v>127</v>
      </c>
      <c r="L93" s="16">
        <v>114</v>
      </c>
      <c r="M93" s="16">
        <v>60</v>
      </c>
      <c r="N93" s="16">
        <v>48</v>
      </c>
      <c r="O93" s="16">
        <v>46</v>
      </c>
      <c r="P93" s="16">
        <v>33</v>
      </c>
      <c r="Q93" s="16">
        <v>12</v>
      </c>
      <c r="R93" s="16">
        <v>12</v>
      </c>
      <c r="S93" s="16">
        <v>12</v>
      </c>
      <c r="T93" s="16">
        <v>12</v>
      </c>
      <c r="U93" s="16">
        <v>12</v>
      </c>
      <c r="V93" s="16">
        <v>14</v>
      </c>
      <c r="W93" s="16">
        <v>14</v>
      </c>
      <c r="X93" s="16">
        <v>13</v>
      </c>
      <c r="Y93" s="16">
        <v>13</v>
      </c>
      <c r="Z93" s="16">
        <v>13</v>
      </c>
      <c r="AA93" s="16">
        <v>13</v>
      </c>
      <c r="AB93" s="16">
        <v>13</v>
      </c>
      <c r="AC93" s="16">
        <v>13</v>
      </c>
      <c r="AD93" s="16">
        <v>13</v>
      </c>
      <c r="AE93" s="16">
        <v>13</v>
      </c>
      <c r="AF93" s="16">
        <v>13</v>
      </c>
      <c r="AG93" s="16">
        <v>13</v>
      </c>
      <c r="AH93" s="16">
        <v>13</v>
      </c>
      <c r="AI93" s="16">
        <v>13</v>
      </c>
      <c r="AJ93" s="16">
        <v>13</v>
      </c>
      <c r="AK93" s="16">
        <v>13</v>
      </c>
    </row>
    <row r="94" spans="1:37" x14ac:dyDescent="0.2">
      <c r="A94" s="16" t="s">
        <v>67</v>
      </c>
      <c r="B94" s="16">
        <v>40</v>
      </c>
      <c r="C94" s="16">
        <v>40</v>
      </c>
      <c r="D94" s="16">
        <v>40</v>
      </c>
      <c r="E94" s="16">
        <v>11</v>
      </c>
      <c r="F94" s="16">
        <v>27</v>
      </c>
      <c r="G94" s="16">
        <v>16</v>
      </c>
      <c r="H94" s="16">
        <v>16</v>
      </c>
      <c r="I94" s="16">
        <v>19</v>
      </c>
      <c r="J94" s="16">
        <v>14</v>
      </c>
      <c r="K94" s="16">
        <v>7</v>
      </c>
      <c r="L94" s="16">
        <v>7</v>
      </c>
      <c r="M94" s="16">
        <v>7</v>
      </c>
      <c r="N94" s="16">
        <v>3</v>
      </c>
      <c r="O94" s="16">
        <v>3</v>
      </c>
      <c r="P94" s="16">
        <v>3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</row>
    <row r="95" spans="1:37" x14ac:dyDescent="0.2">
      <c r="A95" s="16" t="s">
        <v>68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31</v>
      </c>
      <c r="P95" s="16">
        <v>31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</row>
    <row r="96" spans="1:37" x14ac:dyDescent="0.2">
      <c r="A96" s="16" t="s">
        <v>1</v>
      </c>
      <c r="B96" s="16">
        <v>123</v>
      </c>
      <c r="C96" s="16">
        <v>123</v>
      </c>
      <c r="D96" s="16">
        <v>123</v>
      </c>
      <c r="E96" s="16">
        <v>127</v>
      </c>
      <c r="F96" s="16">
        <v>135</v>
      </c>
      <c r="G96" s="16">
        <v>13</v>
      </c>
      <c r="H96" s="16">
        <v>51</v>
      </c>
      <c r="I96" s="16">
        <v>52</v>
      </c>
      <c r="J96" s="16">
        <v>67</v>
      </c>
      <c r="K96" s="16">
        <v>52</v>
      </c>
      <c r="L96" s="16">
        <v>59</v>
      </c>
      <c r="M96" s="16">
        <v>58</v>
      </c>
      <c r="N96" s="16">
        <v>58</v>
      </c>
      <c r="O96" s="16">
        <v>59</v>
      </c>
      <c r="P96" s="16">
        <v>58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</row>
    <row r="97" spans="1:37" x14ac:dyDescent="0.2">
      <c r="A97" s="16" t="s">
        <v>2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</row>
    <row r="98" spans="1:37" x14ac:dyDescent="0.2">
      <c r="A98" s="16" t="s">
        <v>69</v>
      </c>
      <c r="B98" s="16">
        <v>27</v>
      </c>
      <c r="C98" s="16">
        <v>32</v>
      </c>
      <c r="D98" s="16">
        <v>27</v>
      </c>
      <c r="E98" s="16">
        <v>38</v>
      </c>
      <c r="F98" s="16">
        <v>0</v>
      </c>
      <c r="G98" s="16">
        <v>0</v>
      </c>
      <c r="H98" s="16">
        <v>0</v>
      </c>
      <c r="I98" s="16">
        <v>39</v>
      </c>
      <c r="J98" s="16">
        <v>42</v>
      </c>
      <c r="K98" s="16">
        <v>44</v>
      </c>
      <c r="L98" s="16">
        <v>53</v>
      </c>
      <c r="M98" s="16">
        <v>53</v>
      </c>
      <c r="N98" s="16">
        <v>53</v>
      </c>
      <c r="O98" s="16">
        <v>53</v>
      </c>
      <c r="P98" s="16">
        <v>53</v>
      </c>
      <c r="Q98" s="16">
        <v>52</v>
      </c>
      <c r="R98" s="16">
        <v>54</v>
      </c>
      <c r="S98" s="16">
        <v>54</v>
      </c>
      <c r="T98" s="16">
        <v>54</v>
      </c>
      <c r="U98" s="16">
        <v>54</v>
      </c>
      <c r="V98" s="16">
        <v>59</v>
      </c>
      <c r="W98" s="16">
        <v>59</v>
      </c>
      <c r="X98" s="16">
        <v>58</v>
      </c>
      <c r="Y98" s="16">
        <v>58</v>
      </c>
      <c r="Z98" s="16">
        <v>57</v>
      </c>
      <c r="AA98" s="16">
        <v>57</v>
      </c>
      <c r="AB98" s="16">
        <v>57</v>
      </c>
      <c r="AC98" s="16">
        <v>57</v>
      </c>
      <c r="AD98" s="16">
        <v>57</v>
      </c>
      <c r="AE98" s="16">
        <v>57</v>
      </c>
      <c r="AF98" s="16">
        <v>57</v>
      </c>
      <c r="AG98" s="16">
        <v>57</v>
      </c>
      <c r="AH98" s="16">
        <v>57</v>
      </c>
      <c r="AI98" s="16">
        <v>57</v>
      </c>
      <c r="AJ98" s="16">
        <v>57</v>
      </c>
      <c r="AK98" s="16">
        <v>57</v>
      </c>
    </row>
    <row r="99" spans="1:37" x14ac:dyDescent="0.2">
      <c r="A99" s="16" t="s">
        <v>70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1</v>
      </c>
      <c r="L99" s="16">
        <v>1</v>
      </c>
      <c r="M99" s="16">
        <v>1</v>
      </c>
      <c r="N99" s="16">
        <v>2</v>
      </c>
      <c r="O99" s="16">
        <v>2</v>
      </c>
      <c r="P99" s="16">
        <v>3</v>
      </c>
      <c r="Q99" s="16">
        <v>3</v>
      </c>
      <c r="R99" s="16">
        <v>3</v>
      </c>
      <c r="S99" s="16">
        <v>4</v>
      </c>
      <c r="T99" s="16">
        <v>5</v>
      </c>
      <c r="U99" s="16">
        <v>5</v>
      </c>
      <c r="V99" s="16">
        <v>7</v>
      </c>
      <c r="W99" s="16">
        <v>7</v>
      </c>
      <c r="X99" s="16">
        <v>8</v>
      </c>
      <c r="Y99" s="16">
        <v>9</v>
      </c>
      <c r="Z99" s="16">
        <v>10</v>
      </c>
      <c r="AA99" s="16">
        <v>11</v>
      </c>
      <c r="AB99" s="16">
        <v>13</v>
      </c>
      <c r="AC99" s="16">
        <v>14</v>
      </c>
      <c r="AD99" s="16">
        <v>16</v>
      </c>
      <c r="AE99" s="16">
        <v>18</v>
      </c>
      <c r="AF99" s="16">
        <v>20</v>
      </c>
      <c r="AG99" s="16">
        <v>22</v>
      </c>
      <c r="AH99" s="16">
        <v>24</v>
      </c>
      <c r="AI99" s="16">
        <v>26</v>
      </c>
      <c r="AJ99" s="16">
        <v>28</v>
      </c>
      <c r="AK99" s="16">
        <v>31</v>
      </c>
    </row>
    <row r="100" spans="1:37" x14ac:dyDescent="0.2">
      <c r="A100" s="16" t="s">
        <v>3</v>
      </c>
      <c r="B100" s="16">
        <v>53</v>
      </c>
      <c r="C100" s="16">
        <v>325</v>
      </c>
      <c r="D100" s="16">
        <v>325</v>
      </c>
      <c r="E100" s="16">
        <v>412</v>
      </c>
      <c r="F100" s="16">
        <v>365</v>
      </c>
      <c r="G100" s="16">
        <v>343</v>
      </c>
      <c r="H100" s="16">
        <v>747</v>
      </c>
      <c r="I100" s="16">
        <v>877</v>
      </c>
      <c r="J100" s="16">
        <v>868</v>
      </c>
      <c r="K100" s="16">
        <v>911</v>
      </c>
      <c r="L100" s="16">
        <v>860</v>
      </c>
      <c r="M100" s="16">
        <v>838</v>
      </c>
      <c r="N100" s="16">
        <v>738</v>
      </c>
      <c r="O100" s="16">
        <v>743</v>
      </c>
      <c r="P100" s="16">
        <v>739</v>
      </c>
      <c r="Q100" s="16">
        <v>724</v>
      </c>
      <c r="R100" s="16">
        <v>847</v>
      </c>
      <c r="S100" s="16">
        <v>940</v>
      </c>
      <c r="T100" s="16">
        <v>943</v>
      </c>
      <c r="U100" s="16">
        <v>1037</v>
      </c>
      <c r="V100" s="16">
        <v>1142</v>
      </c>
      <c r="W100" s="16">
        <v>1448</v>
      </c>
      <c r="X100" s="16">
        <v>1529</v>
      </c>
      <c r="Y100" s="16">
        <v>1532</v>
      </c>
      <c r="Z100" s="16">
        <v>1593</v>
      </c>
      <c r="AA100" s="16">
        <v>1598</v>
      </c>
      <c r="AB100" s="16">
        <v>1698</v>
      </c>
      <c r="AC100" s="16">
        <v>1703</v>
      </c>
      <c r="AD100" s="16">
        <v>1804</v>
      </c>
      <c r="AE100" s="16">
        <v>1809</v>
      </c>
      <c r="AF100" s="16">
        <v>1815</v>
      </c>
      <c r="AG100" s="16">
        <v>1821</v>
      </c>
      <c r="AH100" s="16">
        <v>1827</v>
      </c>
      <c r="AI100" s="16">
        <v>1833</v>
      </c>
      <c r="AJ100" s="16">
        <v>1839</v>
      </c>
      <c r="AK100" s="16">
        <v>1845</v>
      </c>
    </row>
    <row r="101" spans="1:37" x14ac:dyDescent="0.2">
      <c r="A101" s="16" t="s">
        <v>71</v>
      </c>
      <c r="B101" s="16">
        <v>36440</v>
      </c>
      <c r="C101" s="16">
        <v>33651</v>
      </c>
      <c r="D101" s="16">
        <v>33513</v>
      </c>
      <c r="E101" s="16">
        <v>34588</v>
      </c>
      <c r="F101" s="16">
        <v>33549</v>
      </c>
      <c r="G101" s="16">
        <v>33269</v>
      </c>
      <c r="H101" s="16">
        <v>34206</v>
      </c>
      <c r="I101" s="16">
        <v>32185</v>
      </c>
      <c r="J101" s="16">
        <v>35337</v>
      </c>
      <c r="K101" s="16">
        <v>34495</v>
      </c>
      <c r="L101" s="16">
        <v>36835</v>
      </c>
      <c r="M101" s="16">
        <v>36803</v>
      </c>
      <c r="N101" s="16">
        <v>36802</v>
      </c>
      <c r="O101" s="16">
        <v>37019</v>
      </c>
      <c r="P101" s="16">
        <v>36825</v>
      </c>
      <c r="Q101" s="16">
        <v>38172</v>
      </c>
      <c r="R101" s="16">
        <v>41445</v>
      </c>
      <c r="S101" s="16">
        <v>41416</v>
      </c>
      <c r="T101" s="16">
        <v>41485</v>
      </c>
      <c r="U101" s="16">
        <v>41476</v>
      </c>
      <c r="V101" s="16">
        <v>45454</v>
      </c>
      <c r="W101" s="16">
        <v>45388</v>
      </c>
      <c r="X101" s="16">
        <v>47405</v>
      </c>
      <c r="Y101" s="16">
        <v>47423</v>
      </c>
      <c r="Z101" s="16">
        <v>50459</v>
      </c>
      <c r="AA101" s="16">
        <v>50514</v>
      </c>
      <c r="AB101" s="16">
        <v>50499</v>
      </c>
      <c r="AC101" s="16">
        <v>50555</v>
      </c>
      <c r="AD101" s="16">
        <v>50543</v>
      </c>
      <c r="AE101" s="16">
        <v>50599</v>
      </c>
      <c r="AF101" s="16">
        <v>50654</v>
      </c>
      <c r="AG101" s="16">
        <v>50703</v>
      </c>
      <c r="AH101" s="16">
        <v>50754</v>
      </c>
      <c r="AI101" s="16">
        <v>50802</v>
      </c>
      <c r="AJ101" s="16">
        <v>50841</v>
      </c>
      <c r="AK101" s="16">
        <v>50884</v>
      </c>
    </row>
    <row r="103" spans="1:37" ht="19" x14ac:dyDescent="0.25">
      <c r="A103" s="17" t="s">
        <v>79</v>
      </c>
    </row>
    <row r="104" spans="1:37" x14ac:dyDescent="0.2">
      <c r="A104" s="16" t="s">
        <v>29</v>
      </c>
      <c r="B104" s="16" t="s">
        <v>30</v>
      </c>
      <c r="C104" s="16" t="s">
        <v>31</v>
      </c>
      <c r="D104" s="16" t="s">
        <v>32</v>
      </c>
      <c r="E104" s="16" t="s">
        <v>33</v>
      </c>
      <c r="F104" s="16" t="s">
        <v>34</v>
      </c>
      <c r="G104" s="16" t="s">
        <v>35</v>
      </c>
      <c r="H104" s="16" t="s">
        <v>36</v>
      </c>
      <c r="I104" s="16" t="s">
        <v>37</v>
      </c>
      <c r="J104" s="16" t="s">
        <v>38</v>
      </c>
      <c r="K104" s="16" t="s">
        <v>39</v>
      </c>
      <c r="L104" s="16" t="s">
        <v>40</v>
      </c>
      <c r="M104" s="16" t="s">
        <v>41</v>
      </c>
      <c r="N104" s="16" t="s">
        <v>42</v>
      </c>
      <c r="O104" s="16" t="s">
        <v>43</v>
      </c>
      <c r="P104" s="16" t="s">
        <v>44</v>
      </c>
      <c r="Q104" s="16" t="s">
        <v>45</v>
      </c>
      <c r="R104" s="16" t="s">
        <v>46</v>
      </c>
      <c r="S104" s="16" t="s">
        <v>47</v>
      </c>
      <c r="T104" s="16" t="s">
        <v>48</v>
      </c>
      <c r="U104" s="16" t="s">
        <v>49</v>
      </c>
      <c r="V104" s="16" t="s">
        <v>50</v>
      </c>
      <c r="W104" s="16" t="s">
        <v>51</v>
      </c>
      <c r="X104" s="16" t="s">
        <v>52</v>
      </c>
      <c r="Y104" s="16" t="s">
        <v>53</v>
      </c>
      <c r="Z104" s="16" t="s">
        <v>54</v>
      </c>
      <c r="AA104" s="16" t="s">
        <v>55</v>
      </c>
      <c r="AB104" s="16" t="s">
        <v>56</v>
      </c>
      <c r="AC104" s="16" t="s">
        <v>57</v>
      </c>
      <c r="AD104" s="16" t="s">
        <v>58</v>
      </c>
      <c r="AE104" s="16" t="s">
        <v>59</v>
      </c>
      <c r="AF104" s="16" t="s">
        <v>60</v>
      </c>
      <c r="AG104" s="16" t="s">
        <v>61</v>
      </c>
      <c r="AH104" s="16" t="s">
        <v>62</v>
      </c>
      <c r="AI104" s="16" t="s">
        <v>63</v>
      </c>
      <c r="AJ104" s="16" t="s">
        <v>64</v>
      </c>
      <c r="AK104" s="16" t="s">
        <v>65</v>
      </c>
    </row>
    <row r="105" spans="1:37" x14ac:dyDescent="0.2">
      <c r="A105" s="16" t="s">
        <v>66</v>
      </c>
      <c r="B105" s="33">
        <v>7553.9</v>
      </c>
      <c r="C105" s="33">
        <v>7742.4</v>
      </c>
      <c r="D105" s="33">
        <v>7742.6</v>
      </c>
      <c r="E105" s="33">
        <v>9209.2000000000007</v>
      </c>
      <c r="F105" s="33">
        <v>10794</v>
      </c>
      <c r="G105" s="33">
        <v>11365.7</v>
      </c>
      <c r="H105" s="33">
        <v>13110.2</v>
      </c>
      <c r="I105" s="33">
        <v>14583</v>
      </c>
      <c r="J105" s="33">
        <v>14883.8</v>
      </c>
      <c r="K105" s="33">
        <v>15069.4</v>
      </c>
      <c r="L105" s="33">
        <v>14979.2</v>
      </c>
      <c r="M105" s="33">
        <v>15234.7</v>
      </c>
      <c r="N105" s="33">
        <v>15869.6</v>
      </c>
      <c r="O105" s="33">
        <v>18423.3</v>
      </c>
      <c r="P105" s="33">
        <v>17056.3</v>
      </c>
      <c r="Q105" s="33">
        <v>18712.400000000001</v>
      </c>
      <c r="R105" s="33">
        <v>19409.7</v>
      </c>
      <c r="S105" s="33">
        <v>19409.599999999999</v>
      </c>
      <c r="T105" s="33">
        <v>20281.3</v>
      </c>
      <c r="U105" s="33">
        <v>21152.9</v>
      </c>
      <c r="V105" s="33">
        <v>22809</v>
      </c>
      <c r="W105" s="33">
        <v>22809</v>
      </c>
      <c r="X105" s="33">
        <v>22809</v>
      </c>
      <c r="Y105" s="33">
        <v>23680.6</v>
      </c>
      <c r="Z105" s="33">
        <v>24922</v>
      </c>
      <c r="AA105" s="33">
        <v>26208.3</v>
      </c>
      <c r="AB105" s="33">
        <v>27079.9</v>
      </c>
      <c r="AC105" s="33">
        <v>27079.9</v>
      </c>
      <c r="AD105" s="33">
        <v>27951.5</v>
      </c>
      <c r="AE105" s="33">
        <v>27951.5</v>
      </c>
      <c r="AF105" s="33">
        <v>30479.200000000001</v>
      </c>
      <c r="AG105" s="33">
        <v>30479.200000000001</v>
      </c>
      <c r="AH105" s="33">
        <v>31263.7</v>
      </c>
      <c r="AI105" s="33">
        <v>31263.7</v>
      </c>
      <c r="AJ105" s="33">
        <v>32135.3</v>
      </c>
      <c r="AK105" s="33">
        <v>32135.3</v>
      </c>
    </row>
    <row r="106" spans="1:37" x14ac:dyDescent="0.2">
      <c r="A106" s="16" t="s">
        <v>67</v>
      </c>
      <c r="B106" s="33">
        <v>1558.96</v>
      </c>
      <c r="C106" s="33">
        <v>1558.96</v>
      </c>
      <c r="D106" s="33">
        <v>1558.96</v>
      </c>
      <c r="E106" s="33">
        <v>1594.15</v>
      </c>
      <c r="F106" s="33">
        <v>1100.82</v>
      </c>
      <c r="G106" s="33">
        <v>2928.77</v>
      </c>
      <c r="H106" s="33">
        <v>2931.92</v>
      </c>
      <c r="I106" s="33">
        <v>3214.74</v>
      </c>
      <c r="J106" s="33">
        <v>3295.17</v>
      </c>
      <c r="K106" s="33">
        <v>1476.74</v>
      </c>
      <c r="L106" s="33">
        <v>2235.91</v>
      </c>
      <c r="M106" s="33">
        <v>2224.23</v>
      </c>
      <c r="N106" s="33">
        <v>2224.23</v>
      </c>
      <c r="O106" s="33">
        <v>2224.23</v>
      </c>
      <c r="P106" s="33">
        <v>2224.23</v>
      </c>
      <c r="Q106" s="33">
        <v>2224.23</v>
      </c>
      <c r="R106" s="33">
        <v>2224.23</v>
      </c>
      <c r="S106" s="33">
        <v>2224.23</v>
      </c>
      <c r="T106" s="33">
        <v>2224.23</v>
      </c>
      <c r="U106" s="33">
        <v>2224.23</v>
      </c>
      <c r="V106" s="33">
        <v>2224.23</v>
      </c>
      <c r="W106" s="33">
        <v>2224.23</v>
      </c>
      <c r="X106" s="33">
        <v>2224.23</v>
      </c>
      <c r="Y106" s="33">
        <v>2224.23</v>
      </c>
      <c r="Z106" s="33">
        <v>2224.23</v>
      </c>
      <c r="AA106" s="33">
        <v>2224.23</v>
      </c>
      <c r="AB106" s="33">
        <v>2224.23</v>
      </c>
      <c r="AC106" s="33">
        <v>2224.23</v>
      </c>
      <c r="AD106" s="33">
        <v>2224.23</v>
      </c>
      <c r="AE106" s="33">
        <v>2224.23</v>
      </c>
      <c r="AF106" s="33">
        <v>2224.23</v>
      </c>
      <c r="AG106" s="33">
        <v>2224.23</v>
      </c>
      <c r="AH106" s="33">
        <v>2224.23</v>
      </c>
      <c r="AI106" s="33">
        <v>2224.23</v>
      </c>
      <c r="AJ106" s="33">
        <v>2224.23</v>
      </c>
      <c r="AK106" s="33">
        <v>2224.23</v>
      </c>
    </row>
    <row r="107" spans="1:37" x14ac:dyDescent="0.2">
      <c r="A107" s="16" t="s">
        <v>68</v>
      </c>
      <c r="B107" s="33">
        <v>8697.33</v>
      </c>
      <c r="C107" s="33">
        <v>8697.33</v>
      </c>
      <c r="D107" s="33">
        <v>8697.33</v>
      </c>
      <c r="E107" s="33">
        <v>9580.1200000000008</v>
      </c>
      <c r="F107" s="33">
        <v>10309.14</v>
      </c>
      <c r="G107" s="33">
        <v>10364.32</v>
      </c>
      <c r="H107" s="33">
        <v>9369.67</v>
      </c>
      <c r="I107" s="33">
        <v>10667.49</v>
      </c>
      <c r="J107" s="33">
        <v>10549.06</v>
      </c>
      <c r="K107" s="33">
        <v>11543.66</v>
      </c>
      <c r="L107" s="33">
        <v>20080.73</v>
      </c>
      <c r="M107" s="33">
        <v>23223.83</v>
      </c>
      <c r="N107" s="33">
        <v>26413.06</v>
      </c>
      <c r="O107" s="33">
        <v>31388.21</v>
      </c>
      <c r="P107" s="33">
        <v>31548.52</v>
      </c>
      <c r="Q107" s="33">
        <v>33648.18</v>
      </c>
      <c r="R107" s="33">
        <v>36001.56</v>
      </c>
      <c r="S107" s="33">
        <v>36001.550000000003</v>
      </c>
      <c r="T107" s="33">
        <v>39329.870000000003</v>
      </c>
      <c r="U107" s="33">
        <v>43336.06</v>
      </c>
      <c r="V107" s="33">
        <v>43430.39</v>
      </c>
      <c r="W107" s="33">
        <v>45792.33</v>
      </c>
      <c r="X107" s="33">
        <v>50375.64</v>
      </c>
      <c r="Y107" s="33">
        <v>47403.98</v>
      </c>
      <c r="Z107" s="33">
        <v>56356.03</v>
      </c>
      <c r="AA107" s="33">
        <v>57103.45</v>
      </c>
      <c r="AB107" s="33">
        <v>56848.32</v>
      </c>
      <c r="AC107" s="33">
        <v>58115.91</v>
      </c>
      <c r="AD107" s="33">
        <v>58912.73</v>
      </c>
      <c r="AE107" s="33">
        <v>57156.1</v>
      </c>
      <c r="AF107" s="33">
        <v>56154.53</v>
      </c>
      <c r="AG107" s="33">
        <v>57831.94</v>
      </c>
      <c r="AH107" s="33">
        <v>59271.39</v>
      </c>
      <c r="AI107" s="33">
        <v>60923.16</v>
      </c>
      <c r="AJ107" s="33">
        <v>61532.959999999999</v>
      </c>
      <c r="AK107" s="33">
        <v>63146.7</v>
      </c>
    </row>
    <row r="108" spans="1:37" x14ac:dyDescent="0.2">
      <c r="A108" s="16" t="s">
        <v>1</v>
      </c>
      <c r="B108" s="33">
        <v>43954.02</v>
      </c>
      <c r="C108" s="33">
        <v>43954.02</v>
      </c>
      <c r="D108" s="33">
        <v>43954.02</v>
      </c>
      <c r="E108" s="33">
        <v>42268.47</v>
      </c>
      <c r="F108" s="33">
        <v>41551.17</v>
      </c>
      <c r="G108" s="33">
        <v>41473.449999999997</v>
      </c>
      <c r="H108" s="33">
        <v>42433.89</v>
      </c>
      <c r="I108" s="33">
        <v>35659.480000000003</v>
      </c>
      <c r="J108" s="33">
        <v>38089.58</v>
      </c>
      <c r="K108" s="33">
        <v>46940.43</v>
      </c>
      <c r="L108" s="33">
        <v>43363.66</v>
      </c>
      <c r="M108" s="33">
        <v>43410.34</v>
      </c>
      <c r="N108" s="33">
        <v>42545.279999999999</v>
      </c>
      <c r="O108" s="33">
        <v>36913.949999999997</v>
      </c>
      <c r="P108" s="33">
        <v>39428.370000000003</v>
      </c>
      <c r="Q108" s="33">
        <v>37106.160000000003</v>
      </c>
      <c r="R108" s="33">
        <v>35145.93</v>
      </c>
      <c r="S108" s="33">
        <v>36953.54</v>
      </c>
      <c r="T108" s="33">
        <v>35090.720000000001</v>
      </c>
      <c r="U108" s="33">
        <v>32203.86</v>
      </c>
      <c r="V108" s="33">
        <v>32148.04</v>
      </c>
      <c r="W108" s="33">
        <v>31621.16</v>
      </c>
      <c r="X108" s="33">
        <v>28707.31</v>
      </c>
      <c r="Y108" s="33">
        <v>32644.22</v>
      </c>
      <c r="Z108" s="33">
        <v>22824.75</v>
      </c>
      <c r="AA108" s="33">
        <v>21815.02</v>
      </c>
      <c r="AB108" s="33">
        <v>23481.18</v>
      </c>
      <c r="AC108" s="33">
        <v>23481.18</v>
      </c>
      <c r="AD108" s="33">
        <v>23481.18</v>
      </c>
      <c r="AE108" s="33">
        <v>26967.66</v>
      </c>
      <c r="AF108" s="33">
        <v>26967.66</v>
      </c>
      <c r="AG108" s="33">
        <v>26967.66</v>
      </c>
      <c r="AH108" s="33">
        <v>26967.66</v>
      </c>
      <c r="AI108" s="33">
        <v>26967.66</v>
      </c>
      <c r="AJ108" s="33">
        <v>26967.66</v>
      </c>
      <c r="AK108" s="33">
        <v>26967.66</v>
      </c>
    </row>
    <row r="109" spans="1:37" x14ac:dyDescent="0.2">
      <c r="A109" s="16" t="s">
        <v>2</v>
      </c>
      <c r="B109" s="33">
        <v>0</v>
      </c>
      <c r="C109" s="33">
        <v>0</v>
      </c>
      <c r="D109" s="33">
        <v>0</v>
      </c>
      <c r="E109" s="33">
        <v>0</v>
      </c>
      <c r="F109" s="33">
        <v>0</v>
      </c>
      <c r="G109" s="33">
        <v>0</v>
      </c>
      <c r="H109" s="33">
        <v>0</v>
      </c>
      <c r="I109" s="33">
        <v>0</v>
      </c>
      <c r="J109" s="33">
        <v>0</v>
      </c>
      <c r="K109" s="33">
        <v>0</v>
      </c>
      <c r="L109" s="33">
        <v>0</v>
      </c>
      <c r="M109" s="33">
        <v>0</v>
      </c>
      <c r="N109" s="33">
        <v>0</v>
      </c>
      <c r="O109" s="33">
        <v>0</v>
      </c>
      <c r="P109" s="33">
        <v>0</v>
      </c>
      <c r="Q109" s="33">
        <v>0</v>
      </c>
      <c r="R109" s="33">
        <v>0</v>
      </c>
      <c r="S109" s="33">
        <v>0</v>
      </c>
      <c r="T109" s="33">
        <v>0</v>
      </c>
      <c r="U109" s="33">
        <v>0</v>
      </c>
      <c r="V109" s="33">
        <v>0</v>
      </c>
      <c r="W109" s="33">
        <v>0</v>
      </c>
      <c r="X109" s="33">
        <v>0</v>
      </c>
      <c r="Y109" s="33">
        <v>0</v>
      </c>
      <c r="Z109" s="33">
        <v>0</v>
      </c>
      <c r="AA109" s="33">
        <v>0</v>
      </c>
      <c r="AB109" s="33">
        <v>0</v>
      </c>
      <c r="AC109" s="33">
        <v>0</v>
      </c>
      <c r="AD109" s="33">
        <v>0</v>
      </c>
      <c r="AE109" s="33">
        <v>0</v>
      </c>
      <c r="AF109" s="33">
        <v>0</v>
      </c>
      <c r="AG109" s="33">
        <v>0</v>
      </c>
      <c r="AH109" s="33">
        <v>0</v>
      </c>
      <c r="AI109" s="33">
        <v>0</v>
      </c>
      <c r="AJ109" s="33">
        <v>0</v>
      </c>
      <c r="AK109" s="33">
        <v>0</v>
      </c>
    </row>
    <row r="110" spans="1:37" x14ac:dyDescent="0.2">
      <c r="A110" s="16" t="s">
        <v>69</v>
      </c>
      <c r="B110" s="33">
        <v>997.9</v>
      </c>
      <c r="C110" s="33">
        <v>1024.5999999999999</v>
      </c>
      <c r="D110" s="33">
        <v>1030.3</v>
      </c>
      <c r="E110" s="33">
        <v>1024.8</v>
      </c>
      <c r="F110" s="33">
        <v>412.3</v>
      </c>
      <c r="G110" s="33">
        <v>1539.3</v>
      </c>
      <c r="H110" s="33">
        <v>1431.4</v>
      </c>
      <c r="I110" s="33">
        <v>1863.8</v>
      </c>
      <c r="J110" s="33">
        <v>1565.7</v>
      </c>
      <c r="K110" s="33">
        <v>1409.8</v>
      </c>
      <c r="L110" s="33">
        <v>1409.8</v>
      </c>
      <c r="M110" s="33">
        <v>1695.7</v>
      </c>
      <c r="N110" s="33">
        <v>1695.7</v>
      </c>
      <c r="O110" s="33">
        <v>1695.7</v>
      </c>
      <c r="P110" s="33">
        <v>1695.7</v>
      </c>
      <c r="Q110" s="33">
        <v>1695.7</v>
      </c>
      <c r="R110" s="33">
        <v>1695.7</v>
      </c>
      <c r="S110" s="33">
        <v>1695.7</v>
      </c>
      <c r="T110" s="33">
        <v>1695.7</v>
      </c>
      <c r="U110" s="33">
        <v>1695.7</v>
      </c>
      <c r="V110" s="33">
        <v>1695.7</v>
      </c>
      <c r="W110" s="33">
        <v>1695.7</v>
      </c>
      <c r="X110" s="33">
        <v>1695.7</v>
      </c>
      <c r="Y110" s="33">
        <v>1695.7</v>
      </c>
      <c r="Z110" s="33">
        <v>1695.7</v>
      </c>
      <c r="AA110" s="33">
        <v>1695.7</v>
      </c>
      <c r="AB110" s="33">
        <v>1695.7</v>
      </c>
      <c r="AC110" s="33">
        <v>1695.7</v>
      </c>
      <c r="AD110" s="33">
        <v>1695.7</v>
      </c>
      <c r="AE110" s="33">
        <v>1695.7</v>
      </c>
      <c r="AF110" s="33">
        <v>1695.7</v>
      </c>
      <c r="AG110" s="33">
        <v>1695.7</v>
      </c>
      <c r="AH110" s="33">
        <v>1695.7</v>
      </c>
      <c r="AI110" s="33">
        <v>1695.7</v>
      </c>
      <c r="AJ110" s="33">
        <v>1695.7</v>
      </c>
      <c r="AK110" s="33">
        <v>1695.7</v>
      </c>
    </row>
    <row r="111" spans="1:37" x14ac:dyDescent="0.2">
      <c r="A111" s="16" t="s">
        <v>70</v>
      </c>
      <c r="B111" s="33">
        <v>0</v>
      </c>
      <c r="C111" s="33">
        <v>0</v>
      </c>
      <c r="D111" s="33">
        <v>0</v>
      </c>
      <c r="E111" s="33">
        <v>0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0.95</v>
      </c>
      <c r="L111" s="33">
        <v>0.95</v>
      </c>
      <c r="M111" s="33">
        <v>0.95</v>
      </c>
      <c r="N111" s="33">
        <v>0.95</v>
      </c>
      <c r="O111" s="33">
        <v>0.95</v>
      </c>
      <c r="P111" s="33">
        <v>0.95</v>
      </c>
      <c r="Q111" s="33">
        <v>88.11</v>
      </c>
      <c r="R111" s="33">
        <v>88.11</v>
      </c>
      <c r="S111" s="33">
        <v>88.11</v>
      </c>
      <c r="T111" s="33">
        <v>88.11</v>
      </c>
      <c r="U111" s="33">
        <v>88.11</v>
      </c>
      <c r="V111" s="33">
        <v>175.27</v>
      </c>
      <c r="W111" s="33">
        <v>175.27</v>
      </c>
      <c r="X111" s="33">
        <v>175.27</v>
      </c>
      <c r="Y111" s="33">
        <v>175.27</v>
      </c>
      <c r="Z111" s="33">
        <v>175.27</v>
      </c>
      <c r="AA111" s="33">
        <v>262.43</v>
      </c>
      <c r="AB111" s="33">
        <v>262.44</v>
      </c>
      <c r="AC111" s="33">
        <v>262.44</v>
      </c>
      <c r="AD111" s="33">
        <v>262.44</v>
      </c>
      <c r="AE111" s="33">
        <v>262.44</v>
      </c>
      <c r="AF111" s="33">
        <v>349.59</v>
      </c>
      <c r="AG111" s="33">
        <v>349.59</v>
      </c>
      <c r="AH111" s="33">
        <v>349.59</v>
      </c>
      <c r="AI111" s="33">
        <v>349.59</v>
      </c>
      <c r="AJ111" s="33">
        <v>349.59</v>
      </c>
      <c r="AK111" s="33">
        <v>349.59</v>
      </c>
    </row>
    <row r="112" spans="1:37" x14ac:dyDescent="0.2">
      <c r="A112" s="16" t="s">
        <v>3</v>
      </c>
      <c r="B112" s="33">
        <v>379.15</v>
      </c>
      <c r="C112" s="33">
        <v>529.92999999999995</v>
      </c>
      <c r="D112" s="33">
        <v>714.44</v>
      </c>
      <c r="E112" s="33">
        <v>998.89</v>
      </c>
      <c r="F112" s="33">
        <v>1405.65</v>
      </c>
      <c r="G112" s="33">
        <v>2094.9499999999998</v>
      </c>
      <c r="H112" s="33">
        <v>2210.42</v>
      </c>
      <c r="I112" s="33">
        <v>2481.6999999999998</v>
      </c>
      <c r="J112" s="33">
        <v>3087.82</v>
      </c>
      <c r="K112" s="33">
        <v>3527.25</v>
      </c>
      <c r="L112" s="33">
        <v>3615.46</v>
      </c>
      <c r="M112" s="33">
        <v>4049.95</v>
      </c>
      <c r="N112" s="33">
        <v>4570.8599999999997</v>
      </c>
      <c r="O112" s="33">
        <v>4930.59</v>
      </c>
      <c r="P112" s="33">
        <v>5430.44</v>
      </c>
      <c r="Q112" s="33">
        <v>5507.53</v>
      </c>
      <c r="R112" s="33">
        <v>5584.62</v>
      </c>
      <c r="S112" s="33">
        <v>5661.7</v>
      </c>
      <c r="T112" s="33">
        <v>5738.79</v>
      </c>
      <c r="U112" s="33">
        <v>5815.88</v>
      </c>
      <c r="V112" s="33">
        <v>5892.97</v>
      </c>
      <c r="W112" s="33">
        <v>5970.06</v>
      </c>
      <c r="X112" s="33">
        <v>6047.15</v>
      </c>
      <c r="Y112" s="33">
        <v>6124.23</v>
      </c>
      <c r="Z112" s="33">
        <v>6201.32</v>
      </c>
      <c r="AA112" s="33">
        <v>6278.41</v>
      </c>
      <c r="AB112" s="33">
        <v>6355.5</v>
      </c>
      <c r="AC112" s="33">
        <v>6432.58</v>
      </c>
      <c r="AD112" s="33">
        <v>6509.67</v>
      </c>
      <c r="AE112" s="33">
        <v>6586.76</v>
      </c>
      <c r="AF112" s="33">
        <v>6598.41</v>
      </c>
      <c r="AG112" s="33">
        <v>6598.41</v>
      </c>
      <c r="AH112" s="33">
        <v>6598.41</v>
      </c>
      <c r="AI112" s="33">
        <v>6598.41</v>
      </c>
      <c r="AJ112" s="33">
        <v>6598.41</v>
      </c>
      <c r="AK112" s="33">
        <v>6598.41</v>
      </c>
    </row>
    <row r="113" spans="1:37" x14ac:dyDescent="0.2">
      <c r="A113" s="16" t="s">
        <v>71</v>
      </c>
      <c r="B113" s="33">
        <v>2116.98</v>
      </c>
      <c r="C113" s="33">
        <v>2116.98</v>
      </c>
      <c r="D113" s="33">
        <v>2116.98</v>
      </c>
      <c r="E113" s="33">
        <v>1985.83</v>
      </c>
      <c r="F113" s="33">
        <v>1603.34</v>
      </c>
      <c r="G113" s="33">
        <v>1809.65</v>
      </c>
      <c r="H113" s="33">
        <v>1952.45</v>
      </c>
      <c r="I113" s="33">
        <v>2543.02</v>
      </c>
      <c r="J113" s="33">
        <v>1966.41</v>
      </c>
      <c r="K113" s="33">
        <v>1371.45</v>
      </c>
      <c r="L113" s="33">
        <v>1371.45</v>
      </c>
      <c r="M113" s="33">
        <v>1371.45</v>
      </c>
      <c r="N113" s="33">
        <v>1371.45</v>
      </c>
      <c r="O113" s="33">
        <v>1371.45</v>
      </c>
      <c r="P113" s="33">
        <v>1371.45</v>
      </c>
      <c r="Q113" s="33">
        <v>1371.45</v>
      </c>
      <c r="R113" s="33">
        <v>1371.45</v>
      </c>
      <c r="S113" s="33">
        <v>1371.45</v>
      </c>
      <c r="T113" s="33">
        <v>1371.45</v>
      </c>
      <c r="U113" s="33">
        <v>1371.45</v>
      </c>
      <c r="V113" s="33">
        <v>1371.45</v>
      </c>
      <c r="W113" s="33">
        <v>1371.45</v>
      </c>
      <c r="X113" s="33">
        <v>1371.45</v>
      </c>
      <c r="Y113" s="33">
        <v>1371.45</v>
      </c>
      <c r="Z113" s="33">
        <v>1371.45</v>
      </c>
      <c r="AA113" s="33">
        <v>1371.45</v>
      </c>
      <c r="AB113" s="33">
        <v>1371.45</v>
      </c>
      <c r="AC113" s="33">
        <v>1371.45</v>
      </c>
      <c r="AD113" s="33">
        <v>1371.45</v>
      </c>
      <c r="AE113" s="33">
        <v>1371.45</v>
      </c>
      <c r="AF113" s="33">
        <v>1371.45</v>
      </c>
      <c r="AG113" s="33">
        <v>1371.45</v>
      </c>
      <c r="AH113" s="33">
        <v>1371.45</v>
      </c>
      <c r="AI113" s="33">
        <v>1371.45</v>
      </c>
      <c r="AJ113" s="33">
        <v>1371.45</v>
      </c>
      <c r="AK113" s="33">
        <v>1371.45</v>
      </c>
    </row>
    <row r="115" spans="1:37" ht="19" x14ac:dyDescent="0.25">
      <c r="A115" s="17" t="s">
        <v>80</v>
      </c>
    </row>
    <row r="116" spans="1:37" x14ac:dyDescent="0.2">
      <c r="A116" s="16" t="s">
        <v>29</v>
      </c>
      <c r="B116" s="16" t="s">
        <v>30</v>
      </c>
      <c r="C116" s="16" t="s">
        <v>31</v>
      </c>
      <c r="D116" s="16" t="s">
        <v>32</v>
      </c>
      <c r="E116" s="16" t="s">
        <v>33</v>
      </c>
      <c r="F116" s="16" t="s">
        <v>34</v>
      </c>
      <c r="G116" s="16" t="s">
        <v>35</v>
      </c>
      <c r="H116" s="16" t="s">
        <v>36</v>
      </c>
      <c r="I116" s="16" t="s">
        <v>37</v>
      </c>
      <c r="J116" s="16" t="s">
        <v>38</v>
      </c>
      <c r="K116" s="16" t="s">
        <v>39</v>
      </c>
      <c r="L116" s="16" t="s">
        <v>40</v>
      </c>
      <c r="M116" s="16" t="s">
        <v>41</v>
      </c>
      <c r="N116" s="16" t="s">
        <v>42</v>
      </c>
      <c r="O116" s="16" t="s">
        <v>43</v>
      </c>
      <c r="P116" s="16" t="s">
        <v>44</v>
      </c>
      <c r="Q116" s="16" t="s">
        <v>45</v>
      </c>
      <c r="R116" s="16" t="s">
        <v>46</v>
      </c>
      <c r="S116" s="16" t="s">
        <v>47</v>
      </c>
      <c r="T116" s="16" t="s">
        <v>48</v>
      </c>
      <c r="U116" s="16" t="s">
        <v>49</v>
      </c>
      <c r="V116" s="16" t="s">
        <v>50</v>
      </c>
      <c r="W116" s="16" t="s">
        <v>51</v>
      </c>
      <c r="X116" s="16" t="s">
        <v>52</v>
      </c>
      <c r="Y116" s="16" t="s">
        <v>53</v>
      </c>
      <c r="Z116" s="16" t="s">
        <v>54</v>
      </c>
      <c r="AA116" s="16" t="s">
        <v>55</v>
      </c>
      <c r="AB116" s="16" t="s">
        <v>56</v>
      </c>
      <c r="AC116" s="16" t="s">
        <v>57</v>
      </c>
      <c r="AD116" s="16" t="s">
        <v>58</v>
      </c>
      <c r="AE116" s="16" t="s">
        <v>59</v>
      </c>
      <c r="AF116" s="16" t="s">
        <v>60</v>
      </c>
      <c r="AG116" s="16" t="s">
        <v>61</v>
      </c>
      <c r="AH116" s="16" t="s">
        <v>62</v>
      </c>
      <c r="AI116" s="16" t="s">
        <v>63</v>
      </c>
      <c r="AJ116" s="16" t="s">
        <v>64</v>
      </c>
      <c r="AK116" s="16" t="s">
        <v>65</v>
      </c>
    </row>
    <row r="117" spans="1:37" x14ac:dyDescent="0.2">
      <c r="A117" s="16" t="s">
        <v>66</v>
      </c>
      <c r="B117" s="16">
        <v>62</v>
      </c>
      <c r="C117" s="16">
        <v>62</v>
      </c>
      <c r="D117" s="16">
        <v>62</v>
      </c>
      <c r="E117" s="16">
        <v>63</v>
      </c>
      <c r="F117" s="16">
        <v>680</v>
      </c>
      <c r="G117" s="16">
        <v>447</v>
      </c>
      <c r="H117" s="16">
        <v>352</v>
      </c>
      <c r="I117" s="16">
        <v>327</v>
      </c>
      <c r="J117" s="16">
        <v>410</v>
      </c>
      <c r="K117" s="16">
        <v>423</v>
      </c>
      <c r="L117" s="16">
        <v>395</v>
      </c>
      <c r="M117" s="16">
        <v>504</v>
      </c>
      <c r="N117" s="16">
        <v>495</v>
      </c>
      <c r="O117" s="16">
        <v>494</v>
      </c>
      <c r="P117" s="16">
        <v>499</v>
      </c>
      <c r="Q117" s="16">
        <v>499</v>
      </c>
      <c r="R117" s="16">
        <v>496</v>
      </c>
      <c r="S117" s="16">
        <v>498</v>
      </c>
      <c r="T117" s="16">
        <v>494</v>
      </c>
      <c r="U117" s="16">
        <v>497</v>
      </c>
      <c r="V117" s="16">
        <v>468</v>
      </c>
      <c r="W117" s="16">
        <v>526</v>
      </c>
      <c r="X117" s="16">
        <v>513</v>
      </c>
      <c r="Y117" s="16">
        <v>514</v>
      </c>
      <c r="Z117" s="16">
        <v>531</v>
      </c>
      <c r="AA117" s="16">
        <v>532</v>
      </c>
      <c r="AB117" s="16">
        <v>532</v>
      </c>
      <c r="AC117" s="16">
        <v>533</v>
      </c>
      <c r="AD117" s="16">
        <v>532</v>
      </c>
      <c r="AE117" s="16">
        <v>533</v>
      </c>
      <c r="AF117" s="16">
        <v>533</v>
      </c>
      <c r="AG117" s="16">
        <v>591</v>
      </c>
      <c r="AH117" s="16">
        <v>590</v>
      </c>
      <c r="AI117" s="16">
        <v>591</v>
      </c>
      <c r="AJ117" s="16">
        <v>592</v>
      </c>
      <c r="AK117" s="16">
        <v>594</v>
      </c>
    </row>
    <row r="118" spans="1:37" x14ac:dyDescent="0.2">
      <c r="A118" s="16" t="s">
        <v>67</v>
      </c>
      <c r="B118" s="16">
        <v>506</v>
      </c>
      <c r="C118" s="16">
        <v>506</v>
      </c>
      <c r="D118" s="16">
        <v>506</v>
      </c>
      <c r="E118" s="16">
        <v>710</v>
      </c>
      <c r="F118" s="16">
        <v>1131</v>
      </c>
      <c r="G118" s="16">
        <v>1016</v>
      </c>
      <c r="H118" s="16">
        <v>920</v>
      </c>
      <c r="I118" s="16">
        <v>901</v>
      </c>
      <c r="J118" s="16">
        <v>1019</v>
      </c>
      <c r="K118" s="16">
        <v>226</v>
      </c>
      <c r="L118" s="16">
        <v>117</v>
      </c>
      <c r="M118" s="16">
        <v>259</v>
      </c>
      <c r="N118" s="16">
        <v>255</v>
      </c>
      <c r="O118" s="16">
        <v>254</v>
      </c>
      <c r="P118" s="16">
        <v>256</v>
      </c>
      <c r="Q118" s="16">
        <v>256</v>
      </c>
      <c r="R118" s="16">
        <v>255</v>
      </c>
      <c r="S118" s="16">
        <v>256</v>
      </c>
      <c r="T118" s="16">
        <v>254</v>
      </c>
      <c r="U118" s="16">
        <v>256</v>
      </c>
      <c r="V118" s="16">
        <v>241</v>
      </c>
      <c r="W118" s="16">
        <v>241</v>
      </c>
      <c r="X118" s="16">
        <v>235</v>
      </c>
      <c r="Y118" s="16">
        <v>235</v>
      </c>
      <c r="Z118" s="16">
        <v>244</v>
      </c>
      <c r="AA118" s="16">
        <v>244</v>
      </c>
      <c r="AB118" s="16">
        <v>244</v>
      </c>
      <c r="AC118" s="16">
        <v>244</v>
      </c>
      <c r="AD118" s="16">
        <v>244</v>
      </c>
      <c r="AE118" s="16">
        <v>244</v>
      </c>
      <c r="AF118" s="16">
        <v>244</v>
      </c>
      <c r="AG118" s="16">
        <v>244</v>
      </c>
      <c r="AH118" s="16">
        <v>244</v>
      </c>
      <c r="AI118" s="16">
        <v>244</v>
      </c>
      <c r="AJ118" s="16">
        <v>245</v>
      </c>
      <c r="AK118" s="16">
        <v>245</v>
      </c>
    </row>
    <row r="119" spans="1:37" x14ac:dyDescent="0.2">
      <c r="A119" s="16" t="s">
        <v>68</v>
      </c>
      <c r="B119" s="16">
        <v>2960</v>
      </c>
      <c r="C119" s="16">
        <v>2807</v>
      </c>
      <c r="D119" s="16">
        <v>2115</v>
      </c>
      <c r="E119" s="16">
        <v>2343</v>
      </c>
      <c r="F119" s="16">
        <v>1495</v>
      </c>
      <c r="G119" s="16">
        <v>1963</v>
      </c>
      <c r="H119" s="16">
        <v>1006</v>
      </c>
      <c r="I119" s="16">
        <v>785</v>
      </c>
      <c r="J119" s="16">
        <v>362</v>
      </c>
      <c r="K119" s="16">
        <v>1384</v>
      </c>
      <c r="L119" s="16">
        <v>987</v>
      </c>
      <c r="M119" s="16">
        <v>843</v>
      </c>
      <c r="N119" s="16">
        <v>828</v>
      </c>
      <c r="O119" s="16">
        <v>825</v>
      </c>
      <c r="P119" s="16">
        <v>834</v>
      </c>
      <c r="Q119" s="16">
        <v>834</v>
      </c>
      <c r="R119" s="16">
        <v>1507</v>
      </c>
      <c r="S119" s="16">
        <v>1514</v>
      </c>
      <c r="T119" s="16">
        <v>2176</v>
      </c>
      <c r="U119" s="16">
        <v>2190</v>
      </c>
      <c r="V119" s="16">
        <v>2062</v>
      </c>
      <c r="W119" s="16">
        <v>2067</v>
      </c>
      <c r="X119" s="16">
        <v>2017</v>
      </c>
      <c r="Y119" s="16">
        <v>2019</v>
      </c>
      <c r="Z119" s="16">
        <v>2089</v>
      </c>
      <c r="AA119" s="16">
        <v>2092</v>
      </c>
      <c r="AB119" s="16">
        <v>2089</v>
      </c>
      <c r="AC119" s="16">
        <v>2093</v>
      </c>
      <c r="AD119" s="16">
        <v>2090</v>
      </c>
      <c r="AE119" s="16">
        <v>2095</v>
      </c>
      <c r="AF119" s="16">
        <v>2093</v>
      </c>
      <c r="AG119" s="16">
        <v>2096</v>
      </c>
      <c r="AH119" s="16">
        <v>2092</v>
      </c>
      <c r="AI119" s="16">
        <v>2095</v>
      </c>
      <c r="AJ119" s="16">
        <v>2097</v>
      </c>
      <c r="AK119" s="16">
        <v>2104</v>
      </c>
    </row>
    <row r="120" spans="1:37" x14ac:dyDescent="0.2">
      <c r="A120" s="16" t="s">
        <v>1</v>
      </c>
      <c r="B120" s="16">
        <v>0</v>
      </c>
      <c r="C120" s="16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</row>
    <row r="121" spans="1:37" x14ac:dyDescent="0.2">
      <c r="A121" s="16" t="s">
        <v>2</v>
      </c>
      <c r="B121" s="16">
        <v>0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  <c r="AK121" s="16">
        <v>0</v>
      </c>
    </row>
    <row r="122" spans="1:37" x14ac:dyDescent="0.2">
      <c r="A122" s="16" t="s">
        <v>69</v>
      </c>
      <c r="B122" s="16">
        <v>3254</v>
      </c>
      <c r="C122" s="16">
        <v>3254</v>
      </c>
      <c r="D122" s="16">
        <v>3254</v>
      </c>
      <c r="E122" s="16">
        <v>2739</v>
      </c>
      <c r="F122" s="16">
        <v>2163</v>
      </c>
      <c r="G122" s="16">
        <v>3848</v>
      </c>
      <c r="H122" s="16">
        <v>4165</v>
      </c>
      <c r="I122" s="16">
        <v>4289</v>
      </c>
      <c r="J122" s="16">
        <v>4121</v>
      </c>
      <c r="K122" s="16">
        <v>3964</v>
      </c>
      <c r="L122" s="16">
        <v>3711</v>
      </c>
      <c r="M122" s="16">
        <v>3907</v>
      </c>
      <c r="N122" s="16">
        <v>4270</v>
      </c>
      <c r="O122" s="16">
        <v>4256</v>
      </c>
      <c r="P122" s="16">
        <v>4558</v>
      </c>
      <c r="Q122" s="16">
        <v>4559</v>
      </c>
      <c r="R122" s="16">
        <v>4788</v>
      </c>
      <c r="S122" s="16">
        <v>4810</v>
      </c>
      <c r="T122" s="16">
        <v>5022</v>
      </c>
      <c r="U122" s="16">
        <v>5056</v>
      </c>
      <c r="V122" s="16">
        <v>4995</v>
      </c>
      <c r="W122" s="16">
        <v>5008</v>
      </c>
      <c r="X122" s="16">
        <v>5124</v>
      </c>
      <c r="Y122" s="16">
        <v>5128</v>
      </c>
      <c r="Z122" s="16">
        <v>5550</v>
      </c>
      <c r="AA122" s="16">
        <v>5558</v>
      </c>
      <c r="AB122" s="16">
        <v>5797</v>
      </c>
      <c r="AC122" s="16">
        <v>5807</v>
      </c>
      <c r="AD122" s="16">
        <v>6045</v>
      </c>
      <c r="AE122" s="16">
        <v>6059</v>
      </c>
      <c r="AF122" s="16">
        <v>6297</v>
      </c>
      <c r="AG122" s="16">
        <v>6305</v>
      </c>
      <c r="AH122" s="16">
        <v>6600</v>
      </c>
      <c r="AI122" s="16">
        <v>6611</v>
      </c>
      <c r="AJ122" s="16">
        <v>6618</v>
      </c>
      <c r="AK122" s="16">
        <v>6640</v>
      </c>
    </row>
    <row r="123" spans="1:37" x14ac:dyDescent="0.2">
      <c r="A123" s="16" t="s">
        <v>70</v>
      </c>
      <c r="B123" s="16">
        <v>0</v>
      </c>
      <c r="C123" s="16">
        <v>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1</v>
      </c>
      <c r="L123" s="16">
        <v>2</v>
      </c>
      <c r="M123" s="16">
        <v>2</v>
      </c>
      <c r="N123" s="16">
        <v>4</v>
      </c>
      <c r="O123" s="16">
        <v>11</v>
      </c>
      <c r="P123" s="16">
        <v>11</v>
      </c>
      <c r="Q123" s="16">
        <v>12</v>
      </c>
      <c r="R123" s="16">
        <v>14</v>
      </c>
      <c r="S123" s="16">
        <v>16</v>
      </c>
      <c r="T123" s="16">
        <v>26</v>
      </c>
      <c r="U123" s="16">
        <v>30</v>
      </c>
      <c r="V123" s="16">
        <v>33</v>
      </c>
      <c r="W123" s="16">
        <v>38</v>
      </c>
      <c r="X123" s="16">
        <v>42</v>
      </c>
      <c r="Y123" s="16">
        <v>54</v>
      </c>
      <c r="Z123" s="16">
        <v>63</v>
      </c>
      <c r="AA123" s="16">
        <v>71</v>
      </c>
      <c r="AB123" s="16">
        <v>80</v>
      </c>
      <c r="AC123" s="16">
        <v>90</v>
      </c>
      <c r="AD123" s="16">
        <v>106</v>
      </c>
      <c r="AE123" s="16">
        <v>116</v>
      </c>
      <c r="AF123" s="16">
        <v>127</v>
      </c>
      <c r="AG123" s="16">
        <v>139</v>
      </c>
      <c r="AH123" s="16">
        <v>150</v>
      </c>
      <c r="AI123" s="16">
        <v>168</v>
      </c>
      <c r="AJ123" s="16">
        <v>181</v>
      </c>
      <c r="AK123" s="16">
        <v>195</v>
      </c>
    </row>
    <row r="124" spans="1:37" x14ac:dyDescent="0.2">
      <c r="A124" s="16" t="s">
        <v>3</v>
      </c>
      <c r="B124" s="16">
        <v>0</v>
      </c>
      <c r="C124" s="16">
        <v>0</v>
      </c>
      <c r="D124" s="16">
        <v>0</v>
      </c>
      <c r="E124" s="16">
        <v>0</v>
      </c>
      <c r="F124" s="16">
        <v>34</v>
      </c>
      <c r="G124" s="16">
        <v>123</v>
      </c>
      <c r="H124" s="16">
        <v>485</v>
      </c>
      <c r="I124" s="16">
        <v>508</v>
      </c>
      <c r="J124" s="16">
        <v>860</v>
      </c>
      <c r="K124" s="16">
        <v>1071</v>
      </c>
      <c r="L124" s="16">
        <v>1206</v>
      </c>
      <c r="M124" s="16">
        <v>673</v>
      </c>
      <c r="N124" s="16">
        <v>1146</v>
      </c>
      <c r="O124" s="16">
        <v>1299</v>
      </c>
      <c r="P124" s="16">
        <v>1313</v>
      </c>
      <c r="Q124" s="16">
        <v>1313</v>
      </c>
      <c r="R124" s="16">
        <v>1305</v>
      </c>
      <c r="S124" s="16">
        <v>1311</v>
      </c>
      <c r="T124" s="16">
        <v>1457</v>
      </c>
      <c r="U124" s="16">
        <v>1467</v>
      </c>
      <c r="V124" s="16">
        <v>1381</v>
      </c>
      <c r="W124" s="16">
        <v>1384</v>
      </c>
      <c r="X124" s="16">
        <v>1351</v>
      </c>
      <c r="Y124" s="16">
        <v>1352</v>
      </c>
      <c r="Z124" s="16">
        <v>1399</v>
      </c>
      <c r="AA124" s="16">
        <v>1401</v>
      </c>
      <c r="AB124" s="16">
        <v>1399</v>
      </c>
      <c r="AC124" s="16">
        <v>1402</v>
      </c>
      <c r="AD124" s="16">
        <v>1400</v>
      </c>
      <c r="AE124" s="16">
        <v>1403</v>
      </c>
      <c r="AF124" s="16">
        <v>1402</v>
      </c>
      <c r="AG124" s="16">
        <v>1403</v>
      </c>
      <c r="AH124" s="16">
        <v>1401</v>
      </c>
      <c r="AI124" s="16">
        <v>1403</v>
      </c>
      <c r="AJ124" s="16">
        <v>1404</v>
      </c>
      <c r="AK124" s="16">
        <v>1409</v>
      </c>
    </row>
    <row r="125" spans="1:37" x14ac:dyDescent="0.2">
      <c r="A125" s="16" t="s">
        <v>71</v>
      </c>
      <c r="B125" s="16">
        <v>60327</v>
      </c>
      <c r="C125" s="16">
        <v>54247</v>
      </c>
      <c r="D125" s="16">
        <v>64287</v>
      </c>
      <c r="E125" s="16">
        <v>58699</v>
      </c>
      <c r="F125" s="16">
        <v>56462</v>
      </c>
      <c r="G125" s="16">
        <v>54152</v>
      </c>
      <c r="H125" s="16">
        <v>61037</v>
      </c>
      <c r="I125" s="16">
        <v>65141</v>
      </c>
      <c r="J125" s="16">
        <v>59223</v>
      </c>
      <c r="K125" s="16">
        <v>57573</v>
      </c>
      <c r="L125" s="16">
        <v>59899</v>
      </c>
      <c r="M125" s="16">
        <v>61944</v>
      </c>
      <c r="N125" s="16">
        <v>61619</v>
      </c>
      <c r="O125" s="16">
        <v>61616</v>
      </c>
      <c r="P125" s="16">
        <v>62438</v>
      </c>
      <c r="Q125" s="16">
        <v>62646</v>
      </c>
      <c r="R125" s="16">
        <v>62483</v>
      </c>
      <c r="S125" s="16">
        <v>62954</v>
      </c>
      <c r="T125" s="16">
        <v>62616</v>
      </c>
      <c r="U125" s="16">
        <v>63207</v>
      </c>
      <c r="V125" s="16">
        <v>64325</v>
      </c>
      <c r="W125" s="16">
        <v>64672</v>
      </c>
      <c r="X125" s="16">
        <v>64948</v>
      </c>
      <c r="Y125" s="16">
        <v>65173</v>
      </c>
      <c r="Z125" s="16">
        <v>67536</v>
      </c>
      <c r="AA125" s="16">
        <v>67821</v>
      </c>
      <c r="AB125" s="16">
        <v>67926</v>
      </c>
      <c r="AC125" s="16">
        <v>68231</v>
      </c>
      <c r="AD125" s="16">
        <v>68333</v>
      </c>
      <c r="AE125" s="16">
        <v>68685</v>
      </c>
      <c r="AF125" s="16">
        <v>68792</v>
      </c>
      <c r="AG125" s="16">
        <v>69063</v>
      </c>
      <c r="AH125" s="16">
        <v>69121</v>
      </c>
      <c r="AI125" s="16">
        <v>69420</v>
      </c>
      <c r="AJ125" s="16">
        <v>69678</v>
      </c>
      <c r="AK125" s="16">
        <v>69917</v>
      </c>
    </row>
    <row r="127" spans="1:37" ht="19" x14ac:dyDescent="0.25">
      <c r="A127" s="17" t="s">
        <v>81</v>
      </c>
    </row>
    <row r="128" spans="1:37" x14ac:dyDescent="0.2">
      <c r="A128" s="16" t="s">
        <v>29</v>
      </c>
      <c r="B128" s="16" t="s">
        <v>30</v>
      </c>
      <c r="C128" s="16" t="s">
        <v>31</v>
      </c>
      <c r="D128" s="16" t="s">
        <v>32</v>
      </c>
      <c r="E128" s="16" t="s">
        <v>33</v>
      </c>
      <c r="F128" s="16" t="s">
        <v>34</v>
      </c>
      <c r="G128" s="16" t="s">
        <v>35</v>
      </c>
      <c r="H128" s="16" t="s">
        <v>36</v>
      </c>
      <c r="I128" s="16" t="s">
        <v>37</v>
      </c>
      <c r="J128" s="16" t="s">
        <v>38</v>
      </c>
      <c r="K128" s="16" t="s">
        <v>39</v>
      </c>
      <c r="L128" s="16" t="s">
        <v>40</v>
      </c>
      <c r="M128" s="16" t="s">
        <v>41</v>
      </c>
      <c r="N128" s="16" t="s">
        <v>42</v>
      </c>
      <c r="O128" s="16" t="s">
        <v>43</v>
      </c>
      <c r="P128" s="16" t="s">
        <v>44</v>
      </c>
      <c r="Q128" s="16" t="s">
        <v>45</v>
      </c>
      <c r="R128" s="16" t="s">
        <v>46</v>
      </c>
      <c r="S128" s="16" t="s">
        <v>47</v>
      </c>
      <c r="T128" s="16" t="s">
        <v>48</v>
      </c>
      <c r="U128" s="16" t="s">
        <v>49</v>
      </c>
      <c r="V128" s="16" t="s">
        <v>50</v>
      </c>
      <c r="W128" s="16" t="s">
        <v>51</v>
      </c>
      <c r="X128" s="16" t="s">
        <v>52</v>
      </c>
      <c r="Y128" s="16" t="s">
        <v>53</v>
      </c>
      <c r="Z128" s="16" t="s">
        <v>54</v>
      </c>
      <c r="AA128" s="16" t="s">
        <v>55</v>
      </c>
      <c r="AB128" s="16" t="s">
        <v>56</v>
      </c>
      <c r="AC128" s="16" t="s">
        <v>57</v>
      </c>
      <c r="AD128" s="16" t="s">
        <v>58</v>
      </c>
      <c r="AE128" s="16" t="s">
        <v>59</v>
      </c>
      <c r="AF128" s="16" t="s">
        <v>60</v>
      </c>
      <c r="AG128" s="16" t="s">
        <v>61</v>
      </c>
      <c r="AH128" s="16" t="s">
        <v>62</v>
      </c>
      <c r="AI128" s="16" t="s">
        <v>63</v>
      </c>
      <c r="AJ128" s="16" t="s">
        <v>64</v>
      </c>
      <c r="AK128" s="16" t="s">
        <v>65</v>
      </c>
    </row>
    <row r="129" spans="1:37" x14ac:dyDescent="0.2">
      <c r="A129" s="16" t="s">
        <v>66</v>
      </c>
      <c r="B129" s="16">
        <v>102</v>
      </c>
      <c r="C129" s="16">
        <v>402</v>
      </c>
      <c r="D129" s="16">
        <v>174</v>
      </c>
      <c r="E129" s="16">
        <v>265</v>
      </c>
      <c r="F129" s="16">
        <v>534</v>
      </c>
      <c r="G129" s="16">
        <v>454</v>
      </c>
      <c r="H129" s="16">
        <v>427</v>
      </c>
      <c r="I129" s="16">
        <v>583</v>
      </c>
      <c r="J129" s="16">
        <v>674</v>
      </c>
      <c r="K129" s="16">
        <v>702</v>
      </c>
      <c r="L129" s="16">
        <v>703</v>
      </c>
      <c r="M129" s="16">
        <v>703</v>
      </c>
      <c r="N129" s="16">
        <v>612</v>
      </c>
      <c r="O129" s="16">
        <v>656</v>
      </c>
      <c r="P129" s="16">
        <v>414</v>
      </c>
      <c r="Q129" s="16">
        <v>42</v>
      </c>
      <c r="R129" s="16">
        <v>166</v>
      </c>
      <c r="S129" s="16">
        <v>38</v>
      </c>
      <c r="T129" s="16">
        <v>39</v>
      </c>
      <c r="U129" s="16">
        <v>38</v>
      </c>
      <c r="V129" s="16">
        <v>38</v>
      </c>
      <c r="W129" s="16">
        <v>38</v>
      </c>
      <c r="X129" s="16">
        <v>38</v>
      </c>
      <c r="Y129" s="16">
        <v>39</v>
      </c>
      <c r="Z129" s="16">
        <v>38</v>
      </c>
      <c r="AA129" s="16">
        <v>38</v>
      </c>
      <c r="AB129" s="16">
        <v>38</v>
      </c>
      <c r="AC129" s="16">
        <v>38</v>
      </c>
      <c r="AD129" s="16">
        <v>38</v>
      </c>
      <c r="AE129" s="16">
        <v>38</v>
      </c>
      <c r="AF129" s="16">
        <v>38</v>
      </c>
      <c r="AG129" s="16">
        <v>38</v>
      </c>
      <c r="AH129" s="16">
        <v>38</v>
      </c>
      <c r="AI129" s="16">
        <v>38</v>
      </c>
      <c r="AJ129" s="16">
        <v>38</v>
      </c>
      <c r="AK129" s="16">
        <v>38</v>
      </c>
    </row>
    <row r="130" spans="1:37" x14ac:dyDescent="0.2">
      <c r="A130" s="16" t="s">
        <v>67</v>
      </c>
      <c r="B130" s="16">
        <v>0</v>
      </c>
      <c r="C130" s="16">
        <v>0</v>
      </c>
      <c r="D130" s="16">
        <v>0</v>
      </c>
      <c r="E130" s="16">
        <v>977</v>
      </c>
      <c r="F130" s="16">
        <v>913</v>
      </c>
      <c r="G130" s="16">
        <v>444</v>
      </c>
      <c r="H130" s="16">
        <v>451</v>
      </c>
      <c r="I130" s="16">
        <v>553</v>
      </c>
      <c r="J130" s="16">
        <v>551</v>
      </c>
      <c r="K130" s="16">
        <v>1341</v>
      </c>
      <c r="L130" s="16">
        <v>1491</v>
      </c>
      <c r="M130" s="16">
        <v>1222</v>
      </c>
      <c r="N130" s="16">
        <v>1142</v>
      </c>
      <c r="O130" s="16">
        <v>1154</v>
      </c>
      <c r="P130" s="16">
        <v>1142</v>
      </c>
      <c r="Q130" s="16">
        <v>1104</v>
      </c>
      <c r="R130" s="16">
        <v>1225</v>
      </c>
      <c r="S130" s="16">
        <v>1130</v>
      </c>
      <c r="T130" s="16">
        <v>1171</v>
      </c>
      <c r="U130" s="16">
        <v>1128</v>
      </c>
      <c r="V130" s="16">
        <v>865</v>
      </c>
      <c r="W130" s="16">
        <v>865</v>
      </c>
      <c r="X130" s="16">
        <v>865</v>
      </c>
      <c r="Y130" s="16">
        <v>1170</v>
      </c>
      <c r="Z130" s="16">
        <v>865</v>
      </c>
      <c r="AA130" s="16">
        <v>865</v>
      </c>
      <c r="AB130" s="16">
        <v>865</v>
      </c>
      <c r="AC130" s="16">
        <v>865</v>
      </c>
      <c r="AD130" s="16">
        <v>865</v>
      </c>
      <c r="AE130" s="16">
        <v>865</v>
      </c>
      <c r="AF130" s="16">
        <v>865</v>
      </c>
      <c r="AG130" s="16">
        <v>865</v>
      </c>
      <c r="AH130" s="16">
        <v>865</v>
      </c>
      <c r="AI130" s="16">
        <v>865</v>
      </c>
      <c r="AJ130" s="16">
        <v>865</v>
      </c>
      <c r="AK130" s="16">
        <v>865</v>
      </c>
    </row>
    <row r="131" spans="1:37" x14ac:dyDescent="0.2">
      <c r="A131" s="16" t="s">
        <v>68</v>
      </c>
      <c r="B131" s="16">
        <v>2827</v>
      </c>
      <c r="C131" s="16">
        <v>2827</v>
      </c>
      <c r="D131" s="16">
        <v>2827</v>
      </c>
      <c r="E131" s="16">
        <v>3222</v>
      </c>
      <c r="F131" s="16">
        <v>2406</v>
      </c>
      <c r="G131" s="16">
        <v>2561</v>
      </c>
      <c r="H131" s="16">
        <v>2841</v>
      </c>
      <c r="I131" s="16">
        <v>3177</v>
      </c>
      <c r="J131" s="16">
        <v>3190</v>
      </c>
      <c r="K131" s="16">
        <v>3649</v>
      </c>
      <c r="L131" s="16">
        <v>4108</v>
      </c>
      <c r="M131" s="16">
        <v>4108</v>
      </c>
      <c r="N131" s="16">
        <v>4108</v>
      </c>
      <c r="O131" s="16">
        <v>4108</v>
      </c>
      <c r="P131" s="16">
        <v>4108</v>
      </c>
      <c r="Q131" s="16">
        <v>5929</v>
      </c>
      <c r="R131" s="16">
        <v>5994</v>
      </c>
      <c r="S131" s="16">
        <v>7734</v>
      </c>
      <c r="T131" s="16">
        <v>7804</v>
      </c>
      <c r="U131" s="16">
        <v>7740</v>
      </c>
      <c r="V131" s="16">
        <v>9646</v>
      </c>
      <c r="W131" s="16">
        <v>9726</v>
      </c>
      <c r="X131" s="16">
        <v>9660</v>
      </c>
      <c r="Y131" s="16">
        <v>11608</v>
      </c>
      <c r="Z131" s="16">
        <v>11660</v>
      </c>
      <c r="AA131" s="16">
        <v>11593</v>
      </c>
      <c r="AB131" s="16">
        <v>11619</v>
      </c>
      <c r="AC131" s="16">
        <v>11575</v>
      </c>
      <c r="AD131" s="16">
        <v>10636</v>
      </c>
      <c r="AE131" s="16">
        <v>10502</v>
      </c>
      <c r="AF131" s="16">
        <v>11498</v>
      </c>
      <c r="AG131" s="16">
        <v>11508</v>
      </c>
      <c r="AH131" s="16">
        <v>12657</v>
      </c>
      <c r="AI131" s="16">
        <v>12531</v>
      </c>
      <c r="AJ131" s="16">
        <v>12544</v>
      </c>
      <c r="AK131" s="16">
        <v>12557</v>
      </c>
    </row>
    <row r="132" spans="1:37" x14ac:dyDescent="0.2">
      <c r="A132" s="16" t="s">
        <v>1</v>
      </c>
      <c r="B132" s="16">
        <v>12172</v>
      </c>
      <c r="C132" s="16">
        <v>11782</v>
      </c>
      <c r="D132" s="16">
        <v>12600</v>
      </c>
      <c r="E132" s="16">
        <v>12697</v>
      </c>
      <c r="F132" s="16">
        <v>13374</v>
      </c>
      <c r="G132" s="16">
        <v>12577</v>
      </c>
      <c r="H132" s="16">
        <v>12153</v>
      </c>
      <c r="I132" s="16">
        <v>12042</v>
      </c>
      <c r="J132" s="16">
        <v>13657</v>
      </c>
      <c r="K132" s="16">
        <v>11172</v>
      </c>
      <c r="L132" s="16">
        <v>12830</v>
      </c>
      <c r="M132" s="16">
        <v>12599</v>
      </c>
      <c r="N132" s="16">
        <v>12426</v>
      </c>
      <c r="O132" s="16">
        <v>12352</v>
      </c>
      <c r="P132" s="16">
        <v>11674</v>
      </c>
      <c r="Q132" s="16">
        <v>11672</v>
      </c>
      <c r="R132" s="16">
        <v>11111</v>
      </c>
      <c r="S132" s="16">
        <v>9001</v>
      </c>
      <c r="T132" s="16">
        <v>9097</v>
      </c>
      <c r="U132" s="16">
        <v>8976</v>
      </c>
      <c r="V132" s="16">
        <v>6951</v>
      </c>
      <c r="W132" s="16">
        <v>6746</v>
      </c>
      <c r="X132" s="16">
        <v>6775</v>
      </c>
      <c r="Y132" s="16">
        <v>4132</v>
      </c>
      <c r="Z132" s="16">
        <v>3973</v>
      </c>
      <c r="AA132" s="16">
        <v>3630</v>
      </c>
      <c r="AB132" s="16">
        <v>3648</v>
      </c>
      <c r="AC132" s="16">
        <v>3605</v>
      </c>
      <c r="AD132" s="16">
        <v>4582</v>
      </c>
      <c r="AE132" s="16">
        <v>4448</v>
      </c>
      <c r="AF132" s="16">
        <v>3527</v>
      </c>
      <c r="AG132" s="16">
        <v>3560</v>
      </c>
      <c r="AH132" s="16">
        <v>2430</v>
      </c>
      <c r="AI132" s="16">
        <v>2304</v>
      </c>
      <c r="AJ132" s="16">
        <v>2318</v>
      </c>
      <c r="AK132" s="16">
        <v>2329</v>
      </c>
    </row>
    <row r="133" spans="1:37" x14ac:dyDescent="0.2">
      <c r="A133" s="16" t="s">
        <v>2</v>
      </c>
      <c r="B133" s="16">
        <v>0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  <c r="AK133" s="16">
        <v>0</v>
      </c>
    </row>
    <row r="134" spans="1:37" x14ac:dyDescent="0.2">
      <c r="A134" s="16" t="s">
        <v>69</v>
      </c>
      <c r="B134" s="16">
        <v>0</v>
      </c>
      <c r="C134" s="16">
        <v>0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151</v>
      </c>
      <c r="N134" s="16">
        <v>151</v>
      </c>
      <c r="O134" s="16">
        <v>151</v>
      </c>
      <c r="P134" s="16">
        <v>151</v>
      </c>
      <c r="Q134" s="16">
        <v>151</v>
      </c>
      <c r="R134" s="16">
        <v>151</v>
      </c>
      <c r="S134" s="16">
        <v>151</v>
      </c>
      <c r="T134" s="16">
        <v>151</v>
      </c>
      <c r="U134" s="16">
        <v>151</v>
      </c>
      <c r="V134" s="16">
        <v>151</v>
      </c>
      <c r="W134" s="16">
        <v>151</v>
      </c>
      <c r="X134" s="16">
        <v>151</v>
      </c>
      <c r="Y134" s="16">
        <v>151</v>
      </c>
      <c r="Z134" s="16">
        <v>151</v>
      </c>
      <c r="AA134" s="16">
        <v>151</v>
      </c>
      <c r="AB134" s="16">
        <v>151</v>
      </c>
      <c r="AC134" s="16">
        <v>151</v>
      </c>
      <c r="AD134" s="16">
        <v>151</v>
      </c>
      <c r="AE134" s="16">
        <v>151</v>
      </c>
      <c r="AF134" s="16">
        <v>151</v>
      </c>
      <c r="AG134" s="16">
        <v>151</v>
      </c>
      <c r="AH134" s="16">
        <v>151</v>
      </c>
      <c r="AI134" s="16">
        <v>151</v>
      </c>
      <c r="AJ134" s="16">
        <v>151</v>
      </c>
      <c r="AK134" s="16">
        <v>151</v>
      </c>
    </row>
    <row r="135" spans="1:37" x14ac:dyDescent="0.2">
      <c r="A135" s="16" t="s">
        <v>70</v>
      </c>
      <c r="B135" s="16">
        <v>0</v>
      </c>
      <c r="C135" s="16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1</v>
      </c>
      <c r="L135" s="16">
        <v>1</v>
      </c>
      <c r="M135" s="16">
        <v>1</v>
      </c>
      <c r="N135" s="16">
        <v>1</v>
      </c>
      <c r="O135" s="16">
        <v>1</v>
      </c>
      <c r="P135" s="16">
        <v>36</v>
      </c>
      <c r="Q135" s="16">
        <v>71</v>
      </c>
      <c r="R135" s="16">
        <v>106</v>
      </c>
      <c r="S135" s="16">
        <v>132</v>
      </c>
      <c r="T135" s="16">
        <v>132</v>
      </c>
      <c r="U135" s="16">
        <v>132</v>
      </c>
      <c r="V135" s="16">
        <v>133</v>
      </c>
      <c r="W135" s="16">
        <v>133</v>
      </c>
      <c r="X135" s="16">
        <v>160</v>
      </c>
      <c r="Y135" s="16">
        <v>160</v>
      </c>
      <c r="Z135" s="16">
        <v>161</v>
      </c>
      <c r="AA135" s="16">
        <v>161</v>
      </c>
      <c r="AB135" s="16">
        <v>162</v>
      </c>
      <c r="AC135" s="16">
        <v>189</v>
      </c>
      <c r="AD135" s="16">
        <v>191</v>
      </c>
      <c r="AE135" s="16">
        <v>192</v>
      </c>
      <c r="AF135" s="16">
        <v>193</v>
      </c>
      <c r="AG135" s="16">
        <v>195</v>
      </c>
      <c r="AH135" s="16">
        <v>223</v>
      </c>
      <c r="AI135" s="16">
        <v>224</v>
      </c>
      <c r="AJ135" s="16">
        <v>226</v>
      </c>
      <c r="AK135" s="16">
        <v>228</v>
      </c>
    </row>
    <row r="136" spans="1:37" x14ac:dyDescent="0.2">
      <c r="A136" s="16" t="s">
        <v>3</v>
      </c>
      <c r="B136" s="16">
        <v>92</v>
      </c>
      <c r="C136" s="16">
        <v>573</v>
      </c>
      <c r="D136" s="16">
        <v>620</v>
      </c>
      <c r="E136" s="16">
        <v>574</v>
      </c>
      <c r="F136" s="16">
        <v>579</v>
      </c>
      <c r="G136" s="16">
        <v>507</v>
      </c>
      <c r="H136" s="16">
        <v>682</v>
      </c>
      <c r="I136" s="16">
        <v>655</v>
      </c>
      <c r="J136" s="16">
        <v>646</v>
      </c>
      <c r="K136" s="16">
        <v>636</v>
      </c>
      <c r="L136" s="16">
        <v>684</v>
      </c>
      <c r="M136" s="16">
        <v>734</v>
      </c>
      <c r="N136" s="16">
        <v>1151</v>
      </c>
      <c r="O136" s="16">
        <v>1151</v>
      </c>
      <c r="P136" s="16">
        <v>1152</v>
      </c>
      <c r="Q136" s="16">
        <v>1457</v>
      </c>
      <c r="R136" s="16">
        <v>1458</v>
      </c>
      <c r="S136" s="16">
        <v>1764</v>
      </c>
      <c r="T136" s="16">
        <v>1765</v>
      </c>
      <c r="U136" s="16">
        <v>2237</v>
      </c>
      <c r="V136" s="16">
        <v>2709</v>
      </c>
      <c r="W136" s="16">
        <v>3180</v>
      </c>
      <c r="X136" s="16">
        <v>3650</v>
      </c>
      <c r="Y136" s="16">
        <v>4121</v>
      </c>
      <c r="Z136" s="16">
        <v>4592</v>
      </c>
      <c r="AA136" s="16">
        <v>5062</v>
      </c>
      <c r="AB136" s="16">
        <v>5062</v>
      </c>
      <c r="AC136" s="16">
        <v>5062</v>
      </c>
      <c r="AD136" s="16">
        <v>5062</v>
      </c>
      <c r="AE136" s="16">
        <v>5368</v>
      </c>
      <c r="AF136" s="16">
        <v>5368</v>
      </c>
      <c r="AG136" s="16">
        <v>5368</v>
      </c>
      <c r="AH136" s="16">
        <v>5368</v>
      </c>
      <c r="AI136" s="16">
        <v>5673</v>
      </c>
      <c r="AJ136" s="16">
        <v>5673</v>
      </c>
      <c r="AK136" s="16">
        <v>5673</v>
      </c>
    </row>
    <row r="137" spans="1:37" x14ac:dyDescent="0.2">
      <c r="A137" s="16" t="s">
        <v>71</v>
      </c>
      <c r="B137" s="16">
        <v>4573</v>
      </c>
      <c r="C137" s="16">
        <v>4032</v>
      </c>
      <c r="D137" s="16">
        <v>4393</v>
      </c>
      <c r="E137" s="16">
        <v>4030</v>
      </c>
      <c r="F137" s="16">
        <v>2962</v>
      </c>
      <c r="G137" s="16">
        <v>3866</v>
      </c>
      <c r="H137" s="16">
        <v>4641</v>
      </c>
      <c r="I137" s="16">
        <v>4240</v>
      </c>
      <c r="J137" s="16">
        <v>4449</v>
      </c>
      <c r="K137" s="16">
        <v>4706</v>
      </c>
      <c r="L137" s="16">
        <v>4524</v>
      </c>
      <c r="M137" s="16">
        <v>4524</v>
      </c>
      <c r="N137" s="16">
        <v>4524</v>
      </c>
      <c r="O137" s="16">
        <v>4525</v>
      </c>
      <c r="P137" s="16">
        <v>4525</v>
      </c>
      <c r="Q137" s="16">
        <v>4525</v>
      </c>
      <c r="R137" s="16">
        <v>4756</v>
      </c>
      <c r="S137" s="16">
        <v>4756</v>
      </c>
      <c r="T137" s="16">
        <v>4757</v>
      </c>
      <c r="U137" s="16">
        <v>4757</v>
      </c>
      <c r="V137" s="16">
        <v>4860</v>
      </c>
      <c r="W137" s="16">
        <v>4860</v>
      </c>
      <c r="X137" s="16">
        <v>4861</v>
      </c>
      <c r="Y137" s="16">
        <v>4862</v>
      </c>
      <c r="Z137" s="16">
        <v>4862</v>
      </c>
      <c r="AA137" s="16">
        <v>4863</v>
      </c>
      <c r="AB137" s="16">
        <v>4864</v>
      </c>
      <c r="AC137" s="16">
        <v>4967</v>
      </c>
      <c r="AD137" s="16">
        <v>4967</v>
      </c>
      <c r="AE137" s="16">
        <v>4968</v>
      </c>
      <c r="AF137" s="16">
        <v>4969</v>
      </c>
      <c r="AG137" s="16">
        <v>4970</v>
      </c>
      <c r="AH137" s="16">
        <v>4971</v>
      </c>
      <c r="AI137" s="16">
        <v>4972</v>
      </c>
      <c r="AJ137" s="16">
        <v>4973</v>
      </c>
      <c r="AK137" s="16">
        <v>4974</v>
      </c>
    </row>
    <row r="139" spans="1:37" ht="19" x14ac:dyDescent="0.25">
      <c r="A139" s="17" t="s">
        <v>82</v>
      </c>
    </row>
    <row r="140" spans="1:37" x14ac:dyDescent="0.2">
      <c r="A140" s="16" t="s">
        <v>29</v>
      </c>
      <c r="B140" s="16" t="s">
        <v>30</v>
      </c>
      <c r="C140" s="16" t="s">
        <v>31</v>
      </c>
      <c r="D140" s="16" t="s">
        <v>32</v>
      </c>
      <c r="E140" s="16" t="s">
        <v>33</v>
      </c>
      <c r="F140" s="16" t="s">
        <v>34</v>
      </c>
      <c r="G140" s="16" t="s">
        <v>35</v>
      </c>
      <c r="H140" s="16" t="s">
        <v>36</v>
      </c>
      <c r="I140" s="16" t="s">
        <v>37</v>
      </c>
      <c r="J140" s="16" t="s">
        <v>38</v>
      </c>
      <c r="K140" s="16" t="s">
        <v>39</v>
      </c>
      <c r="L140" s="16" t="s">
        <v>40</v>
      </c>
      <c r="M140" s="16" t="s">
        <v>41</v>
      </c>
      <c r="N140" s="16" t="s">
        <v>42</v>
      </c>
      <c r="O140" s="16" t="s">
        <v>43</v>
      </c>
      <c r="P140" s="16" t="s">
        <v>44</v>
      </c>
      <c r="Q140" s="16" t="s">
        <v>45</v>
      </c>
      <c r="R140" s="16" t="s">
        <v>46</v>
      </c>
      <c r="S140" s="16" t="s">
        <v>47</v>
      </c>
      <c r="T140" s="16" t="s">
        <v>48</v>
      </c>
      <c r="U140" s="16" t="s">
        <v>49</v>
      </c>
      <c r="V140" s="16" t="s">
        <v>50</v>
      </c>
      <c r="W140" s="16" t="s">
        <v>51</v>
      </c>
      <c r="X140" s="16" t="s">
        <v>52</v>
      </c>
      <c r="Y140" s="16" t="s">
        <v>53</v>
      </c>
      <c r="Z140" s="16" t="s">
        <v>54</v>
      </c>
      <c r="AA140" s="16" t="s">
        <v>55</v>
      </c>
      <c r="AB140" s="16" t="s">
        <v>56</v>
      </c>
      <c r="AC140" s="16" t="s">
        <v>57</v>
      </c>
      <c r="AD140" s="16" t="s">
        <v>58</v>
      </c>
      <c r="AE140" s="16" t="s">
        <v>59</v>
      </c>
      <c r="AF140" s="16" t="s">
        <v>60</v>
      </c>
      <c r="AG140" s="16" t="s">
        <v>61</v>
      </c>
      <c r="AH140" s="16" t="s">
        <v>62</v>
      </c>
      <c r="AI140" s="16" t="s">
        <v>63</v>
      </c>
      <c r="AJ140" s="16" t="s">
        <v>64</v>
      </c>
      <c r="AK140" s="16" t="s">
        <v>65</v>
      </c>
    </row>
    <row r="141" spans="1:37" x14ac:dyDescent="0.2">
      <c r="A141" s="16" t="s">
        <v>66</v>
      </c>
      <c r="B141" s="16">
        <v>22</v>
      </c>
      <c r="C141" s="16">
        <v>22</v>
      </c>
      <c r="D141" s="16">
        <v>22</v>
      </c>
      <c r="E141" s="16">
        <v>22</v>
      </c>
      <c r="F141" s="16">
        <v>19</v>
      </c>
      <c r="G141" s="16">
        <v>25</v>
      </c>
      <c r="H141" s="16">
        <v>37</v>
      </c>
      <c r="I141" s="16">
        <v>24</v>
      </c>
      <c r="J141" s="16">
        <v>23</v>
      </c>
      <c r="K141" s="16">
        <v>0</v>
      </c>
      <c r="L141" s="16">
        <v>0</v>
      </c>
      <c r="M141" s="16">
        <v>0</v>
      </c>
      <c r="N141" s="16">
        <v>0</v>
      </c>
      <c r="O141" s="16">
        <v>1</v>
      </c>
      <c r="P141" s="16">
        <v>86</v>
      </c>
      <c r="Q141" s="16">
        <v>73</v>
      </c>
      <c r="R141" s="16">
        <v>69</v>
      </c>
      <c r="S141" s="16">
        <v>76</v>
      </c>
      <c r="T141" s="16">
        <v>2</v>
      </c>
      <c r="U141" s="16">
        <v>1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  <c r="AK141" s="16">
        <v>0</v>
      </c>
    </row>
    <row r="142" spans="1:37" x14ac:dyDescent="0.2">
      <c r="A142" s="16" t="s">
        <v>67</v>
      </c>
      <c r="B142" s="16">
        <v>0</v>
      </c>
      <c r="C142" s="16">
        <v>0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  <c r="AK142" s="16">
        <v>0</v>
      </c>
    </row>
    <row r="143" spans="1:37" x14ac:dyDescent="0.2">
      <c r="A143" s="16" t="s">
        <v>68</v>
      </c>
      <c r="B143" s="16">
        <v>0</v>
      </c>
      <c r="C143" s="16">
        <v>0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11</v>
      </c>
      <c r="R143" s="16">
        <v>10</v>
      </c>
      <c r="S143" s="16">
        <v>12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  <c r="AK143" s="16">
        <v>0</v>
      </c>
    </row>
    <row r="144" spans="1:37" x14ac:dyDescent="0.2">
      <c r="A144" s="16" t="s">
        <v>1</v>
      </c>
      <c r="B144" s="16">
        <v>0</v>
      </c>
      <c r="C144" s="16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  <c r="AK144" s="16">
        <v>0</v>
      </c>
    </row>
    <row r="145" spans="1:37" x14ac:dyDescent="0.2">
      <c r="A145" s="16" t="s">
        <v>2</v>
      </c>
      <c r="B145" s="16">
        <v>0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  <c r="AK145" s="16">
        <v>0</v>
      </c>
    </row>
    <row r="146" spans="1:37" x14ac:dyDescent="0.2">
      <c r="A146" s="16" t="s">
        <v>69</v>
      </c>
      <c r="B146" s="16">
        <v>0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2</v>
      </c>
      <c r="N146" s="16">
        <v>2</v>
      </c>
      <c r="O146" s="16">
        <v>3</v>
      </c>
      <c r="P146" s="16">
        <v>10</v>
      </c>
      <c r="Q146" s="16">
        <v>17</v>
      </c>
      <c r="R146" s="16">
        <v>17</v>
      </c>
      <c r="S146" s="16">
        <v>17</v>
      </c>
      <c r="T146" s="16">
        <v>19</v>
      </c>
      <c r="U146" s="16">
        <v>18</v>
      </c>
      <c r="V146" s="16">
        <v>16</v>
      </c>
      <c r="W146" s="16">
        <v>15</v>
      </c>
      <c r="X146" s="16">
        <v>15</v>
      </c>
      <c r="Y146" s="16">
        <v>15</v>
      </c>
      <c r="Z146" s="16">
        <v>14</v>
      </c>
      <c r="AA146" s="16">
        <v>14</v>
      </c>
      <c r="AB146" s="16">
        <v>14</v>
      </c>
      <c r="AC146" s="16">
        <v>14</v>
      </c>
      <c r="AD146" s="16">
        <v>14</v>
      </c>
      <c r="AE146" s="16">
        <v>13</v>
      </c>
      <c r="AF146" s="16">
        <v>14</v>
      </c>
      <c r="AG146" s="16">
        <v>13</v>
      </c>
      <c r="AH146" s="16">
        <v>13</v>
      </c>
      <c r="AI146" s="16">
        <v>13</v>
      </c>
      <c r="AJ146" s="16">
        <v>13</v>
      </c>
      <c r="AK146" s="16">
        <v>13</v>
      </c>
    </row>
    <row r="147" spans="1:37" x14ac:dyDescent="0.2">
      <c r="A147" s="16" t="s">
        <v>70</v>
      </c>
      <c r="B147" s="16">
        <v>0</v>
      </c>
      <c r="C147" s="16">
        <v>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1</v>
      </c>
      <c r="AK147" s="16">
        <v>1</v>
      </c>
    </row>
    <row r="148" spans="1:37" x14ac:dyDescent="0.2">
      <c r="A148" s="16" t="s">
        <v>3</v>
      </c>
      <c r="B148" s="16">
        <v>0</v>
      </c>
      <c r="C148" s="16">
        <v>0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33</v>
      </c>
      <c r="W148" s="16">
        <v>32</v>
      </c>
      <c r="X148" s="16">
        <v>32</v>
      </c>
      <c r="Y148" s="16">
        <v>31</v>
      </c>
      <c r="Z148" s="16">
        <v>29</v>
      </c>
      <c r="AA148" s="16">
        <v>29</v>
      </c>
      <c r="AB148" s="16">
        <v>29</v>
      </c>
      <c r="AC148" s="16">
        <v>29</v>
      </c>
      <c r="AD148" s="16">
        <v>28</v>
      </c>
      <c r="AE148" s="16">
        <v>28</v>
      </c>
      <c r="AF148" s="16">
        <v>28</v>
      </c>
      <c r="AG148" s="16">
        <v>28</v>
      </c>
      <c r="AH148" s="16">
        <v>27</v>
      </c>
      <c r="AI148" s="16">
        <v>27</v>
      </c>
      <c r="AJ148" s="16">
        <v>28</v>
      </c>
      <c r="AK148" s="16">
        <v>27</v>
      </c>
    </row>
    <row r="149" spans="1:37" x14ac:dyDescent="0.2">
      <c r="A149" s="16" t="s">
        <v>71</v>
      </c>
      <c r="B149" s="16">
        <v>331</v>
      </c>
      <c r="C149" s="16">
        <v>331</v>
      </c>
      <c r="D149" s="16">
        <v>331</v>
      </c>
      <c r="E149" s="16">
        <v>348</v>
      </c>
      <c r="F149" s="16">
        <v>379</v>
      </c>
      <c r="G149" s="16">
        <v>380</v>
      </c>
      <c r="H149" s="16">
        <v>388</v>
      </c>
      <c r="I149" s="16">
        <v>430</v>
      </c>
      <c r="J149" s="16">
        <v>347</v>
      </c>
      <c r="K149" s="16">
        <v>414</v>
      </c>
      <c r="L149" s="16">
        <v>425</v>
      </c>
      <c r="M149" s="16">
        <v>410</v>
      </c>
      <c r="N149" s="16">
        <v>387</v>
      </c>
      <c r="O149" s="16">
        <v>448</v>
      </c>
      <c r="P149" s="16">
        <v>552</v>
      </c>
      <c r="Q149" s="16">
        <v>552</v>
      </c>
      <c r="R149" s="16">
        <v>552</v>
      </c>
      <c r="S149" s="16">
        <v>595</v>
      </c>
      <c r="T149" s="16">
        <v>517</v>
      </c>
      <c r="U149" s="16">
        <v>503</v>
      </c>
      <c r="V149" s="16">
        <v>459</v>
      </c>
      <c r="W149" s="16">
        <v>443</v>
      </c>
      <c r="X149" s="16">
        <v>442</v>
      </c>
      <c r="Y149" s="16">
        <v>435</v>
      </c>
      <c r="Z149" s="16">
        <v>432</v>
      </c>
      <c r="AA149" s="16">
        <v>432</v>
      </c>
      <c r="AB149" s="16">
        <v>435</v>
      </c>
      <c r="AC149" s="16">
        <v>438</v>
      </c>
      <c r="AD149" s="16">
        <v>429</v>
      </c>
      <c r="AE149" s="16">
        <v>428</v>
      </c>
      <c r="AF149" s="16">
        <v>430</v>
      </c>
      <c r="AG149" s="16">
        <v>427</v>
      </c>
      <c r="AH149" s="16">
        <v>410</v>
      </c>
      <c r="AI149" s="16">
        <v>411</v>
      </c>
      <c r="AJ149" s="16">
        <v>420</v>
      </c>
      <c r="AK149" s="16">
        <v>411</v>
      </c>
    </row>
    <row r="151" spans="1:37" ht="19" x14ac:dyDescent="0.25">
      <c r="A151" s="17" t="s">
        <v>83</v>
      </c>
    </row>
    <row r="152" spans="1:37" x14ac:dyDescent="0.2">
      <c r="A152" s="16" t="s">
        <v>29</v>
      </c>
      <c r="B152" s="16" t="s">
        <v>30</v>
      </c>
      <c r="C152" s="16" t="s">
        <v>31</v>
      </c>
      <c r="D152" s="16" t="s">
        <v>32</v>
      </c>
      <c r="E152" s="16" t="s">
        <v>33</v>
      </c>
      <c r="F152" s="16" t="s">
        <v>34</v>
      </c>
      <c r="G152" s="16" t="s">
        <v>35</v>
      </c>
      <c r="H152" s="16" t="s">
        <v>36</v>
      </c>
      <c r="I152" s="16" t="s">
        <v>37</v>
      </c>
      <c r="J152" s="16" t="s">
        <v>38</v>
      </c>
      <c r="K152" s="16" t="s">
        <v>39</v>
      </c>
      <c r="L152" s="16" t="s">
        <v>40</v>
      </c>
      <c r="M152" s="16" t="s">
        <v>41</v>
      </c>
      <c r="N152" s="16" t="s">
        <v>42</v>
      </c>
      <c r="O152" s="16" t="s">
        <v>43</v>
      </c>
      <c r="P152" s="16" t="s">
        <v>44</v>
      </c>
      <c r="Q152" s="16" t="s">
        <v>45</v>
      </c>
      <c r="R152" s="16" t="s">
        <v>46</v>
      </c>
      <c r="S152" s="16" t="s">
        <v>47</v>
      </c>
      <c r="T152" s="16" t="s">
        <v>48</v>
      </c>
      <c r="U152" s="16" t="s">
        <v>49</v>
      </c>
      <c r="V152" s="16" t="s">
        <v>50</v>
      </c>
      <c r="W152" s="16" t="s">
        <v>51</v>
      </c>
      <c r="X152" s="16" t="s">
        <v>52</v>
      </c>
      <c r="Y152" s="16" t="s">
        <v>53</v>
      </c>
      <c r="Z152" s="16" t="s">
        <v>54</v>
      </c>
      <c r="AA152" s="16" t="s">
        <v>55</v>
      </c>
      <c r="AB152" s="16" t="s">
        <v>56</v>
      </c>
      <c r="AC152" s="16" t="s">
        <v>57</v>
      </c>
      <c r="AD152" s="16" t="s">
        <v>58</v>
      </c>
      <c r="AE152" s="16" t="s">
        <v>59</v>
      </c>
      <c r="AF152" s="16" t="s">
        <v>60</v>
      </c>
      <c r="AG152" s="16" t="s">
        <v>61</v>
      </c>
      <c r="AH152" s="16" t="s">
        <v>62</v>
      </c>
      <c r="AI152" s="16" t="s">
        <v>63</v>
      </c>
      <c r="AJ152" s="16" t="s">
        <v>64</v>
      </c>
      <c r="AK152" s="16" t="s">
        <v>65</v>
      </c>
    </row>
    <row r="153" spans="1:37" x14ac:dyDescent="0.2">
      <c r="A153" s="16" t="s">
        <v>66</v>
      </c>
      <c r="B153" s="16">
        <v>434</v>
      </c>
      <c r="C153" s="16">
        <v>434</v>
      </c>
      <c r="D153" s="16">
        <v>434</v>
      </c>
      <c r="E153" s="16">
        <v>493</v>
      </c>
      <c r="F153" s="16">
        <v>388</v>
      </c>
      <c r="G153" s="16">
        <v>301</v>
      </c>
      <c r="H153" s="16">
        <v>192</v>
      </c>
      <c r="I153" s="16">
        <v>194</v>
      </c>
      <c r="J153" s="16">
        <v>297</v>
      </c>
      <c r="K153" s="16">
        <v>475</v>
      </c>
      <c r="L153" s="16">
        <v>481</v>
      </c>
      <c r="M153" s="16">
        <v>504</v>
      </c>
      <c r="N153" s="16">
        <v>522</v>
      </c>
      <c r="O153" s="16">
        <v>524</v>
      </c>
      <c r="P153" s="16">
        <v>523</v>
      </c>
      <c r="Q153" s="16">
        <v>517</v>
      </c>
      <c r="R153" s="16">
        <v>516</v>
      </c>
      <c r="S153" s="16">
        <v>471</v>
      </c>
      <c r="T153" s="16">
        <v>474</v>
      </c>
      <c r="U153" s="16">
        <v>454</v>
      </c>
      <c r="V153" s="16">
        <v>442</v>
      </c>
      <c r="W153" s="16">
        <v>440</v>
      </c>
      <c r="X153" s="16">
        <v>435</v>
      </c>
      <c r="Y153" s="16">
        <v>430</v>
      </c>
      <c r="Z153" s="16">
        <v>402</v>
      </c>
      <c r="AA153" s="16">
        <v>395</v>
      </c>
      <c r="AB153" s="16">
        <v>393</v>
      </c>
      <c r="AC153" s="16">
        <v>391</v>
      </c>
      <c r="AD153" s="16">
        <v>388</v>
      </c>
      <c r="AE153" s="16">
        <v>386</v>
      </c>
      <c r="AF153" s="16">
        <v>381</v>
      </c>
      <c r="AG153" s="16">
        <v>379</v>
      </c>
      <c r="AH153" s="16">
        <v>376</v>
      </c>
      <c r="AI153" s="16">
        <v>375</v>
      </c>
      <c r="AJ153" s="16">
        <v>372</v>
      </c>
      <c r="AK153" s="16">
        <v>371</v>
      </c>
    </row>
    <row r="154" spans="1:37" x14ac:dyDescent="0.2">
      <c r="A154" s="16" t="s">
        <v>67</v>
      </c>
      <c r="B154" s="16">
        <v>0</v>
      </c>
      <c r="C154" s="16">
        <v>0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  <c r="AK154" s="16">
        <v>0</v>
      </c>
    </row>
    <row r="155" spans="1:37" x14ac:dyDescent="0.2">
      <c r="A155" s="16" t="s">
        <v>68</v>
      </c>
      <c r="B155" s="16">
        <v>0</v>
      </c>
      <c r="C155" s="16">
        <v>0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  <c r="AK155" s="16">
        <v>0</v>
      </c>
    </row>
    <row r="156" spans="1:37" x14ac:dyDescent="0.2">
      <c r="A156" s="16" t="s">
        <v>1</v>
      </c>
      <c r="B156" s="16">
        <v>0</v>
      </c>
      <c r="C156" s="16">
        <v>0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  <c r="AK156" s="16">
        <v>0</v>
      </c>
    </row>
    <row r="157" spans="1:37" x14ac:dyDescent="0.2">
      <c r="A157" s="16" t="s">
        <v>2</v>
      </c>
      <c r="B157" s="16">
        <v>0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  <c r="AK157" s="16">
        <v>0</v>
      </c>
    </row>
    <row r="158" spans="1:37" x14ac:dyDescent="0.2">
      <c r="A158" s="16" t="s">
        <v>69</v>
      </c>
      <c r="B158" s="16">
        <v>0</v>
      </c>
      <c r="C158" s="16">
        <v>0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17</v>
      </c>
      <c r="V158" s="16">
        <v>17</v>
      </c>
      <c r="W158" s="16">
        <v>17</v>
      </c>
      <c r="X158" s="16">
        <v>17</v>
      </c>
      <c r="Y158" s="16">
        <v>17</v>
      </c>
      <c r="Z158" s="16">
        <v>17</v>
      </c>
      <c r="AA158" s="16">
        <v>17</v>
      </c>
      <c r="AB158" s="16">
        <v>17</v>
      </c>
      <c r="AC158" s="16">
        <v>17</v>
      </c>
      <c r="AD158" s="16">
        <v>17</v>
      </c>
      <c r="AE158" s="16">
        <v>17</v>
      </c>
      <c r="AF158" s="16">
        <v>17</v>
      </c>
      <c r="AG158" s="16">
        <v>17</v>
      </c>
      <c r="AH158" s="16">
        <v>17</v>
      </c>
      <c r="AI158" s="16">
        <v>17</v>
      </c>
      <c r="AJ158" s="16">
        <v>17</v>
      </c>
      <c r="AK158" s="16">
        <v>17</v>
      </c>
    </row>
    <row r="159" spans="1:37" x14ac:dyDescent="0.2">
      <c r="A159" s="16" t="s">
        <v>70</v>
      </c>
      <c r="B159" s="16">
        <v>0</v>
      </c>
      <c r="C159" s="16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1</v>
      </c>
      <c r="M159" s="16">
        <v>2</v>
      </c>
      <c r="N159" s="16">
        <v>3</v>
      </c>
      <c r="O159" s="16">
        <v>4</v>
      </c>
      <c r="P159" s="16">
        <v>4</v>
      </c>
      <c r="Q159" s="16">
        <v>5</v>
      </c>
      <c r="R159" s="16">
        <v>6</v>
      </c>
      <c r="S159" s="16">
        <v>6</v>
      </c>
      <c r="T159" s="16">
        <v>6</v>
      </c>
      <c r="U159" s="16">
        <v>7</v>
      </c>
      <c r="V159" s="16">
        <v>9</v>
      </c>
      <c r="W159" s="16">
        <v>9</v>
      </c>
      <c r="X159" s="16">
        <v>10</v>
      </c>
      <c r="Y159" s="16">
        <v>10</v>
      </c>
      <c r="Z159" s="16">
        <v>11</v>
      </c>
      <c r="AA159" s="16">
        <v>13</v>
      </c>
      <c r="AB159" s="16">
        <v>14</v>
      </c>
      <c r="AC159" s="16">
        <v>15</v>
      </c>
      <c r="AD159" s="16">
        <v>15</v>
      </c>
      <c r="AE159" s="16">
        <v>16</v>
      </c>
      <c r="AF159" s="16">
        <v>19</v>
      </c>
      <c r="AG159" s="16">
        <v>19</v>
      </c>
      <c r="AH159" s="16">
        <v>20</v>
      </c>
      <c r="AI159" s="16">
        <v>21</v>
      </c>
      <c r="AJ159" s="16">
        <v>22</v>
      </c>
      <c r="AK159" s="16">
        <v>23</v>
      </c>
    </row>
    <row r="160" spans="1:37" x14ac:dyDescent="0.2">
      <c r="A160" s="16" t="s">
        <v>3</v>
      </c>
      <c r="B160" s="16">
        <v>0</v>
      </c>
      <c r="C160" s="16">
        <v>0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2</v>
      </c>
      <c r="K160" s="16">
        <v>5</v>
      </c>
      <c r="L160" s="16">
        <v>5</v>
      </c>
      <c r="M160" s="16">
        <v>8</v>
      </c>
      <c r="N160" s="16">
        <v>9</v>
      </c>
      <c r="O160" s="16">
        <v>9</v>
      </c>
      <c r="P160" s="16">
        <v>10</v>
      </c>
      <c r="Q160" s="16">
        <v>13</v>
      </c>
      <c r="R160" s="16">
        <v>14</v>
      </c>
      <c r="S160" s="16">
        <v>16</v>
      </c>
      <c r="T160" s="16">
        <v>12</v>
      </c>
      <c r="U160" s="16">
        <v>13</v>
      </c>
      <c r="V160" s="16">
        <v>15</v>
      </c>
      <c r="W160" s="16">
        <v>16</v>
      </c>
      <c r="X160" s="16">
        <v>17</v>
      </c>
      <c r="Y160" s="16">
        <v>19</v>
      </c>
      <c r="Z160" s="16">
        <v>21</v>
      </c>
      <c r="AA160" s="16">
        <v>22</v>
      </c>
      <c r="AB160" s="16">
        <v>24</v>
      </c>
      <c r="AC160" s="16">
        <v>26</v>
      </c>
      <c r="AD160" s="16">
        <v>27</v>
      </c>
      <c r="AE160" s="16">
        <v>29</v>
      </c>
      <c r="AF160" s="16">
        <v>31</v>
      </c>
      <c r="AG160" s="16">
        <v>33</v>
      </c>
      <c r="AH160" s="16">
        <v>34</v>
      </c>
      <c r="AI160" s="16">
        <v>36</v>
      </c>
      <c r="AJ160" s="16">
        <v>37</v>
      </c>
      <c r="AK160" s="16">
        <v>38</v>
      </c>
    </row>
    <row r="161" spans="1:37" x14ac:dyDescent="0.2">
      <c r="A161" s="16" t="s">
        <v>71</v>
      </c>
      <c r="B161" s="16">
        <v>250</v>
      </c>
      <c r="C161" s="16">
        <v>250</v>
      </c>
      <c r="D161" s="16">
        <v>250</v>
      </c>
      <c r="E161" s="16">
        <v>247</v>
      </c>
      <c r="F161" s="16">
        <v>254</v>
      </c>
      <c r="G161" s="16">
        <v>220</v>
      </c>
      <c r="H161" s="16">
        <v>260</v>
      </c>
      <c r="I161" s="16">
        <v>253</v>
      </c>
      <c r="J161" s="16">
        <v>263</v>
      </c>
      <c r="K161" s="16">
        <v>228</v>
      </c>
      <c r="L161" s="16">
        <v>228</v>
      </c>
      <c r="M161" s="16">
        <v>228</v>
      </c>
      <c r="N161" s="16">
        <v>228</v>
      </c>
      <c r="O161" s="16">
        <v>230</v>
      </c>
      <c r="P161" s="16">
        <v>230</v>
      </c>
      <c r="Q161" s="16">
        <v>230</v>
      </c>
      <c r="R161" s="16">
        <v>230</v>
      </c>
      <c r="S161" s="16">
        <v>273</v>
      </c>
      <c r="T161" s="16">
        <v>274</v>
      </c>
      <c r="U161" s="16">
        <v>273</v>
      </c>
      <c r="V161" s="16">
        <v>273</v>
      </c>
      <c r="W161" s="16">
        <v>274</v>
      </c>
      <c r="X161" s="16">
        <v>273</v>
      </c>
      <c r="Y161" s="16">
        <v>274</v>
      </c>
      <c r="Z161" s="16">
        <v>300</v>
      </c>
      <c r="AA161" s="16">
        <v>300</v>
      </c>
      <c r="AB161" s="16">
        <v>300</v>
      </c>
      <c r="AC161" s="16">
        <v>300</v>
      </c>
      <c r="AD161" s="16">
        <v>300</v>
      </c>
      <c r="AE161" s="16">
        <v>300</v>
      </c>
      <c r="AF161" s="16">
        <v>300</v>
      </c>
      <c r="AG161" s="16">
        <v>300</v>
      </c>
      <c r="AH161" s="16">
        <v>300</v>
      </c>
      <c r="AI161" s="16">
        <v>300</v>
      </c>
      <c r="AJ161" s="16">
        <v>300</v>
      </c>
      <c r="AK161" s="16">
        <v>300</v>
      </c>
    </row>
    <row r="163" spans="1:37" ht="19" x14ac:dyDescent="0.25">
      <c r="A163" s="17" t="s">
        <v>84</v>
      </c>
    </row>
    <row r="164" spans="1:37" x14ac:dyDescent="0.2">
      <c r="A164" s="16" t="s">
        <v>29</v>
      </c>
      <c r="B164" s="16" t="s">
        <v>30</v>
      </c>
      <c r="C164" s="16" t="s">
        <v>31</v>
      </c>
      <c r="D164" s="16" t="s">
        <v>32</v>
      </c>
      <c r="E164" s="16" t="s">
        <v>33</v>
      </c>
      <c r="F164" s="16" t="s">
        <v>34</v>
      </c>
      <c r="G164" s="16" t="s">
        <v>35</v>
      </c>
      <c r="H164" s="16" t="s">
        <v>36</v>
      </c>
      <c r="I164" s="16" t="s">
        <v>37</v>
      </c>
      <c r="J164" s="16" t="s">
        <v>38</v>
      </c>
      <c r="K164" s="16" t="s">
        <v>39</v>
      </c>
      <c r="L164" s="16" t="s">
        <v>40</v>
      </c>
      <c r="M164" s="16" t="s">
        <v>41</v>
      </c>
      <c r="N164" s="16" t="s">
        <v>42</v>
      </c>
      <c r="O164" s="16" t="s">
        <v>43</v>
      </c>
      <c r="P164" s="16" t="s">
        <v>44</v>
      </c>
      <c r="Q164" s="16" t="s">
        <v>45</v>
      </c>
      <c r="R164" s="16" t="s">
        <v>46</v>
      </c>
      <c r="S164" s="16" t="s">
        <v>47</v>
      </c>
      <c r="T164" s="16" t="s">
        <v>48</v>
      </c>
      <c r="U164" s="16" t="s">
        <v>49</v>
      </c>
      <c r="V164" s="16" t="s">
        <v>50</v>
      </c>
      <c r="W164" s="16" t="s">
        <v>51</v>
      </c>
      <c r="X164" s="16" t="s">
        <v>52</v>
      </c>
      <c r="Y164" s="16" t="s">
        <v>53</v>
      </c>
      <c r="Z164" s="16" t="s">
        <v>54</v>
      </c>
      <c r="AA164" s="16" t="s">
        <v>55</v>
      </c>
      <c r="AB164" s="16" t="s">
        <v>56</v>
      </c>
      <c r="AC164" s="16" t="s">
        <v>57</v>
      </c>
      <c r="AD164" s="16" t="s">
        <v>58</v>
      </c>
      <c r="AE164" s="16" t="s">
        <v>59</v>
      </c>
      <c r="AF164" s="16" t="s">
        <v>60</v>
      </c>
      <c r="AG164" s="16" t="s">
        <v>61</v>
      </c>
      <c r="AH164" s="16" t="s">
        <v>62</v>
      </c>
      <c r="AI164" s="16" t="s">
        <v>63</v>
      </c>
      <c r="AJ164" s="16" t="s">
        <v>64</v>
      </c>
      <c r="AK164" s="16" t="s">
        <v>65</v>
      </c>
    </row>
    <row r="165" spans="1:37" x14ac:dyDescent="0.2">
      <c r="A165" s="16" t="s">
        <v>66</v>
      </c>
      <c r="B165" s="16">
        <v>142</v>
      </c>
      <c r="C165" s="16">
        <v>145</v>
      </c>
      <c r="D165" s="16">
        <v>149</v>
      </c>
      <c r="E165" s="16">
        <v>182</v>
      </c>
      <c r="F165" s="16">
        <v>162</v>
      </c>
      <c r="G165" s="16">
        <v>162</v>
      </c>
      <c r="H165" s="16">
        <v>98</v>
      </c>
      <c r="I165" s="16">
        <v>98</v>
      </c>
      <c r="J165" s="16">
        <v>98</v>
      </c>
      <c r="K165" s="16">
        <v>158</v>
      </c>
      <c r="L165" s="16">
        <v>173</v>
      </c>
      <c r="M165" s="16">
        <v>182</v>
      </c>
      <c r="N165" s="16">
        <v>190</v>
      </c>
      <c r="O165" s="16">
        <v>192</v>
      </c>
      <c r="P165" s="16">
        <v>121</v>
      </c>
      <c r="Q165" s="16">
        <v>125</v>
      </c>
      <c r="R165" s="16">
        <v>128</v>
      </c>
      <c r="S165" s="16">
        <v>149</v>
      </c>
      <c r="T165" s="16">
        <v>150</v>
      </c>
      <c r="U165" s="16">
        <v>150</v>
      </c>
      <c r="V165" s="16">
        <v>151</v>
      </c>
      <c r="W165" s="16">
        <v>153</v>
      </c>
      <c r="X165" s="16">
        <v>156</v>
      </c>
      <c r="Y165" s="16">
        <v>156</v>
      </c>
      <c r="Z165" s="16">
        <v>159</v>
      </c>
      <c r="AA165" s="16">
        <v>159</v>
      </c>
      <c r="AB165" s="16">
        <v>159</v>
      </c>
      <c r="AC165" s="16">
        <v>159</v>
      </c>
      <c r="AD165" s="16">
        <v>159</v>
      </c>
      <c r="AE165" s="16">
        <v>161</v>
      </c>
      <c r="AF165" s="16">
        <v>164</v>
      </c>
      <c r="AG165" s="16">
        <v>168</v>
      </c>
      <c r="AH165" s="16">
        <v>168</v>
      </c>
      <c r="AI165" s="16">
        <v>169</v>
      </c>
      <c r="AJ165" s="16">
        <v>170</v>
      </c>
      <c r="AK165" s="16">
        <v>173</v>
      </c>
    </row>
    <row r="166" spans="1:37" x14ac:dyDescent="0.2">
      <c r="A166" s="16" t="s">
        <v>67</v>
      </c>
      <c r="B166" s="16">
        <v>0</v>
      </c>
      <c r="C166" s="16">
        <v>0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  <c r="AK166" s="16">
        <v>0</v>
      </c>
    </row>
    <row r="167" spans="1:37" x14ac:dyDescent="0.2">
      <c r="A167" s="16" t="s">
        <v>68</v>
      </c>
      <c r="B167" s="16">
        <v>0</v>
      </c>
      <c r="C167" s="16">
        <v>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  <c r="AK167" s="16">
        <v>0</v>
      </c>
    </row>
    <row r="168" spans="1:37" x14ac:dyDescent="0.2">
      <c r="A168" s="16" t="s">
        <v>1</v>
      </c>
      <c r="B168" s="16">
        <v>0</v>
      </c>
      <c r="C168" s="16">
        <v>0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  <c r="AK168" s="16">
        <v>0</v>
      </c>
    </row>
    <row r="169" spans="1:37" x14ac:dyDescent="0.2">
      <c r="A169" s="16" t="s">
        <v>2</v>
      </c>
      <c r="B169" s="16">
        <v>0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  <c r="AK169" s="16">
        <v>0</v>
      </c>
    </row>
    <row r="170" spans="1:37" x14ac:dyDescent="0.2">
      <c r="A170" s="16" t="s">
        <v>69</v>
      </c>
      <c r="B170" s="16">
        <v>0</v>
      </c>
      <c r="C170" s="16">
        <v>0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  <c r="AK170" s="16">
        <v>0</v>
      </c>
    </row>
    <row r="171" spans="1:37" x14ac:dyDescent="0.2">
      <c r="A171" s="16" t="s">
        <v>70</v>
      </c>
      <c r="B171" s="16">
        <v>0</v>
      </c>
      <c r="C171" s="16">
        <v>0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  <c r="AK171" s="16">
        <v>0</v>
      </c>
    </row>
    <row r="172" spans="1:37" x14ac:dyDescent="0.2">
      <c r="A172" s="16" t="s">
        <v>3</v>
      </c>
      <c r="B172" s="16">
        <v>0</v>
      </c>
      <c r="C172" s="16">
        <v>0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2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1</v>
      </c>
      <c r="AH172" s="16">
        <v>1</v>
      </c>
      <c r="AI172" s="16">
        <v>1</v>
      </c>
      <c r="AJ172" s="16">
        <v>1</v>
      </c>
      <c r="AK172" s="16">
        <v>1</v>
      </c>
    </row>
    <row r="173" spans="1:37" x14ac:dyDescent="0.2">
      <c r="A173" s="16" t="s">
        <v>71</v>
      </c>
      <c r="B173" s="16">
        <v>0</v>
      </c>
      <c r="C173" s="16">
        <v>0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69</v>
      </c>
      <c r="Q173" s="16">
        <v>69</v>
      </c>
      <c r="R173" s="16">
        <v>69</v>
      </c>
      <c r="S173" s="16">
        <v>69</v>
      </c>
      <c r="T173" s="16">
        <v>69</v>
      </c>
      <c r="U173" s="16">
        <v>69</v>
      </c>
      <c r="V173" s="16">
        <v>69</v>
      </c>
      <c r="W173" s="16">
        <v>69</v>
      </c>
      <c r="X173" s="16">
        <v>69</v>
      </c>
      <c r="Y173" s="16">
        <v>69</v>
      </c>
      <c r="Z173" s="16">
        <v>69</v>
      </c>
      <c r="AA173" s="16">
        <v>69</v>
      </c>
      <c r="AB173" s="16">
        <v>69</v>
      </c>
      <c r="AC173" s="16">
        <v>69</v>
      </c>
      <c r="AD173" s="16">
        <v>69</v>
      </c>
      <c r="AE173" s="16">
        <v>69</v>
      </c>
      <c r="AF173" s="16">
        <v>69</v>
      </c>
      <c r="AG173" s="16">
        <v>69</v>
      </c>
      <c r="AH173" s="16">
        <v>69</v>
      </c>
      <c r="AI173" s="16">
        <v>69</v>
      </c>
      <c r="AJ173" s="16">
        <v>69</v>
      </c>
      <c r="AK173" s="16">
        <v>69</v>
      </c>
    </row>
  </sheetData>
  <pageMargins left="0.75" right="0.75" top="0.75" bottom="0.5" header="0.5" footer="0.75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21"/>
  <sheetViews>
    <sheetView workbookViewId="0">
      <selection activeCell="C14" sqref="C14"/>
    </sheetView>
  </sheetViews>
  <sheetFormatPr baseColWidth="10" defaultColWidth="10.83203125" defaultRowHeight="15" x14ac:dyDescent="0.2"/>
  <cols>
    <col min="1" max="2" width="26.33203125" customWidth="1"/>
    <col min="3" max="5" width="21.6640625" customWidth="1"/>
  </cols>
  <sheetData>
    <row r="2" spans="1:9" x14ac:dyDescent="0.2">
      <c r="A2" s="1" t="s">
        <v>14</v>
      </c>
    </row>
    <row r="3" spans="1:9" x14ac:dyDescent="0.2">
      <c r="A3" t="s">
        <v>102</v>
      </c>
      <c r="B3">
        <f>'Pre-ret calculations'!C9*'Pre-ret calculations'!D9+'Pre-ret calculations'!C11</f>
        <v>6691.8158999999987</v>
      </c>
    </row>
    <row r="4" spans="1:9" x14ac:dyDescent="0.2">
      <c r="A4" t="s">
        <v>103</v>
      </c>
    </row>
    <row r="7" spans="1:9" ht="19" x14ac:dyDescent="0.25">
      <c r="A7" s="10" t="s">
        <v>86</v>
      </c>
      <c r="B7" s="10"/>
    </row>
    <row r="8" spans="1:9" ht="34" x14ac:dyDescent="0.2">
      <c r="A8" s="11" t="s">
        <v>91</v>
      </c>
      <c r="B8" s="11" t="s">
        <v>92</v>
      </c>
      <c r="C8" s="11" t="s">
        <v>99</v>
      </c>
      <c r="D8" s="11" t="s">
        <v>98</v>
      </c>
      <c r="E8" s="11" t="s">
        <v>100</v>
      </c>
      <c r="F8" s="8" t="s">
        <v>14</v>
      </c>
      <c r="G8" s="8"/>
      <c r="H8" s="8"/>
      <c r="I8" s="8"/>
    </row>
    <row r="9" spans="1:9" x14ac:dyDescent="0.2">
      <c r="A9" t="str">
        <f>'Electricity Generation'!A9</f>
        <v>Oil/Gas Combustion Turbine</v>
      </c>
      <c r="B9" t="s">
        <v>111</v>
      </c>
      <c r="C9" s="6">
        <f>ROUND(SUM('Electricity Generation'!G105:K105)/SUM('Electricity Capacity'!G105:K105)/365/24*1000,3)</f>
        <v>0.47799999999999998</v>
      </c>
      <c r="D9" s="12">
        <f>AVERAGE('Electricity Generation'!G105:L105)</f>
        <v>13998.549999999997</v>
      </c>
      <c r="E9" s="13">
        <f>D9/$D$18</f>
        <v>0.18344170983635522</v>
      </c>
    </row>
    <row r="10" spans="1:9" x14ac:dyDescent="0.2">
      <c r="A10" t="str">
        <f>'Electricity Generation'!A10</f>
        <v>Oil/Gas Steam Turbine</v>
      </c>
      <c r="B10" t="s">
        <v>11</v>
      </c>
      <c r="C10" s="6">
        <f>ROUND(SUM('Electricity Generation'!G106:K106)/SUM('Electricity Capacity'!G106:K106)/365/24*1000,3)</f>
        <v>0.63100000000000001</v>
      </c>
      <c r="D10" s="12">
        <f>AVERAGE('Electricity Generation'!G106:L106)</f>
        <v>2680.5416666666665</v>
      </c>
      <c r="E10" s="13">
        <f t="shared" ref="E10:E17" si="0">D10/$D$18</f>
        <v>3.5126720026068897E-2</v>
      </c>
    </row>
    <row r="11" spans="1:9" x14ac:dyDescent="0.2">
      <c r="A11" t="str">
        <f>'Electricity Generation'!A11</f>
        <v>Oil/Gas Combined Cycle</v>
      </c>
      <c r="B11" t="s">
        <v>4</v>
      </c>
      <c r="C11" s="6">
        <f>ROUND(SUM('Electricity Generation'!G107:K107)/SUM('Electricity Capacity'!G107:K107)/365/24*1000,3)</f>
        <v>0.50900000000000001</v>
      </c>
      <c r="D11" s="12">
        <f>AVERAGE('Electricity Generation'!G107:L107)</f>
        <v>12095.821666666665</v>
      </c>
      <c r="E11" s="13">
        <f t="shared" si="0"/>
        <v>0.15850771747137848</v>
      </c>
      <c r="F11" t="s">
        <v>101</v>
      </c>
    </row>
    <row r="12" spans="1:9" x14ac:dyDescent="0.2">
      <c r="A12" t="str">
        <f>'Electricity Generation'!A12</f>
        <v>Coal</v>
      </c>
      <c r="B12" t="s">
        <v>94</v>
      </c>
      <c r="C12" s="6">
        <f>ROUND(SUM('Electricity Generation'!G108:K108)/SUM('Electricity Capacity'!G108:K108)/365/24*1000,3)</f>
        <v>0.75900000000000001</v>
      </c>
      <c r="D12" s="12">
        <f>AVERAGE('Electricity Generation'!G108:L108)</f>
        <v>41326.748333333337</v>
      </c>
      <c r="E12" s="13">
        <f>D12/$D$18</f>
        <v>0.54155961697771637</v>
      </c>
    </row>
    <row r="13" spans="1:9" x14ac:dyDescent="0.2">
      <c r="A13" t="str">
        <f>'Electricity Generation'!A13</f>
        <v>Nuclear</v>
      </c>
      <c r="B13" t="s">
        <v>2</v>
      </c>
      <c r="C13" s="6">
        <v>0</v>
      </c>
      <c r="D13" s="12">
        <v>0</v>
      </c>
      <c r="E13" s="13">
        <f t="shared" si="0"/>
        <v>0</v>
      </c>
    </row>
    <row r="14" spans="1:9" x14ac:dyDescent="0.2">
      <c r="A14" t="str">
        <f>'Electricity Generation'!A14</f>
        <v>Biomass / Geothermal</v>
      </c>
      <c r="B14" t="s">
        <v>95</v>
      </c>
      <c r="C14" s="6">
        <f>ROUND(SUM('Electricity Generation'!G110:K110)/SUM('Electricity Capacity'!G110:K110)/365/24*1000,3)</f>
        <v>0.86099999999999999</v>
      </c>
      <c r="D14" s="12">
        <f>AVERAGE('Electricity Generation'!G110:L110)</f>
        <v>1536.6333333333332</v>
      </c>
      <c r="E14" s="13">
        <f t="shared" si="0"/>
        <v>2.0136560290759019E-2</v>
      </c>
      <c r="F14" t="s">
        <v>116</v>
      </c>
    </row>
    <row r="15" spans="1:9" x14ac:dyDescent="0.2">
      <c r="A15" t="str">
        <f>'Electricity Generation'!A15</f>
        <v>Solar</v>
      </c>
      <c r="B15" t="s">
        <v>96</v>
      </c>
      <c r="C15" s="6">
        <f>ROUND(SUM('Electricity Generation'!G111:K111)/SUM('Electricity Capacity'!G111:K111)/365/24*1000,3)</f>
        <v>0.01</v>
      </c>
      <c r="D15" s="12">
        <f>AVERAGE('Electricity Generation'!G111:L111)</f>
        <v>0.31666666666666665</v>
      </c>
      <c r="E15" s="13">
        <f t="shared" si="0"/>
        <v>4.1497065611447256E-6</v>
      </c>
      <c r="F15" t="s">
        <v>97</v>
      </c>
    </row>
    <row r="16" spans="1:9" x14ac:dyDescent="0.2">
      <c r="A16" t="str">
        <f>'Electricity Generation'!A16</f>
        <v>Wind</v>
      </c>
      <c r="B16" t="s">
        <v>93</v>
      </c>
      <c r="C16" s="6">
        <f>ROUND(SUM('Electricity Generation'!G112:K112)/SUM('Electricity Capacity'!G112:K112)/365/24*1000,3)</f>
        <v>0.29499999999999998</v>
      </c>
      <c r="D16" s="12">
        <f>AVERAGE('Electricity Generation'!G112:L112)</f>
        <v>2836.2666666666664</v>
      </c>
      <c r="E16" s="13">
        <f t="shared" si="0"/>
        <v>3.7167392828913938E-2</v>
      </c>
    </row>
    <row r="17" spans="1:11" x14ac:dyDescent="0.2">
      <c r="A17" t="str">
        <f>'Electricity Generation'!A17</f>
        <v>Hydro / Wave / Tidal</v>
      </c>
      <c r="B17" t="s">
        <v>5</v>
      </c>
      <c r="C17" s="6">
        <f>ROUND(SUM('Electricity Generation'!G113:K113)/SUM('Electricity Capacity'!G113:K113)/365/24*1000,3)</f>
        <v>0.252</v>
      </c>
      <c r="D17" s="12">
        <f>AVERAGE('Electricity Generation'!G113:L113)</f>
        <v>1835.7383333333337</v>
      </c>
      <c r="E17" s="13">
        <f t="shared" si="0"/>
        <v>2.4056132862247004E-2</v>
      </c>
    </row>
    <row r="18" spans="1:11" x14ac:dyDescent="0.2">
      <c r="D18" s="14">
        <f>SUM(D9:D17)</f>
        <v>76310.616666666654</v>
      </c>
    </row>
    <row r="20" spans="1:11" x14ac:dyDescent="0.2">
      <c r="B20">
        <v>2005</v>
      </c>
      <c r="C20">
        <v>2006</v>
      </c>
      <c r="D20">
        <v>2007</v>
      </c>
      <c r="E20">
        <v>2008</v>
      </c>
      <c r="F20">
        <v>2009</v>
      </c>
      <c r="G20">
        <v>2010</v>
      </c>
      <c r="H20">
        <v>2011</v>
      </c>
      <c r="I20">
        <v>2012</v>
      </c>
      <c r="J20">
        <v>2013</v>
      </c>
      <c r="K20">
        <v>2014</v>
      </c>
    </row>
    <row r="21" spans="1:11" x14ac:dyDescent="0.2">
      <c r="B21">
        <f>'Electricity Generation'!B107/('Electricity Capacity'!B107*8760)*1000</f>
        <v>0.53022477458529182</v>
      </c>
      <c r="C21">
        <f>'Electricity Generation'!C107/('Electricity Capacity'!C107*8760)*1000</f>
        <v>0.53022477458529182</v>
      </c>
      <c r="D21">
        <f>'Electricity Generation'!D107/('Electricity Capacity'!D107*8760)*1000</f>
        <v>0.53022477458529182</v>
      </c>
      <c r="E21">
        <f>'Electricity Generation'!E107/('Electricity Capacity'!E107*8760)*1000</f>
        <v>0.58404326011546603</v>
      </c>
      <c r="F21">
        <f>'Electricity Generation'!F107/('Electricity Capacity'!F107*8760)*1000</f>
        <v>0.59571878803008083</v>
      </c>
      <c r="G21">
        <f>'Electricity Generation'!G107/('Electricity Capacity'!G107*8760)*1000</f>
        <v>0.54965925784502456</v>
      </c>
      <c r="H21">
        <f>'Electricity Generation'!H107/('Electricity Capacity'!H107*8760)*1000</f>
        <v>0.48212622581179637</v>
      </c>
      <c r="I21">
        <f>'Electricity Generation'!I107/('Electricity Capacity'!I107*8760)*1000</f>
        <v>0.50665695860203863</v>
      </c>
      <c r="J21">
        <f>'Electricity Generation'!J107/('Electricity Capacity'!J107*8760)*1000</f>
        <v>0.48163251501106102</v>
      </c>
      <c r="K21">
        <f>'Electricity Generation'!K107/('Electricity Capacity'!K107*8760)*1000</f>
        <v>0.52536146106051251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7D618-6D2D-49AF-8B7B-05B19619A138}">
  <dimension ref="A2:S82"/>
  <sheetViews>
    <sheetView zoomScale="130" zoomScaleNormal="130" workbookViewId="0">
      <selection activeCell="C14" sqref="C14"/>
    </sheetView>
  </sheetViews>
  <sheetFormatPr baseColWidth="10" defaultColWidth="8.83203125" defaultRowHeight="15" x14ac:dyDescent="0.2"/>
  <cols>
    <col min="1" max="1" width="11.33203125" customWidth="1"/>
    <col min="10" max="10" width="12.6640625" bestFit="1" customWidth="1"/>
    <col min="11" max="11" width="11.83203125" bestFit="1" customWidth="1"/>
  </cols>
  <sheetData>
    <row r="2" spans="1:10" ht="16" x14ac:dyDescent="0.2">
      <c r="A2" s="45" t="s">
        <v>162</v>
      </c>
      <c r="B2" s="44"/>
    </row>
    <row r="4" spans="1:10" ht="16" thickBot="1" x14ac:dyDescent="0.25">
      <c r="A4" s="128" t="s">
        <v>117</v>
      </c>
      <c r="B4" s="128"/>
      <c r="C4" s="128"/>
      <c r="D4" s="128"/>
      <c r="E4" s="128"/>
      <c r="F4" s="128"/>
      <c r="G4" s="128"/>
      <c r="H4" s="128"/>
    </row>
    <row r="5" spans="1:10" x14ac:dyDescent="0.2">
      <c r="A5" s="19" t="s">
        <v>118</v>
      </c>
      <c r="B5" s="20" t="s">
        <v>1</v>
      </c>
      <c r="C5" s="20" t="s">
        <v>119</v>
      </c>
      <c r="D5" s="20" t="s">
        <v>120</v>
      </c>
      <c r="E5" s="20" t="s">
        <v>121</v>
      </c>
      <c r="F5" s="20" t="s">
        <v>122</v>
      </c>
      <c r="G5" s="20" t="s">
        <v>3</v>
      </c>
      <c r="H5" s="21" t="s">
        <v>123</v>
      </c>
    </row>
    <row r="6" spans="1:10" x14ac:dyDescent="0.2">
      <c r="A6" s="22">
        <v>2013</v>
      </c>
      <c r="B6" s="23">
        <v>0.7</v>
      </c>
      <c r="C6" s="23">
        <v>0.31</v>
      </c>
      <c r="D6" s="23">
        <v>0.34</v>
      </c>
      <c r="E6" s="23">
        <v>0.15</v>
      </c>
      <c r="F6" s="23">
        <v>0.26</v>
      </c>
      <c r="G6" s="23">
        <v>0.32</v>
      </c>
      <c r="H6" s="24">
        <v>0.26</v>
      </c>
    </row>
    <row r="7" spans="1:10" x14ac:dyDescent="0.2">
      <c r="A7" s="22">
        <v>2014</v>
      </c>
      <c r="B7" s="23">
        <v>0.77</v>
      </c>
      <c r="C7" s="23">
        <v>0.3</v>
      </c>
      <c r="D7" s="23">
        <v>0.15</v>
      </c>
      <c r="E7" s="23">
        <v>0.08</v>
      </c>
      <c r="F7" s="23">
        <v>0.24</v>
      </c>
      <c r="G7" s="23">
        <v>0.28999999999999998</v>
      </c>
      <c r="H7" s="24">
        <v>0.22</v>
      </c>
    </row>
    <row r="8" spans="1:10" x14ac:dyDescent="0.2">
      <c r="A8" s="22">
        <v>2015</v>
      </c>
      <c r="B8" s="23">
        <v>0.72</v>
      </c>
      <c r="C8" s="23">
        <v>0.3</v>
      </c>
      <c r="D8" s="23">
        <v>0.33</v>
      </c>
      <c r="E8" s="23">
        <v>0.09</v>
      </c>
      <c r="F8" s="23">
        <v>0.22</v>
      </c>
      <c r="G8" s="23">
        <v>0.32</v>
      </c>
      <c r="H8" s="24">
        <v>0.2</v>
      </c>
    </row>
    <row r="9" spans="1:10" x14ac:dyDescent="0.2">
      <c r="A9" s="22">
        <v>2016</v>
      </c>
      <c r="B9" s="23">
        <v>0.69</v>
      </c>
      <c r="C9" s="23">
        <v>0.26</v>
      </c>
      <c r="D9" s="23">
        <v>0.4</v>
      </c>
      <c r="E9" s="23">
        <v>0.09</v>
      </c>
      <c r="F9" s="23">
        <v>0.22</v>
      </c>
      <c r="G9" s="23">
        <v>0.35</v>
      </c>
      <c r="H9" s="24">
        <v>0.16</v>
      </c>
    </row>
    <row r="10" spans="1:10" ht="16" thickBot="1" x14ac:dyDescent="0.25">
      <c r="A10" s="25">
        <v>2017</v>
      </c>
      <c r="B10" s="26">
        <v>0.67</v>
      </c>
      <c r="C10" s="26">
        <v>0.26</v>
      </c>
      <c r="D10" s="26">
        <v>0.49</v>
      </c>
      <c r="E10" s="26">
        <v>0.12</v>
      </c>
      <c r="F10" s="26">
        <v>0.24</v>
      </c>
      <c r="G10" s="26">
        <v>0.35</v>
      </c>
      <c r="H10" s="27">
        <v>0.13526641349999999</v>
      </c>
    </row>
    <row r="11" spans="1:10" x14ac:dyDescent="0.2">
      <c r="A11" s="30" t="s">
        <v>199</v>
      </c>
      <c r="B11" s="29">
        <f>AVERAGE(B6:B10)</f>
        <v>0.71</v>
      </c>
      <c r="C11" s="29">
        <f>AVERAGE(D23:D26)</f>
        <v>0.69215732687623266</v>
      </c>
      <c r="D11" s="29">
        <f t="shared" ref="D11:G11" si="0">AVERAGE(D6:D10)</f>
        <v>0.34200000000000003</v>
      </c>
      <c r="E11" s="29">
        <f t="shared" si="0"/>
        <v>0.10599999999999998</v>
      </c>
      <c r="F11" s="29">
        <f t="shared" si="0"/>
        <v>0.23599999999999999</v>
      </c>
      <c r="G11" s="29">
        <f t="shared" si="0"/>
        <v>0.32599999999999996</v>
      </c>
      <c r="H11" s="29">
        <f>AVERAGE(H6:H10)</f>
        <v>0.1950532827</v>
      </c>
      <c r="J11" s="52"/>
    </row>
    <row r="12" spans="1:10" x14ac:dyDescent="0.2">
      <c r="A12" s="30" t="s">
        <v>200</v>
      </c>
      <c r="B12" s="29">
        <f>AVERAGE(B8:B10)</f>
        <v>0.69333333333333336</v>
      </c>
      <c r="C12" s="29">
        <f>AVERAGE(C8:C10)</f>
        <v>0.27333333333333337</v>
      </c>
      <c r="D12" s="29">
        <f t="shared" ref="C12:H12" si="1">AVERAGE(D8:D10)</f>
        <v>0.40666666666666668</v>
      </c>
      <c r="E12" s="29">
        <f t="shared" si="1"/>
        <v>9.9999999999999992E-2</v>
      </c>
      <c r="F12" s="29">
        <f t="shared" si="1"/>
        <v>0.22666666666666666</v>
      </c>
      <c r="G12" s="29">
        <f t="shared" si="1"/>
        <v>0.34</v>
      </c>
      <c r="H12" s="29">
        <f t="shared" si="1"/>
        <v>0.16508880449999999</v>
      </c>
      <c r="J12" s="52"/>
    </row>
    <row r="14" spans="1:10" x14ac:dyDescent="0.2">
      <c r="A14" t="s">
        <v>161</v>
      </c>
    </row>
    <row r="15" spans="1:10" x14ac:dyDescent="0.2">
      <c r="A15" t="s">
        <v>163</v>
      </c>
    </row>
    <row r="16" spans="1:10" x14ac:dyDescent="0.2">
      <c r="A16" t="s">
        <v>164</v>
      </c>
    </row>
    <row r="18" spans="1:19" ht="16" x14ac:dyDescent="0.2">
      <c r="A18" s="45" t="s">
        <v>153</v>
      </c>
      <c r="B18" s="44"/>
    </row>
    <row r="20" spans="1:19" x14ac:dyDescent="0.2">
      <c r="A20" t="s">
        <v>165</v>
      </c>
    </row>
    <row r="22" spans="1:19" x14ac:dyDescent="0.2">
      <c r="B22" t="s">
        <v>169</v>
      </c>
      <c r="C22" t="s">
        <v>170</v>
      </c>
    </row>
    <row r="23" spans="1:19" x14ac:dyDescent="0.2">
      <c r="A23">
        <v>2022</v>
      </c>
      <c r="B23" s="51">
        <f>C33</f>
        <v>5024</v>
      </c>
      <c r="C23" s="51">
        <f>M33</f>
        <v>30460</v>
      </c>
      <c r="D23" s="43">
        <f>C23*1000/B23/365/24</f>
        <v>0.69211165401506569</v>
      </c>
    </row>
    <row r="24" spans="1:19" x14ac:dyDescent="0.2">
      <c r="A24">
        <v>2027</v>
      </c>
      <c r="B24" s="51">
        <f>C46</f>
        <v>5114</v>
      </c>
      <c r="C24" s="51">
        <f>M46</f>
        <v>30930</v>
      </c>
      <c r="D24" s="43">
        <f t="shared" ref="D24:D26" si="2">C24*1000/B24/365/24</f>
        <v>0.69042274497618672</v>
      </c>
    </row>
    <row r="25" spans="1:19" x14ac:dyDescent="0.2">
      <c r="A25">
        <v>2032</v>
      </c>
      <c r="B25" s="51">
        <f>C60</f>
        <v>5204</v>
      </c>
      <c r="C25" s="51">
        <f>M60</f>
        <v>31500</v>
      </c>
      <c r="D25" s="43">
        <f t="shared" si="2"/>
        <v>0.69098585913891319</v>
      </c>
    </row>
    <row r="26" spans="1:19" x14ac:dyDescent="0.2">
      <c r="A26">
        <v>2037</v>
      </c>
      <c r="B26" s="51">
        <f>C73</f>
        <v>5339</v>
      </c>
      <c r="C26" s="51">
        <f>M73</f>
        <v>32510</v>
      </c>
      <c r="D26" s="43">
        <f t="shared" si="2"/>
        <v>0.69510904937476525</v>
      </c>
    </row>
    <row r="28" spans="1:19" x14ac:dyDescent="0.2">
      <c r="A28" s="46" t="s">
        <v>166</v>
      </c>
      <c r="B28" s="32"/>
      <c r="C28" s="32"/>
      <c r="D28" s="32"/>
      <c r="E28" s="32"/>
      <c r="F28" s="32"/>
      <c r="G28" s="32"/>
      <c r="H28" s="32"/>
      <c r="I28" s="32"/>
      <c r="K28" s="46" t="s">
        <v>168</v>
      </c>
      <c r="L28" s="32"/>
      <c r="M28" s="32"/>
      <c r="N28" s="32"/>
      <c r="O28" s="32"/>
      <c r="P28" s="32"/>
      <c r="Q28" s="32"/>
      <c r="R28" s="32"/>
      <c r="S28" s="32"/>
    </row>
    <row r="29" spans="1:19" x14ac:dyDescent="0.2">
      <c r="A29" s="47"/>
      <c r="B29" s="32"/>
      <c r="C29" s="32"/>
      <c r="D29" s="32"/>
      <c r="E29" s="32"/>
      <c r="F29" s="32"/>
      <c r="G29" s="32"/>
      <c r="H29" s="32"/>
      <c r="I29" s="32"/>
      <c r="K29" s="47"/>
      <c r="L29" s="32"/>
      <c r="M29" s="32"/>
      <c r="N29" s="32"/>
      <c r="O29" s="32"/>
      <c r="P29" s="32"/>
      <c r="Q29" s="32"/>
      <c r="R29" s="32"/>
      <c r="S29" s="32"/>
    </row>
    <row r="30" spans="1:19" ht="48" x14ac:dyDescent="0.2">
      <c r="A30" s="35">
        <v>2022</v>
      </c>
      <c r="B30" s="35"/>
      <c r="C30" s="35" t="s">
        <v>159</v>
      </c>
      <c r="D30" s="35" t="s">
        <v>143</v>
      </c>
      <c r="E30" s="35" t="s">
        <v>144</v>
      </c>
      <c r="F30" s="35" t="s">
        <v>145</v>
      </c>
      <c r="G30" s="35" t="s">
        <v>146</v>
      </c>
      <c r="H30" s="35" t="s">
        <v>147</v>
      </c>
      <c r="I30" s="35" t="s">
        <v>148</v>
      </c>
      <c r="K30" s="35">
        <v>2022</v>
      </c>
      <c r="L30" s="35"/>
      <c r="M30" s="35" t="s">
        <v>142</v>
      </c>
      <c r="N30" s="35" t="s">
        <v>143</v>
      </c>
      <c r="O30" s="35" t="s">
        <v>144</v>
      </c>
      <c r="P30" s="35" t="s">
        <v>145</v>
      </c>
      <c r="Q30" s="35" t="s">
        <v>146</v>
      </c>
      <c r="R30" s="35" t="s">
        <v>147</v>
      </c>
      <c r="S30" s="35" t="s">
        <v>148</v>
      </c>
    </row>
    <row r="31" spans="1:19" ht="32" x14ac:dyDescent="0.2">
      <c r="A31" s="36" t="s">
        <v>149</v>
      </c>
      <c r="B31" s="39" t="s">
        <v>160</v>
      </c>
      <c r="C31" s="38">
        <v>12260</v>
      </c>
      <c r="D31" s="38">
        <v>11847</v>
      </c>
      <c r="E31" s="38">
        <v>12260</v>
      </c>
      <c r="F31" s="38">
        <v>12260</v>
      </c>
      <c r="G31" s="38">
        <v>12260</v>
      </c>
      <c r="H31" s="38">
        <v>12260</v>
      </c>
      <c r="I31" s="38">
        <v>12260</v>
      </c>
      <c r="K31" s="36" t="s">
        <v>149</v>
      </c>
      <c r="L31" s="37" t="s">
        <v>150</v>
      </c>
      <c r="M31" s="38">
        <v>87870</v>
      </c>
      <c r="N31" s="38">
        <v>85070</v>
      </c>
      <c r="O31" s="38">
        <v>87870</v>
      </c>
      <c r="P31" s="38">
        <v>87870</v>
      </c>
      <c r="Q31" s="38">
        <v>87870</v>
      </c>
      <c r="R31" s="38">
        <v>87870</v>
      </c>
      <c r="S31" s="38">
        <v>87870</v>
      </c>
    </row>
    <row r="32" spans="1:19" x14ac:dyDescent="0.2">
      <c r="A32" s="40" t="s">
        <v>151</v>
      </c>
      <c r="B32" s="39" t="s">
        <v>152</v>
      </c>
      <c r="C32" s="38">
        <v>3849</v>
      </c>
      <c r="D32" s="38">
        <v>3849</v>
      </c>
      <c r="E32" s="38">
        <v>3849</v>
      </c>
      <c r="F32" s="38">
        <v>5430</v>
      </c>
      <c r="G32" s="38">
        <v>3849</v>
      </c>
      <c r="H32" s="38">
        <v>3849</v>
      </c>
      <c r="I32" s="38">
        <v>3849</v>
      </c>
      <c r="K32" s="125" t="s">
        <v>151</v>
      </c>
      <c r="L32" s="39" t="s">
        <v>152</v>
      </c>
      <c r="M32" s="38">
        <v>21290</v>
      </c>
      <c r="N32" s="38">
        <v>20220</v>
      </c>
      <c r="O32" s="38">
        <v>21500</v>
      </c>
      <c r="P32" s="38">
        <v>23710</v>
      </c>
      <c r="Q32" s="38">
        <v>21280</v>
      </c>
      <c r="R32" s="38">
        <v>21220</v>
      </c>
      <c r="S32" s="38">
        <v>19200</v>
      </c>
    </row>
    <row r="33" spans="1:19" x14ac:dyDescent="0.2">
      <c r="A33" s="41"/>
      <c r="B33" s="39" t="s">
        <v>153</v>
      </c>
      <c r="C33" s="38">
        <v>5024</v>
      </c>
      <c r="D33" s="38">
        <v>4934</v>
      </c>
      <c r="E33" s="38">
        <v>5024</v>
      </c>
      <c r="F33" s="38">
        <v>5024</v>
      </c>
      <c r="G33" s="38">
        <v>5024</v>
      </c>
      <c r="H33" s="38">
        <v>5024</v>
      </c>
      <c r="I33" s="38">
        <v>5484</v>
      </c>
      <c r="K33" s="126"/>
      <c r="L33" s="39" t="s">
        <v>153</v>
      </c>
      <c r="M33" s="38">
        <v>30460</v>
      </c>
      <c r="N33" s="38">
        <v>29800</v>
      </c>
      <c r="O33" s="38">
        <v>30460</v>
      </c>
      <c r="P33" s="38">
        <v>30440</v>
      </c>
      <c r="Q33" s="38">
        <v>30460</v>
      </c>
      <c r="R33" s="38">
        <v>30460</v>
      </c>
      <c r="S33" s="38">
        <v>33930</v>
      </c>
    </row>
    <row r="34" spans="1:19" x14ac:dyDescent="0.2">
      <c r="A34" s="41"/>
      <c r="B34" s="39" t="s">
        <v>154</v>
      </c>
      <c r="C34" s="38">
        <v>1746</v>
      </c>
      <c r="D34" s="38">
        <v>1746</v>
      </c>
      <c r="E34" s="38">
        <v>1746</v>
      </c>
      <c r="F34" s="38">
        <v>1746</v>
      </c>
      <c r="G34" s="38">
        <v>1746</v>
      </c>
      <c r="H34" s="38">
        <v>1746</v>
      </c>
      <c r="I34" s="38">
        <v>1746</v>
      </c>
      <c r="K34" s="126"/>
      <c r="L34" s="39" t="s">
        <v>154</v>
      </c>
      <c r="M34" s="38">
        <v>10750</v>
      </c>
      <c r="N34" s="38">
        <v>10730</v>
      </c>
      <c r="O34" s="38">
        <v>10740</v>
      </c>
      <c r="P34" s="38">
        <v>10730</v>
      </c>
      <c r="Q34" s="38">
        <v>10750</v>
      </c>
      <c r="R34" s="38">
        <v>10760</v>
      </c>
      <c r="S34" s="38">
        <v>10680</v>
      </c>
    </row>
    <row r="35" spans="1:19" x14ac:dyDescent="0.2">
      <c r="A35" s="41"/>
      <c r="B35" s="39" t="s">
        <v>155</v>
      </c>
      <c r="C35" s="38">
        <v>1059</v>
      </c>
      <c r="D35" s="38">
        <v>916</v>
      </c>
      <c r="E35" s="38">
        <v>916</v>
      </c>
      <c r="F35" s="38">
        <v>1059</v>
      </c>
      <c r="G35" s="38">
        <v>964</v>
      </c>
      <c r="H35" s="38">
        <v>916</v>
      </c>
      <c r="I35" s="38">
        <v>916</v>
      </c>
      <c r="K35" s="126"/>
      <c r="L35" s="39" t="s">
        <v>155</v>
      </c>
      <c r="M35" s="38">
        <v>2140</v>
      </c>
      <c r="N35" s="38">
        <v>1910</v>
      </c>
      <c r="O35" s="38">
        <v>2030</v>
      </c>
      <c r="P35" s="38">
        <v>1840</v>
      </c>
      <c r="Q35" s="38">
        <v>2110</v>
      </c>
      <c r="R35" s="38">
        <v>2100</v>
      </c>
      <c r="S35" s="38">
        <v>1780</v>
      </c>
    </row>
    <row r="36" spans="1:19" x14ac:dyDescent="0.2">
      <c r="A36" s="41"/>
      <c r="B36" s="39" t="s">
        <v>156</v>
      </c>
      <c r="C36" s="38">
        <v>1581</v>
      </c>
      <c r="D36" s="38">
        <v>1581</v>
      </c>
      <c r="E36" s="38">
        <v>1581</v>
      </c>
      <c r="F36" s="38">
        <v>0</v>
      </c>
      <c r="G36" s="38">
        <v>1581</v>
      </c>
      <c r="H36" s="38">
        <v>1581</v>
      </c>
      <c r="I36" s="38">
        <v>1581</v>
      </c>
      <c r="K36" s="126"/>
      <c r="L36" s="39" t="s">
        <v>156</v>
      </c>
      <c r="M36" s="38">
        <v>1710</v>
      </c>
      <c r="N36" s="38">
        <v>1530</v>
      </c>
      <c r="O36" s="38">
        <v>1690</v>
      </c>
      <c r="P36" s="38">
        <v>0</v>
      </c>
      <c r="Q36" s="38">
        <v>1770</v>
      </c>
      <c r="R36" s="38">
        <v>1790</v>
      </c>
      <c r="S36" s="38">
        <v>1360</v>
      </c>
    </row>
    <row r="37" spans="1:19" x14ac:dyDescent="0.2">
      <c r="A37" s="41"/>
      <c r="B37" s="39" t="s">
        <v>122</v>
      </c>
      <c r="C37" s="38">
        <v>894</v>
      </c>
      <c r="D37" s="38">
        <v>894</v>
      </c>
      <c r="E37" s="38">
        <v>894</v>
      </c>
      <c r="F37" s="38">
        <v>894</v>
      </c>
      <c r="G37" s="38">
        <v>894</v>
      </c>
      <c r="H37" s="38">
        <v>894</v>
      </c>
      <c r="I37" s="38">
        <v>894</v>
      </c>
      <c r="K37" s="126"/>
      <c r="L37" s="39" t="s">
        <v>122</v>
      </c>
      <c r="M37" s="38">
        <v>1910</v>
      </c>
      <c r="N37" s="38">
        <v>1910</v>
      </c>
      <c r="O37" s="38">
        <v>1910</v>
      </c>
      <c r="P37" s="38">
        <v>1910</v>
      </c>
      <c r="Q37" s="38">
        <v>1910</v>
      </c>
      <c r="R37" s="38">
        <v>1910</v>
      </c>
      <c r="S37" s="38">
        <v>1910</v>
      </c>
    </row>
    <row r="38" spans="1:19" x14ac:dyDescent="0.2">
      <c r="A38" s="41"/>
      <c r="B38" s="39" t="s">
        <v>3</v>
      </c>
      <c r="C38" s="38">
        <v>3045</v>
      </c>
      <c r="D38" s="38">
        <v>2945</v>
      </c>
      <c r="E38" s="38">
        <v>3045</v>
      </c>
      <c r="F38" s="38">
        <v>3045</v>
      </c>
      <c r="G38" s="38">
        <v>3045</v>
      </c>
      <c r="H38" s="38">
        <v>3045</v>
      </c>
      <c r="I38" s="38">
        <v>3045</v>
      </c>
      <c r="K38" s="126"/>
      <c r="L38" s="39" t="s">
        <v>3</v>
      </c>
      <c r="M38" s="38">
        <v>9890</v>
      </c>
      <c r="N38" s="38">
        <v>9530</v>
      </c>
      <c r="O38" s="38">
        <v>9890</v>
      </c>
      <c r="P38" s="38">
        <v>9890</v>
      </c>
      <c r="Q38" s="38">
        <v>9890</v>
      </c>
      <c r="R38" s="38">
        <v>9890</v>
      </c>
      <c r="S38" s="38">
        <v>9890</v>
      </c>
    </row>
    <row r="39" spans="1:19" x14ac:dyDescent="0.2">
      <c r="A39" s="41"/>
      <c r="B39" s="39" t="s">
        <v>70</v>
      </c>
      <c r="C39" s="38">
        <v>200</v>
      </c>
      <c r="D39" s="38">
        <v>200</v>
      </c>
      <c r="E39" s="38">
        <v>200</v>
      </c>
      <c r="F39" s="38">
        <v>200</v>
      </c>
      <c r="G39" s="38">
        <v>200</v>
      </c>
      <c r="H39" s="38">
        <v>200</v>
      </c>
      <c r="I39" s="38">
        <v>200</v>
      </c>
      <c r="K39" s="126"/>
      <c r="L39" s="39" t="s">
        <v>70</v>
      </c>
      <c r="M39" s="38">
        <v>300</v>
      </c>
      <c r="N39" s="38">
        <v>300</v>
      </c>
      <c r="O39" s="38">
        <v>300</v>
      </c>
      <c r="P39" s="38">
        <v>300</v>
      </c>
      <c r="Q39" s="38">
        <v>300</v>
      </c>
      <c r="R39" s="38">
        <v>300</v>
      </c>
      <c r="S39" s="38">
        <v>300</v>
      </c>
    </row>
    <row r="40" spans="1:19" x14ac:dyDescent="0.2">
      <c r="A40" s="41"/>
      <c r="B40" s="39" t="s">
        <v>123</v>
      </c>
      <c r="C40" s="38">
        <v>479</v>
      </c>
      <c r="D40" s="38">
        <v>479</v>
      </c>
      <c r="E40" s="38">
        <v>479</v>
      </c>
      <c r="F40" s="38">
        <v>479</v>
      </c>
      <c r="G40" s="38">
        <v>479</v>
      </c>
      <c r="H40" s="38">
        <v>479</v>
      </c>
      <c r="I40" s="38">
        <v>479</v>
      </c>
      <c r="K40" s="126"/>
      <c r="L40" s="39" t="s">
        <v>123</v>
      </c>
      <c r="M40" s="38">
        <v>2570</v>
      </c>
      <c r="N40" s="38">
        <v>2570</v>
      </c>
      <c r="O40" s="38">
        <v>2570</v>
      </c>
      <c r="P40" s="38">
        <v>2570</v>
      </c>
      <c r="Q40" s="38">
        <v>2570</v>
      </c>
      <c r="R40" s="38">
        <v>2570</v>
      </c>
      <c r="S40" s="38">
        <v>2570</v>
      </c>
    </row>
    <row r="41" spans="1:19" x14ac:dyDescent="0.2">
      <c r="A41" s="42"/>
      <c r="B41" s="39" t="s">
        <v>158</v>
      </c>
      <c r="C41" s="38">
        <v>17877</v>
      </c>
      <c r="D41" s="38">
        <v>17544</v>
      </c>
      <c r="E41" s="38">
        <v>17734</v>
      </c>
      <c r="F41" s="38">
        <v>17877</v>
      </c>
      <c r="G41" s="38">
        <v>17782</v>
      </c>
      <c r="H41" s="38">
        <v>17734</v>
      </c>
      <c r="I41" s="38">
        <v>18194</v>
      </c>
      <c r="K41" s="126"/>
      <c r="L41" s="39" t="s">
        <v>157</v>
      </c>
      <c r="M41" s="38">
        <v>6850</v>
      </c>
      <c r="N41" s="38">
        <v>6570</v>
      </c>
      <c r="O41" s="38">
        <v>6780</v>
      </c>
      <c r="P41" s="38">
        <v>6480</v>
      </c>
      <c r="Q41" s="38">
        <v>6830</v>
      </c>
      <c r="R41" s="38">
        <v>6870</v>
      </c>
      <c r="S41" s="38">
        <v>6250</v>
      </c>
    </row>
    <row r="42" spans="1:19" x14ac:dyDescent="0.2">
      <c r="A42" s="32"/>
      <c r="B42" s="32"/>
      <c r="C42" s="32"/>
      <c r="D42" s="32"/>
      <c r="E42" s="32"/>
      <c r="F42" s="32"/>
      <c r="G42" s="32"/>
      <c r="H42" s="32"/>
      <c r="I42" s="32"/>
      <c r="K42" s="127"/>
      <c r="L42" s="39" t="s">
        <v>158</v>
      </c>
      <c r="M42" s="38">
        <v>87870</v>
      </c>
      <c r="N42" s="38">
        <v>85070</v>
      </c>
      <c r="O42" s="38">
        <v>87870</v>
      </c>
      <c r="P42" s="38">
        <v>87870</v>
      </c>
      <c r="Q42" s="38">
        <v>87870</v>
      </c>
      <c r="R42" s="38">
        <v>87870</v>
      </c>
      <c r="S42" s="38">
        <v>87870</v>
      </c>
    </row>
    <row r="43" spans="1:19" ht="48" x14ac:dyDescent="0.2">
      <c r="A43" s="35">
        <v>2027</v>
      </c>
      <c r="B43" s="35"/>
      <c r="C43" s="35" t="s">
        <v>159</v>
      </c>
      <c r="D43" s="35" t="s">
        <v>143</v>
      </c>
      <c r="E43" s="35" t="s">
        <v>144</v>
      </c>
      <c r="F43" s="35" t="s">
        <v>145</v>
      </c>
      <c r="G43" s="35" t="s">
        <v>146</v>
      </c>
      <c r="H43" s="35" t="s">
        <v>147</v>
      </c>
      <c r="I43" s="35" t="s">
        <v>148</v>
      </c>
      <c r="K43" s="35">
        <v>2027</v>
      </c>
      <c r="L43" s="35"/>
      <c r="M43" s="35" t="s">
        <v>159</v>
      </c>
      <c r="N43" s="35" t="s">
        <v>143</v>
      </c>
      <c r="O43" s="35" t="s">
        <v>144</v>
      </c>
      <c r="P43" s="35" t="s">
        <v>145</v>
      </c>
      <c r="Q43" s="35" t="s">
        <v>146</v>
      </c>
      <c r="R43" s="35" t="s">
        <v>147</v>
      </c>
      <c r="S43" s="35" t="s">
        <v>148</v>
      </c>
    </row>
    <row r="44" spans="1:19" ht="32" x14ac:dyDescent="0.2">
      <c r="A44" s="36" t="s">
        <v>149</v>
      </c>
      <c r="B44" s="39" t="s">
        <v>160</v>
      </c>
      <c r="C44" s="38">
        <v>12814</v>
      </c>
      <c r="D44" s="38">
        <v>12025</v>
      </c>
      <c r="E44" s="38">
        <v>12814</v>
      </c>
      <c r="F44" s="38">
        <v>12814</v>
      </c>
      <c r="G44" s="38">
        <v>12814</v>
      </c>
      <c r="H44" s="38">
        <v>12814</v>
      </c>
      <c r="I44" s="38">
        <v>12814</v>
      </c>
      <c r="K44" s="36" t="s">
        <v>149</v>
      </c>
      <c r="L44" s="37" t="s">
        <v>150</v>
      </c>
      <c r="M44" s="38">
        <v>91680</v>
      </c>
      <c r="N44" s="38">
        <v>86400</v>
      </c>
      <c r="O44" s="38">
        <v>91680</v>
      </c>
      <c r="P44" s="38">
        <v>91680</v>
      </c>
      <c r="Q44" s="38">
        <v>91680</v>
      </c>
      <c r="R44" s="38">
        <v>91680</v>
      </c>
      <c r="S44" s="38">
        <v>91680</v>
      </c>
    </row>
    <row r="45" spans="1:19" x14ac:dyDescent="0.2">
      <c r="A45" s="40" t="s">
        <v>151</v>
      </c>
      <c r="B45" s="39" t="s">
        <v>152</v>
      </c>
      <c r="C45" s="38">
        <v>2904</v>
      </c>
      <c r="D45" s="38">
        <v>2904</v>
      </c>
      <c r="E45" s="38">
        <v>2904</v>
      </c>
      <c r="F45" s="38">
        <v>3309</v>
      </c>
      <c r="G45" s="38">
        <v>2904</v>
      </c>
      <c r="H45" s="38">
        <v>2904</v>
      </c>
      <c r="I45" s="38">
        <v>2904</v>
      </c>
      <c r="K45" s="125" t="s">
        <v>151</v>
      </c>
      <c r="L45" s="39" t="s">
        <v>152</v>
      </c>
      <c r="M45" s="38">
        <v>13720</v>
      </c>
      <c r="N45" s="38">
        <v>15030</v>
      </c>
      <c r="O45" s="38">
        <v>15090</v>
      </c>
      <c r="P45" s="38">
        <v>11450</v>
      </c>
      <c r="Q45" s="38">
        <v>13840</v>
      </c>
      <c r="R45" s="38">
        <v>12750</v>
      </c>
      <c r="S45" s="38">
        <v>13410</v>
      </c>
    </row>
    <row r="46" spans="1:19" x14ac:dyDescent="0.2">
      <c r="A46" s="41"/>
      <c r="B46" s="39" t="s">
        <v>153</v>
      </c>
      <c r="C46" s="38">
        <v>5114</v>
      </c>
      <c r="D46" s="38">
        <v>4934</v>
      </c>
      <c r="E46" s="38">
        <v>5114</v>
      </c>
      <c r="F46" s="38">
        <v>5114</v>
      </c>
      <c r="G46" s="38">
        <v>5114</v>
      </c>
      <c r="H46" s="38">
        <v>5114</v>
      </c>
      <c r="I46" s="38">
        <v>6029</v>
      </c>
      <c r="K46" s="126"/>
      <c r="L46" s="39" t="s">
        <v>153</v>
      </c>
      <c r="M46" s="38">
        <v>30930</v>
      </c>
      <c r="N46" s="38">
        <v>29680</v>
      </c>
      <c r="O46" s="38">
        <v>30970</v>
      </c>
      <c r="P46" s="38">
        <v>30810</v>
      </c>
      <c r="Q46" s="38">
        <v>30920</v>
      </c>
      <c r="R46" s="38">
        <v>30920</v>
      </c>
      <c r="S46" s="38">
        <v>37730</v>
      </c>
    </row>
    <row r="47" spans="1:19" x14ac:dyDescent="0.2">
      <c r="A47" s="41"/>
      <c r="B47" s="39" t="s">
        <v>154</v>
      </c>
      <c r="C47" s="38">
        <v>2656</v>
      </c>
      <c r="D47" s="38">
        <v>1746</v>
      </c>
      <c r="E47" s="38">
        <v>2201</v>
      </c>
      <c r="F47" s="38">
        <v>3566</v>
      </c>
      <c r="G47" s="38">
        <v>2656</v>
      </c>
      <c r="H47" s="38">
        <v>2656</v>
      </c>
      <c r="I47" s="38">
        <v>1746</v>
      </c>
      <c r="K47" s="126"/>
      <c r="L47" s="39" t="s">
        <v>154</v>
      </c>
      <c r="M47" s="38">
        <v>15920</v>
      </c>
      <c r="N47" s="38">
        <v>10430</v>
      </c>
      <c r="O47" s="38">
        <v>13240</v>
      </c>
      <c r="P47" s="38">
        <v>21090</v>
      </c>
      <c r="Q47" s="38">
        <v>15920</v>
      </c>
      <c r="R47" s="38">
        <v>15860</v>
      </c>
      <c r="S47" s="38">
        <v>10100</v>
      </c>
    </row>
    <row r="48" spans="1:19" x14ac:dyDescent="0.2">
      <c r="A48" s="41"/>
      <c r="B48" s="39" t="s">
        <v>155</v>
      </c>
      <c r="C48" s="38">
        <v>1249</v>
      </c>
      <c r="D48" s="38">
        <v>916</v>
      </c>
      <c r="E48" s="38">
        <v>916</v>
      </c>
      <c r="F48" s="38">
        <v>2056</v>
      </c>
      <c r="G48" s="38">
        <v>964</v>
      </c>
      <c r="H48" s="38">
        <v>916</v>
      </c>
      <c r="I48" s="38">
        <v>916</v>
      </c>
      <c r="K48" s="126"/>
      <c r="L48" s="39" t="s">
        <v>155</v>
      </c>
      <c r="M48" s="38">
        <v>1800</v>
      </c>
      <c r="N48" s="38">
        <v>1960</v>
      </c>
      <c r="O48" s="38">
        <v>1950</v>
      </c>
      <c r="P48" s="38">
        <v>1620</v>
      </c>
      <c r="Q48" s="38">
        <v>1630</v>
      </c>
      <c r="R48" s="38">
        <v>1580</v>
      </c>
      <c r="S48" s="38">
        <v>1610</v>
      </c>
    </row>
    <row r="49" spans="1:19" x14ac:dyDescent="0.2">
      <c r="A49" s="41"/>
      <c r="B49" s="39" t="s">
        <v>156</v>
      </c>
      <c r="C49" s="38">
        <v>2371</v>
      </c>
      <c r="D49" s="38">
        <v>2371</v>
      </c>
      <c r="E49" s="38">
        <v>2526</v>
      </c>
      <c r="F49" s="38">
        <v>0</v>
      </c>
      <c r="G49" s="38">
        <v>2371</v>
      </c>
      <c r="H49" s="38">
        <v>2371</v>
      </c>
      <c r="I49" s="38">
        <v>2371</v>
      </c>
      <c r="K49" s="126"/>
      <c r="L49" s="39" t="s">
        <v>156</v>
      </c>
      <c r="M49" s="38">
        <v>1630</v>
      </c>
      <c r="N49" s="38">
        <v>2160</v>
      </c>
      <c r="O49" s="38">
        <v>2210</v>
      </c>
      <c r="P49" s="38">
        <v>0</v>
      </c>
      <c r="Q49" s="38">
        <v>1680</v>
      </c>
      <c r="R49" s="38">
        <v>1560</v>
      </c>
      <c r="S49" s="38">
        <v>1580</v>
      </c>
    </row>
    <row r="50" spans="1:19" x14ac:dyDescent="0.2">
      <c r="A50" s="41"/>
      <c r="B50" s="39" t="s">
        <v>122</v>
      </c>
      <c r="C50" s="38">
        <v>894</v>
      </c>
      <c r="D50" s="38">
        <v>894</v>
      </c>
      <c r="E50" s="38">
        <v>894</v>
      </c>
      <c r="F50" s="38">
        <v>894</v>
      </c>
      <c r="G50" s="38">
        <v>894</v>
      </c>
      <c r="H50" s="38">
        <v>894</v>
      </c>
      <c r="I50" s="38">
        <v>894</v>
      </c>
      <c r="K50" s="126"/>
      <c r="L50" s="39" t="s">
        <v>122</v>
      </c>
      <c r="M50" s="38">
        <v>1910</v>
      </c>
      <c r="N50" s="38">
        <v>1920</v>
      </c>
      <c r="O50" s="38">
        <v>1910</v>
      </c>
      <c r="P50" s="38">
        <v>1910</v>
      </c>
      <c r="Q50" s="38">
        <v>1910</v>
      </c>
      <c r="R50" s="38">
        <v>1910</v>
      </c>
      <c r="S50" s="38">
        <v>1910</v>
      </c>
    </row>
    <row r="51" spans="1:19" x14ac:dyDescent="0.2">
      <c r="A51" s="41"/>
      <c r="B51" s="39" t="s">
        <v>3</v>
      </c>
      <c r="C51" s="38">
        <v>5045</v>
      </c>
      <c r="D51" s="38">
        <v>4695</v>
      </c>
      <c r="E51" s="38">
        <v>5045</v>
      </c>
      <c r="F51" s="38">
        <v>5045</v>
      </c>
      <c r="G51" s="38">
        <v>5045</v>
      </c>
      <c r="H51" s="38">
        <v>5045</v>
      </c>
      <c r="I51" s="38">
        <v>5045</v>
      </c>
      <c r="K51" s="126"/>
      <c r="L51" s="39" t="s">
        <v>3</v>
      </c>
      <c r="M51" s="38">
        <v>16900</v>
      </c>
      <c r="N51" s="38">
        <v>15670</v>
      </c>
      <c r="O51" s="38">
        <v>16900</v>
      </c>
      <c r="P51" s="38">
        <v>16900</v>
      </c>
      <c r="Q51" s="38">
        <v>16900</v>
      </c>
      <c r="R51" s="38">
        <v>16900</v>
      </c>
      <c r="S51" s="38">
        <v>16900</v>
      </c>
    </row>
    <row r="52" spans="1:19" x14ac:dyDescent="0.2">
      <c r="A52" s="41"/>
      <c r="B52" s="39" t="s">
        <v>70</v>
      </c>
      <c r="C52" s="38">
        <v>400</v>
      </c>
      <c r="D52" s="38">
        <v>400</v>
      </c>
      <c r="E52" s="38">
        <v>400</v>
      </c>
      <c r="F52" s="38">
        <v>400</v>
      </c>
      <c r="G52" s="38">
        <v>400</v>
      </c>
      <c r="H52" s="38">
        <v>400</v>
      </c>
      <c r="I52" s="38">
        <v>400</v>
      </c>
      <c r="K52" s="126"/>
      <c r="L52" s="39" t="s">
        <v>70</v>
      </c>
      <c r="M52" s="38">
        <v>590</v>
      </c>
      <c r="N52" s="38">
        <v>590</v>
      </c>
      <c r="O52" s="38">
        <v>590</v>
      </c>
      <c r="P52" s="38">
        <v>590</v>
      </c>
      <c r="Q52" s="38">
        <v>590</v>
      </c>
      <c r="R52" s="38">
        <v>590</v>
      </c>
      <c r="S52" s="38">
        <v>590</v>
      </c>
    </row>
    <row r="53" spans="1:19" x14ac:dyDescent="0.2">
      <c r="A53" s="41"/>
      <c r="B53" s="39" t="s">
        <v>123</v>
      </c>
      <c r="C53" s="38">
        <v>479</v>
      </c>
      <c r="D53" s="38">
        <v>479</v>
      </c>
      <c r="E53" s="38">
        <v>479</v>
      </c>
      <c r="F53" s="38">
        <v>479</v>
      </c>
      <c r="G53" s="38">
        <v>479</v>
      </c>
      <c r="H53" s="38">
        <v>479</v>
      </c>
      <c r="I53" s="38">
        <v>479</v>
      </c>
      <c r="K53" s="126"/>
      <c r="L53" s="39" t="s">
        <v>123</v>
      </c>
      <c r="M53" s="38">
        <v>2550</v>
      </c>
      <c r="N53" s="38">
        <v>2560</v>
      </c>
      <c r="O53" s="38">
        <v>2560</v>
      </c>
      <c r="P53" s="38">
        <v>2540</v>
      </c>
      <c r="Q53" s="38">
        <v>2550</v>
      </c>
      <c r="R53" s="38">
        <v>2550</v>
      </c>
      <c r="S53" s="38">
        <v>2550</v>
      </c>
    </row>
    <row r="54" spans="1:19" x14ac:dyDescent="0.2">
      <c r="A54" s="42"/>
      <c r="B54" s="39" t="s">
        <v>158</v>
      </c>
      <c r="C54" s="38">
        <v>21112</v>
      </c>
      <c r="D54" s="38">
        <v>19339</v>
      </c>
      <c r="E54" s="38">
        <v>20479</v>
      </c>
      <c r="F54" s="38">
        <v>20863</v>
      </c>
      <c r="G54" s="38">
        <v>20827</v>
      </c>
      <c r="H54" s="38">
        <v>20779</v>
      </c>
      <c r="I54" s="38">
        <v>20784</v>
      </c>
      <c r="K54" s="126"/>
      <c r="L54" s="39" t="s">
        <v>157</v>
      </c>
      <c r="M54" s="38">
        <v>5730</v>
      </c>
      <c r="N54" s="38">
        <v>6400</v>
      </c>
      <c r="O54" s="38">
        <v>6260</v>
      </c>
      <c r="P54" s="38">
        <v>4770</v>
      </c>
      <c r="Q54" s="38">
        <v>5740</v>
      </c>
      <c r="R54" s="38">
        <v>7060</v>
      </c>
      <c r="S54" s="38">
        <v>5300</v>
      </c>
    </row>
    <row r="55" spans="1:19" x14ac:dyDescent="0.2">
      <c r="A55" s="48"/>
      <c r="B55" s="49"/>
      <c r="C55" s="50"/>
      <c r="D55" s="50"/>
      <c r="E55" s="50"/>
      <c r="F55" s="50"/>
      <c r="G55" s="32"/>
      <c r="H55" s="32"/>
      <c r="I55" s="32"/>
      <c r="K55" s="127"/>
      <c r="L55" s="39" t="s">
        <v>158</v>
      </c>
      <c r="M55" s="38">
        <v>91680</v>
      </c>
      <c r="N55" s="38">
        <v>86400</v>
      </c>
      <c r="O55" s="38">
        <v>91680</v>
      </c>
      <c r="P55" s="38">
        <v>91680</v>
      </c>
      <c r="Q55" s="38">
        <v>91680</v>
      </c>
      <c r="R55" s="38">
        <v>91680</v>
      </c>
      <c r="S55" s="38">
        <v>91680</v>
      </c>
    </row>
    <row r="56" spans="1:19" x14ac:dyDescent="0.2">
      <c r="A56" s="32"/>
      <c r="B56" s="32"/>
      <c r="C56" s="32"/>
      <c r="D56" s="32"/>
      <c r="E56" s="32"/>
      <c r="F56" s="32"/>
      <c r="G56" s="32"/>
      <c r="H56" s="32"/>
      <c r="I56" s="32"/>
    </row>
    <row r="57" spans="1:19" ht="48" x14ac:dyDescent="0.2">
      <c r="A57" s="35">
        <v>2032</v>
      </c>
      <c r="B57" s="35"/>
      <c r="C57" s="35" t="s">
        <v>159</v>
      </c>
      <c r="D57" s="35" t="s">
        <v>143</v>
      </c>
      <c r="E57" s="35" t="s">
        <v>144</v>
      </c>
      <c r="F57" s="35" t="s">
        <v>145</v>
      </c>
      <c r="G57" s="35" t="s">
        <v>146</v>
      </c>
      <c r="H57" s="35" t="s">
        <v>147</v>
      </c>
      <c r="I57" s="35" t="s">
        <v>148</v>
      </c>
      <c r="K57" s="35">
        <v>2032</v>
      </c>
      <c r="L57" s="35"/>
      <c r="M57" s="35" t="s">
        <v>159</v>
      </c>
      <c r="N57" s="35" t="s">
        <v>143</v>
      </c>
      <c r="O57" s="35" t="s">
        <v>144</v>
      </c>
      <c r="P57" s="35" t="s">
        <v>145</v>
      </c>
      <c r="Q57" s="35" t="s">
        <v>146</v>
      </c>
      <c r="R57" s="35" t="s">
        <v>147</v>
      </c>
      <c r="S57" s="35" t="s">
        <v>148</v>
      </c>
    </row>
    <row r="58" spans="1:19" ht="32" x14ac:dyDescent="0.2">
      <c r="A58" s="36" t="s">
        <v>149</v>
      </c>
      <c r="B58" s="39" t="s">
        <v>160</v>
      </c>
      <c r="C58" s="38">
        <v>13486</v>
      </c>
      <c r="D58" s="38">
        <v>12277</v>
      </c>
      <c r="E58" s="38">
        <v>13486</v>
      </c>
      <c r="F58" s="38">
        <v>13486</v>
      </c>
      <c r="G58" s="38">
        <v>13486</v>
      </c>
      <c r="H58" s="38">
        <v>13486</v>
      </c>
      <c r="I58" s="38">
        <v>13486</v>
      </c>
      <c r="K58" s="36" t="s">
        <v>149</v>
      </c>
      <c r="L58" s="37" t="s">
        <v>150</v>
      </c>
      <c r="M58" s="38">
        <v>96350</v>
      </c>
      <c r="N58" s="38">
        <v>88280</v>
      </c>
      <c r="O58" s="38">
        <v>96350</v>
      </c>
      <c r="P58" s="38">
        <v>96350</v>
      </c>
      <c r="Q58" s="38">
        <v>96350</v>
      </c>
      <c r="R58" s="38">
        <v>96350</v>
      </c>
      <c r="S58" s="38">
        <v>96350</v>
      </c>
    </row>
    <row r="59" spans="1:19" x14ac:dyDescent="0.2">
      <c r="A59" s="40" t="s">
        <v>151</v>
      </c>
      <c r="B59" s="39" t="s">
        <v>152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K59" s="125" t="s">
        <v>151</v>
      </c>
      <c r="L59" s="39" t="s">
        <v>152</v>
      </c>
      <c r="M59" s="38">
        <v>0</v>
      </c>
      <c r="N59" s="38">
        <v>0</v>
      </c>
      <c r="O59" s="38">
        <v>0</v>
      </c>
      <c r="P59" s="38">
        <v>0</v>
      </c>
      <c r="Q59" s="38">
        <v>0</v>
      </c>
      <c r="R59" s="38">
        <v>0</v>
      </c>
      <c r="S59" s="38">
        <v>0</v>
      </c>
    </row>
    <row r="60" spans="1:19" x14ac:dyDescent="0.2">
      <c r="A60" s="41"/>
      <c r="B60" s="39" t="s">
        <v>153</v>
      </c>
      <c r="C60" s="38">
        <v>5204</v>
      </c>
      <c r="D60" s="38">
        <v>4934</v>
      </c>
      <c r="E60" s="38">
        <v>5204</v>
      </c>
      <c r="F60" s="38">
        <v>5204</v>
      </c>
      <c r="G60" s="38">
        <v>5204</v>
      </c>
      <c r="H60" s="38">
        <v>5204</v>
      </c>
      <c r="I60" s="38">
        <v>6389</v>
      </c>
      <c r="K60" s="126"/>
      <c r="L60" s="39" t="s">
        <v>153</v>
      </c>
      <c r="M60" s="38">
        <v>31500</v>
      </c>
      <c r="N60" s="38">
        <v>29520</v>
      </c>
      <c r="O60" s="38">
        <v>31720</v>
      </c>
      <c r="P60" s="38">
        <v>31280</v>
      </c>
      <c r="Q60" s="38">
        <v>31490</v>
      </c>
      <c r="R60" s="38">
        <v>31480</v>
      </c>
      <c r="S60" s="38">
        <v>40200</v>
      </c>
    </row>
    <row r="61" spans="1:19" x14ac:dyDescent="0.2">
      <c r="A61" s="41"/>
      <c r="B61" s="39" t="s">
        <v>154</v>
      </c>
      <c r="C61" s="38">
        <v>5386</v>
      </c>
      <c r="D61" s="38">
        <v>4931</v>
      </c>
      <c r="E61" s="38">
        <v>3111</v>
      </c>
      <c r="F61" s="38">
        <v>6751</v>
      </c>
      <c r="G61" s="38">
        <v>5386</v>
      </c>
      <c r="H61" s="38">
        <v>5841</v>
      </c>
      <c r="I61" s="38">
        <v>4476</v>
      </c>
      <c r="K61" s="126"/>
      <c r="L61" s="39" t="s">
        <v>154</v>
      </c>
      <c r="M61" s="38">
        <v>29070</v>
      </c>
      <c r="N61" s="38">
        <v>26410</v>
      </c>
      <c r="O61" s="38">
        <v>18330</v>
      </c>
      <c r="P61" s="38">
        <v>33250</v>
      </c>
      <c r="Q61" s="38">
        <v>29040</v>
      </c>
      <c r="R61" s="38">
        <v>30720</v>
      </c>
      <c r="S61" s="38">
        <v>22150</v>
      </c>
    </row>
    <row r="62" spans="1:19" x14ac:dyDescent="0.2">
      <c r="A62" s="41"/>
      <c r="B62" s="39" t="s">
        <v>155</v>
      </c>
      <c r="C62" s="38">
        <v>1486</v>
      </c>
      <c r="D62" s="38">
        <v>964</v>
      </c>
      <c r="E62" s="38">
        <v>916</v>
      </c>
      <c r="F62" s="38">
        <v>2816</v>
      </c>
      <c r="G62" s="38">
        <v>1249</v>
      </c>
      <c r="H62" s="38">
        <v>916</v>
      </c>
      <c r="I62" s="38">
        <v>1106</v>
      </c>
      <c r="K62" s="126"/>
      <c r="L62" s="39" t="s">
        <v>155</v>
      </c>
      <c r="M62" s="38">
        <v>1580</v>
      </c>
      <c r="N62" s="38">
        <v>1140</v>
      </c>
      <c r="O62" s="38">
        <v>2500</v>
      </c>
      <c r="P62" s="38">
        <v>890</v>
      </c>
      <c r="Q62" s="38">
        <v>1490</v>
      </c>
      <c r="R62" s="38">
        <v>980</v>
      </c>
      <c r="S62" s="38">
        <v>1240</v>
      </c>
    </row>
    <row r="63" spans="1:19" x14ac:dyDescent="0.2">
      <c r="A63" s="41"/>
      <c r="B63" s="39" t="s">
        <v>156</v>
      </c>
      <c r="C63" s="38">
        <v>2371</v>
      </c>
      <c r="D63" s="38">
        <v>2371</v>
      </c>
      <c r="E63" s="38">
        <v>5430</v>
      </c>
      <c r="F63" s="38">
        <v>0</v>
      </c>
      <c r="G63" s="38">
        <v>2371</v>
      </c>
      <c r="H63" s="38">
        <v>2371</v>
      </c>
      <c r="I63" s="38">
        <v>2371</v>
      </c>
      <c r="K63" s="126"/>
      <c r="L63" s="39" t="s">
        <v>156</v>
      </c>
      <c r="M63" s="38">
        <v>1060</v>
      </c>
      <c r="N63" s="38">
        <v>880</v>
      </c>
      <c r="O63" s="38">
        <v>7530</v>
      </c>
      <c r="P63" s="38">
        <v>0</v>
      </c>
      <c r="Q63" s="38">
        <v>1080</v>
      </c>
      <c r="R63" s="38">
        <v>720</v>
      </c>
      <c r="S63" s="38">
        <v>890</v>
      </c>
    </row>
    <row r="64" spans="1:19" x14ac:dyDescent="0.2">
      <c r="A64" s="41"/>
      <c r="B64" s="39" t="s">
        <v>122</v>
      </c>
      <c r="C64" s="38">
        <v>1244</v>
      </c>
      <c r="D64" s="38">
        <v>1244</v>
      </c>
      <c r="E64" s="38">
        <v>1244</v>
      </c>
      <c r="F64" s="38">
        <v>1244</v>
      </c>
      <c r="G64" s="38">
        <v>1414</v>
      </c>
      <c r="H64" s="38">
        <v>1244</v>
      </c>
      <c r="I64" s="38">
        <v>1244</v>
      </c>
      <c r="K64" s="126"/>
      <c r="L64" s="39" t="s">
        <v>122</v>
      </c>
      <c r="M64" s="38">
        <v>3880</v>
      </c>
      <c r="N64" s="38">
        <v>3880</v>
      </c>
      <c r="O64" s="38">
        <v>3890</v>
      </c>
      <c r="P64" s="38">
        <v>3880</v>
      </c>
      <c r="Q64" s="38">
        <v>4060</v>
      </c>
      <c r="R64" s="38">
        <v>3880</v>
      </c>
      <c r="S64" s="38">
        <v>3890</v>
      </c>
    </row>
    <row r="65" spans="1:19" x14ac:dyDescent="0.2">
      <c r="A65" s="41"/>
      <c r="B65" s="39" t="s">
        <v>3</v>
      </c>
      <c r="C65" s="38">
        <v>6445</v>
      </c>
      <c r="D65" s="38">
        <v>5745</v>
      </c>
      <c r="E65" s="38">
        <v>6445</v>
      </c>
      <c r="F65" s="38">
        <v>6445</v>
      </c>
      <c r="G65" s="38">
        <v>6445</v>
      </c>
      <c r="H65" s="38">
        <v>6445</v>
      </c>
      <c r="I65" s="38">
        <v>6445</v>
      </c>
      <c r="K65" s="126"/>
      <c r="L65" s="39" t="s">
        <v>3</v>
      </c>
      <c r="M65" s="38">
        <v>21900</v>
      </c>
      <c r="N65" s="38">
        <v>19430</v>
      </c>
      <c r="O65" s="38">
        <v>21900</v>
      </c>
      <c r="P65" s="38">
        <v>21900</v>
      </c>
      <c r="Q65" s="38">
        <v>21900</v>
      </c>
      <c r="R65" s="38">
        <v>21900</v>
      </c>
      <c r="S65" s="38">
        <v>21880</v>
      </c>
    </row>
    <row r="66" spans="1:19" x14ac:dyDescent="0.2">
      <c r="A66" s="41"/>
      <c r="B66" s="39" t="s">
        <v>70</v>
      </c>
      <c r="C66" s="38">
        <v>700</v>
      </c>
      <c r="D66" s="38">
        <v>700</v>
      </c>
      <c r="E66" s="38">
        <v>700</v>
      </c>
      <c r="F66" s="38">
        <v>700</v>
      </c>
      <c r="G66" s="38">
        <v>700</v>
      </c>
      <c r="H66" s="38">
        <v>700</v>
      </c>
      <c r="I66" s="38">
        <v>700</v>
      </c>
      <c r="K66" s="126"/>
      <c r="L66" s="39" t="s">
        <v>70</v>
      </c>
      <c r="M66" s="38">
        <v>1010</v>
      </c>
      <c r="N66" s="38">
        <v>1010</v>
      </c>
      <c r="O66" s="38">
        <v>1010</v>
      </c>
      <c r="P66" s="38">
        <v>1010</v>
      </c>
      <c r="Q66" s="38">
        <v>1010</v>
      </c>
      <c r="R66" s="38">
        <v>1010</v>
      </c>
      <c r="S66" s="38">
        <v>1010</v>
      </c>
    </row>
    <row r="67" spans="1:19" x14ac:dyDescent="0.2">
      <c r="A67" s="41"/>
      <c r="B67" s="39" t="s">
        <v>123</v>
      </c>
      <c r="C67" s="38">
        <v>479</v>
      </c>
      <c r="D67" s="38">
        <v>479</v>
      </c>
      <c r="E67" s="38">
        <v>479</v>
      </c>
      <c r="F67" s="38">
        <v>479</v>
      </c>
      <c r="G67" s="38">
        <v>479</v>
      </c>
      <c r="H67" s="38">
        <v>479</v>
      </c>
      <c r="I67" s="38">
        <v>479</v>
      </c>
      <c r="K67" s="126"/>
      <c r="L67" s="39" t="s">
        <v>123</v>
      </c>
      <c r="M67" s="38">
        <v>2540</v>
      </c>
      <c r="N67" s="38">
        <v>2540</v>
      </c>
      <c r="O67" s="38">
        <v>2570</v>
      </c>
      <c r="P67" s="38">
        <v>2520</v>
      </c>
      <c r="Q67" s="38">
        <v>2540</v>
      </c>
      <c r="R67" s="38">
        <v>2540</v>
      </c>
      <c r="S67" s="38">
        <v>2540</v>
      </c>
    </row>
    <row r="68" spans="1:19" x14ac:dyDescent="0.2">
      <c r="A68" s="42"/>
      <c r="B68" s="39" t="s">
        <v>158</v>
      </c>
      <c r="C68" s="38">
        <v>23315</v>
      </c>
      <c r="D68" s="38">
        <v>21368</v>
      </c>
      <c r="E68" s="38">
        <v>23529</v>
      </c>
      <c r="F68" s="38">
        <v>23639</v>
      </c>
      <c r="G68" s="38">
        <v>23248</v>
      </c>
      <c r="H68" s="38">
        <v>23200</v>
      </c>
      <c r="I68" s="38">
        <v>23210</v>
      </c>
      <c r="K68" s="126"/>
      <c r="L68" s="39" t="s">
        <v>157</v>
      </c>
      <c r="M68" s="38">
        <v>3810</v>
      </c>
      <c r="N68" s="38">
        <v>3470</v>
      </c>
      <c r="O68" s="38">
        <v>6900</v>
      </c>
      <c r="P68" s="38">
        <v>1620</v>
      </c>
      <c r="Q68" s="38">
        <v>3740</v>
      </c>
      <c r="R68" s="38">
        <v>3120</v>
      </c>
      <c r="S68" s="38">
        <v>2550</v>
      </c>
    </row>
    <row r="69" spans="1:19" x14ac:dyDescent="0.2">
      <c r="A69" s="32"/>
      <c r="B69" s="32"/>
      <c r="C69" s="32"/>
      <c r="D69" s="32"/>
      <c r="E69" s="32"/>
      <c r="F69" s="32"/>
      <c r="G69" s="32"/>
      <c r="H69" s="32"/>
      <c r="I69" s="32"/>
      <c r="K69" s="127"/>
      <c r="L69" s="39" t="s">
        <v>158</v>
      </c>
      <c r="M69" s="38">
        <v>96350</v>
      </c>
      <c r="N69" s="38">
        <v>88280</v>
      </c>
      <c r="O69" s="38">
        <v>96350</v>
      </c>
      <c r="P69" s="38">
        <v>96350</v>
      </c>
      <c r="Q69" s="38">
        <v>96350</v>
      </c>
      <c r="R69" s="38">
        <v>96350</v>
      </c>
      <c r="S69" s="38">
        <v>96350</v>
      </c>
    </row>
    <row r="70" spans="1:19" ht="48" x14ac:dyDescent="0.2">
      <c r="A70" s="35">
        <v>2037</v>
      </c>
      <c r="B70" s="35"/>
      <c r="C70" s="35" t="s">
        <v>159</v>
      </c>
      <c r="D70" s="35" t="s">
        <v>143</v>
      </c>
      <c r="E70" s="35" t="s">
        <v>144</v>
      </c>
      <c r="F70" s="35" t="s">
        <v>145</v>
      </c>
      <c r="G70" s="35" t="s">
        <v>146</v>
      </c>
      <c r="H70" s="35" t="s">
        <v>147</v>
      </c>
      <c r="I70" s="35" t="s">
        <v>148</v>
      </c>
      <c r="K70" s="35">
        <v>2037</v>
      </c>
      <c r="L70" s="35"/>
      <c r="M70" s="35" t="s">
        <v>159</v>
      </c>
      <c r="N70" s="35" t="s">
        <v>143</v>
      </c>
      <c r="O70" s="35" t="s">
        <v>144</v>
      </c>
      <c r="P70" s="35" t="s">
        <v>145</v>
      </c>
      <c r="Q70" s="35" t="s">
        <v>146</v>
      </c>
      <c r="R70" s="35" t="s">
        <v>147</v>
      </c>
      <c r="S70" s="35" t="s">
        <v>148</v>
      </c>
    </row>
    <row r="71" spans="1:19" ht="32" x14ac:dyDescent="0.2">
      <c r="A71" s="36" t="s">
        <v>149</v>
      </c>
      <c r="B71" s="39" t="s">
        <v>160</v>
      </c>
      <c r="C71" s="38">
        <v>13947</v>
      </c>
      <c r="D71" s="38">
        <v>12484</v>
      </c>
      <c r="E71" s="38">
        <v>13947</v>
      </c>
      <c r="F71" s="38">
        <v>13947</v>
      </c>
      <c r="G71" s="38">
        <v>13947</v>
      </c>
      <c r="H71" s="38">
        <v>13947</v>
      </c>
      <c r="I71" s="38">
        <v>13947</v>
      </c>
      <c r="K71" s="36" t="s">
        <v>149</v>
      </c>
      <c r="L71" s="37" t="s">
        <v>150</v>
      </c>
      <c r="M71" s="38">
        <v>99210</v>
      </c>
      <c r="N71" s="38">
        <v>89480</v>
      </c>
      <c r="O71" s="38">
        <v>99210</v>
      </c>
      <c r="P71" s="38">
        <v>99210</v>
      </c>
      <c r="Q71" s="38">
        <v>99210</v>
      </c>
      <c r="R71" s="38">
        <v>99210</v>
      </c>
      <c r="S71" s="38">
        <v>99210</v>
      </c>
    </row>
    <row r="72" spans="1:19" x14ac:dyDescent="0.2">
      <c r="A72" s="40" t="s">
        <v>151</v>
      </c>
      <c r="B72" s="39" t="s">
        <v>152</v>
      </c>
      <c r="C72" s="38">
        <v>0</v>
      </c>
      <c r="D72" s="38">
        <v>0</v>
      </c>
      <c r="E72" s="38">
        <v>0</v>
      </c>
      <c r="F72" s="38">
        <v>0</v>
      </c>
      <c r="G72" s="38">
        <v>0</v>
      </c>
      <c r="H72" s="38">
        <v>0</v>
      </c>
      <c r="I72" s="38">
        <v>0</v>
      </c>
      <c r="K72" s="125" t="s">
        <v>151</v>
      </c>
      <c r="L72" s="39" t="s">
        <v>152</v>
      </c>
      <c r="M72" s="38">
        <v>0</v>
      </c>
      <c r="N72" s="38">
        <v>0</v>
      </c>
      <c r="O72" s="38">
        <v>0</v>
      </c>
      <c r="P72" s="38">
        <v>0</v>
      </c>
      <c r="Q72" s="38">
        <v>0</v>
      </c>
      <c r="R72" s="38">
        <v>0</v>
      </c>
      <c r="S72" s="38">
        <v>0</v>
      </c>
    </row>
    <row r="73" spans="1:19" x14ac:dyDescent="0.2">
      <c r="A73" s="41"/>
      <c r="B73" s="39" t="s">
        <v>153</v>
      </c>
      <c r="C73" s="38">
        <v>5339</v>
      </c>
      <c r="D73" s="38">
        <v>4934</v>
      </c>
      <c r="E73" s="38">
        <v>5339</v>
      </c>
      <c r="F73" s="38">
        <v>5339</v>
      </c>
      <c r="G73" s="38">
        <v>5339</v>
      </c>
      <c r="H73" s="38">
        <v>5339</v>
      </c>
      <c r="I73" s="38">
        <v>6659</v>
      </c>
      <c r="K73" s="126"/>
      <c r="L73" s="39" t="s">
        <v>153</v>
      </c>
      <c r="M73" s="38">
        <v>32510</v>
      </c>
      <c r="N73" s="38">
        <v>29560</v>
      </c>
      <c r="O73" s="38">
        <v>32570</v>
      </c>
      <c r="P73" s="38">
        <v>32510</v>
      </c>
      <c r="Q73" s="38">
        <v>32420</v>
      </c>
      <c r="R73" s="38">
        <v>32550</v>
      </c>
      <c r="S73" s="38">
        <v>42080</v>
      </c>
    </row>
    <row r="74" spans="1:19" x14ac:dyDescent="0.2">
      <c r="A74" s="41"/>
      <c r="B74" s="39" t="s">
        <v>154</v>
      </c>
      <c r="C74" s="38">
        <v>6751</v>
      </c>
      <c r="D74" s="38">
        <v>5841</v>
      </c>
      <c r="E74" s="38">
        <v>5841</v>
      </c>
      <c r="F74" s="38">
        <v>6751</v>
      </c>
      <c r="G74" s="38">
        <v>5841</v>
      </c>
      <c r="H74" s="38">
        <v>6296</v>
      </c>
      <c r="I74" s="38">
        <v>5386</v>
      </c>
      <c r="K74" s="126"/>
      <c r="L74" s="39" t="s">
        <v>154</v>
      </c>
      <c r="M74" s="38">
        <v>33220</v>
      </c>
      <c r="N74" s="38">
        <v>28990</v>
      </c>
      <c r="O74" s="38">
        <v>30460</v>
      </c>
      <c r="P74" s="38">
        <v>33340</v>
      </c>
      <c r="Q74" s="38">
        <v>27940</v>
      </c>
      <c r="R74" s="38">
        <v>32040</v>
      </c>
      <c r="S74" s="38">
        <v>24350</v>
      </c>
    </row>
    <row r="75" spans="1:19" x14ac:dyDescent="0.2">
      <c r="A75" s="41"/>
      <c r="B75" s="39" t="s">
        <v>155</v>
      </c>
      <c r="C75" s="38">
        <v>2769</v>
      </c>
      <c r="D75" s="38">
        <v>2389</v>
      </c>
      <c r="E75" s="38">
        <v>916</v>
      </c>
      <c r="F75" s="38">
        <v>2864</v>
      </c>
      <c r="G75" s="38">
        <v>2484</v>
      </c>
      <c r="H75" s="38">
        <v>2151</v>
      </c>
      <c r="I75" s="38">
        <v>2436</v>
      </c>
      <c r="K75" s="126"/>
      <c r="L75" s="39" t="s">
        <v>155</v>
      </c>
      <c r="M75" s="38">
        <v>860</v>
      </c>
      <c r="N75" s="38">
        <v>750</v>
      </c>
      <c r="O75" s="38">
        <v>930</v>
      </c>
      <c r="P75" s="38">
        <v>920</v>
      </c>
      <c r="Q75" s="38">
        <v>880</v>
      </c>
      <c r="R75" s="38">
        <v>1020</v>
      </c>
      <c r="S75" s="38">
        <v>900</v>
      </c>
    </row>
    <row r="76" spans="1:19" x14ac:dyDescent="0.2">
      <c r="A76" s="41"/>
      <c r="B76" s="39" t="s">
        <v>156</v>
      </c>
      <c r="C76" s="38">
        <v>790</v>
      </c>
      <c r="D76" s="38">
        <v>790</v>
      </c>
      <c r="E76" s="38">
        <v>3849</v>
      </c>
      <c r="F76" s="38">
        <v>0</v>
      </c>
      <c r="G76" s="38">
        <v>790</v>
      </c>
      <c r="H76" s="38">
        <v>790</v>
      </c>
      <c r="I76" s="38">
        <v>790</v>
      </c>
      <c r="K76" s="126"/>
      <c r="L76" s="39" t="s">
        <v>156</v>
      </c>
      <c r="M76" s="38">
        <v>140</v>
      </c>
      <c r="N76" s="38">
        <v>130</v>
      </c>
      <c r="O76" s="38">
        <v>1740</v>
      </c>
      <c r="P76" s="38">
        <v>0</v>
      </c>
      <c r="Q76" s="38">
        <v>160</v>
      </c>
      <c r="R76" s="38">
        <v>190</v>
      </c>
      <c r="S76" s="38">
        <v>150</v>
      </c>
    </row>
    <row r="77" spans="1:19" x14ac:dyDescent="0.2">
      <c r="A77" s="41"/>
      <c r="B77" s="39" t="s">
        <v>122</v>
      </c>
      <c r="C77" s="38">
        <v>1244</v>
      </c>
      <c r="D77" s="38">
        <v>1244</v>
      </c>
      <c r="E77" s="38">
        <v>1244</v>
      </c>
      <c r="F77" s="38">
        <v>1244</v>
      </c>
      <c r="G77" s="38">
        <v>2414</v>
      </c>
      <c r="H77" s="38">
        <v>1244</v>
      </c>
      <c r="I77" s="38">
        <v>1244</v>
      </c>
      <c r="K77" s="126"/>
      <c r="L77" s="39" t="s">
        <v>122</v>
      </c>
      <c r="M77" s="38">
        <v>3870</v>
      </c>
      <c r="N77" s="38">
        <v>3870</v>
      </c>
      <c r="O77" s="38">
        <v>3880</v>
      </c>
      <c r="P77" s="38">
        <v>3870</v>
      </c>
      <c r="Q77" s="38">
        <v>9330</v>
      </c>
      <c r="R77" s="38">
        <v>3870</v>
      </c>
      <c r="S77" s="38">
        <v>3870</v>
      </c>
    </row>
    <row r="78" spans="1:19" x14ac:dyDescent="0.2">
      <c r="A78" s="41"/>
      <c r="B78" s="39" t="s">
        <v>3</v>
      </c>
      <c r="C78" s="38">
        <v>6445</v>
      </c>
      <c r="D78" s="38">
        <v>5745</v>
      </c>
      <c r="E78" s="38">
        <v>6445</v>
      </c>
      <c r="F78" s="38">
        <v>6445</v>
      </c>
      <c r="G78" s="38">
        <v>6445</v>
      </c>
      <c r="H78" s="38">
        <v>6445</v>
      </c>
      <c r="I78" s="38">
        <v>6445</v>
      </c>
      <c r="K78" s="126"/>
      <c r="L78" s="39" t="s">
        <v>3</v>
      </c>
      <c r="M78" s="38">
        <v>21820</v>
      </c>
      <c r="N78" s="38">
        <v>19360</v>
      </c>
      <c r="O78" s="38">
        <v>21820</v>
      </c>
      <c r="P78" s="38">
        <v>21820</v>
      </c>
      <c r="Q78" s="38">
        <v>21810</v>
      </c>
      <c r="R78" s="38">
        <v>21820</v>
      </c>
      <c r="S78" s="38">
        <v>21800</v>
      </c>
    </row>
    <row r="79" spans="1:19" x14ac:dyDescent="0.2">
      <c r="A79" s="41"/>
      <c r="B79" s="39" t="s">
        <v>70</v>
      </c>
      <c r="C79" s="38">
        <v>1000</v>
      </c>
      <c r="D79" s="38">
        <v>1000</v>
      </c>
      <c r="E79" s="38">
        <v>1000</v>
      </c>
      <c r="F79" s="38">
        <v>1000</v>
      </c>
      <c r="G79" s="38">
        <v>1000</v>
      </c>
      <c r="H79" s="38">
        <v>1000</v>
      </c>
      <c r="I79" s="38">
        <v>1000</v>
      </c>
      <c r="K79" s="126"/>
      <c r="L79" s="39" t="s">
        <v>70</v>
      </c>
      <c r="M79" s="38">
        <v>1420</v>
      </c>
      <c r="N79" s="38">
        <v>1420</v>
      </c>
      <c r="O79" s="38">
        <v>1420</v>
      </c>
      <c r="P79" s="38">
        <v>1420</v>
      </c>
      <c r="Q79" s="38">
        <v>1420</v>
      </c>
      <c r="R79" s="38">
        <v>1420</v>
      </c>
      <c r="S79" s="38">
        <v>1420</v>
      </c>
    </row>
    <row r="80" spans="1:19" x14ac:dyDescent="0.2">
      <c r="A80" s="41"/>
      <c r="B80" s="39" t="s">
        <v>123</v>
      </c>
      <c r="C80" s="38">
        <v>479</v>
      </c>
      <c r="D80" s="38">
        <v>479</v>
      </c>
      <c r="E80" s="38">
        <v>479</v>
      </c>
      <c r="F80" s="38">
        <v>479</v>
      </c>
      <c r="G80" s="38">
        <v>479</v>
      </c>
      <c r="H80" s="38">
        <v>479</v>
      </c>
      <c r="I80" s="38">
        <v>479</v>
      </c>
      <c r="K80" s="126"/>
      <c r="L80" s="39" t="s">
        <v>123</v>
      </c>
      <c r="M80" s="38">
        <v>2520</v>
      </c>
      <c r="N80" s="38">
        <v>2520</v>
      </c>
      <c r="O80" s="38">
        <v>2530</v>
      </c>
      <c r="P80" s="38">
        <v>2520</v>
      </c>
      <c r="Q80" s="38">
        <v>2530</v>
      </c>
      <c r="R80" s="38">
        <v>2530</v>
      </c>
      <c r="S80" s="38">
        <v>2520</v>
      </c>
    </row>
    <row r="81" spans="1:19" x14ac:dyDescent="0.2">
      <c r="A81" s="42"/>
      <c r="B81" s="39" t="s">
        <v>158</v>
      </c>
      <c r="C81" s="38">
        <v>24817</v>
      </c>
      <c r="D81" s="38">
        <v>22422</v>
      </c>
      <c r="E81" s="38">
        <v>25113</v>
      </c>
      <c r="F81" s="38">
        <v>24122</v>
      </c>
      <c r="G81" s="38">
        <v>24792</v>
      </c>
      <c r="H81" s="38">
        <v>23744</v>
      </c>
      <c r="I81" s="38">
        <v>24439</v>
      </c>
      <c r="K81" s="126"/>
      <c r="L81" s="39" t="s">
        <v>157</v>
      </c>
      <c r="M81" s="38">
        <v>2850</v>
      </c>
      <c r="N81" s="38">
        <v>2880</v>
      </c>
      <c r="O81" s="38">
        <v>3860</v>
      </c>
      <c r="P81" s="38">
        <v>2810</v>
      </c>
      <c r="Q81" s="38">
        <v>2720</v>
      </c>
      <c r="R81" s="38">
        <v>3770</v>
      </c>
      <c r="S81" s="38">
        <v>2120</v>
      </c>
    </row>
    <row r="82" spans="1:19" x14ac:dyDescent="0.2">
      <c r="A82" s="32" t="s">
        <v>167</v>
      </c>
      <c r="B82" s="32"/>
      <c r="C82" s="32"/>
      <c r="D82" s="32"/>
      <c r="E82" s="32"/>
      <c r="F82" s="32"/>
      <c r="G82" s="32"/>
      <c r="H82" s="32"/>
      <c r="I82" s="32"/>
      <c r="K82" s="127"/>
      <c r="L82" s="39" t="s">
        <v>158</v>
      </c>
      <c r="M82" s="38">
        <v>99210</v>
      </c>
      <c r="N82" s="38">
        <v>89480</v>
      </c>
      <c r="O82" s="38">
        <v>99210</v>
      </c>
      <c r="P82" s="38">
        <v>99210</v>
      </c>
      <c r="Q82" s="38">
        <v>99210</v>
      </c>
      <c r="R82" s="38">
        <v>99210</v>
      </c>
      <c r="S82" s="38">
        <v>99210</v>
      </c>
    </row>
  </sheetData>
  <mergeCells count="5">
    <mergeCell ref="K72:K82"/>
    <mergeCell ref="A4:H4"/>
    <mergeCell ref="K32:K42"/>
    <mergeCell ref="K45:K55"/>
    <mergeCell ref="K59:K6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ED93B-9CD3-1E47-8348-07EB061EE988}">
  <dimension ref="A3:Q111"/>
  <sheetViews>
    <sheetView topLeftCell="A4" workbookViewId="0">
      <selection activeCell="E17" sqref="E17"/>
    </sheetView>
  </sheetViews>
  <sheetFormatPr baseColWidth="10" defaultRowHeight="15" x14ac:dyDescent="0.2"/>
  <sheetData>
    <row r="3" spans="1:9" ht="24" x14ac:dyDescent="0.3">
      <c r="A3" s="95" t="s">
        <v>190</v>
      </c>
      <c r="B3" s="95"/>
    </row>
    <row r="5" spans="1:9" ht="34" x14ac:dyDescent="0.2">
      <c r="A5" s="123"/>
      <c r="B5" s="123" t="str">
        <f>B30</f>
        <v>Coal</v>
      </c>
      <c r="C5" s="123" t="str">
        <f t="shared" ref="C5:G5" si="0">C30</f>
        <v>Natural Gas</v>
      </c>
      <c r="D5" s="123" t="str">
        <f t="shared" si="0"/>
        <v>Hydro</v>
      </c>
      <c r="E5" s="123" t="str">
        <f t="shared" si="0"/>
        <v>Wind</v>
      </c>
      <c r="F5" s="123" t="str">
        <f t="shared" si="0"/>
        <v>Biogas &amp; Biomass</v>
      </c>
      <c r="G5" s="123" t="str">
        <f t="shared" si="0"/>
        <v>Solar</v>
      </c>
      <c r="H5" s="123" t="str">
        <f>M30</f>
        <v>Total Cogen</v>
      </c>
      <c r="I5" s="123" t="str">
        <f>N30</f>
        <v>Total Gas Cogen</v>
      </c>
    </row>
    <row r="6" spans="1:9" x14ac:dyDescent="0.2">
      <c r="A6">
        <v>2007</v>
      </c>
      <c r="B6" s="43">
        <f>B101/(B53*365*24)*1000</f>
        <v>0.85412255566098094</v>
      </c>
      <c r="C6" s="43">
        <f t="shared" ref="C6:G6" si="1">C101/(C53*365*24)*1000</f>
        <v>0.51089195669302867</v>
      </c>
      <c r="D6" s="43">
        <f t="shared" si="1"/>
        <v>0.26809837540527581</v>
      </c>
      <c r="E6" s="43">
        <f t="shared" si="1"/>
        <v>0.31087678709915234</v>
      </c>
      <c r="F6" s="43">
        <f t="shared" si="1"/>
        <v>0.68192795859347299</v>
      </c>
      <c r="G6" s="43" t="e">
        <f t="shared" si="1"/>
        <v>#DIV/0!</v>
      </c>
      <c r="H6" s="43">
        <f>P101/(M53*365*24)*1000</f>
        <v>0.64339171767207703</v>
      </c>
      <c r="I6" s="43">
        <f>Q101/(N53*365*24)*1000</f>
        <v>0.64287747605654333</v>
      </c>
    </row>
    <row r="7" spans="1:9" x14ac:dyDescent="0.2">
      <c r="A7">
        <v>2008</v>
      </c>
      <c r="B7" s="43">
        <f t="shared" ref="B7:G16" si="2">B102/(B54*365*24)*1000</f>
        <v>0.81819396644275777</v>
      </c>
      <c r="C7" s="43">
        <f t="shared" si="2"/>
        <v>0.49785832877507552</v>
      </c>
      <c r="D7" s="43">
        <f t="shared" si="2"/>
        <v>0.2727849922576932</v>
      </c>
      <c r="E7" s="43">
        <f t="shared" si="2"/>
        <v>0.32014375041297582</v>
      </c>
      <c r="F7" s="43">
        <f t="shared" si="2"/>
        <v>0.69907348666815405</v>
      </c>
      <c r="G7" s="43" t="e">
        <f t="shared" si="2"/>
        <v>#DIV/0!</v>
      </c>
      <c r="H7" s="43">
        <f t="shared" ref="H7:I7" si="3">P102/(M54*365*24)*1000</f>
        <v>0.61098373454762989</v>
      </c>
      <c r="I7" s="43">
        <f t="shared" si="3"/>
        <v>0.61419392542672291</v>
      </c>
    </row>
    <row r="8" spans="1:9" x14ac:dyDescent="0.2">
      <c r="A8">
        <v>2009</v>
      </c>
      <c r="B8" s="43">
        <f t="shared" si="2"/>
        <v>0.78822047347177482</v>
      </c>
      <c r="C8" s="43">
        <f t="shared" si="2"/>
        <v>0.5040594359069781</v>
      </c>
      <c r="D8" s="43">
        <f t="shared" si="2"/>
        <v>0.21503044140030442</v>
      </c>
      <c r="E8" s="43">
        <f t="shared" si="2"/>
        <v>0.30081607874395239</v>
      </c>
      <c r="F8" s="43">
        <f t="shared" si="2"/>
        <v>0.65748762376237624</v>
      </c>
      <c r="G8" s="43" t="e">
        <f t="shared" si="2"/>
        <v>#DIV/0!</v>
      </c>
      <c r="H8" s="43">
        <f t="shared" ref="H8:I8" si="4">P103/(M55*365*24)*1000</f>
        <v>0.63695853660853141</v>
      </c>
      <c r="I8" s="43">
        <f t="shared" si="4"/>
        <v>0.64117707889735231</v>
      </c>
    </row>
    <row r="9" spans="1:9" x14ac:dyDescent="0.2">
      <c r="A9">
        <v>2010</v>
      </c>
      <c r="B9" s="43">
        <f t="shared" si="2"/>
        <v>0.8184553940014353</v>
      </c>
      <c r="C9" s="43">
        <f t="shared" si="2"/>
        <v>0.52638168623770099</v>
      </c>
      <c r="D9" s="43">
        <f t="shared" si="2"/>
        <v>0.20547945205479454</v>
      </c>
      <c r="E9" s="43">
        <f t="shared" si="2"/>
        <v>0.25707361624641373</v>
      </c>
      <c r="F9" s="43">
        <f t="shared" si="2"/>
        <v>0.64049652500946264</v>
      </c>
      <c r="G9" s="43" t="e">
        <f t="shared" si="2"/>
        <v>#DIV/0!</v>
      </c>
      <c r="H9" s="43">
        <f t="shared" ref="H9:I9" si="5">P104/(M56*365*24)*1000</f>
        <v>0.64733194056042431</v>
      </c>
      <c r="I9" s="43">
        <f t="shared" si="5"/>
        <v>0.65420707007094825</v>
      </c>
    </row>
    <row r="10" spans="1:9" x14ac:dyDescent="0.2">
      <c r="A10">
        <v>2011</v>
      </c>
      <c r="B10" s="43">
        <f t="shared" si="2"/>
        <v>0.78767135939131372</v>
      </c>
      <c r="C10" s="43">
        <f t="shared" si="2"/>
        <v>0.54576749171529138</v>
      </c>
      <c r="D10" s="43">
        <f t="shared" si="2"/>
        <v>0.25822545376680617</v>
      </c>
      <c r="E10" s="43">
        <f t="shared" si="2"/>
        <v>0.30841296407921565</v>
      </c>
      <c r="F10" s="43">
        <f t="shared" si="2"/>
        <v>0.62764908752751891</v>
      </c>
      <c r="G10" s="43" t="e">
        <f t="shared" si="2"/>
        <v>#DIV/0!</v>
      </c>
      <c r="H10" s="43">
        <f t="shared" ref="H10:I10" si="6">P105/(M57*365*24)*1000</f>
        <v>0.65733144896555462</v>
      </c>
      <c r="I10" s="43">
        <f t="shared" si="6"/>
        <v>0.66432640620790473</v>
      </c>
    </row>
    <row r="11" spans="1:9" x14ac:dyDescent="0.2">
      <c r="A11">
        <v>2012</v>
      </c>
      <c r="B11" s="43">
        <f t="shared" si="2"/>
        <v>0.76778548354361231</v>
      </c>
      <c r="C11" s="43">
        <f t="shared" si="2"/>
        <v>0.54716705923395459</v>
      </c>
      <c r="D11" s="43">
        <f t="shared" si="2"/>
        <v>0.29412558640423031</v>
      </c>
      <c r="E11" s="43">
        <f t="shared" si="2"/>
        <v>0.27075143100756016</v>
      </c>
      <c r="F11" s="43">
        <f t="shared" si="2"/>
        <v>0.57633031309122607</v>
      </c>
      <c r="G11" s="43" t="e">
        <f t="shared" si="2"/>
        <v>#DIV/0!</v>
      </c>
      <c r="H11" s="43">
        <f t="shared" ref="H11:I11" si="7">P106/(M58*365*24)*1000</f>
        <v>0.63683389771387477</v>
      </c>
      <c r="I11" s="43">
        <f t="shared" si="7"/>
        <v>0.6490920708140322</v>
      </c>
    </row>
    <row r="12" spans="1:9" x14ac:dyDescent="0.2">
      <c r="A12">
        <v>2013</v>
      </c>
      <c r="B12" s="43">
        <f t="shared" si="2"/>
        <v>0.71478332398319333</v>
      </c>
      <c r="C12" s="43">
        <f t="shared" si="2"/>
        <v>0.57023274309379601</v>
      </c>
      <c r="D12" s="43">
        <f t="shared" si="2"/>
        <v>0.25713321299638986</v>
      </c>
      <c r="E12" s="43">
        <f t="shared" si="2"/>
        <v>0.31864114388022236</v>
      </c>
      <c r="F12" s="43">
        <f t="shared" si="2"/>
        <v>0.61648563248189181</v>
      </c>
      <c r="G12" s="43" t="e">
        <f t="shared" si="2"/>
        <v>#DIV/0!</v>
      </c>
      <c r="H12" s="43">
        <f t="shared" ref="H12:I12" si="8">P107/(M59*365*24)*1000</f>
        <v>0.66962726993073551</v>
      </c>
      <c r="I12" s="43">
        <f t="shared" si="8"/>
        <v>0.67975147574080774</v>
      </c>
    </row>
    <row r="13" spans="1:9" x14ac:dyDescent="0.2">
      <c r="A13">
        <v>2014</v>
      </c>
      <c r="B13" s="43">
        <f t="shared" si="2"/>
        <v>0.81068792110482135</v>
      </c>
      <c r="C13" s="43">
        <f t="shared" si="2"/>
        <v>0.52135753950051533</v>
      </c>
      <c r="D13" s="43">
        <f t="shared" si="2"/>
        <v>0.23599336980214777</v>
      </c>
      <c r="E13" s="43">
        <f t="shared" si="2"/>
        <v>0.27162176434925794</v>
      </c>
      <c r="F13" s="43">
        <f t="shared" si="2"/>
        <v>0.53784951076945964</v>
      </c>
      <c r="G13" s="43" t="e">
        <f t="shared" si="2"/>
        <v>#DIV/0!</v>
      </c>
      <c r="H13" s="43">
        <f t="shared" ref="H13:I13" si="9">P108/(M60*365*24)*1000</f>
        <v>0.66755158160782468</v>
      </c>
      <c r="I13" s="43">
        <f t="shared" si="9"/>
        <v>0.68536808537782989</v>
      </c>
    </row>
    <row r="14" spans="1:9" x14ac:dyDescent="0.2">
      <c r="A14">
        <v>2015</v>
      </c>
      <c r="B14" s="43">
        <f t="shared" si="2"/>
        <v>0.75373859737172588</v>
      </c>
      <c r="C14" s="43">
        <f t="shared" si="2"/>
        <v>0.52891944660232149</v>
      </c>
      <c r="D14" s="43">
        <f t="shared" si="2"/>
        <v>0.2207998095681219</v>
      </c>
      <c r="E14" s="43">
        <f t="shared" si="2"/>
        <v>0.29217544470622264</v>
      </c>
      <c r="F14" s="43">
        <f t="shared" si="2"/>
        <v>0.57883076676621792</v>
      </c>
      <c r="G14" s="43" t="e">
        <f t="shared" si="2"/>
        <v>#DIV/0!</v>
      </c>
      <c r="H14" s="43">
        <f t="shared" ref="H14:I14" si="10">P109/(M61*365*24)*1000</f>
        <v>0.65633186481586714</v>
      </c>
      <c r="I14" s="43">
        <f t="shared" si="10"/>
        <v>0.66937697428246334</v>
      </c>
    </row>
    <row r="15" spans="1:9" x14ac:dyDescent="0.2">
      <c r="A15">
        <v>2016</v>
      </c>
      <c r="B15" s="43">
        <f t="shared" si="2"/>
        <v>0.76843892324647134</v>
      </c>
      <c r="C15" s="43">
        <f t="shared" si="2"/>
        <v>0.51655673473735553</v>
      </c>
      <c r="D15" s="43">
        <f t="shared" si="2"/>
        <v>0.22086461142675298</v>
      </c>
      <c r="E15" s="43">
        <f t="shared" si="2"/>
        <v>0.33749669181688091</v>
      </c>
      <c r="F15" s="43">
        <f t="shared" si="2"/>
        <v>0.59309564035087692</v>
      </c>
      <c r="G15" s="43" t="e">
        <f t="shared" si="2"/>
        <v>#DIV/0!</v>
      </c>
      <c r="H15" s="43">
        <f t="shared" ref="H15:I15" si="11">P110/(M62*365*24)*1000</f>
        <v>0.60982719141716546</v>
      </c>
      <c r="I15" s="43">
        <f t="shared" si="11"/>
        <v>0.61527889508079758</v>
      </c>
    </row>
    <row r="16" spans="1:9" x14ac:dyDescent="0.2">
      <c r="A16">
        <v>2017</v>
      </c>
      <c r="B16" s="43">
        <f t="shared" si="2"/>
        <v>0.71560799279132525</v>
      </c>
      <c r="C16" s="43">
        <f t="shared" si="2"/>
        <v>0.5630266061975121</v>
      </c>
      <c r="D16" s="43">
        <f t="shared" si="2"/>
        <v>0.24117393677134424</v>
      </c>
      <c r="E16" s="43">
        <f>E111/(E63*365*24)*1000</f>
        <v>0.34133027897938484</v>
      </c>
      <c r="F16" s="43">
        <f t="shared" si="2"/>
        <v>0.55759665494327904</v>
      </c>
      <c r="G16" s="124">
        <f t="shared" si="2"/>
        <v>4.3378995433789958E-4</v>
      </c>
      <c r="H16" s="43">
        <f t="shared" ref="H16:I16" si="12">P111/(M63*365*24)*1000</f>
        <v>0.62786964853906646</v>
      </c>
      <c r="I16" s="43">
        <f t="shared" si="12"/>
        <v>0.6371167659585486</v>
      </c>
    </row>
    <row r="17" spans="1:14" x14ac:dyDescent="0.2">
      <c r="A17" t="s">
        <v>191</v>
      </c>
      <c r="B17" s="29">
        <f>AVERAGE(B7:B16)</f>
        <v>0.77435834353484301</v>
      </c>
      <c r="C17" s="29">
        <f t="shared" ref="C17:I17" si="13">AVERAGE(C7:C16)</f>
        <v>0.53213270720005013</v>
      </c>
      <c r="D17" s="29">
        <f t="shared" si="13"/>
        <v>0.24216108664485855</v>
      </c>
      <c r="E17" s="29">
        <f t="shared" si="13"/>
        <v>0.3018463164222086</v>
      </c>
      <c r="F17" s="29">
        <f t="shared" si="13"/>
        <v>0.60848952413704638</v>
      </c>
      <c r="G17" s="29" t="e">
        <f t="shared" si="13"/>
        <v>#DIV/0!</v>
      </c>
      <c r="H17" s="29">
        <f t="shared" si="13"/>
        <v>0.64206471147066746</v>
      </c>
      <c r="I17" s="29">
        <f t="shared" si="13"/>
        <v>0.65098887478574086</v>
      </c>
    </row>
    <row r="18" spans="1:14" x14ac:dyDescent="0.2">
      <c r="A18" t="s">
        <v>192</v>
      </c>
      <c r="B18" s="29">
        <f>AVERAGE(B12:B16)</f>
        <v>0.75265135169950759</v>
      </c>
      <c r="C18" s="29">
        <f t="shared" ref="C18:I18" si="14">AVERAGE(C12:C16)</f>
        <v>0.54001861402630014</v>
      </c>
      <c r="D18" s="29">
        <f t="shared" si="14"/>
        <v>0.23519298811295136</v>
      </c>
      <c r="E18" s="29">
        <f t="shared" si="14"/>
        <v>0.31225306474639375</v>
      </c>
      <c r="F18" s="29">
        <f t="shared" si="14"/>
        <v>0.57677164106234513</v>
      </c>
      <c r="G18" s="29" t="e">
        <f t="shared" si="14"/>
        <v>#DIV/0!</v>
      </c>
      <c r="H18" s="29">
        <f t="shared" si="14"/>
        <v>0.64624151126213181</v>
      </c>
      <c r="I18" s="29">
        <f t="shared" si="14"/>
        <v>0.65737843928808937</v>
      </c>
    </row>
    <row r="19" spans="1:14" x14ac:dyDescent="0.2">
      <c r="A19" t="s">
        <v>193</v>
      </c>
      <c r="B19" s="29">
        <f>AVERAGE(B14:B16)</f>
        <v>0.74592850446984083</v>
      </c>
      <c r="C19" s="29">
        <f t="shared" ref="C19:I19" si="15">AVERAGE(C14:C16)</f>
        <v>0.53616759584572959</v>
      </c>
      <c r="D19" s="29">
        <f t="shared" si="15"/>
        <v>0.22761278592207304</v>
      </c>
      <c r="E19" s="29">
        <f t="shared" si="15"/>
        <v>0.32366747183416278</v>
      </c>
      <c r="F19" s="29">
        <f t="shared" si="15"/>
        <v>0.57650768735345792</v>
      </c>
      <c r="G19" s="29" t="e">
        <f t="shared" si="15"/>
        <v>#DIV/0!</v>
      </c>
      <c r="H19" s="29">
        <f t="shared" si="15"/>
        <v>0.63134290159069961</v>
      </c>
      <c r="I19" s="29">
        <f t="shared" si="15"/>
        <v>0.64059087844060314</v>
      </c>
    </row>
    <row r="25" spans="1:14" ht="24" x14ac:dyDescent="0.3">
      <c r="A25" s="95" t="s">
        <v>184</v>
      </c>
      <c r="B25" s="95"/>
    </row>
    <row r="27" spans="1:14" ht="18" x14ac:dyDescent="0.2">
      <c r="A27" s="53" t="s">
        <v>171</v>
      </c>
      <c r="B27" s="54"/>
      <c r="C27" s="54"/>
      <c r="D27" s="54"/>
      <c r="E27" s="54"/>
      <c r="F27" s="54"/>
      <c r="G27" s="54"/>
      <c r="H27" s="54"/>
      <c r="I27" s="54"/>
      <c r="J27" s="54"/>
      <c r="K27" s="55"/>
      <c r="L27" s="55"/>
      <c r="M27" s="55"/>
      <c r="N27" s="55"/>
    </row>
    <row r="28" spans="1:14" ht="19" thickBot="1" x14ac:dyDescent="0.25">
      <c r="A28" s="53"/>
      <c r="B28" s="54"/>
      <c r="C28" s="54"/>
      <c r="D28" s="54"/>
      <c r="E28" s="54"/>
      <c r="F28" s="54"/>
      <c r="G28" s="54"/>
      <c r="H28" s="54"/>
      <c r="I28" s="54"/>
      <c r="J28" s="54"/>
      <c r="K28" s="55"/>
      <c r="L28" s="55"/>
      <c r="M28" s="55"/>
      <c r="N28" s="55"/>
    </row>
    <row r="29" spans="1:14" ht="18" x14ac:dyDescent="0.2">
      <c r="A29" s="56"/>
      <c r="B29" s="57" t="s">
        <v>172</v>
      </c>
      <c r="C29" s="58"/>
      <c r="D29" s="58"/>
      <c r="E29" s="58"/>
      <c r="F29" s="58"/>
      <c r="G29" s="58"/>
      <c r="H29" s="58"/>
      <c r="I29" s="58"/>
      <c r="J29" s="59"/>
      <c r="K29" s="60"/>
      <c r="L29" s="61"/>
      <c r="M29" s="62" t="s">
        <v>173</v>
      </c>
      <c r="N29" s="63"/>
    </row>
    <row r="30" spans="1:14" ht="52" thickBot="1" x14ac:dyDescent="0.25">
      <c r="A30" s="64" t="s">
        <v>174</v>
      </c>
      <c r="B30" s="65" t="s">
        <v>1</v>
      </c>
      <c r="C30" s="66" t="s">
        <v>175</v>
      </c>
      <c r="D30" s="67" t="s">
        <v>122</v>
      </c>
      <c r="E30" s="67" t="s">
        <v>3</v>
      </c>
      <c r="F30" s="66" t="s">
        <v>176</v>
      </c>
      <c r="G30" s="66" t="s">
        <v>70</v>
      </c>
      <c r="H30" s="66" t="s">
        <v>177</v>
      </c>
      <c r="I30" s="67" t="s">
        <v>178</v>
      </c>
      <c r="J30" s="68" t="s">
        <v>158</v>
      </c>
      <c r="K30" s="60"/>
      <c r="L30" s="69" t="s">
        <v>174</v>
      </c>
      <c r="M30" s="70" t="s">
        <v>179</v>
      </c>
      <c r="N30" s="71" t="s">
        <v>180</v>
      </c>
    </row>
    <row r="31" spans="1:14" x14ac:dyDescent="0.2">
      <c r="A31" s="72">
        <v>1985</v>
      </c>
      <c r="B31" s="73">
        <v>4158</v>
      </c>
      <c r="C31" s="73">
        <v>1896.2</v>
      </c>
      <c r="D31" s="73">
        <v>808.1</v>
      </c>
      <c r="E31" s="73">
        <v>0.1</v>
      </c>
      <c r="F31" s="73">
        <v>55.2</v>
      </c>
      <c r="G31" s="73">
        <v>0</v>
      </c>
      <c r="H31" s="73">
        <f>SUM(D31:F31)</f>
        <v>863.40000000000009</v>
      </c>
      <c r="I31" s="73">
        <v>7.4</v>
      </c>
      <c r="J31" s="74">
        <f t="shared" ref="J31:J60" si="16">SUM(B31:F31)+I31</f>
        <v>6925</v>
      </c>
      <c r="K31" s="75"/>
      <c r="L31" s="72">
        <v>1985</v>
      </c>
      <c r="M31" s="76">
        <v>617.40000000000009</v>
      </c>
      <c r="N31" s="77">
        <v>562.20000000000005</v>
      </c>
    </row>
    <row r="32" spans="1:14" x14ac:dyDescent="0.2">
      <c r="A32" s="72">
        <v>1986</v>
      </c>
      <c r="B32" s="73">
        <v>4158</v>
      </c>
      <c r="C32" s="73">
        <v>1864.6</v>
      </c>
      <c r="D32" s="73">
        <v>808.1</v>
      </c>
      <c r="E32" s="73">
        <v>0.3</v>
      </c>
      <c r="F32" s="73">
        <v>55.2</v>
      </c>
      <c r="G32" s="73">
        <v>0</v>
      </c>
      <c r="H32" s="73">
        <f t="shared" ref="H32:H60" si="17">SUM(D32:F32)</f>
        <v>863.6</v>
      </c>
      <c r="I32" s="73">
        <v>7.4</v>
      </c>
      <c r="J32" s="78">
        <f t="shared" si="16"/>
        <v>6893.6</v>
      </c>
      <c r="K32" s="75"/>
      <c r="L32" s="72">
        <v>1986</v>
      </c>
      <c r="M32" s="76">
        <v>618.40000000000009</v>
      </c>
      <c r="N32" s="77">
        <v>563.20000000000005</v>
      </c>
    </row>
    <row r="33" spans="1:14" x14ac:dyDescent="0.2">
      <c r="A33" s="72">
        <v>1987</v>
      </c>
      <c r="B33" s="73">
        <v>4158</v>
      </c>
      <c r="C33" s="73">
        <v>1868.3</v>
      </c>
      <c r="D33" s="73">
        <v>808.1</v>
      </c>
      <c r="E33" s="73">
        <v>0.4</v>
      </c>
      <c r="F33" s="73">
        <v>55.2</v>
      </c>
      <c r="G33" s="73">
        <v>0</v>
      </c>
      <c r="H33" s="73">
        <f t="shared" si="17"/>
        <v>863.7</v>
      </c>
      <c r="I33" s="73">
        <v>7.4</v>
      </c>
      <c r="J33" s="78">
        <f t="shared" si="16"/>
        <v>6897.4</v>
      </c>
      <c r="K33" s="75"/>
      <c r="L33" s="72">
        <v>1987</v>
      </c>
      <c r="M33" s="76">
        <v>618.40000000000009</v>
      </c>
      <c r="N33" s="77">
        <v>563.20000000000005</v>
      </c>
    </row>
    <row r="34" spans="1:14" x14ac:dyDescent="0.2">
      <c r="A34" s="72">
        <v>1988</v>
      </c>
      <c r="B34" s="73">
        <v>4167</v>
      </c>
      <c r="C34" s="73">
        <v>1870.5</v>
      </c>
      <c r="D34" s="73">
        <v>795.4</v>
      </c>
      <c r="E34" s="73">
        <v>0.4</v>
      </c>
      <c r="F34" s="73">
        <v>53</v>
      </c>
      <c r="G34" s="73">
        <v>0</v>
      </c>
      <c r="H34" s="73">
        <f t="shared" si="17"/>
        <v>848.8</v>
      </c>
      <c r="I34" s="73">
        <v>7.4</v>
      </c>
      <c r="J34" s="78">
        <f t="shared" si="16"/>
        <v>6893.6999999999989</v>
      </c>
      <c r="K34" s="75"/>
      <c r="L34" s="72">
        <v>1988</v>
      </c>
      <c r="M34" s="76">
        <v>622.70000000000005</v>
      </c>
      <c r="N34" s="77">
        <v>569.70000000000005</v>
      </c>
    </row>
    <row r="35" spans="1:14" x14ac:dyDescent="0.2">
      <c r="A35" s="72">
        <v>1989</v>
      </c>
      <c r="B35" s="73">
        <v>4553</v>
      </c>
      <c r="C35" s="73">
        <v>1795.9</v>
      </c>
      <c r="D35" s="73">
        <v>795.4</v>
      </c>
      <c r="E35" s="73">
        <v>0.4</v>
      </c>
      <c r="F35" s="73">
        <v>52</v>
      </c>
      <c r="G35" s="73">
        <v>0</v>
      </c>
      <c r="H35" s="73">
        <f t="shared" si="17"/>
        <v>847.8</v>
      </c>
      <c r="I35" s="73">
        <v>7.3</v>
      </c>
      <c r="J35" s="78">
        <f t="shared" si="16"/>
        <v>7203.9999999999991</v>
      </c>
      <c r="K35" s="75"/>
      <c r="L35" s="72">
        <v>1989</v>
      </c>
      <c r="M35" s="76">
        <v>617.5</v>
      </c>
      <c r="N35" s="77">
        <v>565.5</v>
      </c>
    </row>
    <row r="36" spans="1:14" x14ac:dyDescent="0.2">
      <c r="A36" s="72">
        <v>1990</v>
      </c>
      <c r="B36" s="73">
        <v>5299</v>
      </c>
      <c r="C36" s="73">
        <v>1796</v>
      </c>
      <c r="D36" s="73">
        <v>795.4</v>
      </c>
      <c r="E36" s="73">
        <v>0.6</v>
      </c>
      <c r="F36" s="73">
        <v>122</v>
      </c>
      <c r="G36" s="73">
        <v>0</v>
      </c>
      <c r="H36" s="73">
        <f t="shared" si="17"/>
        <v>918</v>
      </c>
      <c r="I36" s="73">
        <v>7.3</v>
      </c>
      <c r="J36" s="78">
        <f t="shared" si="16"/>
        <v>8020.3</v>
      </c>
      <c r="K36" s="75"/>
      <c r="L36" s="72">
        <v>1990</v>
      </c>
      <c r="M36" s="76">
        <v>687.7</v>
      </c>
      <c r="N36" s="77">
        <v>565.70000000000005</v>
      </c>
    </row>
    <row r="37" spans="1:14" x14ac:dyDescent="0.2">
      <c r="A37" s="72">
        <v>1991</v>
      </c>
      <c r="B37" s="73">
        <v>5299</v>
      </c>
      <c r="C37" s="73">
        <v>1770.1</v>
      </c>
      <c r="D37" s="73">
        <v>797.9</v>
      </c>
      <c r="E37" s="73">
        <v>0.6</v>
      </c>
      <c r="F37" s="73">
        <v>122</v>
      </c>
      <c r="G37" s="73">
        <v>0</v>
      </c>
      <c r="H37" s="73">
        <f t="shared" si="17"/>
        <v>920.5</v>
      </c>
      <c r="I37" s="73">
        <v>7.3</v>
      </c>
      <c r="J37" s="78">
        <f t="shared" si="16"/>
        <v>7996.9000000000005</v>
      </c>
      <c r="K37" s="75"/>
      <c r="L37" s="72">
        <v>1991</v>
      </c>
      <c r="M37" s="76">
        <v>687.7</v>
      </c>
      <c r="N37" s="77">
        <v>565.70000000000005</v>
      </c>
    </row>
    <row r="38" spans="1:14" x14ac:dyDescent="0.2">
      <c r="A38" s="72">
        <v>1992</v>
      </c>
      <c r="B38" s="73">
        <v>5299</v>
      </c>
      <c r="C38" s="73">
        <v>1772.1</v>
      </c>
      <c r="D38" s="73">
        <v>818.3</v>
      </c>
      <c r="E38" s="73">
        <v>0.6</v>
      </c>
      <c r="F38" s="73">
        <v>122</v>
      </c>
      <c r="G38" s="73">
        <v>0</v>
      </c>
      <c r="H38" s="73">
        <f t="shared" si="17"/>
        <v>940.9</v>
      </c>
      <c r="I38" s="73">
        <v>7.3</v>
      </c>
      <c r="J38" s="78">
        <f t="shared" si="16"/>
        <v>8019.3000000000011</v>
      </c>
      <c r="K38" s="75"/>
      <c r="L38" s="72">
        <v>1992</v>
      </c>
      <c r="M38" s="76">
        <v>688.3</v>
      </c>
      <c r="N38" s="77">
        <v>566.29999999999995</v>
      </c>
    </row>
    <row r="39" spans="1:14" x14ac:dyDescent="0.2">
      <c r="A39" s="72">
        <v>1993</v>
      </c>
      <c r="B39" s="73">
        <v>5318</v>
      </c>
      <c r="C39" s="73">
        <v>1773.8</v>
      </c>
      <c r="D39" s="73">
        <v>818.3</v>
      </c>
      <c r="E39" s="73">
        <v>12.4</v>
      </c>
      <c r="F39" s="73">
        <v>204.5</v>
      </c>
      <c r="G39" s="73">
        <v>0</v>
      </c>
      <c r="H39" s="73">
        <f t="shared" si="17"/>
        <v>1035.1999999999998</v>
      </c>
      <c r="I39" s="73">
        <v>7.3</v>
      </c>
      <c r="J39" s="78">
        <f t="shared" si="16"/>
        <v>8134.3</v>
      </c>
      <c r="K39" s="75"/>
      <c r="L39" s="72">
        <v>1993</v>
      </c>
      <c r="M39" s="76">
        <v>771.7</v>
      </c>
      <c r="N39" s="77">
        <v>567.20000000000005</v>
      </c>
    </row>
    <row r="40" spans="1:14" x14ac:dyDescent="0.2">
      <c r="A40" s="72">
        <v>1994</v>
      </c>
      <c r="B40" s="73">
        <v>5704</v>
      </c>
      <c r="C40" s="73">
        <v>1785.7</v>
      </c>
      <c r="D40" s="73">
        <v>847.3</v>
      </c>
      <c r="E40" s="73">
        <v>21.4</v>
      </c>
      <c r="F40" s="73">
        <v>263.7</v>
      </c>
      <c r="G40" s="73">
        <v>0</v>
      </c>
      <c r="H40" s="73">
        <f t="shared" si="17"/>
        <v>1132.3999999999999</v>
      </c>
      <c r="I40" s="73">
        <v>7.9</v>
      </c>
      <c r="J40" s="78">
        <f t="shared" si="16"/>
        <v>8630</v>
      </c>
      <c r="K40" s="75"/>
      <c r="L40" s="72">
        <v>1994</v>
      </c>
      <c r="M40" s="76">
        <v>781.3</v>
      </c>
      <c r="N40" s="77">
        <v>576.79999999999995</v>
      </c>
    </row>
    <row r="41" spans="1:14" x14ac:dyDescent="0.2">
      <c r="A41" s="72">
        <v>1995</v>
      </c>
      <c r="B41" s="73">
        <v>5704</v>
      </c>
      <c r="C41" s="73">
        <v>1797</v>
      </c>
      <c r="D41" s="73">
        <v>847.3</v>
      </c>
      <c r="E41" s="73">
        <v>21.4</v>
      </c>
      <c r="F41" s="73">
        <v>225.2</v>
      </c>
      <c r="G41" s="73">
        <v>0</v>
      </c>
      <c r="H41" s="73">
        <f t="shared" si="17"/>
        <v>1093.8999999999999</v>
      </c>
      <c r="I41" s="73">
        <v>7.4</v>
      </c>
      <c r="J41" s="78">
        <f t="shared" si="16"/>
        <v>8602.2999999999993</v>
      </c>
      <c r="K41" s="75"/>
      <c r="L41" s="72">
        <v>1995</v>
      </c>
      <c r="M41" s="76">
        <v>794</v>
      </c>
      <c r="N41" s="77">
        <v>589.5</v>
      </c>
    </row>
    <row r="42" spans="1:14" x14ac:dyDescent="0.2">
      <c r="A42" s="72">
        <v>1996</v>
      </c>
      <c r="B42" s="73">
        <v>5704</v>
      </c>
      <c r="C42" s="73">
        <v>1818.9</v>
      </c>
      <c r="D42" s="73">
        <v>847.3</v>
      </c>
      <c r="E42" s="73">
        <v>21.4</v>
      </c>
      <c r="F42" s="73">
        <v>235.9</v>
      </c>
      <c r="G42" s="73">
        <v>0</v>
      </c>
      <c r="H42" s="73">
        <f t="shared" si="17"/>
        <v>1104.5999999999999</v>
      </c>
      <c r="I42" s="73">
        <v>12.4</v>
      </c>
      <c r="J42" s="78">
        <f t="shared" si="16"/>
        <v>8639.8999999999978</v>
      </c>
      <c r="K42" s="75"/>
      <c r="L42" s="72">
        <v>1996</v>
      </c>
      <c r="M42" s="76">
        <v>786.8</v>
      </c>
      <c r="N42" s="77">
        <v>582.29999999999995</v>
      </c>
    </row>
    <row r="43" spans="1:14" x14ac:dyDescent="0.2">
      <c r="A43" s="72">
        <v>1997</v>
      </c>
      <c r="B43" s="73">
        <v>5704</v>
      </c>
      <c r="C43" s="73">
        <v>1819.4</v>
      </c>
      <c r="D43" s="73">
        <v>847.3</v>
      </c>
      <c r="E43" s="73">
        <v>23.1</v>
      </c>
      <c r="F43" s="73">
        <v>235.9</v>
      </c>
      <c r="G43" s="73">
        <v>0</v>
      </c>
      <c r="H43" s="73">
        <f t="shared" si="17"/>
        <v>1106.3</v>
      </c>
      <c r="I43" s="73">
        <v>11.2</v>
      </c>
      <c r="J43" s="78">
        <f t="shared" si="16"/>
        <v>8640.9</v>
      </c>
      <c r="K43" s="75"/>
      <c r="L43" s="72">
        <v>1997</v>
      </c>
      <c r="M43" s="76">
        <v>796.9</v>
      </c>
      <c r="N43" s="77">
        <v>592.4</v>
      </c>
    </row>
    <row r="44" spans="1:14" x14ac:dyDescent="0.2">
      <c r="A44" s="72">
        <v>1998</v>
      </c>
      <c r="B44" s="73">
        <v>5636</v>
      </c>
      <c r="C44" s="73">
        <v>1878.1</v>
      </c>
      <c r="D44" s="73">
        <v>847.3</v>
      </c>
      <c r="E44" s="73">
        <v>24.3</v>
      </c>
      <c r="F44" s="73">
        <v>239.9</v>
      </c>
      <c r="G44" s="73">
        <v>0</v>
      </c>
      <c r="H44" s="73">
        <f t="shared" si="17"/>
        <v>1111.5</v>
      </c>
      <c r="I44" s="73">
        <v>6.2</v>
      </c>
      <c r="J44" s="78">
        <f t="shared" si="16"/>
        <v>8631.7999999999993</v>
      </c>
      <c r="K44" s="75"/>
      <c r="L44" s="72">
        <v>1998</v>
      </c>
      <c r="M44" s="76">
        <v>881.3</v>
      </c>
      <c r="N44" s="77">
        <v>676.8</v>
      </c>
    </row>
    <row r="45" spans="1:14" x14ac:dyDescent="0.2">
      <c r="A45" s="72">
        <v>1999</v>
      </c>
      <c r="B45" s="73">
        <v>5638</v>
      </c>
      <c r="C45" s="73">
        <v>2247.5</v>
      </c>
      <c r="D45" s="73">
        <v>850.4</v>
      </c>
      <c r="E45" s="73">
        <v>24.3</v>
      </c>
      <c r="F45" s="73">
        <v>256</v>
      </c>
      <c r="G45" s="73">
        <v>0</v>
      </c>
      <c r="H45" s="73">
        <f t="shared" si="17"/>
        <v>1130.6999999999998</v>
      </c>
      <c r="I45" s="73">
        <v>12.7</v>
      </c>
      <c r="J45" s="78">
        <f t="shared" si="16"/>
        <v>9028.9</v>
      </c>
      <c r="K45" s="75"/>
      <c r="L45" s="72">
        <v>1999</v>
      </c>
      <c r="M45" s="76">
        <v>1135.3000000000002</v>
      </c>
      <c r="N45" s="77">
        <v>924.30000000000007</v>
      </c>
    </row>
    <row r="46" spans="1:14" x14ac:dyDescent="0.2">
      <c r="A46" s="72">
        <v>2000</v>
      </c>
      <c r="B46" s="73">
        <v>5638</v>
      </c>
      <c r="C46" s="73">
        <v>2883.1</v>
      </c>
      <c r="D46" s="73">
        <v>863.2</v>
      </c>
      <c r="E46" s="73">
        <v>36.799999999999997</v>
      </c>
      <c r="F46" s="73">
        <v>271.60000000000002</v>
      </c>
      <c r="G46" s="73">
        <v>0</v>
      </c>
      <c r="H46" s="73">
        <f t="shared" si="17"/>
        <v>1171.5999999999999</v>
      </c>
      <c r="I46" s="73">
        <v>41.15</v>
      </c>
      <c r="J46" s="78">
        <f t="shared" si="16"/>
        <v>9733.85</v>
      </c>
      <c r="K46" s="75"/>
      <c r="L46" s="72">
        <v>2000</v>
      </c>
      <c r="M46" s="76">
        <v>1812.9999999999998</v>
      </c>
      <c r="N46" s="77">
        <v>1555.3999999999999</v>
      </c>
    </row>
    <row r="47" spans="1:14" x14ac:dyDescent="0.2">
      <c r="A47" s="72">
        <v>2001</v>
      </c>
      <c r="B47" s="73">
        <v>5615</v>
      </c>
      <c r="C47" s="73">
        <v>3618.9</v>
      </c>
      <c r="D47" s="73">
        <v>863.2</v>
      </c>
      <c r="E47" s="73">
        <v>94.1</v>
      </c>
      <c r="F47" s="73">
        <v>271.60000000000002</v>
      </c>
      <c r="G47" s="73">
        <v>0</v>
      </c>
      <c r="H47" s="73">
        <f t="shared" si="17"/>
        <v>1228.9000000000001</v>
      </c>
      <c r="I47" s="73">
        <v>50.15</v>
      </c>
      <c r="J47" s="78">
        <f t="shared" si="16"/>
        <v>10512.95</v>
      </c>
      <c r="K47" s="75"/>
      <c r="L47" s="72">
        <v>2001</v>
      </c>
      <c r="M47" s="76">
        <v>2330.9999999999995</v>
      </c>
      <c r="N47" s="77">
        <v>2064.3999999999996</v>
      </c>
    </row>
    <row r="48" spans="1:14" x14ac:dyDescent="0.2">
      <c r="A48" s="72">
        <v>2002</v>
      </c>
      <c r="B48" s="73">
        <v>5658.9</v>
      </c>
      <c r="C48" s="73">
        <v>4017</v>
      </c>
      <c r="D48" s="73">
        <v>860</v>
      </c>
      <c r="E48" s="73">
        <v>96.6</v>
      </c>
      <c r="F48" s="73">
        <v>276.822</v>
      </c>
      <c r="G48" s="73">
        <v>0</v>
      </c>
      <c r="H48" s="73">
        <f t="shared" si="17"/>
        <v>1233.422</v>
      </c>
      <c r="I48" s="73">
        <v>50.15</v>
      </c>
      <c r="J48" s="78">
        <f t="shared" si="16"/>
        <v>10959.472</v>
      </c>
      <c r="K48" s="75"/>
      <c r="L48" s="72">
        <v>2002</v>
      </c>
      <c r="M48" s="76">
        <v>2701.7000000000003</v>
      </c>
      <c r="N48" s="77">
        <v>2434.7000000000003</v>
      </c>
    </row>
    <row r="49" spans="1:14" x14ac:dyDescent="0.2">
      <c r="A49" s="72">
        <v>2003</v>
      </c>
      <c r="B49" s="73">
        <v>5519.6</v>
      </c>
      <c r="C49" s="73">
        <v>4788.2</v>
      </c>
      <c r="D49" s="73">
        <v>893</v>
      </c>
      <c r="E49" s="73">
        <v>171.8</v>
      </c>
      <c r="F49" s="73">
        <v>277.322</v>
      </c>
      <c r="G49" s="73">
        <v>0</v>
      </c>
      <c r="H49" s="73">
        <f t="shared" si="17"/>
        <v>1342.1219999999998</v>
      </c>
      <c r="I49" s="73">
        <v>50.15</v>
      </c>
      <c r="J49" s="78">
        <f t="shared" si="16"/>
        <v>11700.071999999998</v>
      </c>
      <c r="K49" s="75"/>
      <c r="L49" s="72">
        <v>2003</v>
      </c>
      <c r="M49" s="76">
        <v>3158.2000000000003</v>
      </c>
      <c r="N49" s="77">
        <v>2889.2000000000003</v>
      </c>
    </row>
    <row r="50" spans="1:14" x14ac:dyDescent="0.2">
      <c r="A50" s="72">
        <v>2004</v>
      </c>
      <c r="B50" s="73">
        <v>5508.6</v>
      </c>
      <c r="C50" s="73">
        <v>4797.5</v>
      </c>
      <c r="D50" s="73">
        <v>900</v>
      </c>
      <c r="E50" s="73">
        <v>273.2</v>
      </c>
      <c r="F50" s="73">
        <v>277.322</v>
      </c>
      <c r="G50" s="73">
        <v>0</v>
      </c>
      <c r="H50" s="73">
        <f t="shared" si="17"/>
        <v>1450.5219999999999</v>
      </c>
      <c r="I50" s="73">
        <v>50.15</v>
      </c>
      <c r="J50" s="78">
        <f t="shared" si="16"/>
        <v>11806.772000000001</v>
      </c>
      <c r="K50" s="75"/>
      <c r="L50" s="72">
        <v>2004</v>
      </c>
      <c r="M50" s="76">
        <v>3157.2999999999997</v>
      </c>
      <c r="N50" s="77">
        <v>2888.2999999999997</v>
      </c>
    </row>
    <row r="51" spans="1:14" x14ac:dyDescent="0.2">
      <c r="A51" s="72">
        <v>2005</v>
      </c>
      <c r="B51" s="73">
        <v>5839.6</v>
      </c>
      <c r="C51" s="73">
        <v>4770.2</v>
      </c>
      <c r="D51" s="73">
        <v>899.7</v>
      </c>
      <c r="E51" s="73">
        <v>276.7</v>
      </c>
      <c r="F51" s="73">
        <v>308.12099999999998</v>
      </c>
      <c r="G51" s="73">
        <v>0</v>
      </c>
      <c r="H51" s="73">
        <f t="shared" si="17"/>
        <v>1484.5210000000002</v>
      </c>
      <c r="I51" s="73">
        <v>55.15</v>
      </c>
      <c r="J51" s="78">
        <f t="shared" si="16"/>
        <v>12149.471</v>
      </c>
      <c r="K51" s="75"/>
      <c r="L51" s="72">
        <v>2005</v>
      </c>
      <c r="M51" s="76">
        <v>3187.1989999999996</v>
      </c>
      <c r="N51" s="77">
        <v>2892.2</v>
      </c>
    </row>
    <row r="52" spans="1:14" x14ac:dyDescent="0.2">
      <c r="A52" s="72">
        <v>2006</v>
      </c>
      <c r="B52" s="73">
        <v>5863.6</v>
      </c>
      <c r="C52" s="73">
        <v>4324.5</v>
      </c>
      <c r="D52" s="73">
        <v>899.7</v>
      </c>
      <c r="E52" s="73">
        <v>386.2</v>
      </c>
      <c r="F52" s="73">
        <v>313.10000000000002</v>
      </c>
      <c r="G52" s="73">
        <v>0</v>
      </c>
      <c r="H52" s="73">
        <f t="shared" si="17"/>
        <v>1599</v>
      </c>
      <c r="I52" s="73">
        <v>54.05</v>
      </c>
      <c r="J52" s="78">
        <f t="shared" si="16"/>
        <v>11841.150000000001</v>
      </c>
      <c r="K52" s="75"/>
      <c r="L52" s="72">
        <v>2006</v>
      </c>
      <c r="M52" s="76">
        <v>3364.799</v>
      </c>
      <c r="N52" s="77">
        <v>3065.9</v>
      </c>
    </row>
    <row r="53" spans="1:14" x14ac:dyDescent="0.2">
      <c r="A53" s="72">
        <v>2007</v>
      </c>
      <c r="B53" s="73">
        <v>5917.9</v>
      </c>
      <c r="C53" s="73">
        <v>4425.2</v>
      </c>
      <c r="D53" s="73">
        <v>899.72</v>
      </c>
      <c r="E53" s="73">
        <v>525.20000000000005</v>
      </c>
      <c r="F53" s="73">
        <v>313.10000000000002</v>
      </c>
      <c r="G53" s="73">
        <v>0</v>
      </c>
      <c r="H53" s="73">
        <f t="shared" si="17"/>
        <v>1738.02</v>
      </c>
      <c r="I53" s="73">
        <v>54.05</v>
      </c>
      <c r="J53" s="78">
        <f t="shared" si="16"/>
        <v>12135.169999999998</v>
      </c>
      <c r="K53" s="75"/>
      <c r="L53" s="72">
        <v>2007</v>
      </c>
      <c r="M53" s="76">
        <v>3467.0889999999999</v>
      </c>
      <c r="N53" s="77">
        <v>3168.19</v>
      </c>
    </row>
    <row r="54" spans="1:14" x14ac:dyDescent="0.2">
      <c r="A54" s="72">
        <v>2008</v>
      </c>
      <c r="B54" s="73">
        <v>5918.3</v>
      </c>
      <c r="C54" s="73">
        <v>4823.3999999999996</v>
      </c>
      <c r="D54" s="73">
        <v>899.7</v>
      </c>
      <c r="E54" s="73">
        <v>525.20000000000005</v>
      </c>
      <c r="F54" s="73">
        <v>313.10000000000002</v>
      </c>
      <c r="G54" s="73">
        <v>0</v>
      </c>
      <c r="H54" s="73">
        <f t="shared" si="17"/>
        <v>1738</v>
      </c>
      <c r="I54" s="73">
        <v>74.099999999999994</v>
      </c>
      <c r="J54" s="78">
        <f t="shared" si="16"/>
        <v>12553.800000000003</v>
      </c>
      <c r="K54" s="75"/>
      <c r="L54" s="72">
        <v>2008</v>
      </c>
      <c r="M54" s="76">
        <v>3772.3989999999994</v>
      </c>
      <c r="N54" s="77">
        <v>3453.4999999999995</v>
      </c>
    </row>
    <row r="55" spans="1:14" x14ac:dyDescent="0.2">
      <c r="A55" s="72">
        <v>2009</v>
      </c>
      <c r="B55" s="73">
        <v>5971.3</v>
      </c>
      <c r="C55" s="73">
        <v>5138.6000000000004</v>
      </c>
      <c r="D55" s="73">
        <v>900</v>
      </c>
      <c r="E55" s="73">
        <v>591.20000000000005</v>
      </c>
      <c r="F55" s="73">
        <v>323.2</v>
      </c>
      <c r="G55" s="73">
        <v>0</v>
      </c>
      <c r="H55" s="73">
        <f t="shared" si="17"/>
        <v>1814.4</v>
      </c>
      <c r="I55" s="73">
        <v>72.5</v>
      </c>
      <c r="J55" s="78">
        <f t="shared" si="16"/>
        <v>12996.800000000003</v>
      </c>
      <c r="K55" s="75"/>
      <c r="L55" s="72">
        <v>2009</v>
      </c>
      <c r="M55" s="76">
        <v>3884.56</v>
      </c>
      <c r="N55" s="77">
        <v>3554.5</v>
      </c>
    </row>
    <row r="56" spans="1:14" x14ac:dyDescent="0.2">
      <c r="A56" s="72">
        <v>2010</v>
      </c>
      <c r="B56" s="73">
        <v>5735.3</v>
      </c>
      <c r="C56" s="73">
        <v>5217.5</v>
      </c>
      <c r="D56" s="73">
        <v>900</v>
      </c>
      <c r="E56" s="73">
        <f>804.8-81.6</f>
        <v>723.19999999999993</v>
      </c>
      <c r="F56" s="73">
        <v>340.2</v>
      </c>
      <c r="G56" s="73">
        <v>0</v>
      </c>
      <c r="H56" s="73">
        <f t="shared" si="17"/>
        <v>1963.3999999999999</v>
      </c>
      <c r="I56" s="73">
        <v>73.3</v>
      </c>
      <c r="J56" s="78">
        <f t="shared" si="16"/>
        <v>12989.5</v>
      </c>
      <c r="K56" s="75"/>
      <c r="L56" s="72">
        <v>2010</v>
      </c>
      <c r="M56" s="76">
        <v>3978.6599999999994</v>
      </c>
      <c r="N56" s="77">
        <v>3632.5999999999995</v>
      </c>
    </row>
    <row r="57" spans="1:14" x14ac:dyDescent="0.2">
      <c r="A57" s="72">
        <v>2011</v>
      </c>
      <c r="B57" s="73">
        <v>5631.8</v>
      </c>
      <c r="C57" s="73">
        <v>5251.4543333333331</v>
      </c>
      <c r="D57" s="73">
        <v>899.9</v>
      </c>
      <c r="E57" s="73">
        <v>895.4</v>
      </c>
      <c r="F57" s="73">
        <v>358.697</v>
      </c>
      <c r="G57" s="73">
        <v>0</v>
      </c>
      <c r="H57" s="73">
        <f t="shared" si="17"/>
        <v>2153.9969999999998</v>
      </c>
      <c r="I57" s="73">
        <v>73.75</v>
      </c>
      <c r="J57" s="78">
        <f t="shared" si="16"/>
        <v>13111.001333333334</v>
      </c>
      <c r="K57" s="75"/>
      <c r="L57" s="72">
        <v>2011</v>
      </c>
      <c r="M57" s="76">
        <v>4015.7003333333332</v>
      </c>
      <c r="N57" s="77">
        <v>3650.6233333333334</v>
      </c>
    </row>
    <row r="58" spans="1:14" x14ac:dyDescent="0.2">
      <c r="A58" s="72">
        <v>2012</v>
      </c>
      <c r="B58" s="73">
        <v>5690.3273224043714</v>
      </c>
      <c r="C58" s="73">
        <v>5682.7550000000001</v>
      </c>
      <c r="D58" s="73">
        <v>899.92000000000019</v>
      </c>
      <c r="E58" s="73">
        <v>1113.2949999999998</v>
      </c>
      <c r="F58" s="73">
        <v>413.79699999999997</v>
      </c>
      <c r="G58" s="73">
        <v>0</v>
      </c>
      <c r="H58" s="73">
        <f t="shared" si="17"/>
        <v>2427.0120000000002</v>
      </c>
      <c r="I58" s="73">
        <v>97.75</v>
      </c>
      <c r="J58" s="78">
        <f t="shared" si="16"/>
        <v>13897.844322404371</v>
      </c>
      <c r="K58" s="75"/>
      <c r="L58" s="72">
        <v>2012</v>
      </c>
      <c r="M58" s="76">
        <v>4495.2870000000003</v>
      </c>
      <c r="N58" s="77">
        <v>4051.11</v>
      </c>
    </row>
    <row r="59" spans="1:14" x14ac:dyDescent="0.2">
      <c r="A59" s="72">
        <v>2013</v>
      </c>
      <c r="B59" s="73">
        <v>6258.3</v>
      </c>
      <c r="C59" s="73">
        <f>5811.2</f>
        <v>5811.2</v>
      </c>
      <c r="D59" s="73">
        <v>900.25000000000023</v>
      </c>
      <c r="E59" s="73">
        <v>1113.2499999999998</v>
      </c>
      <c r="F59" s="73">
        <v>416.64599999999996</v>
      </c>
      <c r="G59" s="73">
        <v>0</v>
      </c>
      <c r="H59" s="73">
        <f>SUM(D59:F59)</f>
        <v>2430.1459999999997</v>
      </c>
      <c r="I59" s="73">
        <v>97.75</v>
      </c>
      <c r="J59" s="78">
        <f>SUM(B59:F59)+I59</f>
        <v>14597.396000000001</v>
      </c>
      <c r="K59" s="75"/>
      <c r="L59" s="72">
        <v>2013</v>
      </c>
      <c r="M59" s="76">
        <v>4606.8360000000011</v>
      </c>
      <c r="N59" s="77">
        <v>4159.8100000000004</v>
      </c>
    </row>
    <row r="60" spans="1:14" x14ac:dyDescent="0.2">
      <c r="A60" s="72">
        <v>2014</v>
      </c>
      <c r="B60" s="73">
        <v>6258</v>
      </c>
      <c r="C60" s="73">
        <v>6160.63</v>
      </c>
      <c r="D60" s="73">
        <v>900.25000000000011</v>
      </c>
      <c r="E60" s="73">
        <v>1458.8999999999999</v>
      </c>
      <c r="F60" s="73">
        <v>438.32600000000002</v>
      </c>
      <c r="G60" s="73">
        <v>0</v>
      </c>
      <c r="H60" s="73">
        <f t="shared" si="17"/>
        <v>2797.4760000000001</v>
      </c>
      <c r="I60" s="73">
        <v>97.75</v>
      </c>
      <c r="J60" s="78">
        <f t="shared" si="16"/>
        <v>15313.856</v>
      </c>
      <c r="K60" s="75"/>
      <c r="L60" s="72">
        <v>2014</v>
      </c>
      <c r="M60" s="76">
        <v>4631.0160000000005</v>
      </c>
      <c r="N60" s="77">
        <v>4164.9900000000007</v>
      </c>
    </row>
    <row r="61" spans="1:14" x14ac:dyDescent="0.2">
      <c r="A61" s="72">
        <v>2015</v>
      </c>
      <c r="B61" s="73">
        <v>6266.8</v>
      </c>
      <c r="C61" s="73">
        <v>6952.9619999999995</v>
      </c>
      <c r="D61" s="73">
        <v>902.2</v>
      </c>
      <c r="E61" s="73">
        <v>1490.8</v>
      </c>
      <c r="F61" s="73">
        <v>423.72899999999998</v>
      </c>
      <c r="G61" s="73">
        <v>0</v>
      </c>
      <c r="H61" s="73">
        <v>2816.7289999999998</v>
      </c>
      <c r="I61" s="73">
        <v>96.753</v>
      </c>
      <c r="J61" s="78">
        <v>16133.243999999999</v>
      </c>
      <c r="K61" s="75"/>
      <c r="L61" s="72">
        <v>2015</v>
      </c>
      <c r="M61" s="76">
        <v>4821.2660000000005</v>
      </c>
      <c r="N61" s="77">
        <v>4372.0970000000007</v>
      </c>
    </row>
    <row r="62" spans="1:14" x14ac:dyDescent="0.2">
      <c r="A62" s="72">
        <v>2016</v>
      </c>
      <c r="B62" s="73">
        <v>6273</v>
      </c>
      <c r="C62" s="73">
        <v>7333.3469999999998</v>
      </c>
      <c r="D62" s="73">
        <v>916.40000000000009</v>
      </c>
      <c r="E62" s="73">
        <v>1490.8</v>
      </c>
      <c r="F62" s="73">
        <v>423.67899999999997</v>
      </c>
      <c r="G62" s="73">
        <v>0</v>
      </c>
      <c r="H62" s="73">
        <v>2830.8050000000003</v>
      </c>
      <c r="I62" s="73">
        <v>96.75</v>
      </c>
      <c r="J62" s="78">
        <v>16533.975999999999</v>
      </c>
      <c r="K62" s="75"/>
      <c r="L62" s="72">
        <v>2016</v>
      </c>
      <c r="M62" s="76">
        <v>5191.8160000000007</v>
      </c>
      <c r="N62" s="77">
        <v>4742.6970000000001</v>
      </c>
    </row>
    <row r="63" spans="1:14" ht="16" thickBot="1" x14ac:dyDescent="0.25">
      <c r="A63" s="79">
        <v>2017</v>
      </c>
      <c r="B63" s="80">
        <v>6273</v>
      </c>
      <c r="C63" s="80">
        <v>7465.7269999999999</v>
      </c>
      <c r="D63" s="80">
        <v>917.2</v>
      </c>
      <c r="E63" s="80">
        <v>1473.8</v>
      </c>
      <c r="F63" s="80">
        <v>422.15499999999997</v>
      </c>
      <c r="G63" s="80">
        <v>15</v>
      </c>
      <c r="H63" s="80">
        <v>2828.1549999999997</v>
      </c>
      <c r="I63" s="80">
        <v>135</v>
      </c>
      <c r="J63" s="81">
        <v>16701.831999999999</v>
      </c>
      <c r="K63" s="75"/>
      <c r="L63" s="79">
        <v>2017</v>
      </c>
      <c r="M63" s="82">
        <v>5404.8720000000003</v>
      </c>
      <c r="N63" s="83">
        <v>4955.277</v>
      </c>
    </row>
    <row r="64" spans="1:14" x14ac:dyDescent="0.2">
      <c r="A64" s="84"/>
      <c r="B64" s="85"/>
      <c r="C64" s="85"/>
      <c r="D64" s="85"/>
      <c r="E64" s="85"/>
      <c r="F64" s="85"/>
      <c r="G64" s="85"/>
      <c r="H64" s="85"/>
      <c r="I64" s="85"/>
      <c r="J64" s="85"/>
      <c r="K64" s="60"/>
      <c r="L64" s="60"/>
      <c r="M64" s="60"/>
      <c r="N64" s="60"/>
    </row>
    <row r="65" spans="1:17" x14ac:dyDescent="0.2">
      <c r="A65" s="86" t="s">
        <v>181</v>
      </c>
      <c r="B65" s="86"/>
      <c r="C65" s="86"/>
      <c r="D65" s="86"/>
      <c r="E65" s="85"/>
      <c r="F65" s="85"/>
      <c r="G65" s="85"/>
      <c r="H65" s="85"/>
      <c r="I65" s="85"/>
      <c r="J65" s="85"/>
      <c r="K65" s="60"/>
      <c r="L65" s="60"/>
      <c r="M65" s="60"/>
      <c r="N65" s="60"/>
    </row>
    <row r="66" spans="1:17" x14ac:dyDescent="0.2">
      <c r="A66" s="55"/>
      <c r="B66" s="55"/>
      <c r="C66" s="55"/>
      <c r="D66" s="55"/>
      <c r="E66" s="87"/>
      <c r="F66" s="55"/>
      <c r="G66" s="55"/>
      <c r="H66" s="55"/>
      <c r="I66" s="88"/>
      <c r="J66" s="89"/>
      <c r="K66" s="55"/>
      <c r="L66" s="55"/>
      <c r="M66" s="55"/>
      <c r="N66" s="55"/>
    </row>
    <row r="67" spans="1:17" x14ac:dyDescent="0.2">
      <c r="A67" s="90" t="s">
        <v>182</v>
      </c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 spans="1:17" x14ac:dyDescent="0.2">
      <c r="A68" s="91"/>
      <c r="B68" s="91"/>
      <c r="C68" s="91"/>
      <c r="D68" s="91"/>
      <c r="E68" s="92"/>
      <c r="F68" s="93"/>
      <c r="G68" s="93"/>
      <c r="H68" s="93"/>
      <c r="I68" s="93"/>
      <c r="J68" s="93"/>
      <c r="K68" s="93"/>
      <c r="L68" s="93"/>
      <c r="M68" s="93"/>
      <c r="N68" s="93"/>
    </row>
    <row r="69" spans="1:17" x14ac:dyDescent="0.2">
      <c r="A69" s="91" t="s">
        <v>183</v>
      </c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</row>
    <row r="74" spans="1:17" ht="24" x14ac:dyDescent="0.3">
      <c r="A74" s="95" t="s">
        <v>151</v>
      </c>
      <c r="B74" s="95"/>
    </row>
    <row r="76" spans="1:17" ht="20" thickBot="1" x14ac:dyDescent="0.3">
      <c r="A76" s="53" t="s">
        <v>185</v>
      </c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5"/>
      <c r="O76" s="96"/>
      <c r="P76" s="55"/>
      <c r="Q76" s="55"/>
    </row>
    <row r="77" spans="1:17" ht="18" x14ac:dyDescent="0.2">
      <c r="A77" s="61"/>
      <c r="B77" s="97" t="s">
        <v>172</v>
      </c>
      <c r="C77" s="98"/>
      <c r="D77" s="98"/>
      <c r="E77" s="98"/>
      <c r="F77" s="98"/>
      <c r="G77" s="98"/>
      <c r="H77" s="98"/>
      <c r="I77" s="98"/>
      <c r="J77" s="99"/>
      <c r="K77" s="100" t="s">
        <v>186</v>
      </c>
      <c r="L77" s="99"/>
      <c r="M77" s="101"/>
      <c r="N77" s="102"/>
      <c r="O77" s="61"/>
      <c r="P77" s="99" t="s">
        <v>173</v>
      </c>
      <c r="Q77" s="63"/>
    </row>
    <row r="78" spans="1:17" ht="52" thickBot="1" x14ac:dyDescent="0.25">
      <c r="A78" s="69" t="s">
        <v>174</v>
      </c>
      <c r="B78" s="103" t="s">
        <v>1</v>
      </c>
      <c r="C78" s="104" t="s">
        <v>175</v>
      </c>
      <c r="D78" s="105" t="s">
        <v>122</v>
      </c>
      <c r="E78" s="105" t="s">
        <v>3</v>
      </c>
      <c r="F78" s="66" t="s">
        <v>176</v>
      </c>
      <c r="G78" s="104" t="s">
        <v>70</v>
      </c>
      <c r="H78" s="104" t="s">
        <v>177</v>
      </c>
      <c r="I78" s="105" t="s">
        <v>178</v>
      </c>
      <c r="J78" s="106" t="s">
        <v>158</v>
      </c>
      <c r="K78" s="103" t="s">
        <v>187</v>
      </c>
      <c r="L78" s="68" t="s">
        <v>188</v>
      </c>
      <c r="M78" s="107" t="s">
        <v>158</v>
      </c>
      <c r="N78" s="60"/>
      <c r="O78" s="69" t="s">
        <v>174</v>
      </c>
      <c r="P78" s="70" t="s">
        <v>179</v>
      </c>
      <c r="Q78" s="71" t="s">
        <v>189</v>
      </c>
    </row>
    <row r="79" spans="1:17" x14ac:dyDescent="0.2">
      <c r="A79" s="72">
        <v>1985</v>
      </c>
      <c r="B79" s="108">
        <v>27798.400000000001</v>
      </c>
      <c r="C79" s="108">
        <v>3806.3</v>
      </c>
      <c r="D79" s="108">
        <v>1385.4</v>
      </c>
      <c r="E79" s="108">
        <v>0.1</v>
      </c>
      <c r="F79" s="109">
        <v>396.8</v>
      </c>
      <c r="G79" s="109">
        <v>0</v>
      </c>
      <c r="H79" s="108">
        <f>SUM(D79:F79)</f>
        <v>1782.3</v>
      </c>
      <c r="I79" s="108">
        <v>0.4</v>
      </c>
      <c r="J79" s="108">
        <f t="shared" ref="J79:J101" si="18">SUM(B79:F79)+I79</f>
        <v>33387.4</v>
      </c>
      <c r="K79" s="110"/>
      <c r="L79" s="111">
        <v>150.69999999999999</v>
      </c>
      <c r="M79" s="112">
        <f t="shared" ref="M79:M106" si="19">SUM(J79)+SUM(K79)-SUM(L79)</f>
        <v>33236.700000000004</v>
      </c>
      <c r="N79" s="60"/>
      <c r="O79" s="113">
        <v>1985</v>
      </c>
      <c r="P79" s="114"/>
      <c r="Q79" s="115"/>
    </row>
    <row r="80" spans="1:17" x14ac:dyDescent="0.2">
      <c r="A80" s="72">
        <v>1986</v>
      </c>
      <c r="B80" s="108">
        <v>29094.5</v>
      </c>
      <c r="C80" s="108">
        <v>3524.4</v>
      </c>
      <c r="D80" s="108">
        <v>1791.4</v>
      </c>
      <c r="E80" s="108">
        <v>0.2</v>
      </c>
      <c r="F80" s="109">
        <v>408.9</v>
      </c>
      <c r="G80" s="109">
        <v>0</v>
      </c>
      <c r="H80" s="108">
        <f>SUM(D80:F80)</f>
        <v>2200.5</v>
      </c>
      <c r="I80" s="108">
        <v>0.5</v>
      </c>
      <c r="J80" s="108">
        <f t="shared" si="18"/>
        <v>34819.9</v>
      </c>
      <c r="K80" s="110"/>
      <c r="L80" s="116">
        <v>100.9</v>
      </c>
      <c r="M80" s="112">
        <f t="shared" si="19"/>
        <v>34719</v>
      </c>
      <c r="N80" s="60"/>
      <c r="O80" s="72">
        <v>1986</v>
      </c>
      <c r="P80" s="114"/>
      <c r="Q80" s="115"/>
    </row>
    <row r="81" spans="1:17" x14ac:dyDescent="0.2">
      <c r="A81" s="72">
        <v>1987</v>
      </c>
      <c r="B81" s="108">
        <v>30886.2</v>
      </c>
      <c r="C81" s="108">
        <v>4164.8999999999996</v>
      </c>
      <c r="D81" s="108">
        <v>1443.6</v>
      </c>
      <c r="E81" s="108">
        <v>0.3</v>
      </c>
      <c r="F81" s="109">
        <v>373.7</v>
      </c>
      <c r="G81" s="109">
        <v>0</v>
      </c>
      <c r="H81" s="108">
        <f t="shared" ref="H81:H106" si="20">SUM(D81:F81)</f>
        <v>1817.6</v>
      </c>
      <c r="I81" s="108">
        <v>0.4</v>
      </c>
      <c r="J81" s="108">
        <f t="shared" si="18"/>
        <v>36869.1</v>
      </c>
      <c r="K81" s="110"/>
      <c r="L81" s="116">
        <v>478.7</v>
      </c>
      <c r="M81" s="112">
        <f t="shared" si="19"/>
        <v>36390.400000000001</v>
      </c>
      <c r="N81" s="60"/>
      <c r="O81" s="72">
        <v>1987</v>
      </c>
      <c r="P81" s="114"/>
      <c r="Q81" s="115"/>
    </row>
    <row r="82" spans="1:17" x14ac:dyDescent="0.2">
      <c r="A82" s="72">
        <v>1988</v>
      </c>
      <c r="B82" s="108">
        <v>33103.5</v>
      </c>
      <c r="C82" s="108">
        <v>5300.7</v>
      </c>
      <c r="D82" s="108">
        <v>1422.7</v>
      </c>
      <c r="E82" s="108">
        <v>0.2</v>
      </c>
      <c r="F82" s="109">
        <v>381.8</v>
      </c>
      <c r="G82" s="109">
        <v>0</v>
      </c>
      <c r="H82" s="108">
        <f t="shared" si="20"/>
        <v>1804.7</v>
      </c>
      <c r="I82" s="108">
        <v>0.4</v>
      </c>
      <c r="J82" s="108">
        <f t="shared" si="18"/>
        <v>40209.299999999996</v>
      </c>
      <c r="K82" s="110"/>
      <c r="L82" s="116">
        <v>866.5</v>
      </c>
      <c r="M82" s="112">
        <f t="shared" si="19"/>
        <v>39342.799999999996</v>
      </c>
      <c r="N82" s="60"/>
      <c r="O82" s="72">
        <v>1988</v>
      </c>
      <c r="P82" s="114"/>
      <c r="Q82" s="115"/>
    </row>
    <row r="83" spans="1:17" x14ac:dyDescent="0.2">
      <c r="A83" s="72">
        <v>1989</v>
      </c>
      <c r="B83" s="108">
        <v>34002.6</v>
      </c>
      <c r="C83" s="108">
        <v>7341.1</v>
      </c>
      <c r="D83" s="108">
        <v>1589.5</v>
      </c>
      <c r="E83" s="108">
        <v>0.2</v>
      </c>
      <c r="F83" s="109">
        <v>377.5</v>
      </c>
      <c r="G83" s="109">
        <v>0</v>
      </c>
      <c r="H83" s="108">
        <f t="shared" si="20"/>
        <v>1967.2</v>
      </c>
      <c r="I83" s="108">
        <v>0.6</v>
      </c>
      <c r="J83" s="108">
        <f t="shared" si="18"/>
        <v>43311.499999999993</v>
      </c>
      <c r="K83" s="110"/>
      <c r="L83" s="116">
        <v>2289.5</v>
      </c>
      <c r="M83" s="112">
        <f t="shared" si="19"/>
        <v>41021.999999999993</v>
      </c>
      <c r="N83" s="60"/>
      <c r="O83" s="72">
        <v>1989</v>
      </c>
      <c r="P83" s="114"/>
      <c r="Q83" s="115"/>
    </row>
    <row r="84" spans="1:17" x14ac:dyDescent="0.2">
      <c r="A84" s="72">
        <v>1990</v>
      </c>
      <c r="B84" s="108">
        <v>34963.599999999999</v>
      </c>
      <c r="C84" s="108">
        <v>5551.5</v>
      </c>
      <c r="D84" s="108">
        <v>2050.9</v>
      </c>
      <c r="E84" s="108">
        <v>0.6</v>
      </c>
      <c r="F84" s="109">
        <v>629</v>
      </c>
      <c r="G84" s="109">
        <v>0</v>
      </c>
      <c r="H84" s="108">
        <f t="shared" si="20"/>
        <v>2680.5</v>
      </c>
      <c r="I84" s="108">
        <v>0.6</v>
      </c>
      <c r="J84" s="108">
        <f t="shared" si="18"/>
        <v>43196.2</v>
      </c>
      <c r="K84" s="110"/>
      <c r="L84" s="116">
        <v>816</v>
      </c>
      <c r="M84" s="112">
        <f t="shared" si="19"/>
        <v>42380.2</v>
      </c>
      <c r="N84" s="60"/>
      <c r="O84" s="72">
        <v>1990</v>
      </c>
      <c r="P84" s="114"/>
      <c r="Q84" s="115"/>
    </row>
    <row r="85" spans="1:17" x14ac:dyDescent="0.2">
      <c r="A85" s="72">
        <v>1991</v>
      </c>
      <c r="B85" s="108">
        <v>36689.5</v>
      </c>
      <c r="C85" s="108">
        <v>5129.6000000000004</v>
      </c>
      <c r="D85" s="108">
        <v>2031.8</v>
      </c>
      <c r="E85" s="108">
        <v>0.7</v>
      </c>
      <c r="F85" s="109">
        <v>705.2</v>
      </c>
      <c r="G85" s="109">
        <v>0</v>
      </c>
      <c r="H85" s="108">
        <f t="shared" si="20"/>
        <v>2737.7</v>
      </c>
      <c r="I85" s="108">
        <v>0.5</v>
      </c>
      <c r="J85" s="108">
        <f t="shared" si="18"/>
        <v>44557.299999999996</v>
      </c>
      <c r="K85" s="110"/>
      <c r="L85" s="116">
        <v>305.3</v>
      </c>
      <c r="M85" s="112">
        <f t="shared" si="19"/>
        <v>44251.999999999993</v>
      </c>
      <c r="N85" s="60"/>
      <c r="O85" s="72">
        <v>1991</v>
      </c>
      <c r="P85" s="114"/>
      <c r="Q85" s="115"/>
    </row>
    <row r="86" spans="1:17" x14ac:dyDescent="0.2">
      <c r="A86" s="72">
        <v>1992</v>
      </c>
      <c r="B86" s="108">
        <v>38546.699999999997</v>
      </c>
      <c r="C86" s="108">
        <v>6814.2</v>
      </c>
      <c r="D86" s="108">
        <v>1575</v>
      </c>
      <c r="E86" s="108">
        <v>0.5</v>
      </c>
      <c r="F86" s="109">
        <v>913.9</v>
      </c>
      <c r="G86" s="109">
        <v>0</v>
      </c>
      <c r="H86" s="108">
        <f t="shared" si="20"/>
        <v>2489.4</v>
      </c>
      <c r="I86" s="108">
        <v>0.4</v>
      </c>
      <c r="J86" s="108">
        <f t="shared" si="18"/>
        <v>47850.7</v>
      </c>
      <c r="K86" s="110"/>
      <c r="L86" s="116">
        <v>1642.7</v>
      </c>
      <c r="M86" s="112">
        <f t="shared" si="19"/>
        <v>46208</v>
      </c>
      <c r="N86" s="60"/>
      <c r="O86" s="72">
        <v>1992</v>
      </c>
      <c r="P86" s="114"/>
      <c r="Q86" s="115"/>
    </row>
    <row r="87" spans="1:17" x14ac:dyDescent="0.2">
      <c r="A87" s="72">
        <v>1993</v>
      </c>
      <c r="B87" s="108">
        <v>39187.199999999997</v>
      </c>
      <c r="C87" s="108">
        <v>6762.4</v>
      </c>
      <c r="D87" s="108">
        <v>1792.3</v>
      </c>
      <c r="E87" s="108">
        <v>1.8</v>
      </c>
      <c r="F87" s="108">
        <v>920.3</v>
      </c>
      <c r="G87" s="109">
        <v>0</v>
      </c>
      <c r="H87" s="108">
        <f t="shared" si="20"/>
        <v>2714.3999999999996</v>
      </c>
      <c r="I87" s="108">
        <v>0.5</v>
      </c>
      <c r="J87" s="108">
        <f t="shared" si="18"/>
        <v>48664.500000000007</v>
      </c>
      <c r="K87" s="110"/>
      <c r="L87" s="116">
        <v>1599.7</v>
      </c>
      <c r="M87" s="112">
        <f t="shared" si="19"/>
        <v>47064.80000000001</v>
      </c>
      <c r="N87" s="60"/>
      <c r="O87" s="72">
        <v>1993</v>
      </c>
      <c r="P87" s="114"/>
      <c r="Q87" s="115"/>
    </row>
    <row r="88" spans="1:17" x14ac:dyDescent="0.2">
      <c r="A88" s="72">
        <v>1994</v>
      </c>
      <c r="B88" s="108">
        <v>42269.8</v>
      </c>
      <c r="C88" s="108">
        <v>7468.9</v>
      </c>
      <c r="D88" s="108">
        <v>1763.2</v>
      </c>
      <c r="E88" s="108">
        <v>35.6</v>
      </c>
      <c r="F88" s="108">
        <v>1370.9</v>
      </c>
      <c r="G88" s="109">
        <v>0</v>
      </c>
      <c r="H88" s="108">
        <f t="shared" si="20"/>
        <v>3169.7</v>
      </c>
      <c r="I88" s="108">
        <v>1.5</v>
      </c>
      <c r="J88" s="108">
        <f t="shared" si="18"/>
        <v>52909.9</v>
      </c>
      <c r="K88" s="110"/>
      <c r="L88" s="116">
        <v>2108.6</v>
      </c>
      <c r="M88" s="112">
        <f>SUM(J88)+SUM(K88)-SUM(L88)</f>
        <v>50801.3</v>
      </c>
      <c r="N88" s="60"/>
      <c r="O88" s="72">
        <v>1994</v>
      </c>
      <c r="P88" s="114"/>
      <c r="Q88" s="115"/>
    </row>
    <row r="89" spans="1:17" x14ac:dyDescent="0.2">
      <c r="A89" s="72">
        <v>1995</v>
      </c>
      <c r="B89" s="108">
        <v>42460.800000000003</v>
      </c>
      <c r="C89" s="108">
        <v>6236.8</v>
      </c>
      <c r="D89" s="108">
        <v>1999.8</v>
      </c>
      <c r="E89" s="108">
        <v>54.3</v>
      </c>
      <c r="F89" s="108">
        <v>1452.6</v>
      </c>
      <c r="G89" s="109">
        <v>0</v>
      </c>
      <c r="H89" s="108">
        <f t="shared" si="20"/>
        <v>3506.7</v>
      </c>
      <c r="I89" s="108">
        <v>1.3</v>
      </c>
      <c r="J89" s="108">
        <f t="shared" si="18"/>
        <v>52205.600000000013</v>
      </c>
      <c r="K89" s="110"/>
      <c r="L89" s="116">
        <v>958.9</v>
      </c>
      <c r="M89" s="112">
        <f t="shared" si="19"/>
        <v>51246.700000000012</v>
      </c>
      <c r="N89" s="60"/>
      <c r="O89" s="72">
        <v>1995</v>
      </c>
      <c r="P89" s="114"/>
      <c r="Q89" s="115"/>
    </row>
    <row r="90" spans="1:17" x14ac:dyDescent="0.2">
      <c r="A90" s="72">
        <v>1996</v>
      </c>
      <c r="B90" s="108">
        <v>41220.300000000003</v>
      </c>
      <c r="C90" s="108">
        <v>7135</v>
      </c>
      <c r="D90" s="108">
        <v>1966.7</v>
      </c>
      <c r="E90" s="108">
        <v>59.1</v>
      </c>
      <c r="F90" s="108">
        <v>1583.1</v>
      </c>
      <c r="G90" s="109">
        <v>0</v>
      </c>
      <c r="H90" s="108">
        <f t="shared" si="20"/>
        <v>3608.8999999999996</v>
      </c>
      <c r="I90" s="108">
        <v>0.4</v>
      </c>
      <c r="J90" s="108">
        <f t="shared" si="18"/>
        <v>51964.6</v>
      </c>
      <c r="K90" s="117">
        <v>1883.8</v>
      </c>
      <c r="L90" s="116"/>
      <c r="M90" s="112">
        <f t="shared" si="19"/>
        <v>53848.4</v>
      </c>
      <c r="N90" s="60"/>
      <c r="O90" s="72">
        <v>1996</v>
      </c>
      <c r="P90" s="114"/>
      <c r="Q90" s="115"/>
    </row>
    <row r="91" spans="1:17" x14ac:dyDescent="0.2">
      <c r="A91" s="72">
        <v>1997</v>
      </c>
      <c r="B91" s="108">
        <v>43054.2</v>
      </c>
      <c r="C91" s="108">
        <v>7654.1</v>
      </c>
      <c r="D91" s="108">
        <v>1824.3</v>
      </c>
      <c r="E91" s="108">
        <v>62</v>
      </c>
      <c r="F91" s="108">
        <v>1628.8</v>
      </c>
      <c r="G91" s="109">
        <v>0</v>
      </c>
      <c r="H91" s="108">
        <f t="shared" si="20"/>
        <v>3515.1</v>
      </c>
      <c r="I91" s="108">
        <v>0.4</v>
      </c>
      <c r="J91" s="108">
        <f t="shared" si="18"/>
        <v>54223.8</v>
      </c>
      <c r="K91" s="117">
        <v>1039.5</v>
      </c>
      <c r="L91" s="116"/>
      <c r="M91" s="112">
        <f t="shared" si="19"/>
        <v>55263.3</v>
      </c>
      <c r="N91" s="60"/>
      <c r="O91" s="72">
        <v>1997</v>
      </c>
      <c r="P91" s="114"/>
      <c r="Q91" s="115"/>
    </row>
    <row r="92" spans="1:17" x14ac:dyDescent="0.2">
      <c r="A92" s="72">
        <v>1998</v>
      </c>
      <c r="B92" s="108">
        <v>41267.699999999997</v>
      </c>
      <c r="C92" s="108">
        <v>10607.9</v>
      </c>
      <c r="D92" s="108">
        <v>2043.3</v>
      </c>
      <c r="E92" s="108">
        <v>49.4</v>
      </c>
      <c r="F92" s="108">
        <v>1659.9</v>
      </c>
      <c r="G92" s="109">
        <v>0</v>
      </c>
      <c r="H92" s="108">
        <f t="shared" si="20"/>
        <v>3752.6</v>
      </c>
      <c r="I92" s="108">
        <v>0.4</v>
      </c>
      <c r="J92" s="108">
        <f t="shared" si="18"/>
        <v>55628.600000000006</v>
      </c>
      <c r="K92" s="117">
        <v>768.2</v>
      </c>
      <c r="L92" s="116"/>
      <c r="M92" s="112">
        <f t="shared" si="19"/>
        <v>56396.800000000003</v>
      </c>
      <c r="N92" s="60"/>
      <c r="O92" s="72">
        <v>1998</v>
      </c>
      <c r="P92" s="114"/>
      <c r="Q92" s="115"/>
    </row>
    <row r="93" spans="1:17" x14ac:dyDescent="0.2">
      <c r="A93" s="72">
        <v>1999</v>
      </c>
      <c r="B93" s="108">
        <v>40276.699999999997</v>
      </c>
      <c r="C93" s="108">
        <v>10645.3</v>
      </c>
      <c r="D93" s="108">
        <v>2181</v>
      </c>
      <c r="E93" s="108">
        <v>64.599999999999994</v>
      </c>
      <c r="F93" s="108">
        <v>1718</v>
      </c>
      <c r="G93" s="109">
        <v>0</v>
      </c>
      <c r="H93" s="108">
        <f t="shared" si="20"/>
        <v>3963.6</v>
      </c>
      <c r="I93" s="108">
        <v>0.3</v>
      </c>
      <c r="J93" s="108">
        <f t="shared" si="18"/>
        <v>54885.9</v>
      </c>
      <c r="K93" s="117">
        <v>999.7</v>
      </c>
      <c r="L93" s="116"/>
      <c r="M93" s="112">
        <f t="shared" si="19"/>
        <v>55885.599999999999</v>
      </c>
      <c r="N93" s="60"/>
      <c r="O93" s="72">
        <v>1999</v>
      </c>
      <c r="P93" s="114"/>
      <c r="Q93" s="115"/>
    </row>
    <row r="94" spans="1:17" x14ac:dyDescent="0.2">
      <c r="A94" s="72">
        <v>2000</v>
      </c>
      <c r="B94" s="108">
        <v>40462.199999999997</v>
      </c>
      <c r="C94" s="108">
        <v>13937.337800000001</v>
      </c>
      <c r="D94" s="108">
        <v>1748.22</v>
      </c>
      <c r="E94" s="108">
        <v>71.753</v>
      </c>
      <c r="F94" s="108">
        <v>1625.69</v>
      </c>
      <c r="G94" s="109">
        <v>0</v>
      </c>
      <c r="H94" s="108">
        <f t="shared" si="20"/>
        <v>3445.663</v>
      </c>
      <c r="I94" s="108">
        <v>0.35599999999999998</v>
      </c>
      <c r="J94" s="108">
        <f t="shared" si="18"/>
        <v>57845.556799999998</v>
      </c>
      <c r="K94" s="117">
        <v>360.3</v>
      </c>
      <c r="L94" s="116"/>
      <c r="M94" s="112">
        <f t="shared" si="19"/>
        <v>58205.856800000001</v>
      </c>
      <c r="N94" s="60"/>
      <c r="O94" s="72">
        <v>2000</v>
      </c>
      <c r="P94" s="108">
        <v>8678.7000000000007</v>
      </c>
      <c r="Q94" s="116">
        <v>7326.8</v>
      </c>
    </row>
    <row r="95" spans="1:17" x14ac:dyDescent="0.2">
      <c r="A95" s="72">
        <v>2001</v>
      </c>
      <c r="B95" s="108">
        <v>41713.300000000003</v>
      </c>
      <c r="C95" s="108">
        <v>15493.614520999998</v>
      </c>
      <c r="D95" s="108">
        <v>1446.2550000000001</v>
      </c>
      <c r="E95" s="108">
        <v>151.00399999999999</v>
      </c>
      <c r="F95" s="108">
        <v>1619.4409999999998</v>
      </c>
      <c r="G95" s="109">
        <v>0</v>
      </c>
      <c r="H95" s="108">
        <f t="shared" si="20"/>
        <v>3216.7</v>
      </c>
      <c r="I95" s="108">
        <v>206.98599999999999</v>
      </c>
      <c r="J95" s="108">
        <f t="shared" si="18"/>
        <v>60630.600520999993</v>
      </c>
      <c r="K95" s="110"/>
      <c r="L95" s="116">
        <v>1130.5999999999999</v>
      </c>
      <c r="M95" s="112">
        <f t="shared" si="19"/>
        <v>59500.000520999994</v>
      </c>
      <c r="N95" s="60"/>
      <c r="O95" s="72">
        <v>2001</v>
      </c>
      <c r="P95" s="108">
        <v>12636.9</v>
      </c>
      <c r="Q95" s="116">
        <v>11066.1</v>
      </c>
    </row>
    <row r="96" spans="1:17" x14ac:dyDescent="0.2">
      <c r="A96" s="72">
        <v>2002</v>
      </c>
      <c r="B96" s="108">
        <v>42541.7</v>
      </c>
      <c r="C96" s="108">
        <v>14623.330880000001</v>
      </c>
      <c r="D96" s="108">
        <v>1668.047</v>
      </c>
      <c r="E96" s="108">
        <v>296.13099999999997</v>
      </c>
      <c r="F96" s="108">
        <v>1686.366</v>
      </c>
      <c r="G96" s="109">
        <v>0</v>
      </c>
      <c r="H96" s="108">
        <f t="shared" si="20"/>
        <v>3650.5439999999999</v>
      </c>
      <c r="I96" s="108">
        <v>266.73913160000001</v>
      </c>
      <c r="J96" s="108">
        <f t="shared" si="18"/>
        <v>61082.3140116</v>
      </c>
      <c r="K96" s="110">
        <v>774.9</v>
      </c>
      <c r="L96" s="116"/>
      <c r="M96" s="112">
        <f t="shared" si="19"/>
        <v>61857.214011600001</v>
      </c>
      <c r="N96" s="60"/>
      <c r="O96" s="72">
        <v>2002</v>
      </c>
      <c r="P96" s="108">
        <v>14178.4</v>
      </c>
      <c r="Q96" s="116">
        <v>12506.7</v>
      </c>
    </row>
    <row r="97" spans="1:17" x14ac:dyDescent="0.2">
      <c r="A97" s="72">
        <v>2003</v>
      </c>
      <c r="B97" s="108">
        <v>42345.7</v>
      </c>
      <c r="C97" s="108">
        <v>17272.745929000001</v>
      </c>
      <c r="D97" s="108">
        <v>1733.002</v>
      </c>
      <c r="E97" s="108">
        <v>374.23899999999998</v>
      </c>
      <c r="F97" s="108">
        <v>1676.491</v>
      </c>
      <c r="G97" s="109">
        <v>0</v>
      </c>
      <c r="H97" s="108">
        <f t="shared" si="20"/>
        <v>3783.732</v>
      </c>
      <c r="I97" s="108">
        <v>248.08670800000002</v>
      </c>
      <c r="J97" s="108">
        <f t="shared" si="18"/>
        <v>63650.264637</v>
      </c>
      <c r="K97" s="110">
        <v>284</v>
      </c>
      <c r="L97" s="116"/>
      <c r="M97" s="112">
        <f t="shared" si="19"/>
        <v>63934.264637</v>
      </c>
      <c r="N97" s="60"/>
      <c r="O97" s="72">
        <v>2003</v>
      </c>
      <c r="P97" s="108">
        <v>16879.599999999999</v>
      </c>
      <c r="Q97" s="116">
        <v>15235.2</v>
      </c>
    </row>
    <row r="98" spans="1:17" x14ac:dyDescent="0.2">
      <c r="A98" s="72">
        <v>2004</v>
      </c>
      <c r="B98" s="108">
        <v>42538.612999999998</v>
      </c>
      <c r="C98" s="108">
        <v>18936.347212000004</v>
      </c>
      <c r="D98" s="108">
        <v>1977.2059999999999</v>
      </c>
      <c r="E98" s="108">
        <v>669.60299999999995</v>
      </c>
      <c r="F98" s="108">
        <v>1692.4739999999999</v>
      </c>
      <c r="G98" s="109">
        <v>0</v>
      </c>
      <c r="H98" s="108">
        <f t="shared" si="20"/>
        <v>4339.2829999999994</v>
      </c>
      <c r="I98" s="108">
        <v>254.34520000000001</v>
      </c>
      <c r="J98" s="108">
        <f t="shared" si="18"/>
        <v>66068.588411999997</v>
      </c>
      <c r="K98" s="110">
        <v>618.6</v>
      </c>
      <c r="L98" s="116"/>
      <c r="M98" s="112">
        <f t="shared" si="19"/>
        <v>66687.188412000003</v>
      </c>
      <c r="N98" s="60"/>
      <c r="O98" s="72">
        <v>2004</v>
      </c>
      <c r="P98" s="108">
        <v>17944.8</v>
      </c>
      <c r="Q98" s="116">
        <v>16280.8</v>
      </c>
    </row>
    <row r="99" spans="1:17" x14ac:dyDescent="0.2">
      <c r="A99" s="72">
        <v>2005</v>
      </c>
      <c r="B99" s="108">
        <v>43986.239999999998</v>
      </c>
      <c r="C99" s="108">
        <v>17161.589400000008</v>
      </c>
      <c r="D99" s="108">
        <v>2371.84</v>
      </c>
      <c r="E99" s="108">
        <v>813.13299999999992</v>
      </c>
      <c r="F99" s="108">
        <v>1725.1679999999999</v>
      </c>
      <c r="G99" s="109">
        <v>0</v>
      </c>
      <c r="H99" s="108">
        <f t="shared" si="20"/>
        <v>4910.1409999999996</v>
      </c>
      <c r="I99" s="108">
        <v>255.86786499999999</v>
      </c>
      <c r="J99" s="108">
        <f t="shared" si="18"/>
        <v>66313.838264999999</v>
      </c>
      <c r="K99" s="110">
        <v>686.1</v>
      </c>
      <c r="L99" s="116"/>
      <c r="M99" s="112">
        <f t="shared" si="19"/>
        <v>66999.938265000004</v>
      </c>
      <c r="N99" s="60"/>
      <c r="O99" s="72">
        <v>2005</v>
      </c>
      <c r="P99" s="108">
        <v>17477</v>
      </c>
      <c r="Q99" s="116">
        <v>15804</v>
      </c>
    </row>
    <row r="100" spans="1:17" x14ac:dyDescent="0.2">
      <c r="A100" s="72">
        <v>2006</v>
      </c>
      <c r="B100" s="108">
        <v>44531.38</v>
      </c>
      <c r="C100" s="108">
        <v>19449.176152999993</v>
      </c>
      <c r="D100" s="108">
        <v>1966.38</v>
      </c>
      <c r="E100" s="108">
        <v>921.36599999999999</v>
      </c>
      <c r="F100" s="108">
        <v>1855.1689999999999</v>
      </c>
      <c r="G100" s="109">
        <v>0</v>
      </c>
      <c r="H100" s="108">
        <f t="shared" si="20"/>
        <v>4742.915</v>
      </c>
      <c r="I100" s="108">
        <v>246.92735999999999</v>
      </c>
      <c r="J100" s="108">
        <f t="shared" si="18"/>
        <v>68970.398512999978</v>
      </c>
      <c r="K100" s="110">
        <v>1214</v>
      </c>
      <c r="L100" s="116"/>
      <c r="M100" s="112">
        <f t="shared" si="19"/>
        <v>70184.398512999978</v>
      </c>
      <c r="N100" s="60"/>
      <c r="O100" s="72">
        <v>2006</v>
      </c>
      <c r="P100" s="108">
        <v>18381.099999999999</v>
      </c>
      <c r="Q100" s="116">
        <v>16671.400000000001</v>
      </c>
    </row>
    <row r="101" spans="1:17" x14ac:dyDescent="0.2">
      <c r="A101" s="72">
        <v>2007</v>
      </c>
      <c r="B101" s="108">
        <v>44278.400000000001</v>
      </c>
      <c r="C101" s="108">
        <v>19804.599999999999</v>
      </c>
      <c r="D101" s="108">
        <v>2113.0300000000002</v>
      </c>
      <c r="E101" s="108">
        <v>1430.2669999999996</v>
      </c>
      <c r="F101" s="108">
        <v>1870.3619999999999</v>
      </c>
      <c r="G101" s="109">
        <v>0</v>
      </c>
      <c r="H101" s="108">
        <f t="shared" si="20"/>
        <v>5413.6589999999997</v>
      </c>
      <c r="I101" s="108">
        <v>237.9</v>
      </c>
      <c r="J101" s="108">
        <f t="shared" si="18"/>
        <v>69734.558999999979</v>
      </c>
      <c r="K101" s="110">
        <v>695.6</v>
      </c>
      <c r="L101" s="116"/>
      <c r="M101" s="112">
        <f t="shared" si="19"/>
        <v>70430.158999999985</v>
      </c>
      <c r="N101" s="60"/>
      <c r="O101" s="72">
        <v>2007</v>
      </c>
      <c r="P101" s="108">
        <v>19540.900000000001</v>
      </c>
      <c r="Q101" s="116">
        <v>17842</v>
      </c>
    </row>
    <row r="102" spans="1:17" x14ac:dyDescent="0.2">
      <c r="A102" s="72">
        <v>2008</v>
      </c>
      <c r="B102" s="108">
        <v>42418.7</v>
      </c>
      <c r="C102" s="108">
        <v>21036</v>
      </c>
      <c r="D102" s="108">
        <v>2149.92</v>
      </c>
      <c r="E102" s="108">
        <v>1472.9019999999998</v>
      </c>
      <c r="F102" s="108">
        <v>1917.3879999999999</v>
      </c>
      <c r="G102" s="109">
        <v>0</v>
      </c>
      <c r="H102" s="108">
        <f t="shared" si="20"/>
        <v>5540.21</v>
      </c>
      <c r="I102" s="108">
        <v>111.5</v>
      </c>
      <c r="J102" s="108">
        <f t="shared" ref="J102:J110" si="21">SUM(B102:F102)+I102</f>
        <v>69106.41</v>
      </c>
      <c r="K102" s="110">
        <v>1876.6</v>
      </c>
      <c r="L102" s="116"/>
      <c r="M102" s="112">
        <f t="shared" si="19"/>
        <v>70983.010000000009</v>
      </c>
      <c r="N102" s="60"/>
      <c r="O102" s="72">
        <v>2008</v>
      </c>
      <c r="P102" s="108">
        <v>20190.7</v>
      </c>
      <c r="Q102" s="116">
        <v>18581</v>
      </c>
    </row>
    <row r="103" spans="1:17" x14ac:dyDescent="0.2">
      <c r="A103" s="72">
        <v>2009</v>
      </c>
      <c r="B103" s="108">
        <v>41230.699999999997</v>
      </c>
      <c r="C103" s="108">
        <v>22689.8</v>
      </c>
      <c r="D103" s="108">
        <v>1695.3</v>
      </c>
      <c r="E103" s="108">
        <v>1557.9</v>
      </c>
      <c r="F103" s="108">
        <v>1861.5</v>
      </c>
      <c r="G103" s="109">
        <v>0</v>
      </c>
      <c r="H103" s="108">
        <f t="shared" si="20"/>
        <v>5114.7</v>
      </c>
      <c r="I103" s="108">
        <v>227</v>
      </c>
      <c r="J103" s="108">
        <f t="shared" si="21"/>
        <v>69262.2</v>
      </c>
      <c r="K103" s="110">
        <v>1666.7</v>
      </c>
      <c r="L103" s="116"/>
      <c r="M103" s="112">
        <f t="shared" si="19"/>
        <v>70928.899999999994</v>
      </c>
      <c r="N103" s="60"/>
      <c r="O103" s="72">
        <v>2009</v>
      </c>
      <c r="P103" s="108">
        <v>21674.9</v>
      </c>
      <c r="Q103" s="116">
        <v>19964.599999999999</v>
      </c>
    </row>
    <row r="104" spans="1:17" x14ac:dyDescent="0.2">
      <c r="A104" s="72">
        <v>2010</v>
      </c>
      <c r="B104" s="108">
        <v>41120.204057855939</v>
      </c>
      <c r="C104" s="108">
        <v>24058.432883999998</v>
      </c>
      <c r="D104" s="108">
        <v>1620</v>
      </c>
      <c r="E104" s="108">
        <v>1628.6210000000003</v>
      </c>
      <c r="F104" s="108">
        <v>1908.777</v>
      </c>
      <c r="G104" s="109">
        <v>0</v>
      </c>
      <c r="H104" s="108">
        <f t="shared" si="20"/>
        <v>5157.3980000000001</v>
      </c>
      <c r="I104" s="108">
        <v>250.3</v>
      </c>
      <c r="J104" s="108">
        <f t="shared" si="21"/>
        <v>70586.334941855937</v>
      </c>
      <c r="K104" s="110">
        <v>1901.3</v>
      </c>
      <c r="L104" s="116"/>
      <c r="M104" s="112">
        <f t="shared" si="19"/>
        <v>72487.63494185594</v>
      </c>
      <c r="N104" s="60"/>
      <c r="O104" s="72">
        <v>2010</v>
      </c>
      <c r="P104" s="108">
        <v>22561.5</v>
      </c>
      <c r="Q104" s="116">
        <v>20817.900000000001</v>
      </c>
    </row>
    <row r="105" spans="1:17" x14ac:dyDescent="0.2">
      <c r="A105" s="72">
        <v>2011</v>
      </c>
      <c r="B105" s="108">
        <v>38859.426241543202</v>
      </c>
      <c r="C105" s="108">
        <v>25106.799999999999</v>
      </c>
      <c r="D105" s="108">
        <v>2035.623272</v>
      </c>
      <c r="E105" s="108">
        <v>2419.1</v>
      </c>
      <c r="F105" s="108">
        <v>1972.19</v>
      </c>
      <c r="G105" s="109">
        <v>0</v>
      </c>
      <c r="H105" s="108">
        <f t="shared" si="20"/>
        <v>6426.9132719999998</v>
      </c>
      <c r="I105" s="108">
        <v>321.26299999999998</v>
      </c>
      <c r="J105" s="108">
        <f t="shared" si="21"/>
        <v>70714.402513543217</v>
      </c>
      <c r="K105" s="110">
        <v>3760.5050000000001</v>
      </c>
      <c r="L105" s="116"/>
      <c r="M105" s="112">
        <f t="shared" si="19"/>
        <v>74474.907513543221</v>
      </c>
      <c r="N105" s="60"/>
      <c r="O105" s="72">
        <v>2011</v>
      </c>
      <c r="P105" s="108">
        <v>23123.3</v>
      </c>
      <c r="Q105" s="116">
        <v>21244.799999999999</v>
      </c>
    </row>
    <row r="106" spans="1:17" x14ac:dyDescent="0.2">
      <c r="A106" s="72">
        <v>2012</v>
      </c>
      <c r="B106" s="108">
        <v>38272.008261242139</v>
      </c>
      <c r="C106" s="108">
        <v>27238.487153266167</v>
      </c>
      <c r="D106" s="108">
        <v>2318.6799999999998</v>
      </c>
      <c r="E106" s="108">
        <v>2640.4936380000004</v>
      </c>
      <c r="F106" s="108">
        <v>2089.11769</v>
      </c>
      <c r="G106" s="109">
        <v>0</v>
      </c>
      <c r="H106" s="108">
        <f t="shared" si="20"/>
        <v>7048.2913280000002</v>
      </c>
      <c r="I106" s="108">
        <v>359.49099999999999</v>
      </c>
      <c r="J106" s="108">
        <f t="shared" si="21"/>
        <v>72918.27774250829</v>
      </c>
      <c r="K106" s="110">
        <v>3858.4363246975026</v>
      </c>
      <c r="L106" s="116"/>
      <c r="M106" s="112">
        <f t="shared" si="19"/>
        <v>76776.714067205787</v>
      </c>
      <c r="N106" s="60"/>
      <c r="O106" s="72">
        <v>2012</v>
      </c>
      <c r="P106" s="108">
        <v>25077.7</v>
      </c>
      <c r="Q106" s="116">
        <v>23034.799999999999</v>
      </c>
    </row>
    <row r="107" spans="1:17" x14ac:dyDescent="0.2">
      <c r="A107" s="72">
        <v>2013</v>
      </c>
      <c r="B107" s="108">
        <v>39186.357454000005</v>
      </c>
      <c r="C107" s="108">
        <v>29028.331886000004</v>
      </c>
      <c r="D107" s="108">
        <v>2027.8013730000002</v>
      </c>
      <c r="E107" s="108">
        <v>3107.4107399999994</v>
      </c>
      <c r="F107" s="108">
        <v>2250.06095</v>
      </c>
      <c r="G107" s="109">
        <v>0</v>
      </c>
      <c r="H107" s="108">
        <f>SUM(D107:F107)</f>
        <v>7385.2730629999996</v>
      </c>
      <c r="I107" s="108">
        <v>404.745</v>
      </c>
      <c r="J107" s="108">
        <f t="shared" si="21"/>
        <v>76004.707402999993</v>
      </c>
      <c r="K107" s="117">
        <v>2678.4609411729189</v>
      </c>
      <c r="L107" s="116"/>
      <c r="M107" s="112">
        <f>J107+K107-L107</f>
        <v>78683.168344172911</v>
      </c>
      <c r="N107" s="60"/>
      <c r="O107" s="72">
        <v>2013</v>
      </c>
      <c r="P107" s="108">
        <v>27023.4</v>
      </c>
      <c r="Q107" s="116">
        <v>24770.1</v>
      </c>
    </row>
    <row r="108" spans="1:17" x14ac:dyDescent="0.2">
      <c r="A108" s="72">
        <v>2014</v>
      </c>
      <c r="B108" s="108">
        <v>44441.976689999996</v>
      </c>
      <c r="C108" s="108">
        <v>28136.164271500002</v>
      </c>
      <c r="D108" s="108">
        <v>1861.088553</v>
      </c>
      <c r="E108" s="108">
        <v>3471.31637</v>
      </c>
      <c r="F108" s="108">
        <v>2065.1999999999998</v>
      </c>
      <c r="G108" s="109">
        <v>0</v>
      </c>
      <c r="H108" s="108">
        <f>SUM(D108:F108)</f>
        <v>7397.6049229999999</v>
      </c>
      <c r="I108" s="108">
        <v>372.64499999999998</v>
      </c>
      <c r="J108" s="108">
        <f t="shared" si="21"/>
        <v>80348.390884499997</v>
      </c>
      <c r="K108" s="110">
        <v>1839.2515581144535</v>
      </c>
      <c r="L108" s="116"/>
      <c r="M108" s="112">
        <f>J108+K108-L108</f>
        <v>82187.642442614451</v>
      </c>
      <c r="N108" s="60"/>
      <c r="O108" s="72">
        <v>2014</v>
      </c>
      <c r="P108" s="108">
        <v>27081.032404000005</v>
      </c>
      <c r="Q108" s="116">
        <v>25005.868704</v>
      </c>
    </row>
    <row r="109" spans="1:17" x14ac:dyDescent="0.2">
      <c r="A109" s="72">
        <v>2015</v>
      </c>
      <c r="B109" s="108">
        <v>41378.114407999994</v>
      </c>
      <c r="C109" s="108">
        <v>32215.397684393858</v>
      </c>
      <c r="D109" s="108">
        <v>1745.0409525650698</v>
      </c>
      <c r="E109" s="108">
        <v>3815.6383400000013</v>
      </c>
      <c r="F109" s="108">
        <v>2148.542266066685</v>
      </c>
      <c r="G109" s="109">
        <v>0</v>
      </c>
      <c r="H109" s="108">
        <f>SUM(D109:F109)</f>
        <v>7709.2215586317561</v>
      </c>
      <c r="I109" s="108">
        <v>318.08365832669165</v>
      </c>
      <c r="J109" s="116">
        <f t="shared" si="21"/>
        <v>81620.817309352307</v>
      </c>
      <c r="K109" s="117">
        <v>782.61048884213437</v>
      </c>
      <c r="L109" s="116"/>
      <c r="M109" s="118">
        <f>J109+K109-L109</f>
        <v>82403.427798194447</v>
      </c>
      <c r="N109" s="60"/>
      <c r="O109" s="72">
        <v>2015</v>
      </c>
      <c r="P109" s="108">
        <v>27719.710419887229</v>
      </c>
      <c r="Q109" s="116">
        <v>25636.850095493857</v>
      </c>
    </row>
    <row r="110" spans="1:17" x14ac:dyDescent="0.2">
      <c r="A110" s="72">
        <v>2016</v>
      </c>
      <c r="B110" s="108">
        <v>42226.856122000005</v>
      </c>
      <c r="C110" s="108">
        <v>33183.666481699998</v>
      </c>
      <c r="D110" s="108">
        <v>1773.0268900245339</v>
      </c>
      <c r="E110" s="108">
        <v>4407.506997086909</v>
      </c>
      <c r="F110" s="108">
        <v>2201.2317899999998</v>
      </c>
      <c r="G110" s="109">
        <v>0</v>
      </c>
      <c r="H110" s="108">
        <v>8381.7656771114416</v>
      </c>
      <c r="I110" s="108">
        <v>339.7176</v>
      </c>
      <c r="J110" s="116">
        <f t="shared" si="21"/>
        <v>84132.005880811441</v>
      </c>
      <c r="K110" s="117"/>
      <c r="L110" s="116">
        <v>235.2</v>
      </c>
      <c r="M110" s="118">
        <f>J110+K110-L110</f>
        <v>83896.805880811444</v>
      </c>
      <c r="N110" s="114"/>
      <c r="O110" s="72">
        <v>2016</v>
      </c>
      <c r="P110" s="108">
        <v>27735.12859</v>
      </c>
      <c r="Q110" s="116">
        <v>25562.392799999998</v>
      </c>
    </row>
    <row r="111" spans="1:17" ht="16" thickBot="1" x14ac:dyDescent="0.25">
      <c r="A111" s="79">
        <v>2017</v>
      </c>
      <c r="B111" s="119">
        <v>39323.718303712652</v>
      </c>
      <c r="C111" s="119">
        <v>36821.809715918484</v>
      </c>
      <c r="D111" s="119">
        <v>1937.7534769064901</v>
      </c>
      <c r="E111" s="119">
        <v>4406.7404708000004</v>
      </c>
      <c r="F111" s="119">
        <v>2062.0358110000002</v>
      </c>
      <c r="G111" s="119">
        <v>5.7000000000000002E-2</v>
      </c>
      <c r="H111" s="119">
        <v>8406.5867587064913</v>
      </c>
      <c r="I111" s="119">
        <v>269.38761999999997</v>
      </c>
      <c r="J111" s="120">
        <v>84821.50239833763</v>
      </c>
      <c r="K111" s="121">
        <v>347.26040762182811</v>
      </c>
      <c r="L111" s="120"/>
      <c r="M111" s="122">
        <v>85168.762805959457</v>
      </c>
      <c r="N111" s="114"/>
      <c r="O111" s="79">
        <v>2017</v>
      </c>
      <c r="P111" s="119">
        <v>29727.5425274185</v>
      </c>
      <c r="Q111" s="120">
        <v>27656.1088964185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499984740745262"/>
  </sheetPr>
  <dimension ref="A1:AJ14"/>
  <sheetViews>
    <sheetView tabSelected="1" zoomScale="130" zoomScaleNormal="130" workbookViewId="0">
      <selection activeCell="C17" sqref="C17"/>
    </sheetView>
  </sheetViews>
  <sheetFormatPr baseColWidth="10" defaultColWidth="8.6640625" defaultRowHeight="15" x14ac:dyDescent="0.2"/>
  <cols>
    <col min="1" max="1" width="20.6640625" bestFit="1" customWidth="1"/>
    <col min="2" max="4" width="9.33203125" customWidth="1"/>
  </cols>
  <sheetData>
    <row r="1" spans="1:36" x14ac:dyDescent="0.2">
      <c r="B1">
        <v>2016</v>
      </c>
      <c r="C1" s="5">
        <v>2017</v>
      </c>
      <c r="D1">
        <v>2018</v>
      </c>
      <c r="E1" s="5">
        <v>2019</v>
      </c>
      <c r="F1">
        <v>2020</v>
      </c>
      <c r="G1" s="5">
        <v>2021</v>
      </c>
      <c r="H1">
        <v>2022</v>
      </c>
      <c r="I1" s="5">
        <v>2023</v>
      </c>
      <c r="J1">
        <v>2024</v>
      </c>
      <c r="K1" s="5">
        <v>2025</v>
      </c>
      <c r="L1">
        <v>2026</v>
      </c>
      <c r="M1" s="5">
        <v>2027</v>
      </c>
      <c r="N1">
        <v>2028</v>
      </c>
      <c r="O1" s="5">
        <v>2029</v>
      </c>
      <c r="P1">
        <v>2030</v>
      </c>
      <c r="Q1" s="5">
        <v>2031</v>
      </c>
      <c r="R1">
        <v>2032</v>
      </c>
      <c r="S1" s="5">
        <v>2033</v>
      </c>
      <c r="T1">
        <v>2034</v>
      </c>
      <c r="U1" s="5">
        <v>2035</v>
      </c>
      <c r="V1">
        <v>2036</v>
      </c>
      <c r="W1" s="5">
        <v>2037</v>
      </c>
      <c r="X1">
        <v>2038</v>
      </c>
      <c r="Y1" s="5">
        <v>2039</v>
      </c>
      <c r="Z1">
        <v>2040</v>
      </c>
      <c r="AA1" s="31">
        <v>2041</v>
      </c>
      <c r="AB1" s="32">
        <v>2042</v>
      </c>
      <c r="AC1" s="31">
        <v>2043</v>
      </c>
      <c r="AD1" s="32">
        <v>2044</v>
      </c>
      <c r="AE1" s="31">
        <v>2045</v>
      </c>
      <c r="AF1" s="32">
        <v>2046</v>
      </c>
      <c r="AG1" s="31">
        <v>2047</v>
      </c>
      <c r="AH1" s="32">
        <v>2048</v>
      </c>
      <c r="AI1" s="31">
        <v>2049</v>
      </c>
      <c r="AJ1" s="32">
        <v>2050</v>
      </c>
    </row>
    <row r="2" spans="1:36" x14ac:dyDescent="0.2">
      <c r="A2" t="s">
        <v>24</v>
      </c>
      <c r="B2" s="6">
        <f>'AUC calculations'!B19</f>
        <v>0.74592850446984083</v>
      </c>
      <c r="C2" s="6">
        <f>B2</f>
        <v>0.74592850446984083</v>
      </c>
      <c r="D2" s="6">
        <f t="shared" ref="D2:Z2" si="0">C2</f>
        <v>0.74592850446984083</v>
      </c>
      <c r="E2" s="6">
        <f t="shared" si="0"/>
        <v>0.74592850446984083</v>
      </c>
      <c r="F2" s="6">
        <f t="shared" si="0"/>
        <v>0.74592850446984083</v>
      </c>
      <c r="G2" s="6">
        <f t="shared" si="0"/>
        <v>0.74592850446984083</v>
      </c>
      <c r="H2" s="6">
        <f t="shared" si="0"/>
        <v>0.74592850446984083</v>
      </c>
      <c r="I2" s="6">
        <f t="shared" si="0"/>
        <v>0.74592850446984083</v>
      </c>
      <c r="J2" s="6">
        <f t="shared" si="0"/>
        <v>0.74592850446984083</v>
      </c>
      <c r="K2" s="6">
        <f t="shared" si="0"/>
        <v>0.74592850446984083</v>
      </c>
      <c r="L2" s="6">
        <f t="shared" si="0"/>
        <v>0.74592850446984083</v>
      </c>
      <c r="M2" s="6">
        <f t="shared" si="0"/>
        <v>0.74592850446984083</v>
      </c>
      <c r="N2" s="6">
        <f t="shared" si="0"/>
        <v>0.74592850446984083</v>
      </c>
      <c r="O2" s="6">
        <f t="shared" si="0"/>
        <v>0.74592850446984083</v>
      </c>
      <c r="P2" s="6">
        <f t="shared" si="0"/>
        <v>0.74592850446984083</v>
      </c>
      <c r="Q2" s="6">
        <f t="shared" si="0"/>
        <v>0.74592850446984083</v>
      </c>
      <c r="R2" s="6">
        <f t="shared" si="0"/>
        <v>0.74592850446984083</v>
      </c>
      <c r="S2" s="6">
        <f t="shared" si="0"/>
        <v>0.74592850446984083</v>
      </c>
      <c r="T2" s="6">
        <f t="shared" si="0"/>
        <v>0.74592850446984083</v>
      </c>
      <c r="U2" s="6">
        <f t="shared" si="0"/>
        <v>0.74592850446984083</v>
      </c>
      <c r="V2" s="6">
        <f t="shared" si="0"/>
        <v>0.74592850446984083</v>
      </c>
      <c r="W2" s="6">
        <f t="shared" si="0"/>
        <v>0.74592850446984083</v>
      </c>
      <c r="X2" s="6">
        <f t="shared" si="0"/>
        <v>0.74592850446984083</v>
      </c>
      <c r="Y2" s="6">
        <f t="shared" si="0"/>
        <v>0.74592850446984083</v>
      </c>
      <c r="Z2" s="6">
        <f t="shared" si="0"/>
        <v>0.74592850446984083</v>
      </c>
      <c r="AA2" s="6">
        <f t="shared" ref="AA2:AJ14" si="1">Z2</f>
        <v>0.74592850446984083</v>
      </c>
      <c r="AB2" s="6">
        <f t="shared" ref="AB2:AB3" si="2">AA2</f>
        <v>0.74592850446984083</v>
      </c>
      <c r="AC2" s="6">
        <f t="shared" ref="AC2:AC3" si="3">AB2</f>
        <v>0.74592850446984083</v>
      </c>
      <c r="AD2" s="6">
        <f t="shared" ref="AD2:AD3" si="4">AC2</f>
        <v>0.74592850446984083</v>
      </c>
      <c r="AE2" s="6">
        <f t="shared" ref="AE2:AE3" si="5">AD2</f>
        <v>0.74592850446984083</v>
      </c>
      <c r="AF2" s="6">
        <f t="shared" ref="AF2:AF3" si="6">AE2</f>
        <v>0.74592850446984083</v>
      </c>
      <c r="AG2" s="6">
        <f t="shared" ref="AG2:AG3" si="7">AF2</f>
        <v>0.74592850446984083</v>
      </c>
      <c r="AH2" s="6">
        <f t="shared" ref="AH2:AH3" si="8">AG2</f>
        <v>0.74592850446984083</v>
      </c>
      <c r="AI2" s="6">
        <f t="shared" ref="AI2:AI3" si="9">AH2</f>
        <v>0.74592850446984083</v>
      </c>
      <c r="AJ2" s="6">
        <f t="shared" ref="AJ2:AJ3" si="10">AI2</f>
        <v>0.74592850446984083</v>
      </c>
    </row>
    <row r="3" spans="1:36" x14ac:dyDescent="0.2">
      <c r="A3" t="s">
        <v>4</v>
      </c>
      <c r="B3" s="6">
        <f>'AESO CF'!D12</f>
        <v>0.40666666666666668</v>
      </c>
      <c r="C3" s="6">
        <f>B3</f>
        <v>0.40666666666666668</v>
      </c>
      <c r="D3" s="6">
        <f t="shared" ref="D3:Z3" si="11">C3</f>
        <v>0.40666666666666668</v>
      </c>
      <c r="E3" s="6">
        <f t="shared" si="11"/>
        <v>0.40666666666666668</v>
      </c>
      <c r="F3" s="6">
        <f t="shared" si="11"/>
        <v>0.40666666666666668</v>
      </c>
      <c r="G3" s="6">
        <f t="shared" si="11"/>
        <v>0.40666666666666668</v>
      </c>
      <c r="H3" s="6">
        <f t="shared" si="11"/>
        <v>0.40666666666666668</v>
      </c>
      <c r="I3" s="6">
        <f t="shared" si="11"/>
        <v>0.40666666666666668</v>
      </c>
      <c r="J3" s="6">
        <f t="shared" si="11"/>
        <v>0.40666666666666668</v>
      </c>
      <c r="K3" s="6">
        <f t="shared" si="11"/>
        <v>0.40666666666666668</v>
      </c>
      <c r="L3" s="6">
        <f t="shared" si="11"/>
        <v>0.40666666666666668</v>
      </c>
      <c r="M3" s="6">
        <f t="shared" si="11"/>
        <v>0.40666666666666668</v>
      </c>
      <c r="N3" s="6">
        <f t="shared" si="11"/>
        <v>0.40666666666666668</v>
      </c>
      <c r="O3" s="6">
        <f t="shared" si="11"/>
        <v>0.40666666666666668</v>
      </c>
      <c r="P3" s="6">
        <f t="shared" si="11"/>
        <v>0.40666666666666668</v>
      </c>
      <c r="Q3" s="6">
        <f t="shared" si="11"/>
        <v>0.40666666666666668</v>
      </c>
      <c r="R3" s="6">
        <f t="shared" si="11"/>
        <v>0.40666666666666668</v>
      </c>
      <c r="S3" s="6">
        <f t="shared" si="11"/>
        <v>0.40666666666666668</v>
      </c>
      <c r="T3" s="6">
        <f t="shared" si="11"/>
        <v>0.40666666666666668</v>
      </c>
      <c r="U3" s="6">
        <f t="shared" si="11"/>
        <v>0.40666666666666668</v>
      </c>
      <c r="V3" s="6">
        <f t="shared" si="11"/>
        <v>0.40666666666666668</v>
      </c>
      <c r="W3" s="6">
        <f t="shared" si="11"/>
        <v>0.40666666666666668</v>
      </c>
      <c r="X3" s="6">
        <f t="shared" si="11"/>
        <v>0.40666666666666668</v>
      </c>
      <c r="Y3" s="6">
        <f t="shared" si="11"/>
        <v>0.40666666666666668</v>
      </c>
      <c r="Z3" s="6">
        <f t="shared" si="11"/>
        <v>0.40666666666666668</v>
      </c>
      <c r="AA3" s="6">
        <f t="shared" si="1"/>
        <v>0.40666666666666668</v>
      </c>
      <c r="AB3" s="6">
        <f t="shared" si="2"/>
        <v>0.40666666666666668</v>
      </c>
      <c r="AC3" s="6">
        <f t="shared" si="3"/>
        <v>0.40666666666666668</v>
      </c>
      <c r="AD3" s="6">
        <f t="shared" si="4"/>
        <v>0.40666666666666668</v>
      </c>
      <c r="AE3" s="6">
        <f t="shared" si="5"/>
        <v>0.40666666666666668</v>
      </c>
      <c r="AF3" s="6">
        <f t="shared" si="6"/>
        <v>0.40666666666666668</v>
      </c>
      <c r="AG3" s="6">
        <f t="shared" si="7"/>
        <v>0.40666666666666668</v>
      </c>
      <c r="AH3" s="6">
        <f t="shared" si="8"/>
        <v>0.40666666666666668</v>
      </c>
      <c r="AI3" s="6">
        <f t="shared" si="9"/>
        <v>0.40666666666666668</v>
      </c>
      <c r="AJ3" s="6">
        <f t="shared" si="10"/>
        <v>0.40666666666666668</v>
      </c>
    </row>
    <row r="4" spans="1:36" x14ac:dyDescent="0.2">
      <c r="A4" t="s">
        <v>141</v>
      </c>
      <c r="B4" s="6">
        <f>'AUC calculations'!H19</f>
        <v>0.63134290159069961</v>
      </c>
      <c r="C4" s="6">
        <f>B4</f>
        <v>0.63134290159069961</v>
      </c>
      <c r="D4" s="6">
        <f t="shared" ref="D4:Z12" si="12">C4</f>
        <v>0.63134290159069961</v>
      </c>
      <c r="E4" s="6">
        <f t="shared" si="12"/>
        <v>0.63134290159069961</v>
      </c>
      <c r="F4" s="6">
        <f t="shared" si="12"/>
        <v>0.63134290159069961</v>
      </c>
      <c r="G4" s="6">
        <f t="shared" si="12"/>
        <v>0.63134290159069961</v>
      </c>
      <c r="H4" s="6">
        <f t="shared" si="12"/>
        <v>0.63134290159069961</v>
      </c>
      <c r="I4" s="6">
        <f t="shared" si="12"/>
        <v>0.63134290159069961</v>
      </c>
      <c r="J4" s="6">
        <f t="shared" si="12"/>
        <v>0.63134290159069961</v>
      </c>
      <c r="K4" s="6">
        <f t="shared" si="12"/>
        <v>0.63134290159069961</v>
      </c>
      <c r="L4" s="6">
        <f t="shared" si="12"/>
        <v>0.63134290159069961</v>
      </c>
      <c r="M4" s="6">
        <f t="shared" si="12"/>
        <v>0.63134290159069961</v>
      </c>
      <c r="N4" s="6">
        <f t="shared" si="12"/>
        <v>0.63134290159069961</v>
      </c>
      <c r="O4" s="6">
        <f t="shared" si="12"/>
        <v>0.63134290159069961</v>
      </c>
      <c r="P4" s="6">
        <f t="shared" si="12"/>
        <v>0.63134290159069961</v>
      </c>
      <c r="Q4" s="6">
        <f t="shared" si="12"/>
        <v>0.63134290159069961</v>
      </c>
      <c r="R4" s="6">
        <f t="shared" si="12"/>
        <v>0.63134290159069961</v>
      </c>
      <c r="S4" s="6">
        <f t="shared" si="12"/>
        <v>0.63134290159069961</v>
      </c>
      <c r="T4" s="6">
        <f t="shared" si="12"/>
        <v>0.63134290159069961</v>
      </c>
      <c r="U4" s="6">
        <f t="shared" si="12"/>
        <v>0.63134290159069961</v>
      </c>
      <c r="V4" s="6">
        <f t="shared" si="12"/>
        <v>0.63134290159069961</v>
      </c>
      <c r="W4" s="6">
        <f t="shared" si="12"/>
        <v>0.63134290159069961</v>
      </c>
      <c r="X4" s="6">
        <f t="shared" si="12"/>
        <v>0.63134290159069961</v>
      </c>
      <c r="Y4" s="6">
        <f t="shared" si="12"/>
        <v>0.63134290159069961</v>
      </c>
      <c r="Z4" s="6">
        <f t="shared" si="12"/>
        <v>0.63134290159069961</v>
      </c>
      <c r="AA4" s="6">
        <f t="shared" si="1"/>
        <v>0.63134290159069961</v>
      </c>
      <c r="AB4" s="6">
        <f t="shared" si="1"/>
        <v>0.63134290159069961</v>
      </c>
      <c r="AC4" s="6">
        <f t="shared" si="1"/>
        <v>0.63134290159069961</v>
      </c>
      <c r="AD4" s="6">
        <f t="shared" si="1"/>
        <v>0.63134290159069961</v>
      </c>
      <c r="AE4" s="6">
        <f t="shared" si="1"/>
        <v>0.63134290159069961</v>
      </c>
      <c r="AF4" s="6">
        <f t="shared" si="1"/>
        <v>0.63134290159069961</v>
      </c>
      <c r="AG4" s="6">
        <f t="shared" si="1"/>
        <v>0.63134290159069961</v>
      </c>
      <c r="AH4" s="6">
        <f t="shared" si="1"/>
        <v>0.63134290159069961</v>
      </c>
      <c r="AI4" s="6">
        <f t="shared" si="1"/>
        <v>0.63134290159069961</v>
      </c>
      <c r="AJ4" s="6">
        <f t="shared" si="1"/>
        <v>0.63134290159069961</v>
      </c>
    </row>
    <row r="5" spans="1:36" x14ac:dyDescent="0.2">
      <c r="A5" t="s">
        <v>5</v>
      </c>
      <c r="B5" s="6">
        <f>'AUC calculations'!D19</f>
        <v>0.22761278592207304</v>
      </c>
      <c r="C5" s="6">
        <f t="shared" ref="C5:R14" si="13">B5</f>
        <v>0.22761278592207304</v>
      </c>
      <c r="D5" s="6">
        <f t="shared" si="13"/>
        <v>0.22761278592207304</v>
      </c>
      <c r="E5" s="6">
        <f t="shared" si="13"/>
        <v>0.22761278592207304</v>
      </c>
      <c r="F5" s="6">
        <f t="shared" si="13"/>
        <v>0.22761278592207304</v>
      </c>
      <c r="G5" s="6">
        <f t="shared" si="13"/>
        <v>0.22761278592207304</v>
      </c>
      <c r="H5" s="6">
        <f t="shared" si="13"/>
        <v>0.22761278592207304</v>
      </c>
      <c r="I5" s="6">
        <f t="shared" si="13"/>
        <v>0.22761278592207304</v>
      </c>
      <c r="J5" s="6">
        <f t="shared" si="13"/>
        <v>0.22761278592207304</v>
      </c>
      <c r="K5" s="6">
        <f t="shared" si="13"/>
        <v>0.22761278592207304</v>
      </c>
      <c r="L5" s="6">
        <f t="shared" si="13"/>
        <v>0.22761278592207304</v>
      </c>
      <c r="M5" s="6">
        <f t="shared" si="13"/>
        <v>0.22761278592207304</v>
      </c>
      <c r="N5" s="6">
        <f t="shared" si="13"/>
        <v>0.22761278592207304</v>
      </c>
      <c r="O5" s="6">
        <f t="shared" si="13"/>
        <v>0.22761278592207304</v>
      </c>
      <c r="P5" s="6">
        <f t="shared" si="13"/>
        <v>0.22761278592207304</v>
      </c>
      <c r="Q5" s="6">
        <f t="shared" si="13"/>
        <v>0.22761278592207304</v>
      </c>
      <c r="R5" s="6">
        <f t="shared" si="13"/>
        <v>0.22761278592207304</v>
      </c>
      <c r="S5" s="6">
        <f t="shared" si="12"/>
        <v>0.22761278592207304</v>
      </c>
      <c r="T5" s="6">
        <f t="shared" si="12"/>
        <v>0.22761278592207304</v>
      </c>
      <c r="U5" s="6">
        <f t="shared" si="12"/>
        <v>0.22761278592207304</v>
      </c>
      <c r="V5" s="6">
        <f t="shared" si="12"/>
        <v>0.22761278592207304</v>
      </c>
      <c r="W5" s="6">
        <f t="shared" si="12"/>
        <v>0.22761278592207304</v>
      </c>
      <c r="X5" s="6">
        <f t="shared" si="12"/>
        <v>0.22761278592207304</v>
      </c>
      <c r="Y5" s="6">
        <f t="shared" si="12"/>
        <v>0.22761278592207304</v>
      </c>
      <c r="Z5" s="6">
        <f t="shared" si="12"/>
        <v>0.22761278592207304</v>
      </c>
      <c r="AA5" s="6">
        <f t="shared" si="1"/>
        <v>0.22761278592207304</v>
      </c>
      <c r="AB5" s="6">
        <f t="shared" si="1"/>
        <v>0.22761278592207304</v>
      </c>
      <c r="AC5" s="6">
        <f t="shared" si="1"/>
        <v>0.22761278592207304</v>
      </c>
      <c r="AD5" s="6">
        <f t="shared" si="1"/>
        <v>0.22761278592207304</v>
      </c>
      <c r="AE5" s="6">
        <f t="shared" si="1"/>
        <v>0.22761278592207304</v>
      </c>
      <c r="AF5" s="6">
        <f t="shared" si="1"/>
        <v>0.22761278592207304</v>
      </c>
      <c r="AG5" s="6">
        <f t="shared" si="1"/>
        <v>0.22761278592207304</v>
      </c>
      <c r="AH5" s="6">
        <f t="shared" si="1"/>
        <v>0.22761278592207304</v>
      </c>
      <c r="AI5" s="6">
        <f t="shared" si="1"/>
        <v>0.22761278592207304</v>
      </c>
      <c r="AJ5" s="6">
        <f t="shared" si="1"/>
        <v>0.22761278592207304</v>
      </c>
    </row>
    <row r="6" spans="1:36" x14ac:dyDescent="0.2">
      <c r="A6" t="s">
        <v>23</v>
      </c>
      <c r="B6" s="6">
        <f>'AUC calculations'!E19</f>
        <v>0.32366747183416278</v>
      </c>
      <c r="C6" s="6">
        <f t="shared" si="13"/>
        <v>0.32366747183416278</v>
      </c>
      <c r="D6" s="6">
        <f t="shared" si="12"/>
        <v>0.32366747183416278</v>
      </c>
      <c r="E6" s="6">
        <f t="shared" si="12"/>
        <v>0.32366747183416278</v>
      </c>
      <c r="F6" s="6">
        <f t="shared" si="12"/>
        <v>0.32366747183416278</v>
      </c>
      <c r="G6" s="6">
        <f t="shared" si="12"/>
        <v>0.32366747183416278</v>
      </c>
      <c r="H6" s="6">
        <f t="shared" si="12"/>
        <v>0.32366747183416278</v>
      </c>
      <c r="I6" s="6">
        <f t="shared" si="12"/>
        <v>0.32366747183416278</v>
      </c>
      <c r="J6" s="6">
        <f t="shared" si="12"/>
        <v>0.32366747183416278</v>
      </c>
      <c r="K6" s="6">
        <f t="shared" si="12"/>
        <v>0.32366747183416278</v>
      </c>
      <c r="L6" s="6">
        <f t="shared" si="12"/>
        <v>0.32366747183416278</v>
      </c>
      <c r="M6" s="6">
        <f t="shared" si="12"/>
        <v>0.32366747183416278</v>
      </c>
      <c r="N6" s="6">
        <f t="shared" si="12"/>
        <v>0.32366747183416278</v>
      </c>
      <c r="O6" s="6">
        <f t="shared" si="12"/>
        <v>0.32366747183416278</v>
      </c>
      <c r="P6" s="6">
        <f t="shared" si="12"/>
        <v>0.32366747183416278</v>
      </c>
      <c r="Q6" s="6">
        <f t="shared" si="12"/>
        <v>0.32366747183416278</v>
      </c>
      <c r="R6" s="6">
        <f t="shared" si="12"/>
        <v>0.32366747183416278</v>
      </c>
      <c r="S6" s="6">
        <f t="shared" si="12"/>
        <v>0.32366747183416278</v>
      </c>
      <c r="T6" s="6">
        <f t="shared" si="12"/>
        <v>0.32366747183416278</v>
      </c>
      <c r="U6" s="6">
        <f t="shared" si="12"/>
        <v>0.32366747183416278</v>
      </c>
      <c r="V6" s="6">
        <f t="shared" si="12"/>
        <v>0.32366747183416278</v>
      </c>
      <c r="W6" s="6">
        <f t="shared" si="12"/>
        <v>0.32366747183416278</v>
      </c>
      <c r="X6" s="6">
        <f t="shared" si="12"/>
        <v>0.32366747183416278</v>
      </c>
      <c r="Y6" s="6">
        <f t="shared" si="12"/>
        <v>0.32366747183416278</v>
      </c>
      <c r="Z6" s="6">
        <f t="shared" si="12"/>
        <v>0.32366747183416278</v>
      </c>
      <c r="AA6" s="6">
        <f t="shared" si="1"/>
        <v>0.32366747183416278</v>
      </c>
      <c r="AB6" s="6">
        <f t="shared" si="1"/>
        <v>0.32366747183416278</v>
      </c>
      <c r="AC6" s="6">
        <f t="shared" si="1"/>
        <v>0.32366747183416278</v>
      </c>
      <c r="AD6" s="6">
        <f t="shared" si="1"/>
        <v>0.32366747183416278</v>
      </c>
      <c r="AE6" s="6">
        <f t="shared" si="1"/>
        <v>0.32366747183416278</v>
      </c>
      <c r="AF6" s="6">
        <f t="shared" si="1"/>
        <v>0.32366747183416278</v>
      </c>
      <c r="AG6" s="6">
        <f t="shared" si="1"/>
        <v>0.32366747183416278</v>
      </c>
      <c r="AH6" s="6">
        <f t="shared" si="1"/>
        <v>0.32366747183416278</v>
      </c>
      <c r="AI6" s="6">
        <f t="shared" si="1"/>
        <v>0.32366747183416278</v>
      </c>
      <c r="AJ6" s="6">
        <f t="shared" si="1"/>
        <v>0.32366747183416278</v>
      </c>
    </row>
    <row r="7" spans="1:36" x14ac:dyDescent="0.2">
      <c r="A7" t="s">
        <v>6</v>
      </c>
      <c r="B7" s="34">
        <f>0.15</f>
        <v>0.15</v>
      </c>
      <c r="C7" s="6">
        <f t="shared" si="13"/>
        <v>0.15</v>
      </c>
      <c r="D7" s="6">
        <f t="shared" si="12"/>
        <v>0.15</v>
      </c>
      <c r="E7" s="6">
        <f t="shared" si="12"/>
        <v>0.15</v>
      </c>
      <c r="F7" s="6">
        <f t="shared" si="12"/>
        <v>0.15</v>
      </c>
      <c r="G7" s="6">
        <f t="shared" si="12"/>
        <v>0.15</v>
      </c>
      <c r="H7" s="6">
        <f t="shared" si="12"/>
        <v>0.15</v>
      </c>
      <c r="I7" s="6">
        <f t="shared" si="12"/>
        <v>0.15</v>
      </c>
      <c r="J7" s="6">
        <f t="shared" si="12"/>
        <v>0.15</v>
      </c>
      <c r="K7" s="6">
        <f t="shared" si="12"/>
        <v>0.15</v>
      </c>
      <c r="L7" s="6">
        <f t="shared" si="12"/>
        <v>0.15</v>
      </c>
      <c r="M7" s="6">
        <f t="shared" si="12"/>
        <v>0.15</v>
      </c>
      <c r="N7" s="6">
        <f t="shared" si="12"/>
        <v>0.15</v>
      </c>
      <c r="O7" s="6">
        <f t="shared" si="12"/>
        <v>0.15</v>
      </c>
      <c r="P7" s="6">
        <f t="shared" si="12"/>
        <v>0.15</v>
      </c>
      <c r="Q7" s="6">
        <f t="shared" si="12"/>
        <v>0.15</v>
      </c>
      <c r="R7" s="6">
        <f t="shared" si="12"/>
        <v>0.15</v>
      </c>
      <c r="S7" s="6">
        <f t="shared" si="12"/>
        <v>0.15</v>
      </c>
      <c r="T7" s="6">
        <f t="shared" si="12"/>
        <v>0.15</v>
      </c>
      <c r="U7" s="6">
        <f t="shared" si="12"/>
        <v>0.15</v>
      </c>
      <c r="V7" s="6">
        <f t="shared" si="12"/>
        <v>0.15</v>
      </c>
      <c r="W7" s="6">
        <f t="shared" si="12"/>
        <v>0.15</v>
      </c>
      <c r="X7" s="6">
        <f t="shared" si="12"/>
        <v>0.15</v>
      </c>
      <c r="Y7" s="6">
        <f t="shared" si="12"/>
        <v>0.15</v>
      </c>
      <c r="Z7" s="6">
        <f t="shared" si="12"/>
        <v>0.15</v>
      </c>
      <c r="AA7" s="6">
        <f t="shared" si="1"/>
        <v>0.15</v>
      </c>
      <c r="AB7" s="6">
        <f t="shared" si="1"/>
        <v>0.15</v>
      </c>
      <c r="AC7" s="6">
        <f t="shared" si="1"/>
        <v>0.15</v>
      </c>
      <c r="AD7" s="6">
        <f t="shared" si="1"/>
        <v>0.15</v>
      </c>
      <c r="AE7" s="6">
        <f t="shared" si="1"/>
        <v>0.15</v>
      </c>
      <c r="AF7" s="6">
        <f t="shared" si="1"/>
        <v>0.15</v>
      </c>
      <c r="AG7" s="6">
        <f t="shared" si="1"/>
        <v>0.15</v>
      </c>
      <c r="AH7" s="6">
        <f t="shared" si="1"/>
        <v>0.15</v>
      </c>
      <c r="AI7" s="6">
        <f t="shared" si="1"/>
        <v>0.15</v>
      </c>
      <c r="AJ7" s="6">
        <f t="shared" si="1"/>
        <v>0.15</v>
      </c>
    </row>
    <row r="8" spans="1:36" x14ac:dyDescent="0.2">
      <c r="A8" t="s">
        <v>7</v>
      </c>
      <c r="B8" s="34">
        <f>B7</f>
        <v>0.15</v>
      </c>
      <c r="C8" s="6">
        <f t="shared" si="13"/>
        <v>0.15</v>
      </c>
      <c r="D8" s="6">
        <f t="shared" si="12"/>
        <v>0.15</v>
      </c>
      <c r="E8" s="6">
        <f t="shared" si="12"/>
        <v>0.15</v>
      </c>
      <c r="F8" s="6">
        <f t="shared" si="12"/>
        <v>0.15</v>
      </c>
      <c r="G8" s="6">
        <f t="shared" si="12"/>
        <v>0.15</v>
      </c>
      <c r="H8" s="6">
        <f t="shared" si="12"/>
        <v>0.15</v>
      </c>
      <c r="I8" s="6">
        <f t="shared" si="12"/>
        <v>0.15</v>
      </c>
      <c r="J8" s="6">
        <f t="shared" si="12"/>
        <v>0.15</v>
      </c>
      <c r="K8" s="6">
        <f t="shared" si="12"/>
        <v>0.15</v>
      </c>
      <c r="L8" s="6">
        <f t="shared" si="12"/>
        <v>0.15</v>
      </c>
      <c r="M8" s="6">
        <f t="shared" si="12"/>
        <v>0.15</v>
      </c>
      <c r="N8" s="6">
        <f t="shared" si="12"/>
        <v>0.15</v>
      </c>
      <c r="O8" s="6">
        <f t="shared" si="12"/>
        <v>0.15</v>
      </c>
      <c r="P8" s="6">
        <f t="shared" si="12"/>
        <v>0.15</v>
      </c>
      <c r="Q8" s="6">
        <f t="shared" si="12"/>
        <v>0.15</v>
      </c>
      <c r="R8" s="6">
        <f t="shared" si="12"/>
        <v>0.15</v>
      </c>
      <c r="S8" s="6">
        <f t="shared" si="12"/>
        <v>0.15</v>
      </c>
      <c r="T8" s="6">
        <f t="shared" si="12"/>
        <v>0.15</v>
      </c>
      <c r="U8" s="6">
        <f t="shared" si="12"/>
        <v>0.15</v>
      </c>
      <c r="V8" s="6">
        <f t="shared" si="12"/>
        <v>0.15</v>
      </c>
      <c r="W8" s="6">
        <f t="shared" si="12"/>
        <v>0.15</v>
      </c>
      <c r="X8" s="6">
        <f t="shared" si="12"/>
        <v>0.15</v>
      </c>
      <c r="Y8" s="6">
        <f t="shared" si="12"/>
        <v>0.15</v>
      </c>
      <c r="Z8" s="6">
        <f t="shared" si="12"/>
        <v>0.15</v>
      </c>
      <c r="AA8" s="6">
        <f t="shared" si="1"/>
        <v>0.15</v>
      </c>
      <c r="AB8" s="6">
        <f t="shared" si="1"/>
        <v>0.15</v>
      </c>
      <c r="AC8" s="6">
        <f t="shared" si="1"/>
        <v>0.15</v>
      </c>
      <c r="AD8" s="6">
        <f t="shared" si="1"/>
        <v>0.15</v>
      </c>
      <c r="AE8" s="6">
        <f t="shared" si="1"/>
        <v>0.15</v>
      </c>
      <c r="AF8" s="6">
        <f t="shared" si="1"/>
        <v>0.15</v>
      </c>
      <c r="AG8" s="6">
        <f t="shared" si="1"/>
        <v>0.15</v>
      </c>
      <c r="AH8" s="6">
        <f t="shared" si="1"/>
        <v>0.15</v>
      </c>
      <c r="AI8" s="6">
        <f t="shared" si="1"/>
        <v>0.15</v>
      </c>
      <c r="AJ8" s="6">
        <f t="shared" si="1"/>
        <v>0.15</v>
      </c>
    </row>
    <row r="9" spans="1:36" x14ac:dyDescent="0.2">
      <c r="A9" t="s">
        <v>8</v>
      </c>
      <c r="B9" s="6">
        <f>'AUC calculations'!F19</f>
        <v>0.57650768735345792</v>
      </c>
      <c r="C9" s="6">
        <f t="shared" si="13"/>
        <v>0.57650768735345792</v>
      </c>
      <c r="D9" s="6">
        <f t="shared" si="12"/>
        <v>0.57650768735345792</v>
      </c>
      <c r="E9" s="6">
        <f t="shared" si="12"/>
        <v>0.57650768735345792</v>
      </c>
      <c r="F9" s="6">
        <f t="shared" si="12"/>
        <v>0.57650768735345792</v>
      </c>
      <c r="G9" s="6">
        <f t="shared" si="12"/>
        <v>0.57650768735345792</v>
      </c>
      <c r="H9" s="6">
        <f t="shared" si="12"/>
        <v>0.57650768735345792</v>
      </c>
      <c r="I9" s="6">
        <f t="shared" si="12"/>
        <v>0.57650768735345792</v>
      </c>
      <c r="J9" s="6">
        <f t="shared" si="12"/>
        <v>0.57650768735345792</v>
      </c>
      <c r="K9" s="6">
        <f t="shared" si="12"/>
        <v>0.57650768735345792</v>
      </c>
      <c r="L9" s="6">
        <f t="shared" si="12"/>
        <v>0.57650768735345792</v>
      </c>
      <c r="M9" s="6">
        <f t="shared" si="12"/>
        <v>0.57650768735345792</v>
      </c>
      <c r="N9" s="6">
        <f t="shared" si="12"/>
        <v>0.57650768735345792</v>
      </c>
      <c r="O9" s="6">
        <f t="shared" si="12"/>
        <v>0.57650768735345792</v>
      </c>
      <c r="P9" s="6">
        <f t="shared" si="12"/>
        <v>0.57650768735345792</v>
      </c>
      <c r="Q9" s="6">
        <f t="shared" si="12"/>
        <v>0.57650768735345792</v>
      </c>
      <c r="R9" s="6">
        <f t="shared" si="12"/>
        <v>0.57650768735345792</v>
      </c>
      <c r="S9" s="6">
        <f t="shared" si="12"/>
        <v>0.57650768735345792</v>
      </c>
      <c r="T9" s="6">
        <f t="shared" si="12"/>
        <v>0.57650768735345792</v>
      </c>
      <c r="U9" s="6">
        <f t="shared" si="12"/>
        <v>0.57650768735345792</v>
      </c>
      <c r="V9" s="6">
        <f t="shared" si="12"/>
        <v>0.57650768735345792</v>
      </c>
      <c r="W9" s="6">
        <f t="shared" si="12"/>
        <v>0.57650768735345792</v>
      </c>
      <c r="X9" s="6">
        <f t="shared" si="12"/>
        <v>0.57650768735345792</v>
      </c>
      <c r="Y9" s="6">
        <f t="shared" si="12"/>
        <v>0.57650768735345792</v>
      </c>
      <c r="Z9" s="6">
        <f t="shared" si="12"/>
        <v>0.57650768735345792</v>
      </c>
      <c r="AA9" s="6">
        <f t="shared" si="1"/>
        <v>0.57650768735345792</v>
      </c>
      <c r="AB9" s="6">
        <f t="shared" si="1"/>
        <v>0.57650768735345792</v>
      </c>
      <c r="AC9" s="6">
        <f t="shared" si="1"/>
        <v>0.57650768735345792</v>
      </c>
      <c r="AD9" s="6">
        <f t="shared" si="1"/>
        <v>0.57650768735345792</v>
      </c>
      <c r="AE9" s="6">
        <f t="shared" si="1"/>
        <v>0.57650768735345792</v>
      </c>
      <c r="AF9" s="6">
        <f t="shared" si="1"/>
        <v>0.57650768735345792</v>
      </c>
      <c r="AG9" s="6">
        <f t="shared" si="1"/>
        <v>0.57650768735345792</v>
      </c>
      <c r="AH9" s="6">
        <f t="shared" si="1"/>
        <v>0.57650768735345792</v>
      </c>
      <c r="AI9" s="6">
        <f t="shared" si="1"/>
        <v>0.57650768735345792</v>
      </c>
      <c r="AJ9" s="6">
        <f t="shared" si="1"/>
        <v>0.57650768735345792</v>
      </c>
    </row>
    <row r="10" spans="1:36" x14ac:dyDescent="0.2">
      <c r="A10" t="s">
        <v>9</v>
      </c>
      <c r="B10" s="6">
        <f>0.92</f>
        <v>0.92</v>
      </c>
      <c r="C10" s="6">
        <f t="shared" si="13"/>
        <v>0.92</v>
      </c>
      <c r="D10" s="6">
        <f t="shared" si="12"/>
        <v>0.92</v>
      </c>
      <c r="E10" s="6">
        <f t="shared" si="12"/>
        <v>0.92</v>
      </c>
      <c r="F10" s="6">
        <f t="shared" si="12"/>
        <v>0.92</v>
      </c>
      <c r="G10" s="6">
        <f t="shared" si="12"/>
        <v>0.92</v>
      </c>
      <c r="H10" s="6">
        <f t="shared" si="12"/>
        <v>0.92</v>
      </c>
      <c r="I10" s="6">
        <f t="shared" si="12"/>
        <v>0.92</v>
      </c>
      <c r="J10" s="6">
        <f t="shared" si="12"/>
        <v>0.92</v>
      </c>
      <c r="K10" s="6">
        <f t="shared" si="12"/>
        <v>0.92</v>
      </c>
      <c r="L10" s="6">
        <f t="shared" si="12"/>
        <v>0.92</v>
      </c>
      <c r="M10" s="6">
        <f t="shared" si="12"/>
        <v>0.92</v>
      </c>
      <c r="N10" s="6">
        <f t="shared" si="12"/>
        <v>0.92</v>
      </c>
      <c r="O10" s="6">
        <f t="shared" si="12"/>
        <v>0.92</v>
      </c>
      <c r="P10" s="6">
        <f t="shared" si="12"/>
        <v>0.92</v>
      </c>
      <c r="Q10" s="6">
        <f t="shared" si="12"/>
        <v>0.92</v>
      </c>
      <c r="R10" s="6">
        <f t="shared" si="12"/>
        <v>0.92</v>
      </c>
      <c r="S10" s="6">
        <f t="shared" si="12"/>
        <v>0.92</v>
      </c>
      <c r="T10" s="6">
        <f t="shared" si="12"/>
        <v>0.92</v>
      </c>
      <c r="U10" s="6">
        <f t="shared" si="12"/>
        <v>0.92</v>
      </c>
      <c r="V10" s="6">
        <f t="shared" si="12"/>
        <v>0.92</v>
      </c>
      <c r="W10" s="6">
        <f t="shared" si="12"/>
        <v>0.92</v>
      </c>
      <c r="X10" s="6">
        <f t="shared" si="12"/>
        <v>0.92</v>
      </c>
      <c r="Y10" s="6">
        <f t="shared" si="12"/>
        <v>0.92</v>
      </c>
      <c r="Z10" s="6">
        <f t="shared" si="12"/>
        <v>0.92</v>
      </c>
      <c r="AA10" s="6">
        <f t="shared" si="1"/>
        <v>0.92</v>
      </c>
      <c r="AB10" s="6">
        <f t="shared" si="1"/>
        <v>0.92</v>
      </c>
      <c r="AC10" s="6">
        <f t="shared" si="1"/>
        <v>0.92</v>
      </c>
      <c r="AD10" s="6">
        <f t="shared" si="1"/>
        <v>0.92</v>
      </c>
      <c r="AE10" s="6">
        <f t="shared" si="1"/>
        <v>0.92</v>
      </c>
      <c r="AF10" s="6">
        <f t="shared" si="1"/>
        <v>0.92</v>
      </c>
      <c r="AG10" s="6">
        <f t="shared" si="1"/>
        <v>0.92</v>
      </c>
      <c r="AH10" s="6">
        <f t="shared" si="1"/>
        <v>0.92</v>
      </c>
      <c r="AI10" s="6">
        <f t="shared" si="1"/>
        <v>0.92</v>
      </c>
      <c r="AJ10" s="6">
        <f t="shared" si="1"/>
        <v>0.92</v>
      </c>
    </row>
    <row r="11" spans="1:36" x14ac:dyDescent="0.2">
      <c r="A11" t="s">
        <v>10</v>
      </c>
      <c r="B11" s="6">
        <f>'Pre-ret calculations'!C9</f>
        <v>0.47799999999999998</v>
      </c>
      <c r="C11" s="6">
        <f t="shared" si="13"/>
        <v>0.47799999999999998</v>
      </c>
      <c r="D11" s="6">
        <f t="shared" si="12"/>
        <v>0.47799999999999998</v>
      </c>
      <c r="E11" s="6">
        <f t="shared" si="12"/>
        <v>0.47799999999999998</v>
      </c>
      <c r="F11" s="6">
        <f t="shared" si="12"/>
        <v>0.47799999999999998</v>
      </c>
      <c r="G11" s="6">
        <f t="shared" si="12"/>
        <v>0.47799999999999998</v>
      </c>
      <c r="H11" s="6">
        <f t="shared" si="12"/>
        <v>0.47799999999999998</v>
      </c>
      <c r="I11" s="6">
        <f t="shared" si="12"/>
        <v>0.47799999999999998</v>
      </c>
      <c r="J11" s="6">
        <f t="shared" si="12"/>
        <v>0.47799999999999998</v>
      </c>
      <c r="K11" s="6">
        <f t="shared" si="12"/>
        <v>0.47799999999999998</v>
      </c>
      <c r="L11" s="6">
        <f t="shared" si="12"/>
        <v>0.47799999999999998</v>
      </c>
      <c r="M11" s="6">
        <f t="shared" si="12"/>
        <v>0.47799999999999998</v>
      </c>
      <c r="N11" s="6">
        <f t="shared" si="12"/>
        <v>0.47799999999999998</v>
      </c>
      <c r="O11" s="6">
        <f t="shared" si="12"/>
        <v>0.47799999999999998</v>
      </c>
      <c r="P11" s="6">
        <f t="shared" si="12"/>
        <v>0.47799999999999998</v>
      </c>
      <c r="Q11" s="6">
        <f t="shared" si="12"/>
        <v>0.47799999999999998</v>
      </c>
      <c r="R11" s="6">
        <f t="shared" si="12"/>
        <v>0.47799999999999998</v>
      </c>
      <c r="S11" s="6">
        <f t="shared" si="12"/>
        <v>0.47799999999999998</v>
      </c>
      <c r="T11" s="6">
        <f t="shared" si="12"/>
        <v>0.47799999999999998</v>
      </c>
      <c r="U11" s="6">
        <f t="shared" si="12"/>
        <v>0.47799999999999998</v>
      </c>
      <c r="V11" s="6">
        <f t="shared" si="12"/>
        <v>0.47799999999999998</v>
      </c>
      <c r="W11" s="6">
        <f t="shared" si="12"/>
        <v>0.47799999999999998</v>
      </c>
      <c r="X11" s="6">
        <f t="shared" si="12"/>
        <v>0.47799999999999998</v>
      </c>
      <c r="Y11" s="6">
        <f t="shared" si="12"/>
        <v>0.47799999999999998</v>
      </c>
      <c r="Z11" s="6">
        <f t="shared" si="12"/>
        <v>0.47799999999999998</v>
      </c>
      <c r="AA11" s="6">
        <f t="shared" si="1"/>
        <v>0.47799999999999998</v>
      </c>
      <c r="AB11" s="6">
        <f t="shared" si="1"/>
        <v>0.47799999999999998</v>
      </c>
      <c r="AC11" s="6">
        <f t="shared" si="1"/>
        <v>0.47799999999999998</v>
      </c>
      <c r="AD11" s="6">
        <f t="shared" si="1"/>
        <v>0.47799999999999998</v>
      </c>
      <c r="AE11" s="6">
        <f t="shared" si="1"/>
        <v>0.47799999999999998</v>
      </c>
      <c r="AF11" s="6">
        <f t="shared" si="1"/>
        <v>0.47799999999999998</v>
      </c>
      <c r="AG11" s="6">
        <f t="shared" si="1"/>
        <v>0.47799999999999998</v>
      </c>
      <c r="AH11" s="6">
        <f t="shared" si="1"/>
        <v>0.47799999999999998</v>
      </c>
      <c r="AI11" s="6">
        <f t="shared" si="1"/>
        <v>0.47799999999999998</v>
      </c>
      <c r="AJ11" s="6">
        <f t="shared" si="1"/>
        <v>0.47799999999999998</v>
      </c>
    </row>
    <row r="12" spans="1:36" x14ac:dyDescent="0.2">
      <c r="A12" t="s">
        <v>11</v>
      </c>
      <c r="B12" s="6">
        <f>'AESO CF'!E12</f>
        <v>9.9999999999999992E-2</v>
      </c>
      <c r="C12" s="6">
        <f t="shared" si="13"/>
        <v>9.9999999999999992E-2</v>
      </c>
      <c r="D12" s="6">
        <f t="shared" si="12"/>
        <v>9.9999999999999992E-2</v>
      </c>
      <c r="E12" s="6">
        <f t="shared" si="12"/>
        <v>9.9999999999999992E-2</v>
      </c>
      <c r="F12" s="6">
        <f t="shared" si="12"/>
        <v>9.9999999999999992E-2</v>
      </c>
      <c r="G12" s="6">
        <f t="shared" si="12"/>
        <v>9.9999999999999992E-2</v>
      </c>
      <c r="H12" s="6">
        <f t="shared" si="12"/>
        <v>9.9999999999999992E-2</v>
      </c>
      <c r="I12" s="6">
        <f t="shared" si="12"/>
        <v>9.9999999999999992E-2</v>
      </c>
      <c r="J12" s="6">
        <f t="shared" ref="D12:Z14" si="14">I12</f>
        <v>9.9999999999999992E-2</v>
      </c>
      <c r="K12" s="6">
        <f t="shared" si="14"/>
        <v>9.9999999999999992E-2</v>
      </c>
      <c r="L12" s="6">
        <f t="shared" si="14"/>
        <v>9.9999999999999992E-2</v>
      </c>
      <c r="M12" s="6">
        <f t="shared" si="14"/>
        <v>9.9999999999999992E-2</v>
      </c>
      <c r="N12" s="6">
        <f t="shared" si="14"/>
        <v>9.9999999999999992E-2</v>
      </c>
      <c r="O12" s="6">
        <f t="shared" si="14"/>
        <v>9.9999999999999992E-2</v>
      </c>
      <c r="P12" s="6">
        <f t="shared" si="14"/>
        <v>9.9999999999999992E-2</v>
      </c>
      <c r="Q12" s="6">
        <f t="shared" si="14"/>
        <v>9.9999999999999992E-2</v>
      </c>
      <c r="R12" s="6">
        <f t="shared" si="14"/>
        <v>9.9999999999999992E-2</v>
      </c>
      <c r="S12" s="6">
        <f t="shared" si="14"/>
        <v>9.9999999999999992E-2</v>
      </c>
      <c r="T12" s="6">
        <f t="shared" si="14"/>
        <v>9.9999999999999992E-2</v>
      </c>
      <c r="U12" s="6">
        <f t="shared" si="14"/>
        <v>9.9999999999999992E-2</v>
      </c>
      <c r="V12" s="6">
        <f t="shared" si="14"/>
        <v>9.9999999999999992E-2</v>
      </c>
      <c r="W12" s="6">
        <f t="shared" si="14"/>
        <v>9.9999999999999992E-2</v>
      </c>
      <c r="X12" s="6">
        <f t="shared" si="14"/>
        <v>9.9999999999999992E-2</v>
      </c>
      <c r="Y12" s="6">
        <f t="shared" si="14"/>
        <v>9.9999999999999992E-2</v>
      </c>
      <c r="Z12" s="6">
        <f t="shared" si="14"/>
        <v>9.9999999999999992E-2</v>
      </c>
      <c r="AA12" s="6">
        <f t="shared" si="1"/>
        <v>9.9999999999999992E-2</v>
      </c>
      <c r="AB12" s="6">
        <f t="shared" si="1"/>
        <v>9.9999999999999992E-2</v>
      </c>
      <c r="AC12" s="6">
        <f t="shared" si="1"/>
        <v>9.9999999999999992E-2</v>
      </c>
      <c r="AD12" s="6">
        <f t="shared" si="1"/>
        <v>9.9999999999999992E-2</v>
      </c>
      <c r="AE12" s="6">
        <f t="shared" si="1"/>
        <v>9.9999999999999992E-2</v>
      </c>
      <c r="AF12" s="6">
        <f t="shared" si="1"/>
        <v>9.9999999999999992E-2</v>
      </c>
      <c r="AG12" s="6">
        <f t="shared" si="1"/>
        <v>9.9999999999999992E-2</v>
      </c>
      <c r="AH12" s="6">
        <f t="shared" si="1"/>
        <v>9.9999999999999992E-2</v>
      </c>
      <c r="AI12" s="6">
        <f t="shared" si="1"/>
        <v>9.9999999999999992E-2</v>
      </c>
      <c r="AJ12" s="6">
        <f t="shared" si="1"/>
        <v>9.9999999999999992E-2</v>
      </c>
    </row>
    <row r="13" spans="1:36" x14ac:dyDescent="0.2">
      <c r="A13" t="s">
        <v>112</v>
      </c>
      <c r="B13" s="6">
        <f>B12</f>
        <v>9.9999999999999992E-2</v>
      </c>
      <c r="C13" s="6">
        <f t="shared" si="13"/>
        <v>9.9999999999999992E-2</v>
      </c>
      <c r="D13" s="6">
        <f t="shared" si="14"/>
        <v>9.9999999999999992E-2</v>
      </c>
      <c r="E13" s="6">
        <f t="shared" si="14"/>
        <v>9.9999999999999992E-2</v>
      </c>
      <c r="F13" s="6">
        <f t="shared" si="14"/>
        <v>9.9999999999999992E-2</v>
      </c>
      <c r="G13" s="6">
        <f t="shared" si="14"/>
        <v>9.9999999999999992E-2</v>
      </c>
      <c r="H13" s="6">
        <f t="shared" si="14"/>
        <v>9.9999999999999992E-2</v>
      </c>
      <c r="I13" s="6">
        <f t="shared" si="14"/>
        <v>9.9999999999999992E-2</v>
      </c>
      <c r="J13" s="6">
        <f t="shared" si="14"/>
        <v>9.9999999999999992E-2</v>
      </c>
      <c r="K13" s="6">
        <f t="shared" si="14"/>
        <v>9.9999999999999992E-2</v>
      </c>
      <c r="L13" s="6">
        <f t="shared" si="14"/>
        <v>9.9999999999999992E-2</v>
      </c>
      <c r="M13" s="6">
        <f t="shared" si="14"/>
        <v>9.9999999999999992E-2</v>
      </c>
      <c r="N13" s="6">
        <f t="shared" si="14"/>
        <v>9.9999999999999992E-2</v>
      </c>
      <c r="O13" s="6">
        <f t="shared" si="14"/>
        <v>9.9999999999999992E-2</v>
      </c>
      <c r="P13" s="6">
        <f t="shared" si="14"/>
        <v>9.9999999999999992E-2</v>
      </c>
      <c r="Q13" s="6">
        <f t="shared" si="14"/>
        <v>9.9999999999999992E-2</v>
      </c>
      <c r="R13" s="6">
        <f t="shared" si="14"/>
        <v>9.9999999999999992E-2</v>
      </c>
      <c r="S13" s="6">
        <f t="shared" si="14"/>
        <v>9.9999999999999992E-2</v>
      </c>
      <c r="T13" s="6">
        <f t="shared" si="14"/>
        <v>9.9999999999999992E-2</v>
      </c>
      <c r="U13" s="6">
        <f t="shared" si="14"/>
        <v>9.9999999999999992E-2</v>
      </c>
      <c r="V13" s="6">
        <f t="shared" si="14"/>
        <v>9.9999999999999992E-2</v>
      </c>
      <c r="W13" s="6">
        <f t="shared" si="14"/>
        <v>9.9999999999999992E-2</v>
      </c>
      <c r="X13" s="6">
        <f t="shared" si="14"/>
        <v>9.9999999999999992E-2</v>
      </c>
      <c r="Y13" s="6">
        <f t="shared" si="14"/>
        <v>9.9999999999999992E-2</v>
      </c>
      <c r="Z13" s="6">
        <f t="shared" si="14"/>
        <v>9.9999999999999992E-2</v>
      </c>
      <c r="AA13" s="6">
        <f t="shared" si="1"/>
        <v>9.9999999999999992E-2</v>
      </c>
      <c r="AB13" s="6">
        <f t="shared" si="1"/>
        <v>9.9999999999999992E-2</v>
      </c>
      <c r="AC13" s="6">
        <f t="shared" si="1"/>
        <v>9.9999999999999992E-2</v>
      </c>
      <c r="AD13" s="6">
        <f t="shared" si="1"/>
        <v>9.9999999999999992E-2</v>
      </c>
      <c r="AE13" s="6">
        <f t="shared" si="1"/>
        <v>9.9999999999999992E-2</v>
      </c>
      <c r="AF13" s="6">
        <f t="shared" si="1"/>
        <v>9.9999999999999992E-2</v>
      </c>
      <c r="AG13" s="6">
        <f t="shared" si="1"/>
        <v>9.9999999999999992E-2</v>
      </c>
      <c r="AH13" s="6">
        <f t="shared" si="1"/>
        <v>9.9999999999999992E-2</v>
      </c>
      <c r="AI13" s="6">
        <f t="shared" si="1"/>
        <v>9.9999999999999992E-2</v>
      </c>
      <c r="AJ13" s="6">
        <f t="shared" si="1"/>
        <v>9.9999999999999992E-2</v>
      </c>
    </row>
    <row r="14" spans="1:36" x14ac:dyDescent="0.2">
      <c r="A14" t="s">
        <v>130</v>
      </c>
      <c r="B14" s="6">
        <f>AVERAGE(0.4,0.48)</f>
        <v>0.44</v>
      </c>
      <c r="C14" s="6">
        <f t="shared" si="13"/>
        <v>0.44</v>
      </c>
      <c r="D14" s="6">
        <f t="shared" si="14"/>
        <v>0.44</v>
      </c>
      <c r="E14" s="6">
        <f t="shared" si="14"/>
        <v>0.44</v>
      </c>
      <c r="F14" s="6">
        <f t="shared" si="14"/>
        <v>0.44</v>
      </c>
      <c r="G14" s="6">
        <f t="shared" si="14"/>
        <v>0.44</v>
      </c>
      <c r="H14" s="6">
        <f t="shared" si="14"/>
        <v>0.44</v>
      </c>
      <c r="I14" s="6">
        <f t="shared" si="14"/>
        <v>0.44</v>
      </c>
      <c r="J14" s="6">
        <f t="shared" si="14"/>
        <v>0.44</v>
      </c>
      <c r="K14" s="6">
        <f t="shared" si="14"/>
        <v>0.44</v>
      </c>
      <c r="L14" s="6">
        <f t="shared" si="14"/>
        <v>0.44</v>
      </c>
      <c r="M14" s="6">
        <f t="shared" si="14"/>
        <v>0.44</v>
      </c>
      <c r="N14" s="6">
        <f t="shared" si="14"/>
        <v>0.44</v>
      </c>
      <c r="O14" s="6">
        <f t="shared" si="14"/>
        <v>0.44</v>
      </c>
      <c r="P14" s="6">
        <f t="shared" si="14"/>
        <v>0.44</v>
      </c>
      <c r="Q14" s="6">
        <f t="shared" si="14"/>
        <v>0.44</v>
      </c>
      <c r="R14" s="6">
        <f t="shared" si="14"/>
        <v>0.44</v>
      </c>
      <c r="S14" s="6">
        <f t="shared" si="14"/>
        <v>0.44</v>
      </c>
      <c r="T14" s="6">
        <f t="shared" si="14"/>
        <v>0.44</v>
      </c>
      <c r="U14" s="6">
        <f t="shared" si="14"/>
        <v>0.44</v>
      </c>
      <c r="V14" s="6">
        <f t="shared" si="14"/>
        <v>0.44</v>
      </c>
      <c r="W14" s="6">
        <f t="shared" si="14"/>
        <v>0.44</v>
      </c>
      <c r="X14" s="6">
        <f t="shared" si="14"/>
        <v>0.44</v>
      </c>
      <c r="Y14" s="6">
        <f t="shared" si="14"/>
        <v>0.44</v>
      </c>
      <c r="Z14" s="6">
        <f t="shared" si="14"/>
        <v>0.44</v>
      </c>
      <c r="AA14" s="6">
        <f t="shared" si="1"/>
        <v>0.44</v>
      </c>
      <c r="AB14" s="6">
        <f t="shared" si="1"/>
        <v>0.44</v>
      </c>
      <c r="AC14" s="6">
        <f t="shared" si="1"/>
        <v>0.44</v>
      </c>
      <c r="AD14" s="6">
        <f t="shared" si="1"/>
        <v>0.44</v>
      </c>
      <c r="AE14" s="6">
        <f t="shared" si="1"/>
        <v>0.44</v>
      </c>
      <c r="AF14" s="6">
        <f t="shared" si="1"/>
        <v>0.44</v>
      </c>
      <c r="AG14" s="6">
        <f t="shared" si="1"/>
        <v>0.44</v>
      </c>
      <c r="AH14" s="6">
        <f t="shared" si="1"/>
        <v>0.44</v>
      </c>
      <c r="AI14" s="6">
        <f t="shared" si="1"/>
        <v>0.44</v>
      </c>
      <c r="AJ14" s="6">
        <f t="shared" si="1"/>
        <v>0.44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499984740745262"/>
  </sheetPr>
  <dimension ref="A1:AJ14"/>
  <sheetViews>
    <sheetView workbookViewId="0">
      <selection activeCell="J24" sqref="J24"/>
    </sheetView>
  </sheetViews>
  <sheetFormatPr baseColWidth="10" defaultColWidth="8.6640625" defaultRowHeight="15" x14ac:dyDescent="0.2"/>
  <cols>
    <col min="1" max="1" width="20.6640625" bestFit="1" customWidth="1"/>
    <col min="2" max="4" width="9.33203125" customWidth="1"/>
  </cols>
  <sheetData>
    <row r="1" spans="1:36" x14ac:dyDescent="0.2">
      <c r="B1">
        <v>2016</v>
      </c>
      <c r="C1" s="5">
        <v>2017</v>
      </c>
      <c r="D1">
        <v>2018</v>
      </c>
      <c r="E1" s="5">
        <v>2019</v>
      </c>
      <c r="F1">
        <v>2020</v>
      </c>
      <c r="G1" s="5">
        <v>2021</v>
      </c>
      <c r="H1">
        <v>2022</v>
      </c>
      <c r="I1" s="5">
        <v>2023</v>
      </c>
      <c r="J1">
        <v>2024</v>
      </c>
      <c r="K1" s="5">
        <v>2025</v>
      </c>
      <c r="L1">
        <v>2026</v>
      </c>
      <c r="M1" s="5">
        <v>2027</v>
      </c>
      <c r="N1">
        <v>2028</v>
      </c>
      <c r="O1" s="5">
        <v>2029</v>
      </c>
      <c r="P1">
        <v>2030</v>
      </c>
      <c r="Q1" s="5">
        <v>2031</v>
      </c>
      <c r="R1">
        <v>2032</v>
      </c>
      <c r="S1" s="5">
        <v>2033</v>
      </c>
      <c r="T1">
        <v>2034</v>
      </c>
      <c r="U1" s="5">
        <v>2035</v>
      </c>
      <c r="V1">
        <v>2036</v>
      </c>
      <c r="W1" s="5">
        <v>2037</v>
      </c>
      <c r="X1">
        <v>2038</v>
      </c>
      <c r="Y1" s="5">
        <v>2039</v>
      </c>
      <c r="Z1">
        <v>2040</v>
      </c>
      <c r="AA1" s="5">
        <v>2041</v>
      </c>
      <c r="AB1">
        <v>2042</v>
      </c>
      <c r="AC1" s="5">
        <v>2043</v>
      </c>
      <c r="AD1">
        <v>2044</v>
      </c>
      <c r="AE1" s="5">
        <v>2045</v>
      </c>
      <c r="AF1">
        <v>2046</v>
      </c>
      <c r="AG1" s="5">
        <v>2047</v>
      </c>
      <c r="AH1">
        <v>2048</v>
      </c>
      <c r="AI1" s="5">
        <v>2049</v>
      </c>
      <c r="AJ1">
        <v>2050</v>
      </c>
    </row>
    <row r="2" spans="1:36" x14ac:dyDescent="0.2">
      <c r="A2" t="s">
        <v>24</v>
      </c>
      <c r="B2">
        <v>0</v>
      </c>
      <c r="C2">
        <f>$B2</f>
        <v>0</v>
      </c>
      <c r="D2">
        <f t="shared" ref="D2:AJ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x14ac:dyDescent="0.2">
      <c r="A3" t="s">
        <v>4</v>
      </c>
      <c r="B3">
        <v>0</v>
      </c>
      <c r="C3">
        <f t="shared" ref="C3:R14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6" x14ac:dyDescent="0.2">
      <c r="A4" t="s">
        <v>141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6" x14ac:dyDescent="0.2">
      <c r="A5" t="s">
        <v>5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6" x14ac:dyDescent="0.2">
      <c r="A6" t="s">
        <v>23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6" x14ac:dyDescent="0.2">
      <c r="A7" t="s">
        <v>6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 x14ac:dyDescent="0.2">
      <c r="A8" t="s">
        <v>7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</row>
    <row r="9" spans="1:36" x14ac:dyDescent="0.2">
      <c r="A9" t="s">
        <v>8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</row>
    <row r="10" spans="1:36" x14ac:dyDescent="0.2">
      <c r="A10" t="s">
        <v>9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ref="D10:AJ14" si="2">$B10</f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 x14ac:dyDescent="0.2">
      <c r="A11" t="s">
        <v>10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 x14ac:dyDescent="0.2">
      <c r="A12" t="s">
        <v>11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  <row r="13" spans="1:36" x14ac:dyDescent="0.2">
      <c r="A13" t="s">
        <v>112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</row>
    <row r="14" spans="1:36" x14ac:dyDescent="0.2">
      <c r="A14" t="s">
        <v>130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499984740745262"/>
  </sheetPr>
  <dimension ref="A1:AJ14"/>
  <sheetViews>
    <sheetView workbookViewId="0">
      <selection activeCell="B6" sqref="B6"/>
    </sheetView>
  </sheetViews>
  <sheetFormatPr baseColWidth="10" defaultColWidth="8.6640625" defaultRowHeight="15" x14ac:dyDescent="0.2"/>
  <cols>
    <col min="1" max="1" width="20.6640625" bestFit="1" customWidth="1"/>
    <col min="2" max="4" width="9.33203125" customWidth="1"/>
  </cols>
  <sheetData>
    <row r="1" spans="1:36" x14ac:dyDescent="0.2">
      <c r="B1">
        <v>2016</v>
      </c>
      <c r="C1" s="5">
        <v>2017</v>
      </c>
      <c r="D1">
        <v>2018</v>
      </c>
      <c r="E1" s="5">
        <v>2019</v>
      </c>
      <c r="F1">
        <v>2020</v>
      </c>
      <c r="G1" s="5">
        <v>2021</v>
      </c>
      <c r="H1">
        <v>2022</v>
      </c>
      <c r="I1" s="5">
        <v>2023</v>
      </c>
      <c r="J1">
        <v>2024</v>
      </c>
      <c r="K1" s="5">
        <v>2025</v>
      </c>
      <c r="L1">
        <v>2026</v>
      </c>
      <c r="M1" s="5">
        <v>2027</v>
      </c>
      <c r="N1">
        <v>2028</v>
      </c>
      <c r="O1" s="5">
        <v>2029</v>
      </c>
      <c r="P1">
        <v>2030</v>
      </c>
      <c r="Q1" s="5">
        <v>2031</v>
      </c>
      <c r="R1">
        <v>2032</v>
      </c>
      <c r="S1" s="5">
        <v>2033</v>
      </c>
      <c r="T1">
        <v>2034</v>
      </c>
      <c r="U1" s="5">
        <v>2035</v>
      </c>
      <c r="V1">
        <v>2036</v>
      </c>
      <c r="W1" s="5">
        <v>2037</v>
      </c>
      <c r="X1">
        <v>2038</v>
      </c>
      <c r="Y1" s="5">
        <v>2039</v>
      </c>
      <c r="Z1">
        <v>2040</v>
      </c>
      <c r="AA1" s="5">
        <v>2041</v>
      </c>
      <c r="AB1">
        <v>2042</v>
      </c>
      <c r="AC1" s="5">
        <v>2043</v>
      </c>
      <c r="AD1">
        <v>2044</v>
      </c>
      <c r="AE1" s="5">
        <v>2045</v>
      </c>
      <c r="AF1">
        <v>2046</v>
      </c>
      <c r="AG1" s="5">
        <v>2047</v>
      </c>
      <c r="AH1">
        <v>2048</v>
      </c>
      <c r="AI1" s="5">
        <v>2049</v>
      </c>
      <c r="AJ1">
        <v>2050</v>
      </c>
    </row>
    <row r="2" spans="1:36" x14ac:dyDescent="0.2">
      <c r="A2" t="s">
        <v>24</v>
      </c>
      <c r="B2" s="6">
        <f>'BECF-pre-ret'!B2*1.1</f>
        <v>0.82052135491682499</v>
      </c>
      <c r="C2" s="6">
        <f>'BECF-pre-ret'!C2*1.1</f>
        <v>0.82052135491682499</v>
      </c>
      <c r="D2" s="6">
        <f>'BECF-pre-ret'!D2*1.1</f>
        <v>0.82052135491682499</v>
      </c>
      <c r="E2" s="6">
        <f>'BECF-pre-ret'!E2*1.1</f>
        <v>0.82052135491682499</v>
      </c>
      <c r="F2" s="6">
        <f>'BECF-pre-ret'!F2*1.1</f>
        <v>0.82052135491682499</v>
      </c>
      <c r="G2" s="6">
        <f>'BECF-pre-ret'!G2*1.1</f>
        <v>0.82052135491682499</v>
      </c>
      <c r="H2" s="6">
        <f>'BECF-pre-ret'!H2*1.1</f>
        <v>0.82052135491682499</v>
      </c>
      <c r="I2" s="6">
        <f>'BECF-pre-ret'!I2*1.1</f>
        <v>0.82052135491682499</v>
      </c>
      <c r="J2" s="6">
        <f>'BECF-pre-ret'!J2*1.1</f>
        <v>0.82052135491682499</v>
      </c>
      <c r="K2" s="6">
        <f>'BECF-pre-ret'!K2*1.1</f>
        <v>0.82052135491682499</v>
      </c>
      <c r="L2" s="6">
        <f>'BECF-pre-ret'!L2*1.1</f>
        <v>0.82052135491682499</v>
      </c>
      <c r="M2" s="6">
        <f>'BECF-pre-ret'!M2*1.1</f>
        <v>0.82052135491682499</v>
      </c>
      <c r="N2" s="6">
        <f>'BECF-pre-ret'!N2*1.1</f>
        <v>0.82052135491682499</v>
      </c>
      <c r="O2" s="6">
        <f>'BECF-pre-ret'!O2*1.1</f>
        <v>0.82052135491682499</v>
      </c>
      <c r="P2" s="6">
        <f>'BECF-pre-ret'!P2*1.1</f>
        <v>0.82052135491682499</v>
      </c>
      <c r="Q2" s="6">
        <f>'BECF-pre-ret'!Q2*1.1</f>
        <v>0.82052135491682499</v>
      </c>
      <c r="R2" s="6">
        <f>'BECF-pre-ret'!R2*1.1</f>
        <v>0.82052135491682499</v>
      </c>
      <c r="S2" s="6">
        <f>'BECF-pre-ret'!S2*1.1</f>
        <v>0.82052135491682499</v>
      </c>
      <c r="T2" s="6">
        <f>'BECF-pre-ret'!T2*1.1</f>
        <v>0.82052135491682499</v>
      </c>
      <c r="U2" s="6">
        <f>'BECF-pre-ret'!U2*1.1</f>
        <v>0.82052135491682499</v>
      </c>
      <c r="V2" s="6">
        <f>'BECF-pre-ret'!V2*1.1</f>
        <v>0.82052135491682499</v>
      </c>
      <c r="W2" s="6">
        <f>'BECF-pre-ret'!W2*1.1</f>
        <v>0.82052135491682499</v>
      </c>
      <c r="X2" s="6">
        <f>'BECF-pre-ret'!X2*1.1</f>
        <v>0.82052135491682499</v>
      </c>
      <c r="Y2" s="6">
        <f>'BECF-pre-ret'!Y2*1.1</f>
        <v>0.82052135491682499</v>
      </c>
      <c r="Z2" s="6">
        <f>'BECF-pre-ret'!Z2*1.1</f>
        <v>0.82052135491682499</v>
      </c>
      <c r="AA2" s="6">
        <f>'BECF-pre-ret'!AA2*1.1</f>
        <v>0.82052135491682499</v>
      </c>
      <c r="AB2" s="6">
        <f>'BECF-pre-ret'!AB2*1.1</f>
        <v>0.82052135491682499</v>
      </c>
      <c r="AC2" s="6">
        <f>'BECF-pre-ret'!AC2*1.1</f>
        <v>0.82052135491682499</v>
      </c>
      <c r="AD2" s="6">
        <f>'BECF-pre-ret'!AD2*1.1</f>
        <v>0.82052135491682499</v>
      </c>
      <c r="AE2" s="6">
        <f>'BECF-pre-ret'!AE2*1.1</f>
        <v>0.82052135491682499</v>
      </c>
      <c r="AF2" s="6">
        <f>'BECF-pre-ret'!AF2*1.1</f>
        <v>0.82052135491682499</v>
      </c>
      <c r="AG2" s="6">
        <f>'BECF-pre-ret'!AG2*1.1</f>
        <v>0.82052135491682499</v>
      </c>
      <c r="AH2" s="6">
        <f>'BECF-pre-ret'!AH2*1.1</f>
        <v>0.82052135491682499</v>
      </c>
      <c r="AI2" s="6">
        <f>'BECF-pre-ret'!AI2*1.1</f>
        <v>0.82052135491682499</v>
      </c>
      <c r="AJ2" s="6">
        <f>'BECF-pre-ret'!AJ2*1.1</f>
        <v>0.82052135491682499</v>
      </c>
    </row>
    <row r="3" spans="1:36" x14ac:dyDescent="0.2">
      <c r="A3" t="s">
        <v>4</v>
      </c>
      <c r="B3" s="6">
        <f>'BECF-pre-ret'!B3*1.1</f>
        <v>0.44733333333333336</v>
      </c>
      <c r="C3" s="6">
        <f>'BECF-pre-ret'!C3*1.1</f>
        <v>0.44733333333333336</v>
      </c>
      <c r="D3" s="6">
        <f>'BECF-pre-ret'!D3*1.1</f>
        <v>0.44733333333333336</v>
      </c>
      <c r="E3" s="6">
        <f>'BECF-pre-ret'!E3*1.1</f>
        <v>0.44733333333333336</v>
      </c>
      <c r="F3" s="6">
        <f>'BECF-pre-ret'!F3*1.1</f>
        <v>0.44733333333333336</v>
      </c>
      <c r="G3" s="6">
        <f>'BECF-pre-ret'!G3*1.1</f>
        <v>0.44733333333333336</v>
      </c>
      <c r="H3" s="6">
        <f>'BECF-pre-ret'!H3*1.1</f>
        <v>0.44733333333333336</v>
      </c>
      <c r="I3" s="6">
        <f>'BECF-pre-ret'!I3*1.1</f>
        <v>0.44733333333333336</v>
      </c>
      <c r="J3" s="6">
        <f>'BECF-pre-ret'!J3*1.1</f>
        <v>0.44733333333333336</v>
      </c>
      <c r="K3" s="6">
        <f>'BECF-pre-ret'!K3*1.1</f>
        <v>0.44733333333333336</v>
      </c>
      <c r="L3" s="6">
        <f>'BECF-pre-ret'!L3*1.1</f>
        <v>0.44733333333333336</v>
      </c>
      <c r="M3" s="6">
        <f>'BECF-pre-ret'!M3*1.1</f>
        <v>0.44733333333333336</v>
      </c>
      <c r="N3" s="6">
        <f>'BECF-pre-ret'!N3*1.1</f>
        <v>0.44733333333333336</v>
      </c>
      <c r="O3" s="6">
        <f>'BECF-pre-ret'!O3*1.1</f>
        <v>0.44733333333333336</v>
      </c>
      <c r="P3" s="6">
        <f>'BECF-pre-ret'!P3*1.1</f>
        <v>0.44733333333333336</v>
      </c>
      <c r="Q3" s="6">
        <f>'BECF-pre-ret'!Q3*1.1</f>
        <v>0.44733333333333336</v>
      </c>
      <c r="R3" s="6">
        <f>'BECF-pre-ret'!R3*1.1</f>
        <v>0.44733333333333336</v>
      </c>
      <c r="S3" s="6">
        <f>'BECF-pre-ret'!S3*1.1</f>
        <v>0.44733333333333336</v>
      </c>
      <c r="T3" s="6">
        <f>'BECF-pre-ret'!T3*1.1</f>
        <v>0.44733333333333336</v>
      </c>
      <c r="U3" s="6">
        <f>'BECF-pre-ret'!U3*1.1</f>
        <v>0.44733333333333336</v>
      </c>
      <c r="V3" s="6">
        <f>'BECF-pre-ret'!V3*1.1</f>
        <v>0.44733333333333336</v>
      </c>
      <c r="W3" s="6">
        <f>'BECF-pre-ret'!W3*1.1</f>
        <v>0.44733333333333336</v>
      </c>
      <c r="X3" s="6">
        <f>'BECF-pre-ret'!X3*1.1</f>
        <v>0.44733333333333336</v>
      </c>
      <c r="Y3" s="6">
        <f>'BECF-pre-ret'!Y3*1.1</f>
        <v>0.44733333333333336</v>
      </c>
      <c r="Z3" s="6">
        <f>'BECF-pre-ret'!Z3*1.1</f>
        <v>0.44733333333333336</v>
      </c>
      <c r="AA3" s="6">
        <f>'BECF-pre-ret'!AA3*1.1</f>
        <v>0.44733333333333336</v>
      </c>
      <c r="AB3" s="6">
        <f>'BECF-pre-ret'!AB3*1.1</f>
        <v>0.44733333333333336</v>
      </c>
      <c r="AC3" s="6">
        <f>'BECF-pre-ret'!AC3*1.1</f>
        <v>0.44733333333333336</v>
      </c>
      <c r="AD3" s="6">
        <f>'BECF-pre-ret'!AD3*1.1</f>
        <v>0.44733333333333336</v>
      </c>
      <c r="AE3" s="6">
        <f>'BECF-pre-ret'!AE3*1.1</f>
        <v>0.44733333333333336</v>
      </c>
      <c r="AF3" s="6">
        <f>'BECF-pre-ret'!AF3*1.1</f>
        <v>0.44733333333333336</v>
      </c>
      <c r="AG3" s="6">
        <f>'BECF-pre-ret'!AG3*1.1</f>
        <v>0.44733333333333336</v>
      </c>
      <c r="AH3" s="6">
        <f>'BECF-pre-ret'!AH3*1.1</f>
        <v>0.44733333333333336</v>
      </c>
      <c r="AI3" s="6">
        <f>'BECF-pre-ret'!AI3*1.1</f>
        <v>0.44733333333333336</v>
      </c>
      <c r="AJ3" s="6">
        <f>'BECF-pre-ret'!AJ3*1.1</f>
        <v>0.44733333333333336</v>
      </c>
    </row>
    <row r="4" spans="1:36" x14ac:dyDescent="0.2">
      <c r="A4" t="s">
        <v>141</v>
      </c>
      <c r="B4" s="6">
        <f>'BECF-pre-ret'!B4</f>
        <v>0.63134290159069961</v>
      </c>
      <c r="C4" s="6">
        <f>'BECF-pre-ret'!C4</f>
        <v>0.63134290159069961</v>
      </c>
      <c r="D4" s="6">
        <f>'BECF-pre-ret'!D4</f>
        <v>0.63134290159069961</v>
      </c>
      <c r="E4" s="6">
        <f>'BECF-pre-ret'!E4</f>
        <v>0.63134290159069961</v>
      </c>
      <c r="F4" s="6">
        <f>'BECF-pre-ret'!F4</f>
        <v>0.63134290159069961</v>
      </c>
      <c r="G4" s="6">
        <f>'BECF-pre-ret'!G4</f>
        <v>0.63134290159069961</v>
      </c>
      <c r="H4" s="6">
        <f>'BECF-pre-ret'!H4</f>
        <v>0.63134290159069961</v>
      </c>
      <c r="I4" s="6">
        <f>'BECF-pre-ret'!I4</f>
        <v>0.63134290159069961</v>
      </c>
      <c r="J4" s="6">
        <f>'BECF-pre-ret'!J4</f>
        <v>0.63134290159069961</v>
      </c>
      <c r="K4" s="6">
        <f>'BECF-pre-ret'!K4</f>
        <v>0.63134290159069961</v>
      </c>
      <c r="L4" s="6">
        <f>'BECF-pre-ret'!L4</f>
        <v>0.63134290159069961</v>
      </c>
      <c r="M4" s="6">
        <f>'BECF-pre-ret'!M4</f>
        <v>0.63134290159069961</v>
      </c>
      <c r="N4" s="6">
        <f>'BECF-pre-ret'!N4</f>
        <v>0.63134290159069961</v>
      </c>
      <c r="O4" s="6">
        <f>'BECF-pre-ret'!O4</f>
        <v>0.63134290159069961</v>
      </c>
      <c r="P4" s="6">
        <f>'BECF-pre-ret'!P4</f>
        <v>0.63134290159069961</v>
      </c>
      <c r="Q4" s="6">
        <f>'BECF-pre-ret'!Q4</f>
        <v>0.63134290159069961</v>
      </c>
      <c r="R4" s="6">
        <f>'BECF-pre-ret'!R4</f>
        <v>0.63134290159069961</v>
      </c>
      <c r="S4" s="6">
        <f>'BECF-pre-ret'!S4</f>
        <v>0.63134290159069961</v>
      </c>
      <c r="T4" s="6">
        <f>'BECF-pre-ret'!T4</f>
        <v>0.63134290159069961</v>
      </c>
      <c r="U4" s="6">
        <f>'BECF-pre-ret'!U4</f>
        <v>0.63134290159069961</v>
      </c>
      <c r="V4" s="6">
        <f>'BECF-pre-ret'!V4</f>
        <v>0.63134290159069961</v>
      </c>
      <c r="W4" s="6">
        <f>'BECF-pre-ret'!W4</f>
        <v>0.63134290159069961</v>
      </c>
      <c r="X4" s="6">
        <f>'BECF-pre-ret'!X4</f>
        <v>0.63134290159069961</v>
      </c>
      <c r="Y4" s="6">
        <f>'BECF-pre-ret'!Y4</f>
        <v>0.63134290159069961</v>
      </c>
      <c r="Z4" s="6">
        <f>'BECF-pre-ret'!Z4</f>
        <v>0.63134290159069961</v>
      </c>
      <c r="AA4" s="6">
        <f>'BECF-pre-ret'!AA4</f>
        <v>0.63134290159069961</v>
      </c>
      <c r="AB4" s="6">
        <f>'BECF-pre-ret'!AB4</f>
        <v>0.63134290159069961</v>
      </c>
      <c r="AC4" s="6">
        <f>'BECF-pre-ret'!AC4</f>
        <v>0.63134290159069961</v>
      </c>
      <c r="AD4" s="6">
        <f>'BECF-pre-ret'!AD4</f>
        <v>0.63134290159069961</v>
      </c>
      <c r="AE4" s="6">
        <f>'BECF-pre-ret'!AE4</f>
        <v>0.63134290159069961</v>
      </c>
      <c r="AF4" s="6">
        <f>'BECF-pre-ret'!AF4</f>
        <v>0.63134290159069961</v>
      </c>
      <c r="AG4" s="6">
        <f>'BECF-pre-ret'!AG4</f>
        <v>0.63134290159069961</v>
      </c>
      <c r="AH4" s="6">
        <f>'BECF-pre-ret'!AH4</f>
        <v>0.63134290159069961</v>
      </c>
      <c r="AI4" s="6">
        <f>'BECF-pre-ret'!AI4</f>
        <v>0.63134290159069961</v>
      </c>
      <c r="AJ4" s="6">
        <f>'BECF-pre-ret'!AJ4</f>
        <v>0.63134290159069961</v>
      </c>
    </row>
    <row r="5" spans="1:36" x14ac:dyDescent="0.2">
      <c r="A5" t="s">
        <v>5</v>
      </c>
      <c r="B5" s="6">
        <f>'BECF-pre-ret'!B5*1.1</f>
        <v>0.25037406451428035</v>
      </c>
      <c r="C5" s="6">
        <f>'BECF-pre-ret'!C5*1.1</f>
        <v>0.25037406451428035</v>
      </c>
      <c r="D5" s="6">
        <f>'BECF-pre-ret'!D5*1.1</f>
        <v>0.25037406451428035</v>
      </c>
      <c r="E5" s="6">
        <f>'BECF-pre-ret'!E5*1.1</f>
        <v>0.25037406451428035</v>
      </c>
      <c r="F5" s="6">
        <f>'BECF-pre-ret'!F5*1.1</f>
        <v>0.25037406451428035</v>
      </c>
      <c r="G5" s="6">
        <f>'BECF-pre-ret'!G5*1.1</f>
        <v>0.25037406451428035</v>
      </c>
      <c r="H5" s="6">
        <f>'BECF-pre-ret'!H5*1.1</f>
        <v>0.25037406451428035</v>
      </c>
      <c r="I5" s="6">
        <f>'BECF-pre-ret'!I5*1.1</f>
        <v>0.25037406451428035</v>
      </c>
      <c r="J5" s="6">
        <f>'BECF-pre-ret'!J5*1.1</f>
        <v>0.25037406451428035</v>
      </c>
      <c r="K5" s="6">
        <f>'BECF-pre-ret'!K5*1.1</f>
        <v>0.25037406451428035</v>
      </c>
      <c r="L5" s="6">
        <f>'BECF-pre-ret'!L5*1.1</f>
        <v>0.25037406451428035</v>
      </c>
      <c r="M5" s="6">
        <f>'BECF-pre-ret'!M5*1.1</f>
        <v>0.25037406451428035</v>
      </c>
      <c r="N5" s="6">
        <f>'BECF-pre-ret'!N5*1.1</f>
        <v>0.25037406451428035</v>
      </c>
      <c r="O5" s="6">
        <f>'BECF-pre-ret'!O5*1.1</f>
        <v>0.25037406451428035</v>
      </c>
      <c r="P5" s="6">
        <f>'BECF-pre-ret'!P5*1.1</f>
        <v>0.25037406451428035</v>
      </c>
      <c r="Q5" s="6">
        <f>'BECF-pre-ret'!Q5*1.1</f>
        <v>0.25037406451428035</v>
      </c>
      <c r="R5" s="6">
        <f>'BECF-pre-ret'!R5*1.1</f>
        <v>0.25037406451428035</v>
      </c>
      <c r="S5" s="6">
        <f>'BECF-pre-ret'!S5*1.1</f>
        <v>0.25037406451428035</v>
      </c>
      <c r="T5" s="6">
        <f>'BECF-pre-ret'!T5*1.1</f>
        <v>0.25037406451428035</v>
      </c>
      <c r="U5" s="6">
        <f>'BECF-pre-ret'!U5*1.1</f>
        <v>0.25037406451428035</v>
      </c>
      <c r="V5" s="6">
        <f>'BECF-pre-ret'!V5*1.1</f>
        <v>0.25037406451428035</v>
      </c>
      <c r="W5" s="6">
        <f>'BECF-pre-ret'!W5*1.1</f>
        <v>0.25037406451428035</v>
      </c>
      <c r="X5" s="6">
        <f>'BECF-pre-ret'!X5*1.1</f>
        <v>0.25037406451428035</v>
      </c>
      <c r="Y5" s="6">
        <f>'BECF-pre-ret'!Y5*1.1</f>
        <v>0.25037406451428035</v>
      </c>
      <c r="Z5" s="6">
        <f>'BECF-pre-ret'!Z5*1.1</f>
        <v>0.25037406451428035</v>
      </c>
      <c r="AA5" s="6">
        <f>'BECF-pre-ret'!AA5*1.1</f>
        <v>0.25037406451428035</v>
      </c>
      <c r="AB5" s="6">
        <f>'BECF-pre-ret'!AB5*1.1</f>
        <v>0.25037406451428035</v>
      </c>
      <c r="AC5" s="6">
        <f>'BECF-pre-ret'!AC5*1.1</f>
        <v>0.25037406451428035</v>
      </c>
      <c r="AD5" s="6">
        <f>'BECF-pre-ret'!AD5*1.1</f>
        <v>0.25037406451428035</v>
      </c>
      <c r="AE5" s="6">
        <f>'BECF-pre-ret'!AE5*1.1</f>
        <v>0.25037406451428035</v>
      </c>
      <c r="AF5" s="6">
        <f>'BECF-pre-ret'!AF5*1.1</f>
        <v>0.25037406451428035</v>
      </c>
      <c r="AG5" s="6">
        <f>'BECF-pre-ret'!AG5*1.1</f>
        <v>0.25037406451428035</v>
      </c>
      <c r="AH5" s="6">
        <f>'BECF-pre-ret'!AH5*1.1</f>
        <v>0.25037406451428035</v>
      </c>
      <c r="AI5" s="6">
        <f>'BECF-pre-ret'!AI5*1.1</f>
        <v>0.25037406451428035</v>
      </c>
      <c r="AJ5" s="6">
        <f>'BECF-pre-ret'!AJ5*1.1</f>
        <v>0.25037406451428035</v>
      </c>
    </row>
    <row r="6" spans="1:36" x14ac:dyDescent="0.2">
      <c r="A6" t="s">
        <v>23</v>
      </c>
      <c r="B6" s="6">
        <f>'BECF-pre-ret'!B6*1.1</f>
        <v>0.35603421901757909</v>
      </c>
      <c r="C6" s="6">
        <f>'BECF-pre-ret'!C6*1.1</f>
        <v>0.35603421901757909</v>
      </c>
      <c r="D6" s="6">
        <f>'BECF-pre-ret'!D6*1.1</f>
        <v>0.35603421901757909</v>
      </c>
      <c r="E6" s="6">
        <f>'BECF-pre-ret'!E6*1.1</f>
        <v>0.35603421901757909</v>
      </c>
      <c r="F6" s="6">
        <f>'BECF-pre-ret'!F6*1.1</f>
        <v>0.35603421901757909</v>
      </c>
      <c r="G6" s="6">
        <f>'BECF-pre-ret'!G6*1.1</f>
        <v>0.35603421901757909</v>
      </c>
      <c r="H6" s="6">
        <f>'BECF-pre-ret'!H6*1.1</f>
        <v>0.35603421901757909</v>
      </c>
      <c r="I6" s="6">
        <f>'BECF-pre-ret'!I6*1.1</f>
        <v>0.35603421901757909</v>
      </c>
      <c r="J6" s="6">
        <f>'BECF-pre-ret'!J6*1.1</f>
        <v>0.35603421901757909</v>
      </c>
      <c r="K6" s="6">
        <f>'BECF-pre-ret'!K6*1.1</f>
        <v>0.35603421901757909</v>
      </c>
      <c r="L6" s="6">
        <f>'BECF-pre-ret'!L6*1.1</f>
        <v>0.35603421901757909</v>
      </c>
      <c r="M6" s="6">
        <f>'BECF-pre-ret'!M6*1.1</f>
        <v>0.35603421901757909</v>
      </c>
      <c r="N6" s="6">
        <f>'BECF-pre-ret'!N6*1.1</f>
        <v>0.35603421901757909</v>
      </c>
      <c r="O6" s="6">
        <f>'BECF-pre-ret'!O6*1.1</f>
        <v>0.35603421901757909</v>
      </c>
      <c r="P6" s="6">
        <f>'BECF-pre-ret'!P6*1.1</f>
        <v>0.35603421901757909</v>
      </c>
      <c r="Q6" s="6">
        <f>'BECF-pre-ret'!Q6*1.1</f>
        <v>0.35603421901757909</v>
      </c>
      <c r="R6" s="6">
        <f>'BECF-pre-ret'!R6*1.1</f>
        <v>0.35603421901757909</v>
      </c>
      <c r="S6" s="6">
        <f>'BECF-pre-ret'!S6*1.1</f>
        <v>0.35603421901757909</v>
      </c>
      <c r="T6" s="6">
        <f>'BECF-pre-ret'!T6*1.1</f>
        <v>0.35603421901757909</v>
      </c>
      <c r="U6" s="6">
        <f>'BECF-pre-ret'!U6*1.1</f>
        <v>0.35603421901757909</v>
      </c>
      <c r="V6" s="6">
        <f>'BECF-pre-ret'!V6*1.1</f>
        <v>0.35603421901757909</v>
      </c>
      <c r="W6" s="6">
        <f>'BECF-pre-ret'!W6*1.1</f>
        <v>0.35603421901757909</v>
      </c>
      <c r="X6" s="6">
        <f>'BECF-pre-ret'!X6*1.1</f>
        <v>0.35603421901757909</v>
      </c>
      <c r="Y6" s="6">
        <f>'BECF-pre-ret'!Y6*1.1</f>
        <v>0.35603421901757909</v>
      </c>
      <c r="Z6" s="6">
        <f>'BECF-pre-ret'!Z6*1.1</f>
        <v>0.35603421901757909</v>
      </c>
      <c r="AA6" s="6">
        <f>'BECF-pre-ret'!AA6*1.1</f>
        <v>0.35603421901757909</v>
      </c>
      <c r="AB6" s="6">
        <f>'BECF-pre-ret'!AB6*1.1</f>
        <v>0.35603421901757909</v>
      </c>
      <c r="AC6" s="6">
        <f>'BECF-pre-ret'!AC6*1.1</f>
        <v>0.35603421901757909</v>
      </c>
      <c r="AD6" s="6">
        <f>'BECF-pre-ret'!AD6*1.1</f>
        <v>0.35603421901757909</v>
      </c>
      <c r="AE6" s="6">
        <f>'BECF-pre-ret'!AE6*1.1</f>
        <v>0.35603421901757909</v>
      </c>
      <c r="AF6" s="6">
        <f>'BECF-pre-ret'!AF6*1.1</f>
        <v>0.35603421901757909</v>
      </c>
      <c r="AG6" s="6">
        <f>'BECF-pre-ret'!AG6*1.1</f>
        <v>0.35603421901757909</v>
      </c>
      <c r="AH6" s="6">
        <f>'BECF-pre-ret'!AH6*1.1</f>
        <v>0.35603421901757909</v>
      </c>
      <c r="AI6" s="6">
        <f>'BECF-pre-ret'!AI6*1.1</f>
        <v>0.35603421901757909</v>
      </c>
      <c r="AJ6" s="6">
        <f>'BECF-pre-ret'!AJ6*1.1</f>
        <v>0.35603421901757909</v>
      </c>
    </row>
    <row r="7" spans="1:36" x14ac:dyDescent="0.2">
      <c r="A7" t="s">
        <v>6</v>
      </c>
      <c r="B7" s="6">
        <f>'BECF-pre-ret'!B7*1.1</f>
        <v>0.16500000000000001</v>
      </c>
      <c r="C7" s="6">
        <f>'BECF-pre-ret'!C7*1.1</f>
        <v>0.16500000000000001</v>
      </c>
      <c r="D7" s="6">
        <f>'BECF-pre-ret'!D7*1.1</f>
        <v>0.16500000000000001</v>
      </c>
      <c r="E7" s="6">
        <f>'BECF-pre-ret'!E7*1.1</f>
        <v>0.16500000000000001</v>
      </c>
      <c r="F7" s="6">
        <f>'BECF-pre-ret'!F7*1.1</f>
        <v>0.16500000000000001</v>
      </c>
      <c r="G7" s="6">
        <f>'BECF-pre-ret'!G7*1.1</f>
        <v>0.16500000000000001</v>
      </c>
      <c r="H7" s="6">
        <f>'BECF-pre-ret'!H7*1.1</f>
        <v>0.16500000000000001</v>
      </c>
      <c r="I7" s="6">
        <f>'BECF-pre-ret'!I7*1.1</f>
        <v>0.16500000000000001</v>
      </c>
      <c r="J7" s="6">
        <f>'BECF-pre-ret'!J7*1.1</f>
        <v>0.16500000000000001</v>
      </c>
      <c r="K7" s="6">
        <f>'BECF-pre-ret'!K7*1.1</f>
        <v>0.16500000000000001</v>
      </c>
      <c r="L7" s="6">
        <f>'BECF-pre-ret'!L7*1.1</f>
        <v>0.16500000000000001</v>
      </c>
      <c r="M7" s="6">
        <f>'BECF-pre-ret'!M7*1.1</f>
        <v>0.16500000000000001</v>
      </c>
      <c r="N7" s="6">
        <f>'BECF-pre-ret'!N7*1.1</f>
        <v>0.16500000000000001</v>
      </c>
      <c r="O7" s="6">
        <f>'BECF-pre-ret'!O7*1.1</f>
        <v>0.16500000000000001</v>
      </c>
      <c r="P7" s="6">
        <f>'BECF-pre-ret'!P7*1.1</f>
        <v>0.16500000000000001</v>
      </c>
      <c r="Q7" s="6">
        <f>'BECF-pre-ret'!Q7*1.1</f>
        <v>0.16500000000000001</v>
      </c>
      <c r="R7" s="6">
        <f>'BECF-pre-ret'!R7*1.1</f>
        <v>0.16500000000000001</v>
      </c>
      <c r="S7" s="6">
        <f>'BECF-pre-ret'!S7*1.1</f>
        <v>0.16500000000000001</v>
      </c>
      <c r="T7" s="6">
        <f>'BECF-pre-ret'!T7*1.1</f>
        <v>0.16500000000000001</v>
      </c>
      <c r="U7" s="6">
        <f>'BECF-pre-ret'!U7*1.1</f>
        <v>0.16500000000000001</v>
      </c>
      <c r="V7" s="6">
        <f>'BECF-pre-ret'!V7*1.1</f>
        <v>0.16500000000000001</v>
      </c>
      <c r="W7" s="6">
        <f>'BECF-pre-ret'!W7*1.1</f>
        <v>0.16500000000000001</v>
      </c>
      <c r="X7" s="6">
        <f>'BECF-pre-ret'!X7*1.1</f>
        <v>0.16500000000000001</v>
      </c>
      <c r="Y7" s="6">
        <f>'BECF-pre-ret'!Y7*1.1</f>
        <v>0.16500000000000001</v>
      </c>
      <c r="Z7" s="6">
        <f>'BECF-pre-ret'!Z7*1.1</f>
        <v>0.16500000000000001</v>
      </c>
      <c r="AA7" s="6">
        <f>'BECF-pre-ret'!AA7*1.1</f>
        <v>0.16500000000000001</v>
      </c>
      <c r="AB7" s="6">
        <f>'BECF-pre-ret'!AB7*1.1</f>
        <v>0.16500000000000001</v>
      </c>
      <c r="AC7" s="6">
        <f>'BECF-pre-ret'!AC7*1.1</f>
        <v>0.16500000000000001</v>
      </c>
      <c r="AD7" s="6">
        <f>'BECF-pre-ret'!AD7*1.1</f>
        <v>0.16500000000000001</v>
      </c>
      <c r="AE7" s="6">
        <f>'BECF-pre-ret'!AE7*1.1</f>
        <v>0.16500000000000001</v>
      </c>
      <c r="AF7" s="6">
        <f>'BECF-pre-ret'!AF7*1.1</f>
        <v>0.16500000000000001</v>
      </c>
      <c r="AG7" s="6">
        <f>'BECF-pre-ret'!AG7*1.1</f>
        <v>0.16500000000000001</v>
      </c>
      <c r="AH7" s="6">
        <f>'BECF-pre-ret'!AH7*1.1</f>
        <v>0.16500000000000001</v>
      </c>
      <c r="AI7" s="6">
        <f>'BECF-pre-ret'!AI7*1.1</f>
        <v>0.16500000000000001</v>
      </c>
      <c r="AJ7" s="6">
        <f>'BECF-pre-ret'!AJ7*1.1</f>
        <v>0.16500000000000001</v>
      </c>
    </row>
    <row r="8" spans="1:36" x14ac:dyDescent="0.2">
      <c r="A8" t="s">
        <v>7</v>
      </c>
      <c r="B8" s="6">
        <f>'BECF-pre-ret'!B8*1.1</f>
        <v>0.16500000000000001</v>
      </c>
      <c r="C8" s="6">
        <f>'BECF-pre-ret'!C8*1.1</f>
        <v>0.16500000000000001</v>
      </c>
      <c r="D8" s="6">
        <f>'BECF-pre-ret'!D8*1.1</f>
        <v>0.16500000000000001</v>
      </c>
      <c r="E8" s="6">
        <f>'BECF-pre-ret'!E8*1.1</f>
        <v>0.16500000000000001</v>
      </c>
      <c r="F8" s="6">
        <f>'BECF-pre-ret'!F8*1.1</f>
        <v>0.16500000000000001</v>
      </c>
      <c r="G8" s="6">
        <f>'BECF-pre-ret'!G8*1.1</f>
        <v>0.16500000000000001</v>
      </c>
      <c r="H8" s="6">
        <f>'BECF-pre-ret'!H8*1.1</f>
        <v>0.16500000000000001</v>
      </c>
      <c r="I8" s="6">
        <f>'BECF-pre-ret'!I8*1.1</f>
        <v>0.16500000000000001</v>
      </c>
      <c r="J8" s="6">
        <f>'BECF-pre-ret'!J8*1.1</f>
        <v>0.16500000000000001</v>
      </c>
      <c r="K8" s="6">
        <f>'BECF-pre-ret'!K8*1.1</f>
        <v>0.16500000000000001</v>
      </c>
      <c r="L8" s="6">
        <f>'BECF-pre-ret'!L8*1.1</f>
        <v>0.16500000000000001</v>
      </c>
      <c r="M8" s="6">
        <f>'BECF-pre-ret'!M8*1.1</f>
        <v>0.16500000000000001</v>
      </c>
      <c r="N8" s="6">
        <f>'BECF-pre-ret'!N8*1.1</f>
        <v>0.16500000000000001</v>
      </c>
      <c r="O8" s="6">
        <f>'BECF-pre-ret'!O8*1.1</f>
        <v>0.16500000000000001</v>
      </c>
      <c r="P8" s="6">
        <f>'BECF-pre-ret'!P8*1.1</f>
        <v>0.16500000000000001</v>
      </c>
      <c r="Q8" s="6">
        <f>'BECF-pre-ret'!Q8*1.1</f>
        <v>0.16500000000000001</v>
      </c>
      <c r="R8" s="6">
        <f>'BECF-pre-ret'!R8*1.1</f>
        <v>0.16500000000000001</v>
      </c>
      <c r="S8" s="6">
        <f>'BECF-pre-ret'!S8*1.1</f>
        <v>0.16500000000000001</v>
      </c>
      <c r="T8" s="6">
        <f>'BECF-pre-ret'!T8*1.1</f>
        <v>0.16500000000000001</v>
      </c>
      <c r="U8" s="6">
        <f>'BECF-pre-ret'!U8*1.1</f>
        <v>0.16500000000000001</v>
      </c>
      <c r="V8" s="6">
        <f>'BECF-pre-ret'!V8*1.1</f>
        <v>0.16500000000000001</v>
      </c>
      <c r="W8" s="6">
        <f>'BECF-pre-ret'!W8*1.1</f>
        <v>0.16500000000000001</v>
      </c>
      <c r="X8" s="6">
        <f>'BECF-pre-ret'!X8*1.1</f>
        <v>0.16500000000000001</v>
      </c>
      <c r="Y8" s="6">
        <f>'BECF-pre-ret'!Y8*1.1</f>
        <v>0.16500000000000001</v>
      </c>
      <c r="Z8" s="6">
        <f>'BECF-pre-ret'!Z8*1.1</f>
        <v>0.16500000000000001</v>
      </c>
      <c r="AA8" s="6">
        <f>'BECF-pre-ret'!AA8*1.1</f>
        <v>0.16500000000000001</v>
      </c>
      <c r="AB8" s="6">
        <f>'BECF-pre-ret'!AB8*1.1</f>
        <v>0.16500000000000001</v>
      </c>
      <c r="AC8" s="6">
        <f>'BECF-pre-ret'!AC8*1.1</f>
        <v>0.16500000000000001</v>
      </c>
      <c r="AD8" s="6">
        <f>'BECF-pre-ret'!AD8*1.1</f>
        <v>0.16500000000000001</v>
      </c>
      <c r="AE8" s="6">
        <f>'BECF-pre-ret'!AE8*1.1</f>
        <v>0.16500000000000001</v>
      </c>
      <c r="AF8" s="6">
        <f>'BECF-pre-ret'!AF8*1.1</f>
        <v>0.16500000000000001</v>
      </c>
      <c r="AG8" s="6">
        <f>'BECF-pre-ret'!AG8*1.1</f>
        <v>0.16500000000000001</v>
      </c>
      <c r="AH8" s="6">
        <f>'BECF-pre-ret'!AH8*1.1</f>
        <v>0.16500000000000001</v>
      </c>
      <c r="AI8" s="6">
        <f>'BECF-pre-ret'!AI8*1.1</f>
        <v>0.16500000000000001</v>
      </c>
      <c r="AJ8" s="6">
        <f>'BECF-pre-ret'!AJ8*1.1</f>
        <v>0.16500000000000001</v>
      </c>
    </row>
    <row r="9" spans="1:36" x14ac:dyDescent="0.2">
      <c r="A9" t="s">
        <v>8</v>
      </c>
      <c r="B9" s="6">
        <f>'BECF-pre-ret'!B9*1.1</f>
        <v>0.63415845608880372</v>
      </c>
      <c r="C9" s="6">
        <f>'BECF-pre-ret'!C9*1.1</f>
        <v>0.63415845608880372</v>
      </c>
      <c r="D9" s="6">
        <f>'BECF-pre-ret'!D9*1.1</f>
        <v>0.63415845608880372</v>
      </c>
      <c r="E9" s="6">
        <f>'BECF-pre-ret'!E9*1.1</f>
        <v>0.63415845608880372</v>
      </c>
      <c r="F9" s="6">
        <f>'BECF-pre-ret'!F9*1.1</f>
        <v>0.63415845608880372</v>
      </c>
      <c r="G9" s="6">
        <f>'BECF-pre-ret'!G9*1.1</f>
        <v>0.63415845608880372</v>
      </c>
      <c r="H9" s="6">
        <f>'BECF-pre-ret'!H9*1.1</f>
        <v>0.63415845608880372</v>
      </c>
      <c r="I9" s="6">
        <f>'BECF-pre-ret'!I9*1.1</f>
        <v>0.63415845608880372</v>
      </c>
      <c r="J9" s="6">
        <f>'BECF-pre-ret'!J9*1.1</f>
        <v>0.63415845608880372</v>
      </c>
      <c r="K9" s="6">
        <f>'BECF-pre-ret'!K9*1.1</f>
        <v>0.63415845608880372</v>
      </c>
      <c r="L9" s="6">
        <f>'BECF-pre-ret'!L9*1.1</f>
        <v>0.63415845608880372</v>
      </c>
      <c r="M9" s="6">
        <f>'BECF-pre-ret'!M9*1.1</f>
        <v>0.63415845608880372</v>
      </c>
      <c r="N9" s="6">
        <f>'BECF-pre-ret'!N9*1.1</f>
        <v>0.63415845608880372</v>
      </c>
      <c r="O9" s="6">
        <f>'BECF-pre-ret'!O9*1.1</f>
        <v>0.63415845608880372</v>
      </c>
      <c r="P9" s="6">
        <f>'BECF-pre-ret'!P9*1.1</f>
        <v>0.63415845608880372</v>
      </c>
      <c r="Q9" s="6">
        <f>'BECF-pre-ret'!Q9*1.1</f>
        <v>0.63415845608880372</v>
      </c>
      <c r="R9" s="6">
        <f>'BECF-pre-ret'!R9*1.1</f>
        <v>0.63415845608880372</v>
      </c>
      <c r="S9" s="6">
        <f>'BECF-pre-ret'!S9*1.1</f>
        <v>0.63415845608880372</v>
      </c>
      <c r="T9" s="6">
        <f>'BECF-pre-ret'!T9*1.1</f>
        <v>0.63415845608880372</v>
      </c>
      <c r="U9" s="6">
        <f>'BECF-pre-ret'!U9*1.1</f>
        <v>0.63415845608880372</v>
      </c>
      <c r="V9" s="6">
        <f>'BECF-pre-ret'!V9*1.1</f>
        <v>0.63415845608880372</v>
      </c>
      <c r="W9" s="6">
        <f>'BECF-pre-ret'!W9*1.1</f>
        <v>0.63415845608880372</v>
      </c>
      <c r="X9" s="6">
        <f>'BECF-pre-ret'!X9*1.1</f>
        <v>0.63415845608880372</v>
      </c>
      <c r="Y9" s="6">
        <f>'BECF-pre-ret'!Y9*1.1</f>
        <v>0.63415845608880372</v>
      </c>
      <c r="Z9" s="6">
        <f>'BECF-pre-ret'!Z9*1.1</f>
        <v>0.63415845608880372</v>
      </c>
      <c r="AA9" s="6">
        <f>'BECF-pre-ret'!AA9*1.1</f>
        <v>0.63415845608880372</v>
      </c>
      <c r="AB9" s="6">
        <f>'BECF-pre-ret'!AB9*1.1</f>
        <v>0.63415845608880372</v>
      </c>
      <c r="AC9" s="6">
        <f>'BECF-pre-ret'!AC9*1.1</f>
        <v>0.63415845608880372</v>
      </c>
      <c r="AD9" s="6">
        <f>'BECF-pre-ret'!AD9*1.1</f>
        <v>0.63415845608880372</v>
      </c>
      <c r="AE9" s="6">
        <f>'BECF-pre-ret'!AE9*1.1</f>
        <v>0.63415845608880372</v>
      </c>
      <c r="AF9" s="6">
        <f>'BECF-pre-ret'!AF9*1.1</f>
        <v>0.63415845608880372</v>
      </c>
      <c r="AG9" s="6">
        <f>'BECF-pre-ret'!AG9*1.1</f>
        <v>0.63415845608880372</v>
      </c>
      <c r="AH9" s="6">
        <f>'BECF-pre-ret'!AH9*1.1</f>
        <v>0.63415845608880372</v>
      </c>
      <c r="AI9" s="6">
        <f>'BECF-pre-ret'!AI9*1.1</f>
        <v>0.63415845608880372</v>
      </c>
      <c r="AJ9" s="6">
        <f>'BECF-pre-ret'!AJ9*1.1</f>
        <v>0.63415845608880372</v>
      </c>
    </row>
    <row r="10" spans="1:36" x14ac:dyDescent="0.2">
      <c r="A10" t="s">
        <v>9</v>
      </c>
      <c r="B10" s="6">
        <f>'BECF-pre-ret'!B10*1.1</f>
        <v>1.0120000000000002</v>
      </c>
      <c r="C10" s="6">
        <f>'BECF-pre-ret'!C10*1.1</f>
        <v>1.0120000000000002</v>
      </c>
      <c r="D10" s="6">
        <f>'BECF-pre-ret'!D10*1.1</f>
        <v>1.0120000000000002</v>
      </c>
      <c r="E10" s="6">
        <f>'BECF-pre-ret'!E10*1.1</f>
        <v>1.0120000000000002</v>
      </c>
      <c r="F10" s="6">
        <f>'BECF-pre-ret'!F10*1.1</f>
        <v>1.0120000000000002</v>
      </c>
      <c r="G10" s="6">
        <f>'BECF-pre-ret'!G10*1.1</f>
        <v>1.0120000000000002</v>
      </c>
      <c r="H10" s="6">
        <f>'BECF-pre-ret'!H10*1.1</f>
        <v>1.0120000000000002</v>
      </c>
      <c r="I10" s="6">
        <f>'BECF-pre-ret'!I10*1.1</f>
        <v>1.0120000000000002</v>
      </c>
      <c r="J10" s="6">
        <f>'BECF-pre-ret'!J10*1.1</f>
        <v>1.0120000000000002</v>
      </c>
      <c r="K10" s="6">
        <f>'BECF-pre-ret'!K10*1.1</f>
        <v>1.0120000000000002</v>
      </c>
      <c r="L10" s="6">
        <f>'BECF-pre-ret'!L10*1.1</f>
        <v>1.0120000000000002</v>
      </c>
      <c r="M10" s="6">
        <f>'BECF-pre-ret'!M10*1.1</f>
        <v>1.0120000000000002</v>
      </c>
      <c r="N10" s="6">
        <f>'BECF-pre-ret'!N10*1.1</f>
        <v>1.0120000000000002</v>
      </c>
      <c r="O10" s="6">
        <f>'BECF-pre-ret'!O10*1.1</f>
        <v>1.0120000000000002</v>
      </c>
      <c r="P10" s="6">
        <f>'BECF-pre-ret'!P10*1.1</f>
        <v>1.0120000000000002</v>
      </c>
      <c r="Q10" s="6">
        <f>'BECF-pre-ret'!Q10*1.1</f>
        <v>1.0120000000000002</v>
      </c>
      <c r="R10" s="6">
        <f>'BECF-pre-ret'!R10*1.1</f>
        <v>1.0120000000000002</v>
      </c>
      <c r="S10" s="6">
        <f>'BECF-pre-ret'!S10*1.1</f>
        <v>1.0120000000000002</v>
      </c>
      <c r="T10" s="6">
        <f>'BECF-pre-ret'!T10*1.1</f>
        <v>1.0120000000000002</v>
      </c>
      <c r="U10" s="6">
        <f>'BECF-pre-ret'!U10*1.1</f>
        <v>1.0120000000000002</v>
      </c>
      <c r="V10" s="6">
        <f>'BECF-pre-ret'!V10*1.1</f>
        <v>1.0120000000000002</v>
      </c>
      <c r="W10" s="6">
        <f>'BECF-pre-ret'!W10*1.1</f>
        <v>1.0120000000000002</v>
      </c>
      <c r="X10" s="6">
        <f>'BECF-pre-ret'!X10*1.1</f>
        <v>1.0120000000000002</v>
      </c>
      <c r="Y10" s="6">
        <f>'BECF-pre-ret'!Y10*1.1</f>
        <v>1.0120000000000002</v>
      </c>
      <c r="Z10" s="6">
        <f>'BECF-pre-ret'!Z10*1.1</f>
        <v>1.0120000000000002</v>
      </c>
      <c r="AA10" s="6">
        <f>'BECF-pre-ret'!AA10*1.1</f>
        <v>1.0120000000000002</v>
      </c>
      <c r="AB10" s="6">
        <f>'BECF-pre-ret'!AB10*1.1</f>
        <v>1.0120000000000002</v>
      </c>
      <c r="AC10" s="6">
        <f>'BECF-pre-ret'!AC10*1.1</f>
        <v>1.0120000000000002</v>
      </c>
      <c r="AD10" s="6">
        <f>'BECF-pre-ret'!AD10*1.1</f>
        <v>1.0120000000000002</v>
      </c>
      <c r="AE10" s="6">
        <f>'BECF-pre-ret'!AE10*1.1</f>
        <v>1.0120000000000002</v>
      </c>
      <c r="AF10" s="6">
        <f>'BECF-pre-ret'!AF10*1.1</f>
        <v>1.0120000000000002</v>
      </c>
      <c r="AG10" s="6">
        <f>'BECF-pre-ret'!AG10*1.1</f>
        <v>1.0120000000000002</v>
      </c>
      <c r="AH10" s="6">
        <f>'BECF-pre-ret'!AH10*1.1</f>
        <v>1.0120000000000002</v>
      </c>
      <c r="AI10" s="6">
        <f>'BECF-pre-ret'!AI10*1.1</f>
        <v>1.0120000000000002</v>
      </c>
      <c r="AJ10" s="6">
        <f>'BECF-pre-ret'!AJ10*1.1</f>
        <v>1.0120000000000002</v>
      </c>
    </row>
    <row r="11" spans="1:36" x14ac:dyDescent="0.2">
      <c r="A11" t="s">
        <v>10</v>
      </c>
      <c r="B11" s="6">
        <f>'BECF-pre-ret'!B11*1.1</f>
        <v>0.52580000000000005</v>
      </c>
      <c r="C11" s="6">
        <f>'BECF-pre-ret'!C11*1.1</f>
        <v>0.52580000000000005</v>
      </c>
      <c r="D11" s="6">
        <f>'BECF-pre-ret'!D11*1.1</f>
        <v>0.52580000000000005</v>
      </c>
      <c r="E11" s="6">
        <f>'BECF-pre-ret'!E11*1.1</f>
        <v>0.52580000000000005</v>
      </c>
      <c r="F11" s="6">
        <f>'BECF-pre-ret'!F11*1.1</f>
        <v>0.52580000000000005</v>
      </c>
      <c r="G11" s="6">
        <f>'BECF-pre-ret'!G11*1.1</f>
        <v>0.52580000000000005</v>
      </c>
      <c r="H11" s="6">
        <f>'BECF-pre-ret'!H11*1.1</f>
        <v>0.52580000000000005</v>
      </c>
      <c r="I11" s="6">
        <f>'BECF-pre-ret'!I11*1.1</f>
        <v>0.52580000000000005</v>
      </c>
      <c r="J11" s="6">
        <f>'BECF-pre-ret'!J11*1.1</f>
        <v>0.52580000000000005</v>
      </c>
      <c r="K11" s="6">
        <f>'BECF-pre-ret'!K11*1.1</f>
        <v>0.52580000000000005</v>
      </c>
      <c r="L11" s="6">
        <f>'BECF-pre-ret'!L11*1.1</f>
        <v>0.52580000000000005</v>
      </c>
      <c r="M11" s="6">
        <f>'BECF-pre-ret'!M11*1.1</f>
        <v>0.52580000000000005</v>
      </c>
      <c r="N11" s="6">
        <f>'BECF-pre-ret'!N11*1.1</f>
        <v>0.52580000000000005</v>
      </c>
      <c r="O11" s="6">
        <f>'BECF-pre-ret'!O11*1.1</f>
        <v>0.52580000000000005</v>
      </c>
      <c r="P11" s="6">
        <f>'BECF-pre-ret'!P11*1.1</f>
        <v>0.52580000000000005</v>
      </c>
      <c r="Q11" s="6">
        <f>'BECF-pre-ret'!Q11*1.1</f>
        <v>0.52580000000000005</v>
      </c>
      <c r="R11" s="6">
        <f>'BECF-pre-ret'!R11*1.1</f>
        <v>0.52580000000000005</v>
      </c>
      <c r="S11" s="6">
        <f>'BECF-pre-ret'!S11*1.1</f>
        <v>0.52580000000000005</v>
      </c>
      <c r="T11" s="6">
        <f>'BECF-pre-ret'!T11*1.1</f>
        <v>0.52580000000000005</v>
      </c>
      <c r="U11" s="6">
        <f>'BECF-pre-ret'!U11*1.1</f>
        <v>0.52580000000000005</v>
      </c>
      <c r="V11" s="6">
        <f>'BECF-pre-ret'!V11*1.1</f>
        <v>0.52580000000000005</v>
      </c>
      <c r="W11" s="6">
        <f>'BECF-pre-ret'!W11*1.1</f>
        <v>0.52580000000000005</v>
      </c>
      <c r="X11" s="6">
        <f>'BECF-pre-ret'!X11*1.1</f>
        <v>0.52580000000000005</v>
      </c>
      <c r="Y11" s="6">
        <f>'BECF-pre-ret'!Y11*1.1</f>
        <v>0.52580000000000005</v>
      </c>
      <c r="Z11" s="6">
        <f>'BECF-pre-ret'!Z11*1.1</f>
        <v>0.52580000000000005</v>
      </c>
      <c r="AA11" s="6">
        <f>'BECF-pre-ret'!AA11*1.1</f>
        <v>0.52580000000000005</v>
      </c>
      <c r="AB11" s="6">
        <f>'BECF-pre-ret'!AB11*1.1</f>
        <v>0.52580000000000005</v>
      </c>
      <c r="AC11" s="6">
        <f>'BECF-pre-ret'!AC11*1.1</f>
        <v>0.52580000000000005</v>
      </c>
      <c r="AD11" s="6">
        <f>'BECF-pre-ret'!AD11*1.1</f>
        <v>0.52580000000000005</v>
      </c>
      <c r="AE11" s="6">
        <f>'BECF-pre-ret'!AE11*1.1</f>
        <v>0.52580000000000005</v>
      </c>
      <c r="AF11" s="6">
        <f>'BECF-pre-ret'!AF11*1.1</f>
        <v>0.52580000000000005</v>
      </c>
      <c r="AG11" s="6">
        <f>'BECF-pre-ret'!AG11*1.1</f>
        <v>0.52580000000000005</v>
      </c>
      <c r="AH11" s="6">
        <f>'BECF-pre-ret'!AH11*1.1</f>
        <v>0.52580000000000005</v>
      </c>
      <c r="AI11" s="6">
        <f>'BECF-pre-ret'!AI11*1.1</f>
        <v>0.52580000000000005</v>
      </c>
      <c r="AJ11" s="6">
        <f>'BECF-pre-ret'!AJ11*1.1</f>
        <v>0.52580000000000005</v>
      </c>
    </row>
    <row r="12" spans="1:36" x14ac:dyDescent="0.2">
      <c r="A12" t="s">
        <v>11</v>
      </c>
      <c r="B12" s="6">
        <f>'BECF-pre-ret'!B12*1.1</f>
        <v>0.11</v>
      </c>
      <c r="C12" s="6">
        <f>'BECF-pre-ret'!C12*1.1</f>
        <v>0.11</v>
      </c>
      <c r="D12" s="6">
        <f>'BECF-pre-ret'!D12*1.1</f>
        <v>0.11</v>
      </c>
      <c r="E12" s="6">
        <f>'BECF-pre-ret'!E12*1.1</f>
        <v>0.11</v>
      </c>
      <c r="F12" s="6">
        <f>'BECF-pre-ret'!F12*1.1</f>
        <v>0.11</v>
      </c>
      <c r="G12" s="6">
        <f>'BECF-pre-ret'!G12*1.1</f>
        <v>0.11</v>
      </c>
      <c r="H12" s="6">
        <f>'BECF-pre-ret'!H12*1.1</f>
        <v>0.11</v>
      </c>
      <c r="I12" s="6">
        <f>'BECF-pre-ret'!I12*1.1</f>
        <v>0.11</v>
      </c>
      <c r="J12" s="6">
        <f>'BECF-pre-ret'!J12*1.1</f>
        <v>0.11</v>
      </c>
      <c r="K12" s="6">
        <f>'BECF-pre-ret'!K12*1.1</f>
        <v>0.11</v>
      </c>
      <c r="L12" s="6">
        <f>'BECF-pre-ret'!L12*1.1</f>
        <v>0.11</v>
      </c>
      <c r="M12" s="6">
        <f>'BECF-pre-ret'!M12*1.1</f>
        <v>0.11</v>
      </c>
      <c r="N12" s="6">
        <f>'BECF-pre-ret'!N12*1.1</f>
        <v>0.11</v>
      </c>
      <c r="O12" s="6">
        <f>'BECF-pre-ret'!O12*1.1</f>
        <v>0.11</v>
      </c>
      <c r="P12" s="6">
        <f>'BECF-pre-ret'!P12*1.1</f>
        <v>0.11</v>
      </c>
      <c r="Q12" s="6">
        <f>'BECF-pre-ret'!Q12*1.1</f>
        <v>0.11</v>
      </c>
      <c r="R12" s="6">
        <f>'BECF-pre-ret'!R12*1.1</f>
        <v>0.11</v>
      </c>
      <c r="S12" s="6">
        <f>'BECF-pre-ret'!S12*1.1</f>
        <v>0.11</v>
      </c>
      <c r="T12" s="6">
        <f>'BECF-pre-ret'!T12*1.1</f>
        <v>0.11</v>
      </c>
      <c r="U12" s="6">
        <f>'BECF-pre-ret'!U12*1.1</f>
        <v>0.11</v>
      </c>
      <c r="V12" s="6">
        <f>'BECF-pre-ret'!V12*1.1</f>
        <v>0.11</v>
      </c>
      <c r="W12" s="6">
        <f>'BECF-pre-ret'!W12*1.1</f>
        <v>0.11</v>
      </c>
      <c r="X12" s="6">
        <f>'BECF-pre-ret'!X12*1.1</f>
        <v>0.11</v>
      </c>
      <c r="Y12" s="6">
        <f>'BECF-pre-ret'!Y12*1.1</f>
        <v>0.11</v>
      </c>
      <c r="Z12" s="6">
        <f>'BECF-pre-ret'!Z12*1.1</f>
        <v>0.11</v>
      </c>
      <c r="AA12" s="6">
        <f>'BECF-pre-ret'!AA12*1.1</f>
        <v>0.11</v>
      </c>
      <c r="AB12" s="6">
        <f>'BECF-pre-ret'!AB12*1.1</f>
        <v>0.11</v>
      </c>
      <c r="AC12" s="6">
        <f>'BECF-pre-ret'!AC12*1.1</f>
        <v>0.11</v>
      </c>
      <c r="AD12" s="6">
        <f>'BECF-pre-ret'!AD12*1.1</f>
        <v>0.11</v>
      </c>
      <c r="AE12" s="6">
        <f>'BECF-pre-ret'!AE12*1.1</f>
        <v>0.11</v>
      </c>
      <c r="AF12" s="6">
        <f>'BECF-pre-ret'!AF12*1.1</f>
        <v>0.11</v>
      </c>
      <c r="AG12" s="6">
        <f>'BECF-pre-ret'!AG12*1.1</f>
        <v>0.11</v>
      </c>
      <c r="AH12" s="6">
        <f>'BECF-pre-ret'!AH12*1.1</f>
        <v>0.11</v>
      </c>
      <c r="AI12" s="6">
        <f>'BECF-pre-ret'!AI12*1.1</f>
        <v>0.11</v>
      </c>
      <c r="AJ12" s="6">
        <f>'BECF-pre-ret'!AJ12*1.1</f>
        <v>0.11</v>
      </c>
    </row>
    <row r="13" spans="1:36" x14ac:dyDescent="0.2">
      <c r="A13" t="s">
        <v>112</v>
      </c>
      <c r="B13" s="6">
        <f>'BECF-pre-ret'!B13*1.1</f>
        <v>0.11</v>
      </c>
      <c r="C13" s="6">
        <f>'BECF-pre-ret'!C13*1.1</f>
        <v>0.11</v>
      </c>
      <c r="D13" s="6">
        <f>'BECF-pre-ret'!D13*1.1</f>
        <v>0.11</v>
      </c>
      <c r="E13" s="6">
        <f>'BECF-pre-ret'!E13*1.1</f>
        <v>0.11</v>
      </c>
      <c r="F13" s="6">
        <f>'BECF-pre-ret'!F13*1.1</f>
        <v>0.11</v>
      </c>
      <c r="G13" s="6">
        <f>'BECF-pre-ret'!G13*1.1</f>
        <v>0.11</v>
      </c>
      <c r="H13" s="6">
        <f>'BECF-pre-ret'!H13*1.1</f>
        <v>0.11</v>
      </c>
      <c r="I13" s="6">
        <f>'BECF-pre-ret'!I13*1.1</f>
        <v>0.11</v>
      </c>
      <c r="J13" s="6">
        <f>'BECF-pre-ret'!J13*1.1</f>
        <v>0.11</v>
      </c>
      <c r="K13" s="6">
        <f>'BECF-pre-ret'!K13*1.1</f>
        <v>0.11</v>
      </c>
      <c r="L13" s="6">
        <f>'BECF-pre-ret'!L13*1.1</f>
        <v>0.11</v>
      </c>
      <c r="M13" s="6">
        <f>'BECF-pre-ret'!M13*1.1</f>
        <v>0.11</v>
      </c>
      <c r="N13" s="6">
        <f>'BECF-pre-ret'!N13*1.1</f>
        <v>0.11</v>
      </c>
      <c r="O13" s="6">
        <f>'BECF-pre-ret'!O13*1.1</f>
        <v>0.11</v>
      </c>
      <c r="P13" s="6">
        <f>'BECF-pre-ret'!P13*1.1</f>
        <v>0.11</v>
      </c>
      <c r="Q13" s="6">
        <f>'BECF-pre-ret'!Q13*1.1</f>
        <v>0.11</v>
      </c>
      <c r="R13" s="6">
        <f>'BECF-pre-ret'!R13*1.1</f>
        <v>0.11</v>
      </c>
      <c r="S13" s="6">
        <f>'BECF-pre-ret'!S13*1.1</f>
        <v>0.11</v>
      </c>
      <c r="T13" s="6">
        <f>'BECF-pre-ret'!T13*1.1</f>
        <v>0.11</v>
      </c>
      <c r="U13" s="6">
        <f>'BECF-pre-ret'!U13*1.1</f>
        <v>0.11</v>
      </c>
      <c r="V13" s="6">
        <f>'BECF-pre-ret'!V13*1.1</f>
        <v>0.11</v>
      </c>
      <c r="W13" s="6">
        <f>'BECF-pre-ret'!W13*1.1</f>
        <v>0.11</v>
      </c>
      <c r="X13" s="6">
        <f>'BECF-pre-ret'!X13*1.1</f>
        <v>0.11</v>
      </c>
      <c r="Y13" s="6">
        <f>'BECF-pre-ret'!Y13*1.1</f>
        <v>0.11</v>
      </c>
      <c r="Z13" s="6">
        <f>'BECF-pre-ret'!Z13*1.1</f>
        <v>0.11</v>
      </c>
      <c r="AA13" s="6">
        <f>'BECF-pre-ret'!AA13*1.1</f>
        <v>0.11</v>
      </c>
      <c r="AB13" s="6">
        <f>'BECF-pre-ret'!AB13*1.1</f>
        <v>0.11</v>
      </c>
      <c r="AC13" s="6">
        <f>'BECF-pre-ret'!AC13*1.1</f>
        <v>0.11</v>
      </c>
      <c r="AD13" s="6">
        <f>'BECF-pre-ret'!AD13*1.1</f>
        <v>0.11</v>
      </c>
      <c r="AE13" s="6">
        <f>'BECF-pre-ret'!AE13*1.1</f>
        <v>0.11</v>
      </c>
      <c r="AF13" s="6">
        <f>'BECF-pre-ret'!AF13*1.1</f>
        <v>0.11</v>
      </c>
      <c r="AG13" s="6">
        <f>'BECF-pre-ret'!AG13*1.1</f>
        <v>0.11</v>
      </c>
      <c r="AH13" s="6">
        <f>'BECF-pre-ret'!AH13*1.1</f>
        <v>0.11</v>
      </c>
      <c r="AI13" s="6">
        <f>'BECF-pre-ret'!AI13*1.1</f>
        <v>0.11</v>
      </c>
      <c r="AJ13" s="6">
        <f>'BECF-pre-ret'!AJ13*1.1</f>
        <v>0.11</v>
      </c>
    </row>
    <row r="14" spans="1:36" x14ac:dyDescent="0.2">
      <c r="A14" t="s">
        <v>130</v>
      </c>
      <c r="B14" s="6">
        <f>'BECF-pre-ret'!B14*1.1</f>
        <v>0.48400000000000004</v>
      </c>
      <c r="C14" s="6">
        <f>'BECF-pre-ret'!C14*1.1</f>
        <v>0.48400000000000004</v>
      </c>
      <c r="D14" s="6">
        <f>'BECF-pre-ret'!D14*1.1</f>
        <v>0.48400000000000004</v>
      </c>
      <c r="E14" s="6">
        <f>'BECF-pre-ret'!E14*1.1</f>
        <v>0.48400000000000004</v>
      </c>
      <c r="F14" s="6">
        <f>'BECF-pre-ret'!F14*1.1</f>
        <v>0.48400000000000004</v>
      </c>
      <c r="G14" s="6">
        <f>'BECF-pre-ret'!G14*1.1</f>
        <v>0.48400000000000004</v>
      </c>
      <c r="H14" s="6">
        <f>'BECF-pre-ret'!H14*1.1</f>
        <v>0.48400000000000004</v>
      </c>
      <c r="I14" s="6">
        <f>'BECF-pre-ret'!I14*1.1</f>
        <v>0.48400000000000004</v>
      </c>
      <c r="J14" s="6">
        <f>'BECF-pre-ret'!J14*1.1</f>
        <v>0.48400000000000004</v>
      </c>
      <c r="K14" s="6">
        <f>'BECF-pre-ret'!K14*1.1</f>
        <v>0.48400000000000004</v>
      </c>
      <c r="L14" s="6">
        <f>'BECF-pre-ret'!L14*1.1</f>
        <v>0.48400000000000004</v>
      </c>
      <c r="M14" s="6">
        <f>'BECF-pre-ret'!M14*1.1</f>
        <v>0.48400000000000004</v>
      </c>
      <c r="N14" s="6">
        <f>'BECF-pre-ret'!N14*1.1</f>
        <v>0.48400000000000004</v>
      </c>
      <c r="O14" s="6">
        <f>'BECF-pre-ret'!O14*1.1</f>
        <v>0.48400000000000004</v>
      </c>
      <c r="P14" s="6">
        <f>'BECF-pre-ret'!P14*1.1</f>
        <v>0.48400000000000004</v>
      </c>
      <c r="Q14" s="6">
        <f>'BECF-pre-ret'!Q14*1.1</f>
        <v>0.48400000000000004</v>
      </c>
      <c r="R14" s="6">
        <f>'BECF-pre-ret'!R14*1.1</f>
        <v>0.48400000000000004</v>
      </c>
      <c r="S14" s="6">
        <f>'BECF-pre-ret'!S14*1.1</f>
        <v>0.48400000000000004</v>
      </c>
      <c r="T14" s="6">
        <f>'BECF-pre-ret'!T14*1.1</f>
        <v>0.48400000000000004</v>
      </c>
      <c r="U14" s="6">
        <f>'BECF-pre-ret'!U14*1.1</f>
        <v>0.48400000000000004</v>
      </c>
      <c r="V14" s="6">
        <f>'BECF-pre-ret'!V14*1.1</f>
        <v>0.48400000000000004</v>
      </c>
      <c r="W14" s="6">
        <f>'BECF-pre-ret'!W14*1.1</f>
        <v>0.48400000000000004</v>
      </c>
      <c r="X14" s="6">
        <f>'BECF-pre-ret'!X14*1.1</f>
        <v>0.48400000000000004</v>
      </c>
      <c r="Y14" s="6">
        <f>'BECF-pre-ret'!Y14*1.1</f>
        <v>0.48400000000000004</v>
      </c>
      <c r="Z14" s="6">
        <f>'BECF-pre-ret'!Z14*1.1</f>
        <v>0.48400000000000004</v>
      </c>
      <c r="AA14" s="6">
        <f>'BECF-pre-ret'!AA14*1.1</f>
        <v>0.48400000000000004</v>
      </c>
      <c r="AB14" s="6">
        <f>'BECF-pre-ret'!AB14*1.1</f>
        <v>0.48400000000000004</v>
      </c>
      <c r="AC14" s="6">
        <f>'BECF-pre-ret'!AC14*1.1</f>
        <v>0.48400000000000004</v>
      </c>
      <c r="AD14" s="6">
        <f>'BECF-pre-ret'!AD14*1.1</f>
        <v>0.48400000000000004</v>
      </c>
      <c r="AE14" s="6">
        <f>'BECF-pre-ret'!AE14*1.1</f>
        <v>0.48400000000000004</v>
      </c>
      <c r="AF14" s="6">
        <f>'BECF-pre-ret'!AF14*1.1</f>
        <v>0.48400000000000004</v>
      </c>
      <c r="AG14" s="6">
        <f>'BECF-pre-ret'!AG14*1.1</f>
        <v>0.48400000000000004</v>
      </c>
      <c r="AH14" s="6">
        <f>'BECF-pre-ret'!AH14*1.1</f>
        <v>0.48400000000000004</v>
      </c>
      <c r="AI14" s="6">
        <f>'BECF-pre-ret'!AI14*1.1</f>
        <v>0.48400000000000004</v>
      </c>
      <c r="AJ14" s="6">
        <f>'BECF-pre-ret'!AJ14*1.1</f>
        <v>0.48400000000000004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Electricity Capacity</vt:lpstr>
      <vt:lpstr>Electricity Generation</vt:lpstr>
      <vt:lpstr>Pre-ret calculations</vt:lpstr>
      <vt:lpstr>AESO CF</vt:lpstr>
      <vt:lpstr>AUC calculations</vt:lpstr>
      <vt:lpstr>BECF-pre-ret</vt:lpstr>
      <vt:lpstr>BECF-pre-nonret</vt:lpstr>
      <vt:lpstr>BECF-new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Benjamin Israel</cp:lastModifiedBy>
  <dcterms:created xsi:type="dcterms:W3CDTF">2016-02-26T23:43:24Z</dcterms:created>
  <dcterms:modified xsi:type="dcterms:W3CDTF">2019-01-24T00:21:20Z</dcterms:modified>
</cp:coreProperties>
</file>