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n/Dropbox/Provincial EPS/AB EPS 1.4.2/InputData/fuels/BFCpUEbS/"/>
    </mc:Choice>
  </mc:AlternateContent>
  <xr:revisionPtr revIDLastSave="0" documentId="13_ncr:1_{B07F2D9D-42A5-F14B-8E37-49F218DD66A3}" xr6:coauthVersionLast="36" xr6:coauthVersionMax="36" xr10:uidLastSave="{00000000-0000-0000-0000-000000000000}"/>
  <bookViews>
    <workbookView xWindow="-34700" yWindow="460" windowWidth="21840" windowHeight="14080" firstSheet="6" activeTab="7" xr2:uid="{00000000-000D-0000-FFFF-FFFF00000000}"/>
  </bookViews>
  <sheets>
    <sheet name="About" sheetId="4" r:id="rId1"/>
    <sheet name="Data Source Key" sheetId="26" r:id="rId2"/>
    <sheet name="NEB Data" sheetId="25" r:id="rId3"/>
    <sheet name="Other Fuels" sheetId="27" r:id="rId4"/>
    <sheet name="BFCpUEbS-electricity" sheetId="5" r:id="rId5"/>
    <sheet name="BFCpUEbS-coal" sheetId="6" r:id="rId6"/>
    <sheet name="BFCpUEbS-natural-gas" sheetId="7" r:id="rId7"/>
    <sheet name="BFCpUEbS-nuclear" sheetId="32" r:id="rId8"/>
    <sheet name="BFCpUEbS-biomass" sheetId="16" r:id="rId9"/>
    <sheet name="BFCpUEbS-petroleum-gasoline" sheetId="9" r:id="rId10"/>
    <sheet name="BFCpUEbS-petroleum-diesel" sheetId="10" r:id="rId11"/>
    <sheet name="BFCpUEbS-biofuel-gasoline" sheetId="11" r:id="rId12"/>
    <sheet name="BFCpUEbS-hydro" sheetId="29" r:id="rId13"/>
    <sheet name="BFCpUEbS-solar" sheetId="31" r:id="rId14"/>
    <sheet name="BFCpUEbS-wind" sheetId="30" r:id="rId15"/>
    <sheet name="BFCpUEbS-biofuel-diesel" sheetId="17" r:id="rId16"/>
    <sheet name="BFCpUEbS-geothermal" sheetId="28" r:id="rId17"/>
    <sheet name="BFCpUEbS-jet-fuel" sheetId="12" r:id="rId18"/>
    <sheet name="BFCpUEbS-heat" sheetId="18" r:id="rId19"/>
    <sheet name="BFCpUEbS-lignite" sheetId="23" r:id="rId20"/>
  </sheets>
  <externalReferences>
    <externalReference r:id="rId21"/>
  </externalReferences>
  <definedNames>
    <definedName name="lignite_multiplier" localSheetId="16">'[1]Hard Coal and Lig Multipliers'!$N$16</definedName>
    <definedName name="lignite_multiplier" localSheetId="12">'[1]Hard Coal and Lig Multipliers'!$N$16</definedName>
    <definedName name="lignite_multiplier" localSheetId="7">#REF!</definedName>
    <definedName name="lignite_multiplier" localSheetId="13">'[1]Hard Coal and Lig Multipliers'!$N$16</definedName>
    <definedName name="lignite_multiplier" localSheetId="14">'[1]Hard Coal and Lig Multipliers'!$N$16</definedName>
    <definedName name="lignite_multiplier">#REF!</definedName>
    <definedName name="nonlignite_multiplier" localSheetId="16">'[1]Hard Coal and Lig Multipliers'!$N$17</definedName>
    <definedName name="nonlignite_multiplier" localSheetId="12">'[1]Hard Coal and Lig Multipliers'!$N$17</definedName>
    <definedName name="nonlignite_multiplier" localSheetId="7">#REF!</definedName>
    <definedName name="nonlignite_multiplier" localSheetId="13">'[1]Hard Coal and Lig Multipliers'!$N$17</definedName>
    <definedName name="nonlignite_multiplier" localSheetId="14">'[1]Hard Coal and Lig Multipliers'!$N$17</definedName>
    <definedName name="nonlignite_multiplier">#REF!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8" i="32" l="1"/>
  <c r="AJ8" i="32"/>
  <c r="AI8" i="32"/>
  <c r="AH8" i="32"/>
  <c r="AG8" i="32"/>
  <c r="AF8" i="32"/>
  <c r="AE8" i="32"/>
  <c r="AD8" i="32"/>
  <c r="AC8" i="32"/>
  <c r="AB8" i="32"/>
  <c r="AB2" i="31" l="1"/>
  <c r="AC2" i="31"/>
  <c r="AD2" i="31"/>
  <c r="AE2" i="31"/>
  <c r="AF2" i="31"/>
  <c r="AG2" i="31"/>
  <c r="AH2" i="31"/>
  <c r="AI2" i="31"/>
  <c r="AJ2" i="31"/>
  <c r="AK2" i="31"/>
  <c r="AB3" i="31"/>
  <c r="AC3" i="31"/>
  <c r="AD3" i="31"/>
  <c r="AE3" i="31"/>
  <c r="AF3" i="31"/>
  <c r="AG3" i="31"/>
  <c r="AH3" i="31"/>
  <c r="AI3" i="31"/>
  <c r="AJ3" i="31"/>
  <c r="AK3" i="31"/>
  <c r="AB4" i="31"/>
  <c r="AC4" i="31"/>
  <c r="AD4" i="31"/>
  <c r="AE4" i="31"/>
  <c r="AF4" i="31"/>
  <c r="AG4" i="31"/>
  <c r="AH4" i="31"/>
  <c r="AI4" i="31"/>
  <c r="AJ4" i="31"/>
  <c r="AK4" i="31"/>
  <c r="AB5" i="31"/>
  <c r="AC5" i="31"/>
  <c r="AD5" i="31"/>
  <c r="AE5" i="31"/>
  <c r="AF5" i="31"/>
  <c r="AG5" i="31"/>
  <c r="AH5" i="31"/>
  <c r="AI5" i="31"/>
  <c r="AJ5" i="31"/>
  <c r="AK5" i="31"/>
  <c r="AB6" i="31"/>
  <c r="AC6" i="31"/>
  <c r="AD6" i="31"/>
  <c r="AE6" i="31"/>
  <c r="AF6" i="31"/>
  <c r="AG6" i="31"/>
  <c r="AH6" i="31"/>
  <c r="AI6" i="31"/>
  <c r="AJ6" i="31"/>
  <c r="AK6" i="31"/>
  <c r="AB7" i="31"/>
  <c r="AC7" i="31"/>
  <c r="AD7" i="31"/>
  <c r="AE7" i="31"/>
  <c r="AF7" i="31"/>
  <c r="AG7" i="31"/>
  <c r="AH7" i="31"/>
  <c r="AI7" i="31"/>
  <c r="AJ7" i="31"/>
  <c r="AK7" i="31"/>
  <c r="AB8" i="31"/>
  <c r="AC8" i="31"/>
  <c r="AD8" i="31"/>
  <c r="AE8" i="31"/>
  <c r="AF8" i="31"/>
  <c r="AG8" i="31"/>
  <c r="AH8" i="31"/>
  <c r="AI8" i="31"/>
  <c r="AJ8" i="31"/>
  <c r="AK8" i="31"/>
  <c r="AB2" i="30"/>
  <c r="AC2" i="30"/>
  <c r="AD2" i="30"/>
  <c r="AE2" i="30"/>
  <c r="AF2" i="30"/>
  <c r="AG2" i="30"/>
  <c r="AH2" i="30"/>
  <c r="AI2" i="30"/>
  <c r="AJ2" i="30"/>
  <c r="AK2" i="30"/>
  <c r="AB3" i="30"/>
  <c r="AC3" i="30"/>
  <c r="AD3" i="30"/>
  <c r="AE3" i="30"/>
  <c r="AF3" i="30"/>
  <c r="AG3" i="30"/>
  <c r="AH3" i="30"/>
  <c r="AI3" i="30"/>
  <c r="AJ3" i="30"/>
  <c r="AK3" i="30"/>
  <c r="AB4" i="30"/>
  <c r="AC4" i="30"/>
  <c r="AD4" i="30"/>
  <c r="AE4" i="30"/>
  <c r="AF4" i="30"/>
  <c r="AG4" i="30"/>
  <c r="AH4" i="30"/>
  <c r="AI4" i="30"/>
  <c r="AJ4" i="30"/>
  <c r="AK4" i="30"/>
  <c r="AB5" i="30"/>
  <c r="AC5" i="30"/>
  <c r="AD5" i="30"/>
  <c r="AE5" i="30"/>
  <c r="AF5" i="30"/>
  <c r="AG5" i="30"/>
  <c r="AH5" i="30"/>
  <c r="AI5" i="30"/>
  <c r="AJ5" i="30"/>
  <c r="AK5" i="30"/>
  <c r="AB6" i="30"/>
  <c r="AC6" i="30"/>
  <c r="AD6" i="30"/>
  <c r="AE6" i="30"/>
  <c r="AF6" i="30"/>
  <c r="AG6" i="30"/>
  <c r="AH6" i="30"/>
  <c r="AI6" i="30"/>
  <c r="AJ6" i="30"/>
  <c r="AK6" i="30"/>
  <c r="AB7" i="30"/>
  <c r="AC7" i="30"/>
  <c r="AD7" i="30"/>
  <c r="AE7" i="30"/>
  <c r="AF7" i="30"/>
  <c r="AG7" i="30"/>
  <c r="AH7" i="30"/>
  <c r="AI7" i="30"/>
  <c r="AJ7" i="30"/>
  <c r="AK7" i="30"/>
  <c r="AB8" i="30"/>
  <c r="AC8" i="30"/>
  <c r="AD8" i="30"/>
  <c r="AE8" i="30"/>
  <c r="AF8" i="30"/>
  <c r="AG8" i="30"/>
  <c r="AH8" i="30"/>
  <c r="AI8" i="30"/>
  <c r="AJ8" i="30"/>
  <c r="AK8" i="30"/>
  <c r="AB2" i="29"/>
  <c r="AC2" i="29"/>
  <c r="AD2" i="29"/>
  <c r="AE2" i="29"/>
  <c r="AF2" i="29"/>
  <c r="AG2" i="29"/>
  <c r="AH2" i="29"/>
  <c r="AI2" i="29"/>
  <c r="AJ2" i="29"/>
  <c r="AK2" i="29"/>
  <c r="AB3" i="29"/>
  <c r="AC3" i="29"/>
  <c r="AD3" i="29"/>
  <c r="AE3" i="29"/>
  <c r="AF3" i="29"/>
  <c r="AG3" i="29"/>
  <c r="AH3" i="29"/>
  <c r="AI3" i="29"/>
  <c r="AJ3" i="29"/>
  <c r="AK3" i="29"/>
  <c r="AB4" i="29"/>
  <c r="AC4" i="29"/>
  <c r="AD4" i="29"/>
  <c r="AE4" i="29"/>
  <c r="AF4" i="29"/>
  <c r="AG4" i="29"/>
  <c r="AH4" i="29"/>
  <c r="AI4" i="29"/>
  <c r="AJ4" i="29"/>
  <c r="AK4" i="29"/>
  <c r="AB5" i="29"/>
  <c r="AC5" i="29"/>
  <c r="AD5" i="29"/>
  <c r="AE5" i="29"/>
  <c r="AF5" i="29"/>
  <c r="AG5" i="29"/>
  <c r="AH5" i="29"/>
  <c r="AI5" i="29"/>
  <c r="AJ5" i="29"/>
  <c r="AK5" i="29"/>
  <c r="AB6" i="29"/>
  <c r="AC6" i="29"/>
  <c r="AD6" i="29"/>
  <c r="AE6" i="29"/>
  <c r="AF6" i="29"/>
  <c r="AG6" i="29"/>
  <c r="AH6" i="29"/>
  <c r="AI6" i="29"/>
  <c r="AJ6" i="29"/>
  <c r="AK6" i="29"/>
  <c r="AB7" i="29"/>
  <c r="AC7" i="29"/>
  <c r="AD7" i="29"/>
  <c r="AE7" i="29"/>
  <c r="AF7" i="29"/>
  <c r="AG7" i="29"/>
  <c r="AH7" i="29"/>
  <c r="AI7" i="29"/>
  <c r="AJ7" i="29"/>
  <c r="AK7" i="29"/>
  <c r="AB8" i="29"/>
  <c r="AC8" i="29"/>
  <c r="AD8" i="29"/>
  <c r="AE8" i="29"/>
  <c r="AF8" i="29"/>
  <c r="AG8" i="29"/>
  <c r="AH8" i="29"/>
  <c r="AI8" i="29"/>
  <c r="AJ8" i="29"/>
  <c r="AK8" i="29"/>
  <c r="AB2" i="28" l="1"/>
  <c r="AC2" i="28"/>
  <c r="AD2" i="28"/>
  <c r="AE2" i="28"/>
  <c r="AF2" i="28"/>
  <c r="AG2" i="28"/>
  <c r="AH2" i="28"/>
  <c r="AI2" i="28"/>
  <c r="AJ2" i="28"/>
  <c r="AK2" i="28"/>
  <c r="AB3" i="28"/>
  <c r="AC3" i="28"/>
  <c r="AD3" i="28"/>
  <c r="AE3" i="28"/>
  <c r="AF3" i="28"/>
  <c r="AG3" i="28"/>
  <c r="AH3" i="28"/>
  <c r="AI3" i="28"/>
  <c r="AJ3" i="28"/>
  <c r="AK3" i="28"/>
  <c r="AB4" i="28"/>
  <c r="AC4" i="28"/>
  <c r="AD4" i="28"/>
  <c r="AE4" i="28"/>
  <c r="AF4" i="28"/>
  <c r="AG4" i="28"/>
  <c r="AH4" i="28"/>
  <c r="AI4" i="28"/>
  <c r="AJ4" i="28"/>
  <c r="AK4" i="28"/>
  <c r="AB5" i="28"/>
  <c r="AC5" i="28"/>
  <c r="AD5" i="28"/>
  <c r="AE5" i="28"/>
  <c r="AF5" i="28"/>
  <c r="AG5" i="28"/>
  <c r="AH5" i="28"/>
  <c r="AI5" i="28"/>
  <c r="AJ5" i="28"/>
  <c r="AK5" i="28"/>
  <c r="AB6" i="28"/>
  <c r="AC6" i="28"/>
  <c r="AD6" i="28"/>
  <c r="AE6" i="28"/>
  <c r="AF6" i="28"/>
  <c r="AG6" i="28"/>
  <c r="AH6" i="28"/>
  <c r="AI6" i="28"/>
  <c r="AJ6" i="28"/>
  <c r="AK6" i="28"/>
  <c r="AB7" i="28"/>
  <c r="AC7" i="28"/>
  <c r="AD7" i="28"/>
  <c r="AE7" i="28"/>
  <c r="AF7" i="28"/>
  <c r="AG7" i="28"/>
  <c r="AH7" i="28"/>
  <c r="AI7" i="28"/>
  <c r="AJ7" i="28"/>
  <c r="AK7" i="28"/>
  <c r="AB8" i="28"/>
  <c r="AC8" i="28"/>
  <c r="AD8" i="28"/>
  <c r="AE8" i="28"/>
  <c r="AF8" i="28"/>
  <c r="AG8" i="28"/>
  <c r="AH8" i="28"/>
  <c r="AI8" i="28"/>
  <c r="AJ8" i="28"/>
  <c r="AK8" i="28"/>
  <c r="C124" i="25" l="1"/>
  <c r="C127" i="25" s="1"/>
  <c r="C8" i="27" s="1"/>
  <c r="D124" i="25"/>
  <c r="D127" i="25" s="1"/>
  <c r="D8" i="27" s="1"/>
  <c r="E124" i="25"/>
  <c r="F124" i="25"/>
  <c r="G124" i="25"/>
  <c r="H124" i="25"/>
  <c r="H127" i="25" s="1"/>
  <c r="I124" i="25"/>
  <c r="I127" i="25" s="1"/>
  <c r="J124" i="25"/>
  <c r="J127" i="25" s="1"/>
  <c r="K124" i="25"/>
  <c r="K127" i="25" s="1"/>
  <c r="L124" i="25"/>
  <c r="L127" i="25" s="1"/>
  <c r="M124" i="25"/>
  <c r="N124" i="25"/>
  <c r="O124" i="25"/>
  <c r="P124" i="25"/>
  <c r="P127" i="25" s="1"/>
  <c r="Q124" i="25"/>
  <c r="Q127" i="25" s="1"/>
  <c r="R124" i="25"/>
  <c r="R127" i="25" s="1"/>
  <c r="S124" i="25"/>
  <c r="S127" i="25" s="1"/>
  <c r="T124" i="25"/>
  <c r="T127" i="25" s="1"/>
  <c r="U124" i="25"/>
  <c r="V124" i="25"/>
  <c r="W124" i="25"/>
  <c r="X124" i="25"/>
  <c r="X127" i="25" s="1"/>
  <c r="Y124" i="25"/>
  <c r="Y127" i="25" s="1"/>
  <c r="Z124" i="25"/>
  <c r="Z127" i="25" s="1"/>
  <c r="AA124" i="25"/>
  <c r="AA127" i="25" s="1"/>
  <c r="B124" i="25"/>
  <c r="B127" i="25" s="1"/>
  <c r="B8" i="27" s="1"/>
  <c r="C121" i="25"/>
  <c r="D121" i="25"/>
  <c r="E121" i="25"/>
  <c r="F121" i="25"/>
  <c r="G121" i="25"/>
  <c r="G127" i="25" s="1"/>
  <c r="H121" i="25"/>
  <c r="I121" i="25"/>
  <c r="J121" i="25"/>
  <c r="K121" i="25"/>
  <c r="L121" i="25"/>
  <c r="M121" i="25"/>
  <c r="N121" i="25"/>
  <c r="O121" i="25"/>
  <c r="O127" i="25" s="1"/>
  <c r="P121" i="25"/>
  <c r="Q121" i="25"/>
  <c r="R121" i="25"/>
  <c r="S121" i="25"/>
  <c r="T121" i="25"/>
  <c r="U121" i="25"/>
  <c r="V121" i="25"/>
  <c r="W121" i="25"/>
  <c r="W127" i="25" s="1"/>
  <c r="X121" i="25"/>
  <c r="Y121" i="25"/>
  <c r="Z121" i="25"/>
  <c r="AA121" i="25"/>
  <c r="B121" i="25"/>
  <c r="C118" i="25"/>
  <c r="D118" i="25"/>
  <c r="E118" i="25"/>
  <c r="E127" i="25" s="1"/>
  <c r="F118" i="25"/>
  <c r="G118" i="25"/>
  <c r="H118" i="25"/>
  <c r="I118" i="25"/>
  <c r="J118" i="25"/>
  <c r="K118" i="25"/>
  <c r="L118" i="25"/>
  <c r="M118" i="25"/>
  <c r="M127" i="25" s="1"/>
  <c r="N118" i="25"/>
  <c r="O118" i="25"/>
  <c r="P118" i="25"/>
  <c r="Q118" i="25"/>
  <c r="R118" i="25"/>
  <c r="S118" i="25"/>
  <c r="T118" i="25"/>
  <c r="U118" i="25"/>
  <c r="U127" i="25" s="1"/>
  <c r="V118" i="25"/>
  <c r="W118" i="25"/>
  <c r="X118" i="25"/>
  <c r="Y118" i="25"/>
  <c r="Z118" i="25"/>
  <c r="AA118" i="25"/>
  <c r="B118" i="25"/>
  <c r="C115" i="25"/>
  <c r="D115" i="25"/>
  <c r="E115" i="25"/>
  <c r="F115" i="25"/>
  <c r="F127" i="25" s="1"/>
  <c r="G115" i="25"/>
  <c r="H115" i="25"/>
  <c r="I115" i="25"/>
  <c r="J115" i="25"/>
  <c r="K115" i="25"/>
  <c r="L115" i="25"/>
  <c r="M115" i="25"/>
  <c r="N115" i="25"/>
  <c r="N127" i="25" s="1"/>
  <c r="O115" i="25"/>
  <c r="P115" i="25"/>
  <c r="Q115" i="25"/>
  <c r="R115" i="25"/>
  <c r="S115" i="25"/>
  <c r="T115" i="25"/>
  <c r="U115" i="25"/>
  <c r="V115" i="25"/>
  <c r="V127" i="25" s="1"/>
  <c r="W115" i="25"/>
  <c r="X115" i="25"/>
  <c r="Y115" i="25"/>
  <c r="Z115" i="25"/>
  <c r="AA115" i="25"/>
  <c r="B115" i="25"/>
  <c r="C112" i="25"/>
  <c r="D112" i="25"/>
  <c r="E112" i="25"/>
  <c r="F112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B112" i="25"/>
  <c r="C109" i="25"/>
  <c r="D109" i="25"/>
  <c r="E109" i="25"/>
  <c r="F109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B109" i="25"/>
  <c r="C106" i="25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B106" i="25"/>
  <c r="C103" i="25"/>
  <c r="D103" i="25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B103" i="25"/>
  <c r="AA3" i="6" l="1"/>
  <c r="AA6" i="6" s="1"/>
  <c r="F3" i="6"/>
  <c r="F7" i="6" s="1"/>
  <c r="G3" i="6"/>
  <c r="G6" i="6" s="1"/>
  <c r="H3" i="6"/>
  <c r="H7" i="6" s="1"/>
  <c r="I3" i="6"/>
  <c r="I7" i="6" s="1"/>
  <c r="J3" i="6"/>
  <c r="J7" i="6" s="1"/>
  <c r="K3" i="6"/>
  <c r="K6" i="6" s="1"/>
  <c r="L3" i="6"/>
  <c r="L7" i="6" s="1"/>
  <c r="M3" i="6"/>
  <c r="M7" i="6" s="1"/>
  <c r="N3" i="6"/>
  <c r="N7" i="6" s="1"/>
  <c r="O3" i="6"/>
  <c r="O6" i="6" s="1"/>
  <c r="P3" i="6"/>
  <c r="P7" i="6" s="1"/>
  <c r="Q3" i="6"/>
  <c r="Q7" i="6" s="1"/>
  <c r="R3" i="6"/>
  <c r="R7" i="6" s="1"/>
  <c r="S3" i="6"/>
  <c r="S6" i="6" s="1"/>
  <c r="T3" i="6"/>
  <c r="T7" i="6" s="1"/>
  <c r="U3" i="6"/>
  <c r="V3" i="6"/>
  <c r="V7" i="6" s="1"/>
  <c r="W3" i="6"/>
  <c r="W6" i="6" s="1"/>
  <c r="X3" i="6"/>
  <c r="X7" i="6" s="1"/>
  <c r="Y3" i="6"/>
  <c r="Y7" i="6" s="1"/>
  <c r="Z3" i="6"/>
  <c r="Z7" i="6" s="1"/>
  <c r="E3" i="6"/>
  <c r="E7" i="6" s="1"/>
  <c r="D3" i="6"/>
  <c r="D7" i="6" s="1"/>
  <c r="C3" i="6"/>
  <c r="C6" i="6" s="1"/>
  <c r="B3" i="6"/>
  <c r="B7" i="6" s="1"/>
  <c r="C10" i="27"/>
  <c r="D10" i="27"/>
  <c r="B10" i="27"/>
  <c r="AC3" i="6" l="1"/>
  <c r="AC7" i="6" s="1"/>
  <c r="B6" i="6"/>
  <c r="AA7" i="6"/>
  <c r="W7" i="6"/>
  <c r="S7" i="6"/>
  <c r="O7" i="6"/>
  <c r="K7" i="6"/>
  <c r="G7" i="6"/>
  <c r="C7" i="6"/>
  <c r="Z6" i="6"/>
  <c r="V6" i="6"/>
  <c r="R6" i="6"/>
  <c r="N6" i="6"/>
  <c r="J6" i="6"/>
  <c r="F6" i="6"/>
  <c r="Y6" i="6"/>
  <c r="U6" i="6"/>
  <c r="Q6" i="6"/>
  <c r="M6" i="6"/>
  <c r="I6" i="6"/>
  <c r="E6" i="6"/>
  <c r="U7" i="6"/>
  <c r="X6" i="6"/>
  <c r="T6" i="6"/>
  <c r="P6" i="6"/>
  <c r="L6" i="6"/>
  <c r="H6" i="6"/>
  <c r="D6" i="6"/>
  <c r="AK3" i="6"/>
  <c r="AB3" i="6"/>
  <c r="AG3" i="6"/>
  <c r="AD3" i="6"/>
  <c r="AF3" i="6"/>
  <c r="AI3" i="6"/>
  <c r="AE3" i="6"/>
  <c r="AJ3" i="6"/>
  <c r="AH3" i="6"/>
  <c r="B45" i="4"/>
  <c r="B3" i="7" s="1"/>
  <c r="B3" i="32" s="1"/>
  <c r="E7" i="18"/>
  <c r="B7" i="18" s="1"/>
  <c r="B52" i="27"/>
  <c r="B53" i="27" s="1"/>
  <c r="C53" i="27" s="1"/>
  <c r="E41" i="27"/>
  <c r="E6" i="16" s="1"/>
  <c r="C6" i="16"/>
  <c r="J6" i="16"/>
  <c r="K6" i="16"/>
  <c r="R6" i="16"/>
  <c r="S6" i="16"/>
  <c r="Z6" i="16"/>
  <c r="AA6" i="16"/>
  <c r="AH6" i="16"/>
  <c r="AI6" i="16"/>
  <c r="D3" i="16"/>
  <c r="D7" i="16" s="1"/>
  <c r="E3" i="16"/>
  <c r="E7" i="16" s="1"/>
  <c r="L3" i="16"/>
  <c r="L7" i="16" s="1"/>
  <c r="M3" i="16"/>
  <c r="M7" i="16" s="1"/>
  <c r="T3" i="16"/>
  <c r="T7" i="16" s="1"/>
  <c r="U3" i="16"/>
  <c r="U7" i="16" s="1"/>
  <c r="AB3" i="16"/>
  <c r="AC3" i="16"/>
  <c r="AJ3" i="16"/>
  <c r="AK3" i="16"/>
  <c r="J4" i="16"/>
  <c r="K4" i="16"/>
  <c r="R4" i="16"/>
  <c r="S4" i="16"/>
  <c r="Z4" i="16"/>
  <c r="AA4" i="16"/>
  <c r="AH4" i="16"/>
  <c r="AI4" i="16"/>
  <c r="H5" i="16"/>
  <c r="I5" i="16"/>
  <c r="P5" i="16"/>
  <c r="Q5" i="16"/>
  <c r="X5" i="16"/>
  <c r="Y5" i="16"/>
  <c r="AF5" i="16"/>
  <c r="AG5" i="16"/>
  <c r="C3" i="16"/>
  <c r="C7" i="16" s="1"/>
  <c r="E28" i="27"/>
  <c r="D9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C25" i="27"/>
  <c r="T20" i="27"/>
  <c r="U20" i="27"/>
  <c r="V20" i="27"/>
  <c r="W20" i="27"/>
  <c r="X20" i="27"/>
  <c r="Y20" i="27"/>
  <c r="Z20" i="27"/>
  <c r="AA20" i="27"/>
  <c r="AB20" i="27"/>
  <c r="C9" i="27"/>
  <c r="B9" i="27"/>
  <c r="E20" i="27"/>
  <c r="D20" i="27"/>
  <c r="C20" i="27"/>
  <c r="AJ8" i="7"/>
  <c r="AG8" i="23"/>
  <c r="AB4" i="6"/>
  <c r="AC4" i="6"/>
  <c r="AD4" i="6"/>
  <c r="AE4" i="6"/>
  <c r="AF4" i="6"/>
  <c r="AG4" i="6"/>
  <c r="AH4" i="6"/>
  <c r="AI4" i="6"/>
  <c r="AJ4" i="6"/>
  <c r="AK4" i="6"/>
  <c r="AB5" i="6"/>
  <c r="AC5" i="6"/>
  <c r="AD5" i="6"/>
  <c r="AE5" i="6"/>
  <c r="AF5" i="6"/>
  <c r="AG5" i="6"/>
  <c r="AH5" i="6"/>
  <c r="AI5" i="6"/>
  <c r="AJ5" i="6"/>
  <c r="AK5" i="6"/>
  <c r="AK8" i="23"/>
  <c r="AJ8" i="23"/>
  <c r="AI8" i="23"/>
  <c r="AH8" i="23"/>
  <c r="AF8" i="23"/>
  <c r="AE8" i="23"/>
  <c r="AD8" i="23"/>
  <c r="AC8" i="23"/>
  <c r="AB8" i="23"/>
  <c r="AK7" i="23"/>
  <c r="AJ7" i="23"/>
  <c r="AI7" i="23"/>
  <c r="AH7" i="23"/>
  <c r="AG7" i="23"/>
  <c r="AF7" i="23"/>
  <c r="AE7" i="23"/>
  <c r="AD7" i="23"/>
  <c r="AC7" i="23"/>
  <c r="AB7" i="23"/>
  <c r="AK6" i="23"/>
  <c r="AJ6" i="23"/>
  <c r="AI6" i="23"/>
  <c r="AH6" i="23"/>
  <c r="AG6" i="23"/>
  <c r="AF6" i="23"/>
  <c r="AE6" i="23"/>
  <c r="AD6" i="23"/>
  <c r="AC6" i="23"/>
  <c r="AB6" i="23"/>
  <c r="AK5" i="23"/>
  <c r="AJ5" i="23"/>
  <c r="AI5" i="23"/>
  <c r="AH5" i="23"/>
  <c r="AG5" i="23"/>
  <c r="AF5" i="23"/>
  <c r="AE5" i="23"/>
  <c r="AD5" i="23"/>
  <c r="AC5" i="23"/>
  <c r="AB5" i="23"/>
  <c r="AK2" i="23"/>
  <c r="AJ2" i="23"/>
  <c r="AI2" i="23"/>
  <c r="AH2" i="23"/>
  <c r="AG2" i="23"/>
  <c r="AF2" i="23"/>
  <c r="AE2" i="23"/>
  <c r="AD2" i="23"/>
  <c r="AC2" i="23"/>
  <c r="AB2" i="23"/>
  <c r="AK8" i="18"/>
  <c r="AJ8" i="18"/>
  <c r="AI8" i="18"/>
  <c r="AH8" i="18"/>
  <c r="AG8" i="18"/>
  <c r="AF8" i="18"/>
  <c r="AE8" i="18"/>
  <c r="AD8" i="18"/>
  <c r="AC8" i="18"/>
  <c r="AB8" i="18"/>
  <c r="R7" i="18"/>
  <c r="S7" i="18"/>
  <c r="T7" i="18"/>
  <c r="U7" i="18"/>
  <c r="V7" i="18"/>
  <c r="W7" i="18"/>
  <c r="X7" i="18"/>
  <c r="Y7" i="18"/>
  <c r="Z7" i="18"/>
  <c r="AA7" i="18"/>
  <c r="AK3" i="18"/>
  <c r="AJ3" i="18"/>
  <c r="AI3" i="18"/>
  <c r="AH3" i="18"/>
  <c r="AG3" i="18"/>
  <c r="AF3" i="18"/>
  <c r="AE3" i="18"/>
  <c r="AD3" i="18"/>
  <c r="AC3" i="18"/>
  <c r="AB3" i="18"/>
  <c r="AK2" i="18"/>
  <c r="AJ2" i="18"/>
  <c r="AI2" i="18"/>
  <c r="AH2" i="18"/>
  <c r="AG2" i="18"/>
  <c r="AF2" i="18"/>
  <c r="AE2" i="18"/>
  <c r="AD2" i="18"/>
  <c r="AC2" i="18"/>
  <c r="AB2" i="18"/>
  <c r="AK8" i="12"/>
  <c r="AJ8" i="12"/>
  <c r="AI8" i="12"/>
  <c r="AH8" i="12"/>
  <c r="AG8" i="12"/>
  <c r="AF8" i="12"/>
  <c r="AE8" i="12"/>
  <c r="AD8" i="12"/>
  <c r="AC8" i="12"/>
  <c r="AB8" i="12"/>
  <c r="R7" i="12"/>
  <c r="S7" i="12"/>
  <c r="T7" i="12"/>
  <c r="U7" i="12"/>
  <c r="V7" i="12"/>
  <c r="W7" i="12"/>
  <c r="X7" i="12"/>
  <c r="Y7" i="12"/>
  <c r="Z7" i="12"/>
  <c r="AA7" i="12"/>
  <c r="AK6" i="12"/>
  <c r="AJ6" i="12"/>
  <c r="AI6" i="12"/>
  <c r="AH6" i="12"/>
  <c r="AG6" i="12"/>
  <c r="AF6" i="12"/>
  <c r="AE6" i="12"/>
  <c r="AD6" i="12"/>
  <c r="AC6" i="12"/>
  <c r="AB6" i="12"/>
  <c r="AK5" i="12"/>
  <c r="AJ5" i="12"/>
  <c r="AI5" i="12"/>
  <c r="AH5" i="12"/>
  <c r="AG5" i="12"/>
  <c r="AF5" i="12"/>
  <c r="AE5" i="12"/>
  <c r="AD5" i="12"/>
  <c r="AC5" i="12"/>
  <c r="AB5" i="12"/>
  <c r="AK4" i="12"/>
  <c r="AJ4" i="12"/>
  <c r="AI4" i="12"/>
  <c r="AH4" i="12"/>
  <c r="AG4" i="12"/>
  <c r="AF4" i="12"/>
  <c r="AE4" i="12"/>
  <c r="AD4" i="12"/>
  <c r="AC4" i="12"/>
  <c r="AB4" i="12"/>
  <c r="AK3" i="12"/>
  <c r="AJ3" i="12"/>
  <c r="AI3" i="12"/>
  <c r="AH3" i="12"/>
  <c r="AG3" i="12"/>
  <c r="AF3" i="12"/>
  <c r="AE3" i="12"/>
  <c r="AD3" i="12"/>
  <c r="AC3" i="12"/>
  <c r="AB3" i="12"/>
  <c r="AK8" i="17"/>
  <c r="AJ8" i="17"/>
  <c r="AI8" i="17"/>
  <c r="AH8" i="17"/>
  <c r="AG8" i="17"/>
  <c r="AF8" i="17"/>
  <c r="AE8" i="17"/>
  <c r="AD8" i="17"/>
  <c r="AC8" i="17"/>
  <c r="AB8" i="17"/>
  <c r="R7" i="17"/>
  <c r="S7" i="17"/>
  <c r="T7" i="17"/>
  <c r="U7" i="17"/>
  <c r="V7" i="17"/>
  <c r="W7" i="17"/>
  <c r="X7" i="17"/>
  <c r="Y7" i="17"/>
  <c r="Z7" i="17"/>
  <c r="AA7" i="17"/>
  <c r="AK6" i="17"/>
  <c r="AJ6" i="17"/>
  <c r="AI6" i="17"/>
  <c r="AH6" i="17"/>
  <c r="AG6" i="17"/>
  <c r="AF6" i="17"/>
  <c r="AE6" i="17"/>
  <c r="AD6" i="17"/>
  <c r="AC6" i="17"/>
  <c r="AB6" i="17"/>
  <c r="AK5" i="17"/>
  <c r="AJ5" i="17"/>
  <c r="AI5" i="17"/>
  <c r="AH5" i="17"/>
  <c r="AG5" i="17"/>
  <c r="AF5" i="17"/>
  <c r="AE5" i="17"/>
  <c r="AD5" i="17"/>
  <c r="AC5" i="17"/>
  <c r="AB5" i="17"/>
  <c r="AK4" i="17"/>
  <c r="AJ4" i="17"/>
  <c r="AI4" i="17"/>
  <c r="AH4" i="17"/>
  <c r="AG4" i="17"/>
  <c r="AF4" i="17"/>
  <c r="AE4" i="17"/>
  <c r="AD4" i="17"/>
  <c r="AC4" i="17"/>
  <c r="AB4" i="17"/>
  <c r="AK3" i="17"/>
  <c r="AJ3" i="17"/>
  <c r="AI3" i="17"/>
  <c r="AH3" i="17"/>
  <c r="AG3" i="17"/>
  <c r="AF3" i="17"/>
  <c r="AE3" i="17"/>
  <c r="AD3" i="17"/>
  <c r="AC3" i="17"/>
  <c r="AB3" i="17"/>
  <c r="AK8" i="11"/>
  <c r="AJ8" i="11"/>
  <c r="AI8" i="11"/>
  <c r="AH8" i="11"/>
  <c r="AG8" i="11"/>
  <c r="AF8" i="11"/>
  <c r="AE8" i="11"/>
  <c r="AD8" i="11"/>
  <c r="AC8" i="11"/>
  <c r="AB8" i="11"/>
  <c r="R7" i="11"/>
  <c r="AD7" i="11" s="1"/>
  <c r="S7" i="11"/>
  <c r="T7" i="11"/>
  <c r="U7" i="11"/>
  <c r="V7" i="11"/>
  <c r="W7" i="11"/>
  <c r="X7" i="11"/>
  <c r="Y7" i="11"/>
  <c r="Z7" i="11"/>
  <c r="AA7" i="11"/>
  <c r="AK6" i="11"/>
  <c r="AJ6" i="11"/>
  <c r="AI6" i="11"/>
  <c r="AH6" i="11"/>
  <c r="AG6" i="11"/>
  <c r="AF6" i="11"/>
  <c r="AE6" i="11"/>
  <c r="AD6" i="11"/>
  <c r="AC6" i="11"/>
  <c r="AB6" i="11"/>
  <c r="AK5" i="11"/>
  <c r="AJ5" i="11"/>
  <c r="AI5" i="11"/>
  <c r="AH5" i="11"/>
  <c r="AG5" i="11"/>
  <c r="AF5" i="11"/>
  <c r="AE5" i="11"/>
  <c r="AD5" i="11"/>
  <c r="AC5" i="11"/>
  <c r="AB5" i="11"/>
  <c r="AK4" i="11"/>
  <c r="AJ4" i="11"/>
  <c r="AI4" i="11"/>
  <c r="AH4" i="11"/>
  <c r="AG4" i="11"/>
  <c r="AF4" i="11"/>
  <c r="AE4" i="11"/>
  <c r="AD4" i="11"/>
  <c r="AC4" i="11"/>
  <c r="AB4" i="11"/>
  <c r="AK3" i="11"/>
  <c r="AJ3" i="11"/>
  <c r="AI3" i="11"/>
  <c r="AH3" i="11"/>
  <c r="AG3" i="11"/>
  <c r="AF3" i="11"/>
  <c r="AE3" i="11"/>
  <c r="AD3" i="11"/>
  <c r="AC3" i="11"/>
  <c r="AB3" i="11"/>
  <c r="AK8" i="10"/>
  <c r="AJ8" i="10"/>
  <c r="AI8" i="10"/>
  <c r="AH8" i="10"/>
  <c r="AG8" i="10"/>
  <c r="AF8" i="10"/>
  <c r="AE8" i="10"/>
  <c r="AD8" i="10"/>
  <c r="AC8" i="10"/>
  <c r="AB8" i="10"/>
  <c r="AK8" i="9"/>
  <c r="AJ8" i="9"/>
  <c r="AI8" i="9"/>
  <c r="AH8" i="9"/>
  <c r="AG8" i="9"/>
  <c r="AF8" i="9"/>
  <c r="AE8" i="9"/>
  <c r="AD8" i="9"/>
  <c r="AC8" i="9"/>
  <c r="AB8" i="9"/>
  <c r="R7" i="9"/>
  <c r="AD7" i="9" s="1"/>
  <c r="S7" i="9"/>
  <c r="T7" i="9"/>
  <c r="U7" i="9"/>
  <c r="V7" i="9"/>
  <c r="W7" i="9"/>
  <c r="X7" i="9"/>
  <c r="Y7" i="9"/>
  <c r="Z7" i="9"/>
  <c r="AA7" i="9"/>
  <c r="AK6" i="9"/>
  <c r="AJ6" i="9"/>
  <c r="AI6" i="9"/>
  <c r="AH6" i="9"/>
  <c r="AG6" i="9"/>
  <c r="AF6" i="9"/>
  <c r="AE6" i="9"/>
  <c r="AD6" i="9"/>
  <c r="AC6" i="9"/>
  <c r="AB6" i="9"/>
  <c r="AK5" i="9"/>
  <c r="AJ5" i="9"/>
  <c r="AI5" i="9"/>
  <c r="AH5" i="9"/>
  <c r="AG5" i="9"/>
  <c r="AF5" i="9"/>
  <c r="AE5" i="9"/>
  <c r="AD5" i="9"/>
  <c r="AC5" i="9"/>
  <c r="AB5" i="9"/>
  <c r="AK4" i="9"/>
  <c r="AJ4" i="9"/>
  <c r="AI4" i="9"/>
  <c r="AH4" i="9"/>
  <c r="AG4" i="9"/>
  <c r="AF4" i="9"/>
  <c r="AE4" i="9"/>
  <c r="AD4" i="9"/>
  <c r="AC4" i="9"/>
  <c r="AB4" i="9"/>
  <c r="AK3" i="9"/>
  <c r="AJ3" i="9"/>
  <c r="AI3" i="9"/>
  <c r="AH3" i="9"/>
  <c r="AG3" i="9"/>
  <c r="AF3" i="9"/>
  <c r="AE3" i="9"/>
  <c r="AD3" i="9"/>
  <c r="AC3" i="9"/>
  <c r="AB3" i="9"/>
  <c r="AK8" i="16"/>
  <c r="AJ8" i="16"/>
  <c r="AI8" i="16"/>
  <c r="AH8" i="16"/>
  <c r="AG8" i="16"/>
  <c r="AF8" i="16"/>
  <c r="AE8" i="16"/>
  <c r="AD8" i="16"/>
  <c r="AC8" i="16"/>
  <c r="AB8" i="16"/>
  <c r="AK2" i="16"/>
  <c r="AJ2" i="16"/>
  <c r="AI2" i="16"/>
  <c r="AH2" i="16"/>
  <c r="AG2" i="16"/>
  <c r="AF2" i="16"/>
  <c r="AE2" i="16"/>
  <c r="AD2" i="16"/>
  <c r="AC2" i="16"/>
  <c r="AB2" i="16"/>
  <c r="AK8" i="7"/>
  <c r="AI8" i="7"/>
  <c r="AH8" i="7"/>
  <c r="AG8" i="7"/>
  <c r="AF8" i="7"/>
  <c r="AE8" i="7"/>
  <c r="AD8" i="7"/>
  <c r="AC8" i="7"/>
  <c r="AB8" i="7"/>
  <c r="AK8" i="6"/>
  <c r="AJ8" i="6"/>
  <c r="AI8" i="6"/>
  <c r="AH8" i="6"/>
  <c r="AG8" i="6"/>
  <c r="AF8" i="6"/>
  <c r="AE8" i="6"/>
  <c r="AD8" i="6"/>
  <c r="AC8" i="6"/>
  <c r="AB8" i="6"/>
  <c r="AK2" i="6"/>
  <c r="AJ2" i="6"/>
  <c r="AI2" i="6"/>
  <c r="AH2" i="6"/>
  <c r="AG2" i="6"/>
  <c r="AF2" i="6"/>
  <c r="AE2" i="6"/>
  <c r="AD2" i="6"/>
  <c r="AC2" i="6"/>
  <c r="AB2" i="6"/>
  <c r="AC3" i="5"/>
  <c r="AD3" i="5"/>
  <c r="AE3" i="5"/>
  <c r="AF3" i="5"/>
  <c r="AG3" i="5"/>
  <c r="AH3" i="5"/>
  <c r="AI3" i="5"/>
  <c r="AJ3" i="5"/>
  <c r="AK3" i="5"/>
  <c r="R7" i="5"/>
  <c r="S7" i="5"/>
  <c r="T7" i="5"/>
  <c r="U7" i="5"/>
  <c r="V7" i="5"/>
  <c r="W7" i="5"/>
  <c r="X7" i="5"/>
  <c r="Y7" i="5"/>
  <c r="Z7" i="5"/>
  <c r="AA7" i="5"/>
  <c r="AC8" i="5"/>
  <c r="AD8" i="5"/>
  <c r="AE8" i="5"/>
  <c r="AF8" i="5"/>
  <c r="AG8" i="5"/>
  <c r="AH8" i="5"/>
  <c r="AI8" i="5"/>
  <c r="AJ8" i="5"/>
  <c r="AK8" i="5"/>
  <c r="AB3" i="5"/>
  <c r="A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7" i="18"/>
  <c r="P7" i="18"/>
  <c r="O7" i="18"/>
  <c r="N7" i="18"/>
  <c r="M7" i="18"/>
  <c r="L7" i="18"/>
  <c r="K7" i="18"/>
  <c r="J7" i="18"/>
  <c r="I7" i="18"/>
  <c r="H7" i="18"/>
  <c r="G7" i="18"/>
  <c r="F7" i="18"/>
  <c r="D7" i="18"/>
  <c r="C7" i="18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F5" i="10" l="1"/>
  <c r="N5" i="10"/>
  <c r="V5" i="10"/>
  <c r="E4" i="10"/>
  <c r="M4" i="10"/>
  <c r="U4" i="10"/>
  <c r="D3" i="10"/>
  <c r="L3" i="10"/>
  <c r="T3" i="10"/>
  <c r="C2" i="10"/>
  <c r="K2" i="10"/>
  <c r="S2" i="10"/>
  <c r="S2" i="17" s="1"/>
  <c r="AA2" i="10"/>
  <c r="AA2" i="17" s="1"/>
  <c r="F2" i="9"/>
  <c r="N2" i="9"/>
  <c r="G5" i="10"/>
  <c r="O5" i="10"/>
  <c r="W5" i="10"/>
  <c r="F4" i="10"/>
  <c r="N4" i="10"/>
  <c r="V4" i="10"/>
  <c r="E3" i="10"/>
  <c r="M3" i="10"/>
  <c r="U3" i="10"/>
  <c r="D2" i="10"/>
  <c r="L2" i="10"/>
  <c r="T2" i="10"/>
  <c r="B5" i="10"/>
  <c r="G2" i="9"/>
  <c r="G2" i="11" s="1"/>
  <c r="O2" i="9"/>
  <c r="O2" i="11" s="1"/>
  <c r="W2" i="9"/>
  <c r="J5" i="7"/>
  <c r="R5" i="7"/>
  <c r="Z5" i="7"/>
  <c r="I4" i="7"/>
  <c r="Q4" i="7"/>
  <c r="Y4" i="7"/>
  <c r="E3" i="7"/>
  <c r="E3" i="32" s="1"/>
  <c r="M3" i="7"/>
  <c r="M3" i="32" s="1"/>
  <c r="U3" i="7"/>
  <c r="U3" i="32" s="1"/>
  <c r="D2" i="7"/>
  <c r="L2" i="7"/>
  <c r="T2" i="7"/>
  <c r="B2" i="7"/>
  <c r="J6" i="5"/>
  <c r="R6" i="5"/>
  <c r="Z6" i="5"/>
  <c r="G5" i="5"/>
  <c r="O5" i="5"/>
  <c r="W5" i="5"/>
  <c r="F4" i="5"/>
  <c r="N4" i="5"/>
  <c r="V4" i="5"/>
  <c r="D2" i="5"/>
  <c r="L2" i="5"/>
  <c r="T2" i="5"/>
  <c r="B2" i="5"/>
  <c r="H5" i="10"/>
  <c r="P5" i="10"/>
  <c r="X5" i="10"/>
  <c r="G4" i="10"/>
  <c r="O4" i="10"/>
  <c r="W4" i="10"/>
  <c r="F3" i="10"/>
  <c r="N3" i="10"/>
  <c r="V3" i="10"/>
  <c r="E2" i="10"/>
  <c r="M2" i="10"/>
  <c r="U2" i="10"/>
  <c r="U2" i="17" s="1"/>
  <c r="B4" i="10"/>
  <c r="H2" i="9"/>
  <c r="P2" i="9"/>
  <c r="P2" i="11" s="1"/>
  <c r="X2" i="9"/>
  <c r="C5" i="7"/>
  <c r="K5" i="7"/>
  <c r="S5" i="7"/>
  <c r="AA5" i="7"/>
  <c r="J4" i="7"/>
  <c r="R4" i="7"/>
  <c r="Z4" i="7"/>
  <c r="F3" i="7"/>
  <c r="F3" i="32" s="1"/>
  <c r="N3" i="7"/>
  <c r="N3" i="32" s="1"/>
  <c r="V3" i="7"/>
  <c r="V3" i="32" s="1"/>
  <c r="E2" i="7"/>
  <c r="M2" i="7"/>
  <c r="U2" i="7"/>
  <c r="C6" i="5"/>
  <c r="K6" i="5"/>
  <c r="S6" i="5"/>
  <c r="AA6" i="5"/>
  <c r="H5" i="5"/>
  <c r="K5" i="10"/>
  <c r="Y5" i="10"/>
  <c r="K4" i="10"/>
  <c r="Y4" i="10"/>
  <c r="K3" i="10"/>
  <c r="Y3" i="10"/>
  <c r="N2" i="10"/>
  <c r="Y2" i="10"/>
  <c r="J2" i="9"/>
  <c r="J2" i="11" s="1"/>
  <c r="U2" i="9"/>
  <c r="U2" i="11" s="1"/>
  <c r="D5" i="7"/>
  <c r="N5" i="7"/>
  <c r="X5" i="7"/>
  <c r="K4" i="7"/>
  <c r="U4" i="7"/>
  <c r="C3" i="7"/>
  <c r="C3" i="32" s="1"/>
  <c r="O3" i="7"/>
  <c r="O3" i="32" s="1"/>
  <c r="Y3" i="7"/>
  <c r="Y3" i="32" s="1"/>
  <c r="J2" i="7"/>
  <c r="V2" i="7"/>
  <c r="F6" i="5"/>
  <c r="P6" i="5"/>
  <c r="B6" i="5"/>
  <c r="K5" i="5"/>
  <c r="T5" i="5"/>
  <c r="D4" i="5"/>
  <c r="M4" i="5"/>
  <c r="W4" i="5"/>
  <c r="F2" i="5"/>
  <c r="O2" i="5"/>
  <c r="X2" i="5"/>
  <c r="Y2" i="5"/>
  <c r="P4" i="5"/>
  <c r="Q2" i="5"/>
  <c r="B4" i="5"/>
  <c r="T5" i="10"/>
  <c r="I2" i="10"/>
  <c r="I2" i="17" s="1"/>
  <c r="V5" i="7"/>
  <c r="H2" i="7"/>
  <c r="N6" i="5"/>
  <c r="K4" i="5"/>
  <c r="V2" i="5"/>
  <c r="J4" i="10"/>
  <c r="J2" i="10"/>
  <c r="H4" i="7"/>
  <c r="X3" i="7"/>
  <c r="X3" i="32" s="1"/>
  <c r="S5" i="5"/>
  <c r="W2" i="5"/>
  <c r="L5" i="10"/>
  <c r="Z5" i="10"/>
  <c r="L4" i="10"/>
  <c r="Z4" i="10"/>
  <c r="O3" i="10"/>
  <c r="Z3" i="10"/>
  <c r="O2" i="10"/>
  <c r="Z2" i="10"/>
  <c r="K2" i="9"/>
  <c r="K2" i="11" s="1"/>
  <c r="V2" i="9"/>
  <c r="V2" i="11" s="1"/>
  <c r="E5" i="7"/>
  <c r="O5" i="7"/>
  <c r="Y5" i="7"/>
  <c r="L4" i="7"/>
  <c r="V4" i="7"/>
  <c r="D3" i="7"/>
  <c r="D3" i="32" s="1"/>
  <c r="P3" i="7"/>
  <c r="P3" i="32" s="1"/>
  <c r="Z3" i="7"/>
  <c r="K2" i="7"/>
  <c r="W2" i="7"/>
  <c r="G6" i="5"/>
  <c r="Q6" i="5"/>
  <c r="AA5" i="5"/>
  <c r="L5" i="5"/>
  <c r="U5" i="5"/>
  <c r="E4" i="5"/>
  <c r="O4" i="5"/>
  <c r="X4" i="5"/>
  <c r="G2" i="5"/>
  <c r="P2" i="5"/>
  <c r="G4" i="5"/>
  <c r="H2" i="5"/>
  <c r="Z2" i="5"/>
  <c r="U2" i="5"/>
  <c r="I4" i="10"/>
  <c r="E2" i="9"/>
  <c r="G4" i="7"/>
  <c r="K3" i="7"/>
  <c r="K3" i="32" s="1"/>
  <c r="B5" i="5"/>
  <c r="J5" i="10"/>
  <c r="X3" i="10"/>
  <c r="T2" i="9"/>
  <c r="T2" i="11" s="1"/>
  <c r="AA3" i="7"/>
  <c r="I2" i="7"/>
  <c r="J5" i="5"/>
  <c r="E2" i="5"/>
  <c r="M5" i="10"/>
  <c r="AA5" i="10"/>
  <c r="P4" i="10"/>
  <c r="AA4" i="10"/>
  <c r="P3" i="10"/>
  <c r="AA3" i="10"/>
  <c r="P2" i="10"/>
  <c r="P2" i="17" s="1"/>
  <c r="B3" i="10"/>
  <c r="L2" i="9"/>
  <c r="L2" i="11" s="1"/>
  <c r="Y2" i="9"/>
  <c r="F5" i="7"/>
  <c r="P5" i="7"/>
  <c r="C4" i="7"/>
  <c r="M4" i="7"/>
  <c r="W4" i="7"/>
  <c r="G3" i="7"/>
  <c r="G3" i="32" s="1"/>
  <c r="Q3" i="7"/>
  <c r="Q3" i="32" s="1"/>
  <c r="N2" i="7"/>
  <c r="X2" i="7"/>
  <c r="H6" i="5"/>
  <c r="T6" i="5"/>
  <c r="C5" i="5"/>
  <c r="M5" i="5"/>
  <c r="V5" i="5"/>
  <c r="Y4" i="5"/>
  <c r="L5" i="7"/>
  <c r="I5" i="5"/>
  <c r="X4" i="10"/>
  <c r="M5" i="7"/>
  <c r="S2" i="7"/>
  <c r="L4" i="5"/>
  <c r="C5" i="10"/>
  <c r="Q5" i="10"/>
  <c r="C4" i="10"/>
  <c r="Q4" i="10"/>
  <c r="C3" i="10"/>
  <c r="Q3" i="10"/>
  <c r="F2" i="10"/>
  <c r="Q2" i="10"/>
  <c r="Q2" i="17" s="1"/>
  <c r="B2" i="10"/>
  <c r="M2" i="9"/>
  <c r="Z2" i="9"/>
  <c r="G5" i="7"/>
  <c r="Q5" i="7"/>
  <c r="D4" i="7"/>
  <c r="N4" i="7"/>
  <c r="X4" i="7"/>
  <c r="H3" i="7"/>
  <c r="H3" i="32" s="1"/>
  <c r="R3" i="7"/>
  <c r="R3" i="32" s="1"/>
  <c r="C2" i="7"/>
  <c r="O2" i="7"/>
  <c r="Y2" i="7"/>
  <c r="I6" i="5"/>
  <c r="U6" i="5"/>
  <c r="D5" i="5"/>
  <c r="N5" i="5"/>
  <c r="X5" i="5"/>
  <c r="H4" i="5"/>
  <c r="Q4" i="5"/>
  <c r="Z4" i="5"/>
  <c r="I2" i="5"/>
  <c r="R2" i="5"/>
  <c r="AA2" i="5"/>
  <c r="J2" i="5"/>
  <c r="T3" i="7"/>
  <c r="T3" i="32" s="1"/>
  <c r="W6" i="5"/>
  <c r="J4" i="5"/>
  <c r="I5" i="10"/>
  <c r="W2" i="10"/>
  <c r="S4" i="7"/>
  <c r="W3" i="7"/>
  <c r="W3" i="32" s="1"/>
  <c r="D6" i="5"/>
  <c r="R5" i="5"/>
  <c r="M2" i="5"/>
  <c r="X2" i="10"/>
  <c r="X2" i="17" s="1"/>
  <c r="W5" i="7"/>
  <c r="L3" i="7"/>
  <c r="L3" i="32" s="1"/>
  <c r="O6" i="5"/>
  <c r="U4" i="5"/>
  <c r="D5" i="10"/>
  <c r="R5" i="10"/>
  <c r="D4" i="10"/>
  <c r="R4" i="10"/>
  <c r="G3" i="10"/>
  <c r="R3" i="10"/>
  <c r="G2" i="10"/>
  <c r="R2" i="10"/>
  <c r="R2" i="17" s="1"/>
  <c r="C2" i="9"/>
  <c r="Q2" i="9"/>
  <c r="AA2" i="9"/>
  <c r="H5" i="7"/>
  <c r="T5" i="7"/>
  <c r="E4" i="7"/>
  <c r="O4" i="7"/>
  <c r="AA4" i="7"/>
  <c r="I3" i="7"/>
  <c r="I3" i="32" s="1"/>
  <c r="S3" i="7"/>
  <c r="S3" i="32" s="1"/>
  <c r="F2" i="7"/>
  <c r="P2" i="7"/>
  <c r="Z2" i="7"/>
  <c r="L6" i="5"/>
  <c r="V6" i="5"/>
  <c r="E5" i="5"/>
  <c r="P5" i="5"/>
  <c r="Y5" i="5"/>
  <c r="I4" i="5"/>
  <c r="R4" i="5"/>
  <c r="AA4" i="5"/>
  <c r="S2" i="5"/>
  <c r="Q2" i="7"/>
  <c r="Q5" i="5"/>
  <c r="S4" i="5"/>
  <c r="T4" i="5"/>
  <c r="U5" i="10"/>
  <c r="J3" i="10"/>
  <c r="I2" i="9"/>
  <c r="I2" i="11" s="1"/>
  <c r="T4" i="7"/>
  <c r="E6" i="5"/>
  <c r="C4" i="5"/>
  <c r="N2" i="5"/>
  <c r="E5" i="10"/>
  <c r="S5" i="10"/>
  <c r="H4" i="10"/>
  <c r="S4" i="10"/>
  <c r="H3" i="10"/>
  <c r="S3" i="10"/>
  <c r="H2" i="10"/>
  <c r="H2" i="17" s="1"/>
  <c r="V2" i="10"/>
  <c r="D2" i="9"/>
  <c r="D2" i="11" s="1"/>
  <c r="R2" i="9"/>
  <c r="B2" i="9"/>
  <c r="B2" i="11" s="1"/>
  <c r="I5" i="7"/>
  <c r="U5" i="7"/>
  <c r="F4" i="7"/>
  <c r="P4" i="7"/>
  <c r="B5" i="7"/>
  <c r="J3" i="7"/>
  <c r="J3" i="32" s="1"/>
  <c r="G2" i="7"/>
  <c r="AA2" i="7"/>
  <c r="M6" i="5"/>
  <c r="F5" i="5"/>
  <c r="Z5" i="5"/>
  <c r="K2" i="5"/>
  <c r="T4" i="10"/>
  <c r="I3" i="10"/>
  <c r="W3" i="10"/>
  <c r="S2" i="9"/>
  <c r="S2" i="11" s="1"/>
  <c r="B4" i="7"/>
  <c r="R2" i="7"/>
  <c r="X6" i="5"/>
  <c r="C2" i="5"/>
  <c r="Y6" i="5"/>
  <c r="AC7" i="5"/>
  <c r="AH5" i="16"/>
  <c r="Z5" i="16"/>
  <c r="R5" i="16"/>
  <c r="J5" i="16"/>
  <c r="AJ4" i="16"/>
  <c r="AB4" i="16"/>
  <c r="T4" i="16"/>
  <c r="L4" i="16"/>
  <c r="D4" i="16"/>
  <c r="AD3" i="16"/>
  <c r="V3" i="16"/>
  <c r="V7" i="16" s="1"/>
  <c r="N3" i="16"/>
  <c r="N7" i="16" s="1"/>
  <c r="F3" i="16"/>
  <c r="F7" i="16" s="1"/>
  <c r="AJ6" i="16"/>
  <c r="AB6" i="16"/>
  <c r="T6" i="16"/>
  <c r="L6" i="16"/>
  <c r="D6" i="16"/>
  <c r="AC6" i="6"/>
  <c r="C5" i="16"/>
  <c r="AE5" i="16"/>
  <c r="W5" i="16"/>
  <c r="O5" i="16"/>
  <c r="G5" i="16"/>
  <c r="AG4" i="16"/>
  <c r="Y4" i="16"/>
  <c r="Q4" i="16"/>
  <c r="I4" i="16"/>
  <c r="AI3" i="16"/>
  <c r="AA3" i="16"/>
  <c r="AA7" i="16" s="1"/>
  <c r="S3" i="16"/>
  <c r="S7" i="16" s="1"/>
  <c r="AB7" i="16" s="1"/>
  <c r="K3" i="16"/>
  <c r="K7" i="16" s="1"/>
  <c r="B3" i="16"/>
  <c r="B7" i="16" s="1"/>
  <c r="AG6" i="16"/>
  <c r="Y6" i="16"/>
  <c r="Q6" i="16"/>
  <c r="I6" i="16"/>
  <c r="G53" i="27"/>
  <c r="O53" i="27"/>
  <c r="W53" i="27"/>
  <c r="H53" i="27"/>
  <c r="P53" i="27"/>
  <c r="X53" i="27"/>
  <c r="I53" i="27"/>
  <c r="Q53" i="27"/>
  <c r="Y53" i="27"/>
  <c r="E53" i="27"/>
  <c r="S53" i="27"/>
  <c r="F53" i="27"/>
  <c r="T53" i="27"/>
  <c r="J53" i="27"/>
  <c r="U53" i="27"/>
  <c r="N53" i="27"/>
  <c r="K53" i="27"/>
  <c r="V53" i="27"/>
  <c r="D53" i="27"/>
  <c r="L53" i="27"/>
  <c r="Z53" i="27"/>
  <c r="AB53" i="27"/>
  <c r="M53" i="27"/>
  <c r="AA53" i="27"/>
  <c r="R53" i="27"/>
  <c r="AK7" i="17"/>
  <c r="C4" i="16"/>
  <c r="AD5" i="16"/>
  <c r="V5" i="16"/>
  <c r="N5" i="16"/>
  <c r="F5" i="16"/>
  <c r="AF4" i="16"/>
  <c r="X4" i="16"/>
  <c r="P4" i="16"/>
  <c r="H4" i="16"/>
  <c r="AH3" i="16"/>
  <c r="Z3" i="16"/>
  <c r="Z7" i="16" s="1"/>
  <c r="R3" i="16"/>
  <c r="R7" i="16" s="1"/>
  <c r="J3" i="16"/>
  <c r="J7" i="16" s="1"/>
  <c r="B4" i="16"/>
  <c r="AF6" i="16"/>
  <c r="X6" i="16"/>
  <c r="P6" i="16"/>
  <c r="H6" i="16"/>
  <c r="AK5" i="16"/>
  <c r="AC5" i="16"/>
  <c r="U5" i="16"/>
  <c r="M5" i="16"/>
  <c r="E5" i="16"/>
  <c r="AE4" i="16"/>
  <c r="W4" i="16"/>
  <c r="O4" i="16"/>
  <c r="G4" i="16"/>
  <c r="AG3" i="16"/>
  <c r="Y3" i="16"/>
  <c r="Y7" i="16" s="1"/>
  <c r="Q3" i="16"/>
  <c r="Q7" i="16" s="1"/>
  <c r="I3" i="16"/>
  <c r="I7" i="16" s="1"/>
  <c r="B5" i="16"/>
  <c r="AE6" i="16"/>
  <c r="W6" i="16"/>
  <c r="O6" i="16"/>
  <c r="G6" i="16"/>
  <c r="AH7" i="11"/>
  <c r="AJ5" i="16"/>
  <c r="AB5" i="16"/>
  <c r="T5" i="16"/>
  <c r="L5" i="16"/>
  <c r="D5" i="16"/>
  <c r="AD4" i="16"/>
  <c r="V4" i="16"/>
  <c r="N4" i="16"/>
  <c r="F4" i="16"/>
  <c r="AF3" i="16"/>
  <c r="X3" i="16"/>
  <c r="X7" i="16" s="1"/>
  <c r="AG7" i="16" s="1"/>
  <c r="P3" i="16"/>
  <c r="P7" i="16" s="1"/>
  <c r="H3" i="16"/>
  <c r="H7" i="16" s="1"/>
  <c r="B6" i="16"/>
  <c r="AD6" i="16"/>
  <c r="V6" i="16"/>
  <c r="N6" i="16"/>
  <c r="F6" i="16"/>
  <c r="AH7" i="9"/>
  <c r="AI5" i="16"/>
  <c r="AA5" i="16"/>
  <c r="S5" i="16"/>
  <c r="K5" i="16"/>
  <c r="AK4" i="16"/>
  <c r="AC4" i="16"/>
  <c r="U4" i="16"/>
  <c r="M4" i="16"/>
  <c r="E4" i="16"/>
  <c r="AE3" i="16"/>
  <c r="W3" i="16"/>
  <c r="W7" i="16" s="1"/>
  <c r="AH7" i="16" s="1"/>
  <c r="O3" i="16"/>
  <c r="O7" i="16" s="1"/>
  <c r="G3" i="16"/>
  <c r="G7" i="16" s="1"/>
  <c r="AK6" i="16"/>
  <c r="AC6" i="16"/>
  <c r="U6" i="16"/>
  <c r="M6" i="16"/>
  <c r="AH7" i="5"/>
  <c r="AF7" i="5"/>
  <c r="AC7" i="17"/>
  <c r="B2" i="17"/>
  <c r="N2" i="11"/>
  <c r="F2" i="11"/>
  <c r="W2" i="11"/>
  <c r="J2" i="17"/>
  <c r="AD7" i="5"/>
  <c r="AD7" i="17"/>
  <c r="M2" i="11"/>
  <c r="E2" i="11"/>
  <c r="Y2" i="17"/>
  <c r="T3" i="23"/>
  <c r="L3" i="23"/>
  <c r="J3" i="23"/>
  <c r="G3" i="23"/>
  <c r="Q3" i="23"/>
  <c r="D3" i="23"/>
  <c r="B3" i="23"/>
  <c r="N3" i="23"/>
  <c r="V3" i="23"/>
  <c r="H3" i="23"/>
  <c r="F3" i="23"/>
  <c r="S3" i="23"/>
  <c r="R3" i="23"/>
  <c r="X3" i="23"/>
  <c r="K3" i="23"/>
  <c r="I3" i="23"/>
  <c r="M3" i="23"/>
  <c r="C3" i="23"/>
  <c r="AI7" i="18"/>
  <c r="C2" i="11"/>
  <c r="W2" i="17"/>
  <c r="O2" i="17"/>
  <c r="G2" i="17"/>
  <c r="AI7" i="9"/>
  <c r="AI7" i="11"/>
  <c r="AA2" i="11"/>
  <c r="V2" i="17"/>
  <c r="N2" i="17"/>
  <c r="F2" i="17"/>
  <c r="Q2" i="11"/>
  <c r="Z2" i="11"/>
  <c r="M2" i="17"/>
  <c r="E2" i="17"/>
  <c r="E9" i="27"/>
  <c r="F9" i="27" s="1"/>
  <c r="H2" i="11"/>
  <c r="Y2" i="11"/>
  <c r="T2" i="17"/>
  <c r="L2" i="17"/>
  <c r="D2" i="17"/>
  <c r="AI7" i="12"/>
  <c r="X2" i="11"/>
  <c r="Z2" i="17"/>
  <c r="K2" i="17"/>
  <c r="C2" i="17"/>
  <c r="AI7" i="16"/>
  <c r="AJ7" i="6"/>
  <c r="AJ6" i="6"/>
  <c r="AD7" i="6"/>
  <c r="AD6" i="6"/>
  <c r="AE6" i="6"/>
  <c r="AE7" i="6"/>
  <c r="AG7" i="6"/>
  <c r="AG6" i="6"/>
  <c r="AI6" i="6"/>
  <c r="AI7" i="6"/>
  <c r="AB7" i="6"/>
  <c r="AB6" i="6"/>
  <c r="AH7" i="6"/>
  <c r="AH6" i="6"/>
  <c r="AF7" i="6"/>
  <c r="AF6" i="6"/>
  <c r="AK7" i="6"/>
  <c r="AK6" i="6"/>
  <c r="AB7" i="5"/>
  <c r="AB7" i="9"/>
  <c r="AF7" i="9"/>
  <c r="AJ7" i="9"/>
  <c r="AB7" i="11"/>
  <c r="AF7" i="11"/>
  <c r="AJ7" i="11"/>
  <c r="AG7" i="17"/>
  <c r="AJ7" i="5"/>
  <c r="AI7" i="5"/>
  <c r="AE7" i="5"/>
  <c r="AC7" i="9"/>
  <c r="AG7" i="9"/>
  <c r="AK7" i="9"/>
  <c r="AC7" i="11"/>
  <c r="AG7" i="11"/>
  <c r="AK7" i="11"/>
  <c r="AH7" i="17"/>
  <c r="AH7" i="12"/>
  <c r="AD7" i="12"/>
  <c r="AK7" i="12"/>
  <c r="AG7" i="12"/>
  <c r="AC7" i="12"/>
  <c r="AJ7" i="12"/>
  <c r="AF7" i="12"/>
  <c r="AB7" i="12"/>
  <c r="AH7" i="18"/>
  <c r="AD7" i="18"/>
  <c r="AK7" i="18"/>
  <c r="AG7" i="18"/>
  <c r="AC7" i="18"/>
  <c r="AJ7" i="18"/>
  <c r="AF7" i="18"/>
  <c r="AB7" i="18"/>
  <c r="AK7" i="5"/>
  <c r="AG7" i="5"/>
  <c r="AE7" i="9"/>
  <c r="AE7" i="11"/>
  <c r="AJ7" i="17"/>
  <c r="AF7" i="17"/>
  <c r="AB7" i="17"/>
  <c r="AI7" i="17"/>
  <c r="AE7" i="17"/>
  <c r="AE7" i="12"/>
  <c r="AE7" i="18"/>
  <c r="G9" i="27"/>
  <c r="B2" i="12"/>
  <c r="U3" i="23" l="1"/>
  <c r="O3" i="23"/>
  <c r="P3" i="23"/>
  <c r="AA3" i="23"/>
  <c r="AA3" i="32"/>
  <c r="W3" i="23"/>
  <c r="Z3" i="23"/>
  <c r="Z3" i="32"/>
  <c r="P6" i="10"/>
  <c r="P7" i="10"/>
  <c r="E7" i="7"/>
  <c r="E4" i="18" s="1"/>
  <c r="E5" i="18" s="1"/>
  <c r="E6" i="18" s="1"/>
  <c r="E6" i="7"/>
  <c r="E3" i="23"/>
  <c r="H6" i="10"/>
  <c r="H7" i="10"/>
  <c r="R7" i="10"/>
  <c r="R6" i="10"/>
  <c r="L7" i="7"/>
  <c r="L4" i="18" s="1"/>
  <c r="L5" i="18" s="1"/>
  <c r="L6" i="18" s="1"/>
  <c r="L6" i="7"/>
  <c r="Q6" i="10"/>
  <c r="Q7" i="10"/>
  <c r="AA7" i="10"/>
  <c r="AA6" i="10"/>
  <c r="M7" i="7"/>
  <c r="M4" i="18" s="1"/>
  <c r="M5" i="18" s="1"/>
  <c r="M6" i="18" s="1"/>
  <c r="M6" i="7"/>
  <c r="M7" i="10"/>
  <c r="M6" i="10"/>
  <c r="D7" i="10"/>
  <c r="D6" i="10"/>
  <c r="AF7" i="16"/>
  <c r="J7" i="10"/>
  <c r="J6" i="10"/>
  <c r="Z6" i="7"/>
  <c r="Z7" i="7"/>
  <c r="Z4" i="18" s="1"/>
  <c r="Z5" i="18" s="1"/>
  <c r="Z6" i="18" s="1"/>
  <c r="Y6" i="7"/>
  <c r="Y7" i="7"/>
  <c r="Y4" i="18" s="1"/>
  <c r="Y5" i="18" s="1"/>
  <c r="Y6" i="18" s="1"/>
  <c r="AK7" i="16"/>
  <c r="W7" i="10"/>
  <c r="W6" i="10"/>
  <c r="X6" i="10"/>
  <c r="X7" i="10"/>
  <c r="P7" i="7"/>
  <c r="P4" i="18" s="1"/>
  <c r="P5" i="18" s="1"/>
  <c r="P6" i="18" s="1"/>
  <c r="P6" i="7"/>
  <c r="O7" i="7"/>
  <c r="O4" i="18" s="1"/>
  <c r="O5" i="18" s="1"/>
  <c r="O6" i="18" s="1"/>
  <c r="O6" i="7"/>
  <c r="G7" i="10"/>
  <c r="G6" i="10"/>
  <c r="AA6" i="7"/>
  <c r="AA7" i="7"/>
  <c r="AA4" i="18" s="1"/>
  <c r="AA5" i="18" s="1"/>
  <c r="AA6" i="18" s="1"/>
  <c r="AJ7" i="16"/>
  <c r="AC7" i="16"/>
  <c r="I6" i="10"/>
  <c r="I7" i="10"/>
  <c r="J6" i="7"/>
  <c r="J7" i="7"/>
  <c r="J4" i="18" s="1"/>
  <c r="J5" i="18" s="1"/>
  <c r="J6" i="18" s="1"/>
  <c r="S6" i="7"/>
  <c r="S7" i="7"/>
  <c r="S4" i="18" s="1"/>
  <c r="S5" i="18" s="1"/>
  <c r="S6" i="18" s="1"/>
  <c r="T7" i="7"/>
  <c r="T4" i="18" s="1"/>
  <c r="T5" i="18" s="1"/>
  <c r="T6" i="18" s="1"/>
  <c r="T6" i="7"/>
  <c r="R6" i="7"/>
  <c r="R7" i="7"/>
  <c r="B7" i="7"/>
  <c r="B4" i="18" s="1"/>
  <c r="B5" i="18" s="1"/>
  <c r="B6" i="18" s="1"/>
  <c r="B6" i="7"/>
  <c r="D7" i="7"/>
  <c r="D4" i="18" s="1"/>
  <c r="D5" i="18" s="1"/>
  <c r="D6" i="18" s="1"/>
  <c r="D6" i="7"/>
  <c r="C6" i="7"/>
  <c r="C7" i="7"/>
  <c r="C4" i="18" s="1"/>
  <c r="C5" i="18" s="1"/>
  <c r="C6" i="18" s="1"/>
  <c r="V7" i="7"/>
  <c r="V4" i="18" s="1"/>
  <c r="V5" i="18" s="1"/>
  <c r="V6" i="18" s="1"/>
  <c r="V6" i="7"/>
  <c r="E7" i="10"/>
  <c r="E6" i="10"/>
  <c r="AE7" i="16"/>
  <c r="AD7" i="16"/>
  <c r="I6" i="7"/>
  <c r="I7" i="7"/>
  <c r="I4" i="18" s="1"/>
  <c r="I5" i="18" s="1"/>
  <c r="I6" i="18" s="1"/>
  <c r="H7" i="7"/>
  <c r="H4" i="18" s="1"/>
  <c r="H5" i="18" s="1"/>
  <c r="H6" i="18" s="1"/>
  <c r="H6" i="7"/>
  <c r="Q7" i="7"/>
  <c r="Q4" i="18" s="1"/>
  <c r="Q5" i="18" s="1"/>
  <c r="Q6" i="18" s="1"/>
  <c r="Q6" i="7"/>
  <c r="N7" i="7"/>
  <c r="N4" i="18" s="1"/>
  <c r="N5" i="18" s="1"/>
  <c r="N6" i="18" s="1"/>
  <c r="N6" i="7"/>
  <c r="V7" i="10"/>
  <c r="V6" i="10"/>
  <c r="W7" i="7"/>
  <c r="W4" i="18" s="1"/>
  <c r="W5" i="18" s="1"/>
  <c r="W6" i="18" s="1"/>
  <c r="W6" i="7"/>
  <c r="G7" i="7"/>
  <c r="G4" i="18" s="1"/>
  <c r="G5" i="18" s="1"/>
  <c r="G6" i="18" s="1"/>
  <c r="G6" i="7"/>
  <c r="B6" i="10"/>
  <c r="B7" i="10"/>
  <c r="K6" i="7"/>
  <c r="K7" i="7"/>
  <c r="K4" i="18" s="1"/>
  <c r="K5" i="18" s="1"/>
  <c r="K6" i="18" s="1"/>
  <c r="Z7" i="10"/>
  <c r="Z6" i="10"/>
  <c r="X7" i="7"/>
  <c r="X4" i="18" s="1"/>
  <c r="X5" i="18" s="1"/>
  <c r="X6" i="18" s="1"/>
  <c r="X6" i="7"/>
  <c r="Y6" i="10"/>
  <c r="Y7" i="10"/>
  <c r="F7" i="7"/>
  <c r="F4" i="18" s="1"/>
  <c r="F5" i="18" s="1"/>
  <c r="F6" i="18" s="1"/>
  <c r="F6" i="7"/>
  <c r="N7" i="10"/>
  <c r="N6" i="10"/>
  <c r="T7" i="10"/>
  <c r="T6" i="10"/>
  <c r="C7" i="10"/>
  <c r="C6" i="10"/>
  <c r="Y3" i="23"/>
  <c r="S7" i="10"/>
  <c r="S6" i="10"/>
  <c r="O7" i="10"/>
  <c r="O6" i="10"/>
  <c r="K7" i="10"/>
  <c r="K6" i="10"/>
  <c r="F7" i="10"/>
  <c r="F6" i="10"/>
  <c r="U7" i="7"/>
  <c r="U4" i="18" s="1"/>
  <c r="U5" i="18" s="1"/>
  <c r="U6" i="18" s="1"/>
  <c r="U6" i="7"/>
  <c r="U7" i="10"/>
  <c r="U6" i="10"/>
  <c r="L7" i="10"/>
  <c r="L6" i="10"/>
  <c r="AH2" i="10"/>
  <c r="AH2" i="17" s="1"/>
  <c r="AC2" i="10"/>
  <c r="AC2" i="17" s="1"/>
  <c r="AI2" i="9"/>
  <c r="AI2" i="11" s="1"/>
  <c r="AK2" i="10"/>
  <c r="AK2" i="17" s="1"/>
  <c r="AF2" i="10"/>
  <c r="AF2" i="17" s="1"/>
  <c r="AI2" i="10"/>
  <c r="AI2" i="17" s="1"/>
  <c r="AG2" i="10"/>
  <c r="AG2" i="17" s="1"/>
  <c r="R2" i="11"/>
  <c r="AC2" i="9"/>
  <c r="AC2" i="11" s="1"/>
  <c r="AE2" i="9"/>
  <c r="AE2" i="11" s="1"/>
  <c r="AK3" i="7"/>
  <c r="AB6" i="5"/>
  <c r="AJ3" i="10"/>
  <c r="AH6" i="5"/>
  <c r="AH3" i="7"/>
  <c r="AJ3" i="7"/>
  <c r="AK3" i="10"/>
  <c r="AB3" i="7"/>
  <c r="AJ6" i="5"/>
  <c r="AI3" i="10"/>
  <c r="AI3" i="7"/>
  <c r="AE6" i="10"/>
  <c r="AE3" i="7"/>
  <c r="AG3" i="7"/>
  <c r="AD3" i="7"/>
  <c r="AC3" i="7"/>
  <c r="AF3" i="7"/>
  <c r="AC6" i="5"/>
  <c r="AD2" i="10"/>
  <c r="AD2" i="17" s="1"/>
  <c r="AJ2" i="10"/>
  <c r="AJ2" i="17" s="1"/>
  <c r="AF6" i="7"/>
  <c r="AF3" i="10"/>
  <c r="AJ5" i="5"/>
  <c r="AC5" i="7"/>
  <c r="AI5" i="5"/>
  <c r="AH2" i="5"/>
  <c r="AJ5" i="7"/>
  <c r="AD5" i="10"/>
  <c r="AG2" i="7"/>
  <c r="AD2" i="5"/>
  <c r="AE5" i="5"/>
  <c r="AI2" i="5"/>
  <c r="AF5" i="10"/>
  <c r="AB5" i="10"/>
  <c r="AJ2" i="7"/>
  <c r="AG5" i="5"/>
  <c r="AE2" i="5"/>
  <c r="AG5" i="10"/>
  <c r="AI5" i="7"/>
  <c r="AK5" i="7"/>
  <c r="AK5" i="10"/>
  <c r="AB2" i="5"/>
  <c r="AJ5" i="10"/>
  <c r="AC2" i="5"/>
  <c r="AE2" i="7"/>
  <c r="AD5" i="5"/>
  <c r="AG2" i="5"/>
  <c r="AI5" i="10"/>
  <c r="AH5" i="10"/>
  <c r="AD5" i="7"/>
  <c r="AJ2" i="5"/>
  <c r="AC5" i="10"/>
  <c r="AF2" i="7"/>
  <c r="AK6" i="5"/>
  <c r="AF6" i="5"/>
  <c r="AJ2" i="9"/>
  <c r="AJ2" i="11" s="1"/>
  <c r="AB2" i="7"/>
  <c r="AH2" i="7"/>
  <c r="AE2" i="10"/>
  <c r="AE2" i="17" s="1"/>
  <c r="AD2" i="7"/>
  <c r="AD6" i="5"/>
  <c r="AB2" i="10"/>
  <c r="AB2" i="17" s="1"/>
  <c r="AF6" i="10"/>
  <c r="AH3" i="10"/>
  <c r="AK4" i="7"/>
  <c r="AK4" i="5"/>
  <c r="AI4" i="10"/>
  <c r="AI4" i="7"/>
  <c r="AJ4" i="5"/>
  <c r="AF4" i="5"/>
  <c r="AB4" i="5"/>
  <c r="AB4" i="7"/>
  <c r="AH4" i="7"/>
  <c r="AE4" i="5"/>
  <c r="AB4" i="10"/>
  <c r="AG4" i="5"/>
  <c r="AH4" i="5"/>
  <c r="AD4" i="5"/>
  <c r="AC4" i="5"/>
  <c r="AE4" i="7"/>
  <c r="AD4" i="10"/>
  <c r="AC4" i="7"/>
  <c r="AG4" i="10"/>
  <c r="AH4" i="10"/>
  <c r="AG4" i="7"/>
  <c r="AF5" i="7"/>
  <c r="AF2" i="9"/>
  <c r="AF2" i="11" s="1"/>
  <c r="AG6" i="5"/>
  <c r="AJ4" i="7"/>
  <c r="AK4" i="10"/>
  <c r="AH5" i="7"/>
  <c r="AE5" i="10"/>
  <c r="AH2" i="9"/>
  <c r="AH2" i="11" s="1"/>
  <c r="AG2" i="9"/>
  <c r="AG2" i="11" s="1"/>
  <c r="AK2" i="7"/>
  <c r="AG5" i="7"/>
  <c r="AF4" i="7"/>
  <c r="AF2" i="5"/>
  <c r="AD2" i="9"/>
  <c r="AD2" i="11" s="1"/>
  <c r="AD7" i="10"/>
  <c r="AC5" i="5"/>
  <c r="AI2" i="7"/>
  <c r="AK2" i="5"/>
  <c r="AF5" i="5"/>
  <c r="AE5" i="7"/>
  <c r="AD3" i="10"/>
  <c r="AK5" i="5"/>
  <c r="AI6" i="5"/>
  <c r="AG3" i="10"/>
  <c r="AB3" i="10"/>
  <c r="AC2" i="7"/>
  <c r="AB5" i="7"/>
  <c r="AD4" i="7"/>
  <c r="AH5" i="5"/>
  <c r="AE6" i="5"/>
  <c r="AK2" i="9"/>
  <c r="AK2" i="11" s="1"/>
  <c r="AE3" i="10"/>
  <c r="AC4" i="10"/>
  <c r="AB5" i="5"/>
  <c r="AB2" i="9"/>
  <c r="AB2" i="11" s="1"/>
  <c r="AC3" i="10"/>
  <c r="AE4" i="10"/>
  <c r="AF4" i="10"/>
  <c r="AI4" i="5"/>
  <c r="AJ4" i="10"/>
  <c r="R4" i="18"/>
  <c r="R5" i="18" s="1"/>
  <c r="R6" i="18" s="1"/>
  <c r="C2" i="12"/>
  <c r="H9" i="27"/>
  <c r="AD3" i="23" l="1"/>
  <c r="AD3" i="32"/>
  <c r="AI3" i="23"/>
  <c r="AI3" i="32"/>
  <c r="AG3" i="23"/>
  <c r="AG3" i="32"/>
  <c r="AJ3" i="23"/>
  <c r="AJ3" i="32"/>
  <c r="AG6" i="7"/>
  <c r="AG6" i="10"/>
  <c r="AH7" i="10"/>
  <c r="AF3" i="23"/>
  <c r="AF3" i="32"/>
  <c r="AE3" i="23"/>
  <c r="AE3" i="32"/>
  <c r="AH3" i="23"/>
  <c r="AH3" i="32"/>
  <c r="AK3" i="23"/>
  <c r="AK3" i="32"/>
  <c r="AJ6" i="10"/>
  <c r="AC3" i="23"/>
  <c r="AC3" i="32"/>
  <c r="AB3" i="23"/>
  <c r="AB3" i="32"/>
  <c r="AF7" i="10"/>
  <c r="AE7" i="10"/>
  <c r="AB7" i="10"/>
  <c r="AC6" i="10"/>
  <c r="AJ6" i="7"/>
  <c r="AE6" i="7"/>
  <c r="AB6" i="7"/>
  <c r="AB6" i="10"/>
  <c r="AD6" i="10"/>
  <c r="AI6" i="10"/>
  <c r="AH7" i="7"/>
  <c r="AH4" i="18" s="1"/>
  <c r="AH5" i="18" s="1"/>
  <c r="AH6" i="18" s="1"/>
  <c r="AC7" i="7"/>
  <c r="AC4" i="18" s="1"/>
  <c r="AC5" i="18" s="1"/>
  <c r="AC6" i="18" s="1"/>
  <c r="AJ7" i="7"/>
  <c r="AJ4" i="18" s="1"/>
  <c r="AJ5" i="18" s="1"/>
  <c r="AJ6" i="18" s="1"/>
  <c r="AK7" i="7"/>
  <c r="AK4" i="18" s="1"/>
  <c r="AK5" i="18" s="1"/>
  <c r="AK6" i="18" s="1"/>
  <c r="AB7" i="7"/>
  <c r="AB4" i="18" s="1"/>
  <c r="AB5" i="18" s="1"/>
  <c r="AB6" i="18" s="1"/>
  <c r="AI7" i="7"/>
  <c r="AI4" i="18" s="1"/>
  <c r="AI5" i="18" s="1"/>
  <c r="AI6" i="18" s="1"/>
  <c r="AG7" i="7"/>
  <c r="AG4" i="18" s="1"/>
  <c r="AG5" i="18" s="1"/>
  <c r="AG6" i="18" s="1"/>
  <c r="AD7" i="7"/>
  <c r="AD4" i="18" s="1"/>
  <c r="AD5" i="18" s="1"/>
  <c r="AD6" i="18" s="1"/>
  <c r="AF7" i="7"/>
  <c r="AF4" i="18" s="1"/>
  <c r="AF5" i="18" s="1"/>
  <c r="AF6" i="18" s="1"/>
  <c r="AE7" i="7"/>
  <c r="AE4" i="18" s="1"/>
  <c r="AE5" i="18" s="1"/>
  <c r="AE6" i="18" s="1"/>
  <c r="AC6" i="7"/>
  <c r="AD6" i="7"/>
  <c r="AK6" i="10"/>
  <c r="AI7" i="10"/>
  <c r="AG7" i="10"/>
  <c r="AI6" i="7"/>
  <c r="AH6" i="7"/>
  <c r="AH6" i="10"/>
  <c r="AK6" i="7"/>
  <c r="AK7" i="10"/>
  <c r="AJ7" i="10"/>
  <c r="AC7" i="10"/>
  <c r="I9" i="27"/>
  <c r="D2" i="12"/>
  <c r="J9" i="27" l="1"/>
  <c r="E2" i="12"/>
  <c r="K9" i="27" l="1"/>
  <c r="F2" i="12"/>
  <c r="L9" i="27" l="1"/>
  <c r="G2" i="12"/>
  <c r="H2" i="12" l="1"/>
  <c r="M9" i="27"/>
  <c r="N9" i="27" l="1"/>
  <c r="I2" i="12"/>
  <c r="O9" i="27" l="1"/>
  <c r="J2" i="12"/>
  <c r="P9" i="27" l="1"/>
  <c r="K2" i="12"/>
  <c r="L2" i="12" l="1"/>
  <c r="Q9" i="27"/>
  <c r="R9" i="27" l="1"/>
  <c r="M2" i="12"/>
  <c r="N2" i="12" l="1"/>
  <c r="S9" i="27"/>
  <c r="T9" i="27" l="1"/>
  <c r="O2" i="12"/>
  <c r="P2" i="12" l="1"/>
  <c r="U9" i="27"/>
  <c r="V9" i="27" l="1"/>
  <c r="Q2" i="12"/>
  <c r="W9" i="27" l="1"/>
  <c r="R2" i="12"/>
  <c r="X9" i="27" l="1"/>
  <c r="S2" i="12"/>
  <c r="T2" i="12" l="1"/>
  <c r="Y9" i="27"/>
  <c r="U2" i="12" l="1"/>
  <c r="Z9" i="27"/>
  <c r="AA9" i="27" l="1"/>
  <c r="V2" i="12"/>
  <c r="W2" i="12" l="1"/>
  <c r="X2" i="12" l="1"/>
  <c r="Y2" i="12" l="1"/>
  <c r="AA2" i="12" l="1"/>
  <c r="Z2" i="12"/>
  <c r="AH2" i="12" l="1"/>
  <c r="AG2" i="12"/>
  <c r="AD2" i="12"/>
  <c r="AB2" i="12"/>
  <c r="AE2" i="12"/>
  <c r="AI2" i="12"/>
  <c r="AJ2" i="12"/>
  <c r="AK2" i="12"/>
  <c r="AF2" i="12"/>
  <c r="AC2" i="12"/>
</calcChain>
</file>

<file path=xl/sharedStrings.xml><?xml version="1.0" encoding="utf-8"?>
<sst xmlns="http://schemas.openxmlformats.org/spreadsheetml/2006/main" count="504" uniqueCount="189">
  <si>
    <t>Year</t>
  </si>
  <si>
    <t>Transportation Sector Price ($/BTU)</t>
  </si>
  <si>
    <t>Electricity Sector Price ($/BTU)</t>
  </si>
  <si>
    <t>Industry Sector Price ($/BTU)</t>
  </si>
  <si>
    <t>Residential Buildings Sector Price ($/BTU)</t>
  </si>
  <si>
    <t>Commercial Buildings Sector Price ($/BTU)</t>
  </si>
  <si>
    <t>Notes</t>
  </si>
  <si>
    <t>sector has been split into two "sectors" for purposes of this variable and related calculations.</t>
  </si>
  <si>
    <t>Sources:</t>
  </si>
  <si>
    <t>Energy Information Administraton</t>
  </si>
  <si>
    <t>http://www.eia.gov/state/seds/sep_prices/total/pdf/pr_US.pdf</t>
  </si>
  <si>
    <t>biofuel diesel</t>
  </si>
  <si>
    <t>Since fuel pricing differs between residential and commercial buidlings, the buildings</t>
  </si>
  <si>
    <t>n/a</t>
  </si>
  <si>
    <t>heat</t>
  </si>
  <si>
    <t>Euroheat &amp; Power</t>
  </si>
  <si>
    <t>DHC &amp; Statistics: United States</t>
  </si>
  <si>
    <t>http://www.euroheat.org/United-States-156.aspx</t>
  </si>
  <si>
    <t>We assume the cost of nuclear fuel, biomass, and heat are constant during the model run in real dollars.</t>
  </si>
  <si>
    <t>"Average District Heating price in 2011" (using "Steam" rather than "Water" because most U.S. district heating systems use steam)</t>
  </si>
  <si>
    <t>BFCpUEbS BAU Fuel Cost per Unit Energy by Sector</t>
  </si>
  <si>
    <t>District Heating Sector Price ($/BTU)</t>
  </si>
  <si>
    <t>The LULUCF sector does not use fuel.  (Agriculture fuel use is handled as part of Industry.)</t>
  </si>
  <si>
    <t>LULUCF Sector Price ($/BTU)</t>
  </si>
  <si>
    <t>See "cpi.xlsx" in the InputData folder for source information.</t>
  </si>
  <si>
    <t>Currency Year Adjustment</t>
  </si>
  <si>
    <t>jet fuel</t>
  </si>
  <si>
    <t>State Energy Data System (SEDS): 1960-2014 (complete)</t>
  </si>
  <si>
    <t>Table ET1, Row "2014"</t>
  </si>
  <si>
    <t>We assume the price of jet fuel scales up or down by the same percentage as petroleum diesel in the Transportation Sector.</t>
  </si>
  <si>
    <t xml:space="preserve">electricity </t>
  </si>
  <si>
    <t>coal</t>
  </si>
  <si>
    <t xml:space="preserve">natural gas </t>
  </si>
  <si>
    <t>nuclear</t>
  </si>
  <si>
    <t>biomass</t>
  </si>
  <si>
    <t>gasoline</t>
  </si>
  <si>
    <t>diesel</t>
  </si>
  <si>
    <t>biofuel gas</t>
  </si>
  <si>
    <t xml:space="preserve">lignite </t>
  </si>
  <si>
    <t>NEB</t>
  </si>
  <si>
    <t>Use USA</t>
  </si>
  <si>
    <t>Assumptions:</t>
  </si>
  <si>
    <t xml:space="preserve">coal </t>
  </si>
  <si>
    <t>http://www.rbc.com/economics/economic-reports/pdf/other-reports/cpm.pdf</t>
  </si>
  <si>
    <t>natural gas</t>
  </si>
  <si>
    <t xml:space="preserve">No Canadian data so used USA data </t>
  </si>
  <si>
    <t xml:space="preserve">Have data for transporation, commercial and industry, so assumed electricity and district heating prices are the same as industry, and residential price is the same as commercial </t>
  </si>
  <si>
    <t xml:space="preserve">jet fuel </t>
  </si>
  <si>
    <t xml:space="preserve">heat </t>
  </si>
  <si>
    <t>Not used in Canada</t>
  </si>
  <si>
    <t>DATA SOURCES</t>
  </si>
  <si>
    <t>Select Appendices: End - Use Prices</t>
  </si>
  <si>
    <t>Select Case: Reference</t>
  </si>
  <si>
    <t>Select Sector: Residential</t>
  </si>
  <si>
    <t>Canada</t>
  </si>
  <si>
    <t>_</t>
  </si>
  <si>
    <t>Electricity</t>
  </si>
  <si>
    <t>Natural Gas</t>
  </si>
  <si>
    <t>Select Sector: Commercial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</si>
  <si>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</si>
  <si>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</si>
  <si>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</si>
  <si>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</si>
  <si>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</si>
  <si>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</si>
  <si>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</si>
  <si>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</si>
  <si>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</si>
  <si>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</si>
  <si>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</si>
  <si>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</si>
  <si>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</si>
  <si>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</si>
  <si>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</si>
  <si>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</si>
  <si>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</si>
  <si>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</si>
  <si>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</si>
  <si>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</si>
  <si>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</si>
  <si>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</si>
  <si>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</si>
  <si>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</si>
  <si>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</si>
  <si>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</si>
  <si>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Oil</t>
  </si>
  <si>
    <t>Select Sector: Industrial</t>
  </si>
  <si>
    <t>Select Sector: Transportation</t>
  </si>
  <si>
    <t>Gasoline</t>
  </si>
  <si>
    <t>Diesel</t>
  </si>
  <si>
    <t xml:space="preserve">Data for residential, commericial and industry, so assumed transport price is the same as commerical </t>
  </si>
  <si>
    <t>UNIT</t>
  </si>
  <si>
    <t>We adjust dollars of the following years to 2015 dollars using the following conversion factors:</t>
  </si>
  <si>
    <t xml:space="preserve">Unit Adjustment: </t>
  </si>
  <si>
    <t xml:space="preserve">GJ to BTU </t>
  </si>
  <si>
    <t xml:space="preserve">Used trend line from 2031-2040 to estimate 2041-2050 projections </t>
  </si>
  <si>
    <t>COAL</t>
  </si>
  <si>
    <t>coal (US$/tonne)</t>
  </si>
  <si>
    <t xml:space="preserve">Source: </t>
  </si>
  <si>
    <t>To get 2015 CAD from 2015 USA</t>
  </si>
  <si>
    <t>To get 2015 CAD from 2016 US</t>
  </si>
  <si>
    <t>(CAD$2015/tonne)</t>
  </si>
  <si>
    <t>To get 2015 CAD from 2017 US</t>
  </si>
  <si>
    <t xml:space="preserve">USA Coal price data </t>
  </si>
  <si>
    <t>(2015 US dollars per million Btu)</t>
  </si>
  <si>
    <t xml:space="preserve">Rate of change </t>
  </si>
  <si>
    <t xml:space="preserve">SOURCE: </t>
  </si>
  <si>
    <t xml:space="preserve">For Projection: </t>
  </si>
  <si>
    <t>Unit conversion:</t>
  </si>
  <si>
    <t>1 tonne of coal equivalent = 27778243.787841 Btus</t>
  </si>
  <si>
    <t xml:space="preserve">For tonne to BTU: </t>
  </si>
  <si>
    <t>We assume the price of biodiesel scales up or down by the same percentage as biofuel gasoline, since we assume these two technologies experience similar cost trends.</t>
  </si>
  <si>
    <t>USA$2014/BTU</t>
  </si>
  <si>
    <t>CAD$2015/BTU</t>
  </si>
  <si>
    <t>Conversion factor for 2014USA to 2015CAD</t>
  </si>
  <si>
    <t>BIOMASS</t>
  </si>
  <si>
    <t xml:space="preserve">JET FUEL </t>
  </si>
  <si>
    <t xml:space="preserve">Assume jet fuel starting price is the same as USA model starting price in lack of a Canadian data source </t>
  </si>
  <si>
    <t>US2014$/BTU</t>
  </si>
  <si>
    <t>US2014$/million BTU</t>
  </si>
  <si>
    <t>CAD2015$/BTU</t>
  </si>
  <si>
    <t>Convert 2014US to 2015CAD</t>
  </si>
  <si>
    <t xml:space="preserve">Use Canadian diesel price projection in the transport sector to scale jet fuel price over time </t>
  </si>
  <si>
    <t xml:space="preserve">National Energy Board </t>
  </si>
  <si>
    <t xml:space="preserve">Canada's Energy Future 2016 (Jan) </t>
  </si>
  <si>
    <t>End - Use Prices</t>
  </si>
  <si>
    <t xml:space="preserve">Reference case </t>
  </si>
  <si>
    <t xml:space="preserve">Transport, Commercial, Residential and Industry sectors </t>
  </si>
  <si>
    <t>https://apps.neb-one.gc.ca/ftrppndc/dflt.aspx?GoCTemplateCulture=en-CA</t>
  </si>
  <si>
    <t>CAD$2016/GJ</t>
  </si>
  <si>
    <t>Select Report Version: Canada’s Energy Future 2016</t>
  </si>
  <si>
    <t xml:space="preserve">No data for this in Canada </t>
  </si>
  <si>
    <t xml:space="preserve">Used cost of natural gas as a proxy, since most district heating facilities are run on natural gas in Canada </t>
  </si>
  <si>
    <t xml:space="preserve">Use natural gas price </t>
  </si>
  <si>
    <t>Use natural gas price</t>
  </si>
  <si>
    <t xml:space="preserve">Used price of natural gas for district heat as a proxy here since most district heat facilities in Canada use natural gas  </t>
  </si>
  <si>
    <t>LULUCF Sector</t>
  </si>
  <si>
    <t>District Heating Sector</t>
  </si>
  <si>
    <t>Industry Sector</t>
  </si>
  <si>
    <t>Commercial Buildings Sector</t>
  </si>
  <si>
    <t>Residential Buildings Sector</t>
  </si>
  <si>
    <t>Electricity Sector</t>
  </si>
  <si>
    <t>Transportation Sector</t>
  </si>
  <si>
    <t>NUCLEAR FUEL</t>
  </si>
  <si>
    <t>DISTRICT HEAT</t>
  </si>
  <si>
    <t xml:space="preserve">Use NEB industry value </t>
  </si>
  <si>
    <t>RBC bank, not sector-specific</t>
  </si>
  <si>
    <t xml:space="preserve">Use NEB comm. value </t>
  </si>
  <si>
    <t>Use NEB comm. value</t>
  </si>
  <si>
    <t>We have historical coal prices in Canada for 2015-2017.</t>
  </si>
  <si>
    <t>We convert to Canadian dollars, then extrapolate future prices based on the future trend in U.S. coal price data.</t>
  </si>
  <si>
    <t>(U.S. data is from the EIA Annual Energy Outlook 2016.)</t>
  </si>
  <si>
    <t>Currency conversion:</t>
  </si>
  <si>
    <t>Steam Coal, Electric Power Sector</t>
  </si>
  <si>
    <t>Annual Energy Outlook 2016, Reference case</t>
  </si>
  <si>
    <t>electricity, natural gas, gasoline, diesel</t>
  </si>
  <si>
    <t>use gasoline price</t>
  </si>
  <si>
    <t>use diesel price</t>
  </si>
  <si>
    <t>RBC only has one price for coal in Canada, so we use that price for all coal-using sectors.</t>
  </si>
  <si>
    <t>For assumptions guiding data assignment, see the "Data Source Key" tab.</t>
  </si>
  <si>
    <t>Have data for residential, commerical and industry, so assumed eletricity and district heating price are the same as the industry price and transport is the same as the commercial price</t>
  </si>
  <si>
    <t>We use the price of the common gasoline blend, which includes a little biofuel</t>
  </si>
  <si>
    <t>biofuel gasoline</t>
  </si>
  <si>
    <t>We use the gasoline price</t>
  </si>
  <si>
    <t>We use the diesel price</t>
  </si>
  <si>
    <t xml:space="preserve">No Canadian data of sufficient quality, so used USA data </t>
  </si>
  <si>
    <t>MMBtu/tce</t>
  </si>
  <si>
    <t>coal, nuclear fuel, biomass, jet fuel</t>
  </si>
  <si>
    <t>2017 to 2015; used NEB data</t>
  </si>
  <si>
    <t>NEB data is reported in CAD2017$</t>
  </si>
  <si>
    <t>Alberta</t>
  </si>
  <si>
    <t>The data below is used for scaling coal on the next page.</t>
  </si>
  <si>
    <t>Res natural Gas</t>
  </si>
  <si>
    <t>%</t>
  </si>
  <si>
    <t>Com natural Gas</t>
  </si>
  <si>
    <t>Indst Natural gas</t>
  </si>
  <si>
    <t>Res oil</t>
  </si>
  <si>
    <t>Com oil</t>
  </si>
  <si>
    <t>Indst oil</t>
  </si>
  <si>
    <t>Average</t>
  </si>
  <si>
    <t>Albertan Coal Prices</t>
  </si>
  <si>
    <t>Coal</t>
  </si>
  <si>
    <t>RBC</t>
  </si>
  <si>
    <t>Commodity Price Monitor</t>
  </si>
  <si>
    <t>AB Notes:</t>
  </si>
  <si>
    <t>We scale all the CDN numbers by the % difference between the CAN NEB data and the AB NEB data</t>
  </si>
  <si>
    <t>natural gas csv files into the nuclear and lignite sheets respectively, but cannot change their name due to the limitations of the model</t>
  </si>
  <si>
    <t>Hydro, wind, solar, and geothermal do not have fuel cost.  These sheets contain zeroes.</t>
  </si>
  <si>
    <t xml:space="preserve">To ensure that cogeneration and coal units converted to gas are using the correct fuel, we manually copy over the contents of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</si>
</sst>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E+0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333333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77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4" fontId="0" fillId="0" borderId="0" xfId="0" applyNumberFormat="1" applyFill="1"/>
    <xf numFmtId="0" fontId="10" fillId="0" borderId="0" xfId="9" applyFont="1" applyAlignment="1" applyProtection="1"/>
    <xf numFmtId="4" fontId="0" fillId="0" borderId="10" xfId="15" applyNumberFormat="1" applyFont="1" applyFill="1" applyAlignment="1">
      <alignment horizontal="right" wrapText="1"/>
    </xf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6" fillId="2" borderId="0" xfId="0" applyFont="1" applyFill="1" applyAlignment="1"/>
    <xf numFmtId="0" fontId="0" fillId="0" borderId="0" xfId="0" applyFont="1" applyAlignment="1"/>
    <xf numFmtId="165" fontId="0" fillId="0" borderId="0" xfId="0" applyNumberFormat="1" applyAlignment="1"/>
    <xf numFmtId="11" fontId="0" fillId="0" borderId="0" xfId="0" applyNumberFormat="1" applyAlignment="1"/>
    <xf numFmtId="0" fontId="11" fillId="0" borderId="0" xfId="0" applyFont="1"/>
    <xf numFmtId="0" fontId="0" fillId="0" borderId="0" xfId="0" applyFont="1"/>
    <xf numFmtId="0" fontId="12" fillId="0" borderId="0" xfId="0" applyFont="1"/>
    <xf numFmtId="17" fontId="12" fillId="0" borderId="0" xfId="0" applyNumberFormat="1" applyFont="1" applyAlignment="1">
      <alignment horizontal="left"/>
    </xf>
    <xf numFmtId="0" fontId="0" fillId="0" borderId="0" xfId="0" applyNumberFormat="1" applyFill="1" applyAlignment="1" applyProtection="1"/>
    <xf numFmtId="0" fontId="0" fillId="0" borderId="0" xfId="0" applyAlignment="1">
      <alignment wrapText="1"/>
    </xf>
    <xf numFmtId="0" fontId="13" fillId="0" borderId="0" xfId="0" applyFont="1"/>
    <xf numFmtId="165" fontId="14" fillId="0" borderId="0" xfId="0" applyNumberFormat="1" applyFont="1"/>
    <xf numFmtId="0" fontId="11" fillId="0" borderId="0" xfId="0" applyNumberFormat="1" applyFont="1"/>
    <xf numFmtId="0" fontId="6" fillId="5" borderId="0" xfId="0" applyFont="1" applyFill="1"/>
    <xf numFmtId="0" fontId="6" fillId="0" borderId="10" xfId="15" applyFont="1" applyFill="1" applyBorder="1" applyAlignment="1">
      <alignment wrapText="1"/>
    </xf>
    <xf numFmtId="165" fontId="0" fillId="0" borderId="0" xfId="0" applyNumberFormat="1" applyFont="1" applyAlignment="1"/>
    <xf numFmtId="0" fontId="11" fillId="0" borderId="0" xfId="0" applyFont="1" applyAlignment="1">
      <alignment horizontal="left"/>
    </xf>
    <xf numFmtId="0" fontId="15" fillId="0" borderId="0" xfId="0" applyNumberFormat="1" applyFont="1" applyFill="1" applyAlignment="1" applyProtection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4" borderId="12" xfId="0" applyFont="1" applyFill="1" applyBorder="1"/>
    <xf numFmtId="0" fontId="18" fillId="4" borderId="13" xfId="0" applyFont="1" applyFill="1" applyBorder="1"/>
    <xf numFmtId="0" fontId="18" fillId="4" borderId="14" xfId="0" applyFont="1" applyFill="1" applyBorder="1"/>
    <xf numFmtId="0" fontId="16" fillId="0" borderId="12" xfId="0" applyFont="1" applyBorder="1"/>
    <xf numFmtId="0" fontId="16" fillId="0" borderId="15" xfId="0" applyFont="1" applyBorder="1"/>
    <xf numFmtId="0" fontId="17" fillId="0" borderId="0" xfId="0" applyNumberFormat="1" applyFont="1" applyFill="1" applyAlignment="1" applyProtection="1"/>
    <xf numFmtId="0" fontId="17" fillId="0" borderId="16" xfId="0" applyFont="1" applyBorder="1"/>
    <xf numFmtId="0" fontId="17" fillId="0" borderId="18" xfId="0" applyFont="1" applyBorder="1"/>
    <xf numFmtId="0" fontId="17" fillId="0" borderId="17" xfId="0" applyFont="1" applyBorder="1"/>
    <xf numFmtId="0" fontId="17" fillId="0" borderId="19" xfId="0" applyFont="1" applyBorder="1"/>
    <xf numFmtId="0" fontId="16" fillId="3" borderId="0" xfId="0" applyFont="1" applyFill="1"/>
    <xf numFmtId="0" fontId="19" fillId="0" borderId="0" xfId="0" applyFont="1"/>
    <xf numFmtId="0" fontId="6" fillId="0" borderId="0" xfId="0" applyFont="1" applyAlignment="1">
      <alignment wrapText="1"/>
    </xf>
    <xf numFmtId="0" fontId="0" fillId="0" borderId="0" xfId="0" applyFill="1" applyAlignment="1"/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wrapText="1"/>
    </xf>
    <xf numFmtId="2" fontId="0" fillId="0" borderId="0" xfId="0" applyNumberFormat="1" applyFill="1" applyAlignment="1">
      <alignment horizontal="right" wrapText="1"/>
    </xf>
    <xf numFmtId="0" fontId="0" fillId="0" borderId="0" xfId="0" applyNumberFormat="1" applyFill="1" applyAlignment="1">
      <alignment horizontal="right" wrapText="1"/>
    </xf>
    <xf numFmtId="0" fontId="6" fillId="0" borderId="0" xfId="0" applyFont="1" applyAlignment="1">
      <alignment horizontal="right"/>
    </xf>
    <xf numFmtId="0" fontId="15" fillId="7" borderId="0" xfId="0" applyFont="1" applyFill="1"/>
    <xf numFmtId="0" fontId="15" fillId="7" borderId="0" xfId="0" applyNumberFormat="1" applyFont="1" applyFill="1" applyAlignment="1" applyProtection="1"/>
    <xf numFmtId="0" fontId="17" fillId="7" borderId="0" xfId="0" applyNumberFormat="1" applyFont="1" applyFill="1" applyAlignment="1" applyProtection="1"/>
    <xf numFmtId="0" fontId="6" fillId="6" borderId="0" xfId="0" applyFont="1" applyFill="1"/>
    <xf numFmtId="0" fontId="0" fillId="0" borderId="0" xfId="0" applyFont="1" applyFill="1"/>
    <xf numFmtId="0" fontId="6" fillId="2" borderId="0" xfId="0" applyFont="1" applyFill="1"/>
    <xf numFmtId="0" fontId="20" fillId="0" borderId="0" xfId="13" applyFont="1" applyFill="1"/>
    <xf numFmtId="0" fontId="20" fillId="0" borderId="0" xfId="13" applyFont="1"/>
    <xf numFmtId="0" fontId="17" fillId="8" borderId="16" xfId="0" applyFont="1" applyFill="1" applyBorder="1"/>
    <xf numFmtId="0" fontId="17" fillId="8" borderId="18" xfId="0" applyFont="1" applyFill="1" applyBorder="1"/>
    <xf numFmtId="0" fontId="17" fillId="8" borderId="0" xfId="0" applyFont="1" applyFill="1"/>
    <xf numFmtId="0" fontId="17" fillId="8" borderId="17" xfId="0" applyFont="1" applyFill="1" applyBorder="1"/>
    <xf numFmtId="0" fontId="17" fillId="8" borderId="19" xfId="0" applyFont="1" applyFill="1" applyBorder="1"/>
    <xf numFmtId="0" fontId="16" fillId="8" borderId="0" xfId="0" applyFont="1" applyFill="1"/>
    <xf numFmtId="0" fontId="0" fillId="8" borderId="0" xfId="0" applyNumberFormat="1" applyFill="1" applyAlignment="1" applyProtection="1"/>
    <xf numFmtId="0" fontId="17" fillId="8" borderId="0" xfId="0" applyNumberFormat="1" applyFont="1" applyFill="1" applyAlignment="1" applyProtection="1"/>
    <xf numFmtId="0" fontId="21" fillId="0" borderId="0" xfId="0" applyFont="1"/>
    <xf numFmtId="0" fontId="17" fillId="0" borderId="0" xfId="0" applyFont="1" applyFill="1" applyBorder="1"/>
    <xf numFmtId="0" fontId="0" fillId="0" borderId="0" xfId="0" quotePrefix="1" applyAlignment="1"/>
  </cellXfs>
  <cellStyles count="20">
    <cellStyle name="Body: normal cell" xfId="2" xr:uid="{00000000-0005-0000-0000-000000000000}"/>
    <cellStyle name="Body: normal cell 2" xfId="15" xr:uid="{00000000-0005-0000-0000-000001000000}"/>
    <cellStyle name="Followed Hyperlink" xfId="10" builtinId="9" customBuiltin="1"/>
    <cellStyle name="Font: Calibri, 9pt regular" xfId="8" xr:uid="{00000000-0005-0000-0000-000003000000}"/>
    <cellStyle name="Font: Calibri, 9pt regular 2" xfId="18" xr:uid="{00000000-0005-0000-0000-000004000000}"/>
    <cellStyle name="Footnotes: all except top row" xfId="11" xr:uid="{00000000-0005-0000-0000-000005000000}"/>
    <cellStyle name="Footnotes: top row" xfId="6" xr:uid="{00000000-0005-0000-0000-000006000000}"/>
    <cellStyle name="Footnotes: top row 2" xfId="14" xr:uid="{00000000-0005-0000-0000-000007000000}"/>
    <cellStyle name="Header: bottom row" xfId="1" xr:uid="{00000000-0005-0000-0000-000008000000}"/>
    <cellStyle name="Header: bottom row 2" xfId="17" xr:uid="{00000000-0005-0000-0000-000009000000}"/>
    <cellStyle name="Header: top rows" xfId="3" xr:uid="{00000000-0005-0000-0000-00000A000000}"/>
    <cellStyle name="Hyperlink" xfId="9" builtinId="8" customBuiltin="1"/>
    <cellStyle name="Normal" xfId="0" builtinId="0"/>
    <cellStyle name="Normal 2" xfId="13" xr:uid="{00000000-0005-0000-0000-00000D000000}"/>
    <cellStyle name="Parent row" xfId="5" xr:uid="{00000000-0005-0000-0000-00000E000000}"/>
    <cellStyle name="Parent row 2" xfId="16" xr:uid="{00000000-0005-0000-0000-00000F000000}"/>
    <cellStyle name="Section Break" xfId="7" xr:uid="{00000000-0005-0000-0000-000010000000}"/>
    <cellStyle name="Section Break: parent row" xfId="4" xr:uid="{00000000-0005-0000-0000-000011000000}"/>
    <cellStyle name="Table title" xfId="12" xr:uid="{00000000-0005-0000-0000-000012000000}"/>
    <cellStyle name="Table title 2" xfId="19" xr:uid="{00000000-0005-0000-0000-000013000000}"/>
  </cellStyles>
  <dxfs count="118"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17"/>
      <tableStyleElement type="headerRow" dxfId="1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Dropbox/Provincial%20EPS/AB%20EPS%201.4.2/InputData%20-US/fuels/BFCpUEbS/BAU%20Fuel%20Cost%20per%20Unit%20Energy%20by%20Sector%20-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Hard Coal and Lig Multipliers"/>
      <sheetName val="Other Fuels"/>
      <sheetName val="BFCpUEbS-electricity"/>
      <sheetName val="BFCpUEbS-coal"/>
      <sheetName val="BFCpUEbS-natural-gas"/>
      <sheetName val="BFCpUEbS-nucle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"/>
      <sheetName val="BFCpUEbS-heat"/>
      <sheetName val="BFCpUEbS-lignite"/>
      <sheetName val="BFCpUEbS-geothermal"/>
    </sheetNames>
    <sheetDataSet>
      <sheetData sheetId="0"/>
      <sheetData sheetId="1"/>
      <sheetData sheetId="2"/>
      <sheetData sheetId="3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0:AA23" totalsRowShown="0" headerRowDxfId="115" dataDxfId="114">
  <tableColumns count="27">
    <tableColumn id="1" xr3:uid="{00000000-0010-0000-0000-000001000000}" name="_" dataDxfId="113"/>
    <tableColumn id="12" xr3:uid="{00000000-0010-0000-0000-00000C000000}" name="2015" dataDxfId="112"/>
    <tableColumn id="13" xr3:uid="{00000000-0010-0000-0000-00000D000000}" name="2016" dataDxfId="111"/>
    <tableColumn id="14" xr3:uid="{00000000-0010-0000-0000-00000E000000}" name="2017" dataDxfId="110"/>
    <tableColumn id="15" xr3:uid="{00000000-0010-0000-0000-00000F000000}" name="2018" dataDxfId="109"/>
    <tableColumn id="16" xr3:uid="{00000000-0010-0000-0000-000010000000}" name="2019" dataDxfId="108"/>
    <tableColumn id="17" xr3:uid="{00000000-0010-0000-0000-000011000000}" name="2020" dataDxfId="107"/>
    <tableColumn id="18" xr3:uid="{00000000-0010-0000-0000-000012000000}" name="2021" dataDxfId="106"/>
    <tableColumn id="19" xr3:uid="{00000000-0010-0000-0000-000013000000}" name="2022" dataDxfId="105"/>
    <tableColumn id="20" xr3:uid="{00000000-0010-0000-0000-000014000000}" name="2023" dataDxfId="104"/>
    <tableColumn id="21" xr3:uid="{00000000-0010-0000-0000-000015000000}" name="2024" dataDxfId="103"/>
    <tableColumn id="22" xr3:uid="{00000000-0010-0000-0000-000016000000}" name="2025" dataDxfId="102"/>
    <tableColumn id="23" xr3:uid="{00000000-0010-0000-0000-000017000000}" name="2026" dataDxfId="101"/>
    <tableColumn id="24" xr3:uid="{00000000-0010-0000-0000-000018000000}" name="2027" dataDxfId="100"/>
    <tableColumn id="25" xr3:uid="{00000000-0010-0000-0000-000019000000}" name="2028" dataDxfId="99"/>
    <tableColumn id="26" xr3:uid="{00000000-0010-0000-0000-00001A000000}" name="2029" dataDxfId="98"/>
    <tableColumn id="27" xr3:uid="{00000000-0010-0000-0000-00001B000000}" name="2030" dataDxfId="97"/>
    <tableColumn id="28" xr3:uid="{00000000-0010-0000-0000-00001C000000}" name="2031" dataDxfId="96"/>
    <tableColumn id="29" xr3:uid="{00000000-0010-0000-0000-00001D000000}" name="2032" dataDxfId="95"/>
    <tableColumn id="30" xr3:uid="{00000000-0010-0000-0000-00001E000000}" name="2033" dataDxfId="94"/>
    <tableColumn id="31" xr3:uid="{00000000-0010-0000-0000-00001F000000}" name="2034" dataDxfId="93"/>
    <tableColumn id="32" xr3:uid="{00000000-0010-0000-0000-000020000000}" name="2035" dataDxfId="92"/>
    <tableColumn id="33" xr3:uid="{00000000-0010-0000-0000-000021000000}" name="2036" dataDxfId="91"/>
    <tableColumn id="34" xr3:uid="{00000000-0010-0000-0000-000022000000}" name="2037" dataDxfId="90"/>
    <tableColumn id="35" xr3:uid="{00000000-0010-0000-0000-000023000000}" name="2038" dataDxfId="89"/>
    <tableColumn id="36" xr3:uid="{00000000-0010-0000-0000-000024000000}" name="2039" dataDxfId="88"/>
    <tableColumn id="37" xr3:uid="{00000000-0010-0000-0000-000025000000}" name="2040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3:AA36" totalsRowShown="0" headerRowDxfId="86" dataDxfId="85">
  <tableColumns count="27">
    <tableColumn id="1" xr3:uid="{00000000-0010-0000-0100-000001000000}" name="_" dataDxfId="84"/>
    <tableColumn id="12" xr3:uid="{00000000-0010-0000-0100-00000C000000}" name="2015" dataDxfId="83"/>
    <tableColumn id="13" xr3:uid="{00000000-0010-0000-0100-00000D000000}" name="2016" dataDxfId="82"/>
    <tableColumn id="14" xr3:uid="{00000000-0010-0000-0100-00000E000000}" name="2017" dataDxfId="81"/>
    <tableColumn id="15" xr3:uid="{00000000-0010-0000-0100-00000F000000}" name="2018" dataDxfId="80"/>
    <tableColumn id="16" xr3:uid="{00000000-0010-0000-0100-000010000000}" name="2019" dataDxfId="79"/>
    <tableColumn id="17" xr3:uid="{00000000-0010-0000-0100-000011000000}" name="2020" dataDxfId="78"/>
    <tableColumn id="18" xr3:uid="{00000000-0010-0000-0100-000012000000}" name="2021" dataDxfId="77"/>
    <tableColumn id="19" xr3:uid="{00000000-0010-0000-0100-000013000000}" name="2022" dataDxfId="76"/>
    <tableColumn id="20" xr3:uid="{00000000-0010-0000-0100-000014000000}" name="2023" dataDxfId="75"/>
    <tableColumn id="21" xr3:uid="{00000000-0010-0000-0100-000015000000}" name="2024" dataDxfId="74"/>
    <tableColumn id="22" xr3:uid="{00000000-0010-0000-0100-000016000000}" name="2025" dataDxfId="73"/>
    <tableColumn id="23" xr3:uid="{00000000-0010-0000-0100-000017000000}" name="2026" dataDxfId="72"/>
    <tableColumn id="24" xr3:uid="{00000000-0010-0000-0100-000018000000}" name="2027" dataDxfId="71"/>
    <tableColumn id="25" xr3:uid="{00000000-0010-0000-0100-000019000000}" name="2028" dataDxfId="70"/>
    <tableColumn id="26" xr3:uid="{00000000-0010-0000-0100-00001A000000}" name="2029" dataDxfId="69"/>
    <tableColumn id="27" xr3:uid="{00000000-0010-0000-0100-00001B000000}" name="2030" dataDxfId="68"/>
    <tableColumn id="28" xr3:uid="{00000000-0010-0000-0100-00001C000000}" name="2031" dataDxfId="67"/>
    <tableColumn id="29" xr3:uid="{00000000-0010-0000-0100-00001D000000}" name="2032" dataDxfId="66"/>
    <tableColumn id="30" xr3:uid="{00000000-0010-0000-0100-00001E000000}" name="2033" dataDxfId="65"/>
    <tableColumn id="31" xr3:uid="{00000000-0010-0000-0100-00001F000000}" name="2034" dataDxfId="64"/>
    <tableColumn id="32" xr3:uid="{00000000-0010-0000-0100-000020000000}" name="2035" dataDxfId="63"/>
    <tableColumn id="33" xr3:uid="{00000000-0010-0000-0100-000021000000}" name="2036" dataDxfId="62"/>
    <tableColumn id="34" xr3:uid="{00000000-0010-0000-0100-000022000000}" name="2037" dataDxfId="61"/>
    <tableColumn id="35" xr3:uid="{00000000-0010-0000-0100-000023000000}" name="2038" dataDxfId="60"/>
    <tableColumn id="36" xr3:uid="{00000000-0010-0000-0100-000024000000}" name="2039" dataDxfId="59"/>
    <tableColumn id="37" xr3:uid="{00000000-0010-0000-0100-000025000000}" name="2040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61995D-07E8-4914-957D-8FC868F14974}" name="Table14" displayName="Table14" ref="A72:AA75" totalsRowShown="0" headerRowDxfId="57" dataDxfId="56">
  <tableColumns count="27">
    <tableColumn id="1" xr3:uid="{143D0B83-2E3C-4CED-BF9C-035125E3A2B6}" name="_" dataDxfId="55"/>
    <tableColumn id="12" xr3:uid="{2F1635D6-E436-4541-9338-6E931B86F05F}" name="2015" dataDxfId="54"/>
    <tableColumn id="13" xr3:uid="{E58D9800-0ACE-44C0-B02E-E60FD94F4B23}" name="2016" dataDxfId="53"/>
    <tableColumn id="14" xr3:uid="{C040CC76-74CF-4547-B24C-5C9E9BDC0D45}" name="2017" dataDxfId="52"/>
    <tableColumn id="15" xr3:uid="{EA2CCA06-F5C7-4E96-B473-0AF8416AD28C}" name="2018" dataDxfId="51"/>
    <tableColumn id="16" xr3:uid="{B48D9B35-C3BA-495F-B9DF-81291DCA07FB}" name="2019" dataDxfId="50"/>
    <tableColumn id="17" xr3:uid="{E58C28C2-67B2-4FC7-85F9-86F0D9DCD003}" name="2020" dataDxfId="49"/>
    <tableColumn id="18" xr3:uid="{F3F2646A-1A98-4182-9C24-73F3B8ED7697}" name="2021" dataDxfId="48"/>
    <tableColumn id="19" xr3:uid="{B5EB48DB-EC63-4BA3-AE18-EAAED55F849F}" name="2022" dataDxfId="47"/>
    <tableColumn id="20" xr3:uid="{81038440-1371-4AA7-8BCE-2984A6C4B4E4}" name="2023" dataDxfId="46"/>
    <tableColumn id="21" xr3:uid="{B987887D-9354-4444-87CA-3E8797CB01AD}" name="2024" dataDxfId="45"/>
    <tableColumn id="22" xr3:uid="{C513A825-843A-4F22-B158-317308EF69C5}" name="2025" dataDxfId="44"/>
    <tableColumn id="23" xr3:uid="{42DF796D-F07C-4CAD-9288-E7286AF6A78F}" name="2026" dataDxfId="43"/>
    <tableColumn id="24" xr3:uid="{677CF48F-AEE1-4247-A078-C36EFDB61C23}" name="2027" dataDxfId="42"/>
    <tableColumn id="25" xr3:uid="{37D234E0-9F50-4FAD-B682-78440675DB87}" name="2028" dataDxfId="41"/>
    <tableColumn id="26" xr3:uid="{DA536289-62BD-469E-A5D5-B4244F43BACA}" name="2029" dataDxfId="40"/>
    <tableColumn id="27" xr3:uid="{94673893-C52E-41FD-B403-B3672B114B06}" name="2030" dataDxfId="39"/>
    <tableColumn id="28" xr3:uid="{6D2AB3D1-D2F9-4C5D-8B5F-210A68C27848}" name="2031" dataDxfId="38"/>
    <tableColumn id="29" xr3:uid="{F9B8161E-711E-46BE-AE57-ECA308AD2EF2}" name="2032" dataDxfId="37"/>
    <tableColumn id="30" xr3:uid="{0A977374-0CE1-43BA-940E-0FD3F3D278E3}" name="2033" dataDxfId="36"/>
    <tableColumn id="31" xr3:uid="{FE9F5AFC-8ADB-40AC-9430-D6D74EC2A7E0}" name="2034" dataDxfId="35"/>
    <tableColumn id="32" xr3:uid="{0B8012BE-8F5B-4EE4-9839-0F3CEB5312B0}" name="2035" dataDxfId="34"/>
    <tableColumn id="33" xr3:uid="{F6ED0BE2-C4F2-406E-AE73-3C28019197EB}" name="2036" dataDxfId="33"/>
    <tableColumn id="34" xr3:uid="{78B2C03F-14C7-4CEF-9371-B9B9D31201AA}" name="2037" dataDxfId="32"/>
    <tableColumn id="35" xr3:uid="{85AD61D5-1A6A-4351-8F4E-0AFA7356B0BA}" name="2038" dataDxfId="31"/>
    <tableColumn id="36" xr3:uid="{7495F188-032B-48A4-89DB-FDDAA4A90D69}" name="2039" dataDxfId="30"/>
    <tableColumn id="37" xr3:uid="{128A39DB-A0E1-4BA9-8AEF-A1F48A17E2A6}" name="2040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B123A2-C2F7-4C53-A1B2-0BAE5A118AF6}" name="Table135" displayName="Table135" ref="A85:AA88" totalsRowShown="0" headerRowDxfId="28" dataDxfId="27">
  <tableColumns count="27">
    <tableColumn id="1" xr3:uid="{31FD07B8-9805-4BE9-949A-73CF8445928F}" name="_" dataDxfId="26"/>
    <tableColumn id="12" xr3:uid="{45E6B8F9-EEAA-47FA-A26D-899E31AF89AF}" name="2015" dataDxfId="25"/>
    <tableColumn id="13" xr3:uid="{A014A551-410D-4067-9951-AD3EB255C07A}" name="2016" dataDxfId="24"/>
    <tableColumn id="14" xr3:uid="{6A5E4545-BA39-458A-8BFB-9560645A55D8}" name="2017" dataDxfId="23"/>
    <tableColumn id="15" xr3:uid="{E8C851EC-E2BB-4069-ABB3-7B956C00D826}" name="2018" dataDxfId="22"/>
    <tableColumn id="16" xr3:uid="{1A9D018D-8460-4E38-A2B9-1F2EF6D07646}" name="2019" dataDxfId="21"/>
    <tableColumn id="17" xr3:uid="{E6000E1E-4E71-423B-81C3-576F3FA7A731}" name="2020" dataDxfId="20"/>
    <tableColumn id="18" xr3:uid="{2DF87F8D-CBC7-4579-8A08-35405EB36DD0}" name="2021" dataDxfId="19"/>
    <tableColumn id="19" xr3:uid="{8A816503-7885-43F4-8DCF-F931380BC88F}" name="2022" dataDxfId="18"/>
    <tableColumn id="20" xr3:uid="{42686035-0456-4637-B096-8FFCCC2EB462}" name="2023" dataDxfId="17"/>
    <tableColumn id="21" xr3:uid="{D6897B54-6F0F-48D3-A8C8-9963BDB510D2}" name="2024" dataDxfId="16"/>
    <tableColumn id="22" xr3:uid="{90FB3452-CBC9-4031-ACBD-9FC424A123A0}" name="2025" dataDxfId="15"/>
    <tableColumn id="23" xr3:uid="{88E31431-1F2F-43A1-8667-6ACDA2D67FCC}" name="2026" dataDxfId="14"/>
    <tableColumn id="24" xr3:uid="{E4DB19EF-2388-43B8-B23E-3695DBEBD7FD}" name="2027" dataDxfId="13"/>
    <tableColumn id="25" xr3:uid="{632A2554-9E57-48D2-BFEC-E7ED67BE5288}" name="2028" dataDxfId="12"/>
    <tableColumn id="26" xr3:uid="{26A9E5C4-0B4F-4EF2-9B34-49798B951BCF}" name="2029" dataDxfId="11"/>
    <tableColumn id="27" xr3:uid="{EC518C9B-D25A-473C-9F4E-0D0A2E36009F}" name="2030" dataDxfId="10"/>
    <tableColumn id="28" xr3:uid="{2A133627-C28D-43B6-AA6C-83376EEC43DA}" name="2031" dataDxfId="9"/>
    <tableColumn id="29" xr3:uid="{EF3FFC3F-B524-4E14-B399-A4EB9D8F85A4}" name="2032" dataDxfId="8"/>
    <tableColumn id="30" xr3:uid="{DD74B669-CC74-4EF0-89DA-E26078D3231B}" name="2033" dataDxfId="7"/>
    <tableColumn id="31" xr3:uid="{9DA1682E-3ED8-4514-A181-2FE0D347DB61}" name="2034" dataDxfId="6"/>
    <tableColumn id="32" xr3:uid="{678A384E-C23A-4AC4-8CB6-E958462AA49E}" name="2035" dataDxfId="5"/>
    <tableColumn id="33" xr3:uid="{C5FDFD57-A40C-45C8-9FF2-808240E779F3}" name="2036" dataDxfId="4"/>
    <tableColumn id="34" xr3:uid="{7615CE12-02C7-42AE-9A10-01C388AFC91D}" name="2037" dataDxfId="3"/>
    <tableColumn id="35" xr3:uid="{7E90CF53-4FAE-4101-9F30-206ABBA52659}" name="2038" dataDxfId="2"/>
    <tableColumn id="36" xr3:uid="{EE00529D-EB5D-45B8-9323-084D9C360B8E}" name="2039" dataDxfId="1"/>
    <tableColumn id="37" xr3:uid="{37B98B3C-167B-4E40-8FD6-6A4AFA56A9C3}" name="2040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uroheat.org/United-States-156.aspx" TargetMode="External"/><Relationship Id="rId1" Type="http://schemas.openxmlformats.org/officeDocument/2006/relationships/hyperlink" Target="http://www.eia.gov/state/seds/sep_prices/total/pdf/pr_US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state/seds/sep_prices/total/pdf/pr_US.pdf" TargetMode="External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eia.gov/state/seds/sep_prices/total/pdf/pr_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27" workbookViewId="0">
      <selection activeCell="A54" sqref="A54"/>
    </sheetView>
  </sheetViews>
  <sheetFormatPr baseColWidth="10" defaultColWidth="8.83203125" defaultRowHeight="15" x14ac:dyDescent="0.2"/>
  <cols>
    <col min="1" max="1" width="19.83203125" style="15" customWidth="1"/>
    <col min="2" max="2" width="91.5" style="15" customWidth="1"/>
    <col min="3" max="3" width="8.83203125" style="15"/>
    <col min="4" max="4" width="75.1640625" style="15" customWidth="1"/>
    <col min="5" max="16384" width="8.83203125" style="15"/>
  </cols>
  <sheetData>
    <row r="1" spans="1:7" x14ac:dyDescent="0.2">
      <c r="A1" s="17" t="s">
        <v>20</v>
      </c>
    </row>
    <row r="3" spans="1:7" x14ac:dyDescent="0.2">
      <c r="A3" s="17" t="s">
        <v>8</v>
      </c>
      <c r="B3" s="18" t="s">
        <v>155</v>
      </c>
      <c r="D3" s="18" t="s">
        <v>181</v>
      </c>
    </row>
    <row r="4" spans="1:7" x14ac:dyDescent="0.2">
      <c r="B4" t="s">
        <v>123</v>
      </c>
      <c r="D4" s="15" t="s">
        <v>182</v>
      </c>
    </row>
    <row r="5" spans="1:7" x14ac:dyDescent="0.2">
      <c r="B5" t="s">
        <v>124</v>
      </c>
      <c r="D5" s="76" t="s">
        <v>62</v>
      </c>
    </row>
    <row r="6" spans="1:7" x14ac:dyDescent="0.2">
      <c r="B6" s="50" t="s">
        <v>125</v>
      </c>
      <c r="D6" s="15" t="s">
        <v>183</v>
      </c>
    </row>
    <row r="7" spans="1:7" x14ac:dyDescent="0.2">
      <c r="B7" t="s">
        <v>126</v>
      </c>
      <c r="D7" s="15" t="s">
        <v>43</v>
      </c>
    </row>
    <row r="8" spans="1:7" x14ac:dyDescent="0.2">
      <c r="B8" t="s">
        <v>127</v>
      </c>
    </row>
    <row r="9" spans="1:7" x14ac:dyDescent="0.2">
      <c r="B9" s="15" t="s">
        <v>128</v>
      </c>
    </row>
    <row r="11" spans="1:7" x14ac:dyDescent="0.2">
      <c r="B11" s="18" t="s">
        <v>167</v>
      </c>
    </row>
    <row r="12" spans="1:7" x14ac:dyDescent="0.2">
      <c r="B12" s="15" t="s">
        <v>9</v>
      </c>
    </row>
    <row r="13" spans="1:7" x14ac:dyDescent="0.2">
      <c r="B13" s="3">
        <v>2016</v>
      </c>
    </row>
    <row r="14" spans="1:7" x14ac:dyDescent="0.2">
      <c r="B14" s="15" t="s">
        <v>27</v>
      </c>
    </row>
    <row r="15" spans="1:7" x14ac:dyDescent="0.2">
      <c r="B15" s="6" t="s">
        <v>10</v>
      </c>
      <c r="G15" s="6"/>
    </row>
    <row r="16" spans="1:7" x14ac:dyDescent="0.2">
      <c r="B16" s="15" t="s">
        <v>28</v>
      </c>
    </row>
    <row r="18" spans="1:2" x14ac:dyDescent="0.2">
      <c r="B18" s="18" t="s">
        <v>14</v>
      </c>
    </row>
    <row r="19" spans="1:2" x14ac:dyDescent="0.2">
      <c r="B19" s="15" t="s">
        <v>15</v>
      </c>
    </row>
    <row r="20" spans="1:2" x14ac:dyDescent="0.2">
      <c r="B20" s="15" t="s">
        <v>13</v>
      </c>
    </row>
    <row r="21" spans="1:2" x14ac:dyDescent="0.2">
      <c r="B21" s="15" t="s">
        <v>16</v>
      </c>
    </row>
    <row r="22" spans="1:2" x14ac:dyDescent="0.2">
      <c r="B22" s="13" t="s">
        <v>17</v>
      </c>
    </row>
    <row r="23" spans="1:2" x14ac:dyDescent="0.2">
      <c r="B23" s="16" t="s">
        <v>19</v>
      </c>
    </row>
    <row r="24" spans="1:2" x14ac:dyDescent="0.2">
      <c r="B24" s="16"/>
    </row>
    <row r="25" spans="1:2" x14ac:dyDescent="0.2">
      <c r="A25" s="17" t="s">
        <v>6</v>
      </c>
    </row>
    <row r="26" spans="1:2" x14ac:dyDescent="0.2">
      <c r="A26" s="15" t="s">
        <v>12</v>
      </c>
    </row>
    <row r="27" spans="1:2" x14ac:dyDescent="0.2">
      <c r="A27" s="15" t="s">
        <v>7</v>
      </c>
    </row>
    <row r="29" spans="1:2" x14ac:dyDescent="0.2">
      <c r="A29" s="15" t="s">
        <v>187</v>
      </c>
    </row>
    <row r="31" spans="1:2" x14ac:dyDescent="0.2">
      <c r="A31" s="15" t="s">
        <v>22</v>
      </c>
    </row>
    <row r="33" spans="1:2" x14ac:dyDescent="0.2">
      <c r="A33" s="15" t="s">
        <v>159</v>
      </c>
    </row>
    <row r="36" spans="1:2" x14ac:dyDescent="0.2">
      <c r="A36" s="17" t="s">
        <v>25</v>
      </c>
    </row>
    <row r="37" spans="1:2" x14ac:dyDescent="0.2">
      <c r="A37" s="19" t="s">
        <v>169</v>
      </c>
    </row>
    <row r="38" spans="1:2" x14ac:dyDescent="0.2">
      <c r="A38" s="19"/>
    </row>
    <row r="39" spans="1:2" x14ac:dyDescent="0.2">
      <c r="A39" s="15" t="s">
        <v>92</v>
      </c>
    </row>
    <row r="40" spans="1:2" x14ac:dyDescent="0.2">
      <c r="A40" s="20">
        <v>0.95499999999999996</v>
      </c>
      <c r="B40" s="15" t="s">
        <v>168</v>
      </c>
    </row>
    <row r="42" spans="1:2" x14ac:dyDescent="0.2">
      <c r="A42" s="15" t="s">
        <v>24</v>
      </c>
    </row>
    <row r="44" spans="1:2" x14ac:dyDescent="0.2">
      <c r="A44" s="15" t="s">
        <v>93</v>
      </c>
    </row>
    <row r="45" spans="1:2" x14ac:dyDescent="0.2">
      <c r="A45" s="15" t="s">
        <v>94</v>
      </c>
      <c r="B45" s="3">
        <f>1/947817</f>
        <v>1.0550559865459262E-6</v>
      </c>
    </row>
    <row r="47" spans="1:2" x14ac:dyDescent="0.2">
      <c r="A47" s="15" t="s">
        <v>95</v>
      </c>
    </row>
    <row r="49" spans="1:1" x14ac:dyDescent="0.2">
      <c r="A49" s="17" t="s">
        <v>184</v>
      </c>
    </row>
    <row r="50" spans="1:1" x14ac:dyDescent="0.2">
      <c r="A50" s="15" t="s">
        <v>185</v>
      </c>
    </row>
    <row r="51" spans="1:1" x14ac:dyDescent="0.2">
      <c r="A51" s="15" t="s">
        <v>188</v>
      </c>
    </row>
    <row r="52" spans="1:1" x14ac:dyDescent="0.2">
      <c r="A52" s="15" t="s">
        <v>186</v>
      </c>
    </row>
  </sheetData>
  <hyperlinks>
    <hyperlink ref="B15" r:id="rId1" xr:uid="{00000000-0004-0000-0000-000000000000}"/>
    <hyperlink ref="B22" r:id="rId2" xr:uid="{00000000-0004-0000-0000-000001000000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K8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B2" sqref="B2:AA2"/>
    </sheetView>
  </sheetViews>
  <sheetFormatPr baseColWidth="10" defaultColWidth="9.1640625" defaultRowHeight="15" x14ac:dyDescent="0.2"/>
  <cols>
    <col min="1" max="1" width="41.5" style="1" customWidth="1"/>
    <col min="2" max="4" width="10" style="1" customWidth="1"/>
    <col min="5" max="5" width="10" style="8" customWidth="1"/>
    <col min="6" max="27" width="10" style="1" customWidth="1"/>
    <col min="28" max="28" width="12.1640625" style="1" bestFit="1" customWidth="1"/>
    <col min="29" max="36" width="9.1640625" style="1"/>
    <col min="37" max="37" width="12.1640625" style="1" bestFit="1" customWidth="1"/>
    <col min="38" max="16384" width="9.1640625" style="1"/>
  </cols>
  <sheetData>
    <row r="1" spans="1:37" x14ac:dyDescent="0.2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2" t="s">
        <v>1</v>
      </c>
      <c r="B2" s="4">
        <f>'NEB Data'!B48*About!$A$40*About!$B$45</f>
        <v>2.8040908740822334E-5</v>
      </c>
      <c r="C2" s="4">
        <f>'NEB Data'!C48*About!$A$40*About!$B$45</f>
        <v>3.1003189434247329E-5</v>
      </c>
      <c r="D2" s="4">
        <f>'NEB Data'!D48*About!$A$40*About!$B$45</f>
        <v>3.2111525748113825E-5</v>
      </c>
      <c r="E2" s="4">
        <f>'NEB Data'!E48*About!$A$40*About!$B$45</f>
        <v>3.2967967445192484E-5</v>
      </c>
      <c r="F2" s="4">
        <f>'NEB Data'!F48*About!$A$40*About!$B$45</f>
        <v>3.3350847262709994E-5</v>
      </c>
      <c r="G2" s="4">
        <f>'NEB Data'!G48*About!$A$40*About!$B$45</f>
        <v>3.4046076405044434E-5</v>
      </c>
      <c r="H2" s="4">
        <f>'NEB Data'!H48*About!$A$40*About!$B$45</f>
        <v>3.4721153978035849E-5</v>
      </c>
      <c r="I2" s="4">
        <f>'NEB Data'!I48*About!$A$40*About!$B$45</f>
        <v>3.522494321161153E-5</v>
      </c>
      <c r="J2" s="4">
        <f>'NEB Data'!J48*About!$A$40*About!$B$45</f>
        <v>3.5678353521829628E-5</v>
      </c>
      <c r="K2" s="4">
        <f>'NEB Data'!K48*About!$A$40*About!$B$45</f>
        <v>3.607130912401866E-5</v>
      </c>
      <c r="L2" s="4">
        <f>'NEB Data'!L48*About!$A$40*About!$B$45</f>
        <v>3.6494492080222239E-5</v>
      </c>
      <c r="M2" s="4">
        <f>'NEB Data'!M48*About!$A$40*About!$B$45</f>
        <v>3.6927750821097319E-5</v>
      </c>
      <c r="N2" s="4">
        <f>'NEB Data'!N48*About!$A$40*About!$B$45</f>
        <v>3.7371085346643928E-5</v>
      </c>
      <c r="O2" s="4">
        <f>'NEB Data'!O48*About!$A$40*About!$B$45</f>
        <v>3.7824495656862033E-5</v>
      </c>
      <c r="P2" s="4">
        <f>'NEB Data'!P48*About!$A$40*About!$B$45</f>
        <v>3.830813332109469E-5</v>
      </c>
      <c r="Q2" s="4">
        <f>'NEB Data'!Q48*About!$A$40*About!$B$45</f>
        <v>3.8781695200655825E-5</v>
      </c>
      <c r="R2" s="4">
        <f>'NEB Data'!R48*About!$A$40*About!$B$45</f>
        <v>3.9013438248100631E-5</v>
      </c>
      <c r="S2" s="4">
        <f>'NEB Data'!S48*About!$A$40*About!$B$45</f>
        <v>3.9245181295545458E-5</v>
      </c>
      <c r="T2" s="4">
        <f>'NEB Data'!T48*About!$A$40*About!$B$45</f>
        <v>3.9487000127661773E-5</v>
      </c>
      <c r="U2" s="4">
        <f>'NEB Data'!U48*About!$A$40*About!$B$45</f>
        <v>3.9718743175106587E-5</v>
      </c>
      <c r="V2" s="4">
        <f>'NEB Data'!V48*About!$A$40*About!$B$45</f>
        <v>3.9960562007222915E-5</v>
      </c>
      <c r="W2" s="4">
        <f>'NEB Data'!W48*About!$A$40*About!$B$45</f>
        <v>4.0212456624010746E-5</v>
      </c>
      <c r="X2" s="4">
        <f>'NEB Data'!X48*About!$A$40*About!$B$45</f>
        <v>4.0474427025470112E-5</v>
      </c>
      <c r="Y2" s="4">
        <f>'NEB Data'!Y48*About!$A$40*About!$B$45</f>
        <v>4.0726321642257956E-5</v>
      </c>
      <c r="Z2" s="4">
        <f>'NEB Data'!Z48*About!$A$40*About!$B$45</f>
        <v>4.0988292043717302E-5</v>
      </c>
      <c r="AA2" s="4">
        <f>'NEB Data'!AA48*About!$A$40*About!$B$45</f>
        <v>4.1250262445176654E-5</v>
      </c>
      <c r="AB2" s="9">
        <f>TREND($R2:$AA2,$R$1:$AA$1,AB$1)</f>
        <v>4.147596002181857E-5</v>
      </c>
      <c r="AC2" s="9">
        <f t="shared" ref="AC2:AJ2" si="0">TREND($R2:$AA2,$R$1:$AA$1,AC$1)</f>
        <v>4.1724740305162477E-5</v>
      </c>
      <c r="AD2" s="9">
        <f t="shared" si="0"/>
        <v>4.1973520588506493E-5</v>
      </c>
      <c r="AE2" s="9">
        <f t="shared" si="0"/>
        <v>4.22223008718504E-5</v>
      </c>
      <c r="AF2" s="9">
        <f t="shared" si="0"/>
        <v>4.2471081155194307E-5</v>
      </c>
      <c r="AG2" s="9">
        <f t="shared" si="0"/>
        <v>4.2719861438538214E-5</v>
      </c>
      <c r="AH2" s="9">
        <f t="shared" si="0"/>
        <v>4.2968641721882121E-5</v>
      </c>
      <c r="AI2" s="9">
        <f t="shared" si="0"/>
        <v>4.3217422005226028E-5</v>
      </c>
      <c r="AJ2" s="9">
        <f t="shared" si="0"/>
        <v>4.3466202288569935E-5</v>
      </c>
      <c r="AK2" s="9">
        <f>TREND($R2:$AA2,$R$1:$AA$1,AK$1)</f>
        <v>4.3714982571913842E-5</v>
      </c>
    </row>
    <row r="3" spans="1:37" x14ac:dyDescent="0.2">
      <c r="A3" s="2" t="s">
        <v>2</v>
      </c>
      <c r="B3" s="1">
        <v>0</v>
      </c>
      <c r="C3" s="1">
        <v>0</v>
      </c>
      <c r="D3" s="1">
        <v>0</v>
      </c>
      <c r="E3" s="8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2">
      <c r="A4" s="2" t="s">
        <v>4</v>
      </c>
      <c r="B4" s="1">
        <v>0</v>
      </c>
      <c r="C4" s="1">
        <v>0</v>
      </c>
      <c r="D4" s="1">
        <v>0</v>
      </c>
      <c r="E4" s="8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</row>
    <row r="5" spans="1:37" x14ac:dyDescent="0.2">
      <c r="A5" s="2" t="s">
        <v>5</v>
      </c>
      <c r="B5" s="1">
        <v>0</v>
      </c>
      <c r="C5" s="1">
        <v>0</v>
      </c>
      <c r="D5" s="1">
        <v>0</v>
      </c>
      <c r="E5" s="8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2">
      <c r="A6" s="2" t="s">
        <v>3</v>
      </c>
      <c r="B6" s="1">
        <v>0</v>
      </c>
      <c r="C6" s="1">
        <v>0</v>
      </c>
      <c r="D6" s="1">
        <v>0</v>
      </c>
      <c r="E6" s="8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  <c r="AJ6" s="9">
        <f t="shared" si="1"/>
        <v>0</v>
      </c>
      <c r="AK6" s="9">
        <f t="shared" si="1"/>
        <v>0</v>
      </c>
    </row>
    <row r="7" spans="1:37" x14ac:dyDescent="0.2">
      <c r="A7" s="2" t="s">
        <v>21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8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2">
      <c r="A8" s="2" t="s">
        <v>23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K8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B7" sqref="B7:AA7"/>
    </sheetView>
  </sheetViews>
  <sheetFormatPr baseColWidth="10" defaultColWidth="9.1640625" defaultRowHeight="15" x14ac:dyDescent="0.2"/>
  <cols>
    <col min="1" max="1" width="41.5" style="1" customWidth="1"/>
    <col min="2" max="4" width="10" style="1" customWidth="1"/>
    <col min="5" max="5" width="10" style="8" customWidth="1"/>
    <col min="6" max="27" width="10" style="1" customWidth="1"/>
    <col min="28" max="16384" width="9.1640625" style="1"/>
  </cols>
  <sheetData>
    <row r="1" spans="1:37" x14ac:dyDescent="0.2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2" t="s">
        <v>1</v>
      </c>
      <c r="B2" s="4">
        <f>'NEB Data'!B49*About!$A$40*About!$B$45</f>
        <v>2.8806668375857364E-5</v>
      </c>
      <c r="C2" s="4">
        <f>'NEB Data'!C49*About!$A$40*About!$B$45</f>
        <v>3.207122260942777E-5</v>
      </c>
      <c r="D2" s="4">
        <f>'NEB Data'!D49*About!$A$40*About!$B$45</f>
        <v>3.3320619908695454E-5</v>
      </c>
      <c r="E2" s="4">
        <f>'NEB Data'!E49*About!$A$40*About!$B$45</f>
        <v>3.4287895237160762E-5</v>
      </c>
      <c r="F2" s="4">
        <f>'NEB Data'!F49*About!$A$40*About!$B$45</f>
        <v>3.4731229762707358E-5</v>
      </c>
      <c r="G2" s="4">
        <f>'NEB Data'!G49*About!$A$40*About!$B$45</f>
        <v>3.5527216751756931E-5</v>
      </c>
      <c r="H2" s="4">
        <f>'NEB Data'!H49*About!$A$40*About!$B$45</f>
        <v>3.630305217146348E-5</v>
      </c>
      <c r="I2" s="4">
        <f>'NEB Data'!I49*About!$A$40*About!$B$45</f>
        <v>3.6887447682411271E-5</v>
      </c>
      <c r="J2" s="4">
        <f>'NEB Data'!J49*About!$A$40*About!$B$45</f>
        <v>3.7401312700658461E-5</v>
      </c>
      <c r="K2" s="4">
        <f>'NEB Data'!K49*About!$A$40*About!$B$45</f>
        <v>3.7864798795548087E-5</v>
      </c>
      <c r="L2" s="4">
        <f>'NEB Data'!L49*About!$A$40*About!$B$45</f>
        <v>3.8348436459780745E-5</v>
      </c>
      <c r="M2" s="4">
        <f>'NEB Data'!M49*About!$A$40*About!$B$45</f>
        <v>3.8852225693356426E-5</v>
      </c>
      <c r="N2" s="4">
        <f>'NEB Data'!N49*About!$A$40*About!$B$45</f>
        <v>3.93560149269321E-5</v>
      </c>
      <c r="O2" s="4">
        <f>'NEB Data'!O49*About!$A$40*About!$B$45</f>
        <v>3.9879955729850806E-5</v>
      </c>
      <c r="P2" s="4">
        <f>'NEB Data'!P49*About!$A$40*About!$B$45</f>
        <v>4.0424048102112542E-5</v>
      </c>
      <c r="Q2" s="4">
        <f>'NEB Data'!Q49*About!$A$40*About!$B$45</f>
        <v>4.0958064689702762E-5</v>
      </c>
      <c r="R2" s="4">
        <f>'NEB Data'!R49*About!$A$40*About!$B$45</f>
        <v>4.123011087583363E-5</v>
      </c>
      <c r="S2" s="4">
        <f>'NEB Data'!S49*About!$A$40*About!$B$45</f>
        <v>4.1502157061964498E-5</v>
      </c>
      <c r="T2" s="4">
        <f>'NEB Data'!T49*About!$A$40*About!$B$45</f>
        <v>4.1784279032766868E-5</v>
      </c>
      <c r="U2" s="4">
        <f>'NEB Data'!U49*About!$A$40*About!$B$45</f>
        <v>4.2066401003569252E-5</v>
      </c>
      <c r="V2" s="4">
        <f>'NEB Data'!V49*About!$A$40*About!$B$45</f>
        <v>4.2348522974371635E-5</v>
      </c>
      <c r="W2" s="4">
        <f>'NEB Data'!W49*About!$A$40*About!$B$45</f>
        <v>4.2640720729845534E-5</v>
      </c>
      <c r="X2" s="4">
        <f>'NEB Data'!X49*About!$A$40*About!$B$45</f>
        <v>4.2932918485319426E-5</v>
      </c>
      <c r="Y2" s="4">
        <f>'NEB Data'!Y49*About!$A$40*About!$B$45</f>
        <v>4.3235192025464826E-5</v>
      </c>
      <c r="Z2" s="4">
        <f>'NEB Data'!Z49*About!$A$40*About!$B$45</f>
        <v>4.353746556561024E-5</v>
      </c>
      <c r="AA2" s="4">
        <f>'NEB Data'!AA49*About!$A$40*About!$B$45</f>
        <v>4.3839739105755648E-5</v>
      </c>
      <c r="AB2" s="4">
        <f>TREND($R2:$AA2,$R$1:$AA$1,AB$1)</f>
        <v>4.4107754978017972E-5</v>
      </c>
      <c r="AC2" s="4">
        <f t="shared" ref="AC2:AK2" si="0">TREND($R2:$AA2,$R$1:$AA$1,AC$1)</f>
        <v>4.4397937576557463E-5</v>
      </c>
      <c r="AD2" s="4">
        <f t="shared" si="0"/>
        <v>4.4688120175097063E-5</v>
      </c>
      <c r="AE2" s="4">
        <f t="shared" si="0"/>
        <v>4.4978302773636663E-5</v>
      </c>
      <c r="AF2" s="4">
        <f t="shared" si="0"/>
        <v>4.5268485372176263E-5</v>
      </c>
      <c r="AG2" s="4">
        <f t="shared" si="0"/>
        <v>4.5558667970715862E-5</v>
      </c>
      <c r="AH2" s="4">
        <f t="shared" si="0"/>
        <v>4.5848850569255462E-5</v>
      </c>
      <c r="AI2" s="4">
        <f t="shared" si="0"/>
        <v>4.6139033167795062E-5</v>
      </c>
      <c r="AJ2" s="4">
        <f t="shared" si="0"/>
        <v>4.6429215766334662E-5</v>
      </c>
      <c r="AK2" s="4">
        <f t="shared" si="0"/>
        <v>4.6719398364874262E-5</v>
      </c>
    </row>
    <row r="3" spans="1:37" x14ac:dyDescent="0.2">
      <c r="A3" s="2" t="s">
        <v>2</v>
      </c>
      <c r="B3" s="4">
        <f>'NEB Data'!B36*About!$A$40*About!$B$45</f>
        <v>1.9315279215291561E-5</v>
      </c>
      <c r="C3" s="4">
        <f>'NEB Data'!C36*About!$A$40*About!$B$45</f>
        <v>1.2705564470778641E-5</v>
      </c>
      <c r="D3" s="4">
        <f>'NEB Data'!D36*About!$A$40*About!$B$45</f>
        <v>1.3330263120412487E-5</v>
      </c>
      <c r="E3" s="4">
        <f>'NEB Data'!E36*About!$A$40*About!$B$45</f>
        <v>1.3823976569316652E-5</v>
      </c>
      <c r="F3" s="4">
        <f>'NEB Data'!F36*About!$A$40*About!$B$45</f>
        <v>1.4065795401432978E-5</v>
      </c>
      <c r="G3" s="4">
        <f>'NEB Data'!G36*About!$A$40*About!$B$45</f>
        <v>1.4488978357636549E-5</v>
      </c>
      <c r="H3" s="4">
        <f>'NEB Data'!H36*About!$A$40*About!$B$45</f>
        <v>1.4892009744497092E-5</v>
      </c>
      <c r="I3" s="4">
        <f>'NEB Data'!I36*About!$A$40*About!$B$45</f>
        <v>1.5204359069314015E-5</v>
      </c>
      <c r="J3" s="4">
        <f>'NEB Data'!J36*About!$A$40*About!$B$45</f>
        <v>1.5486481040116395E-5</v>
      </c>
      <c r="K3" s="4">
        <f>'NEB Data'!K36*About!$A$40*About!$B$45</f>
        <v>1.5738375656904232E-5</v>
      </c>
      <c r="L3" s="4">
        <f>'NEB Data'!L36*About!$A$40*About!$B$45</f>
        <v>1.6000346058363588E-5</v>
      </c>
      <c r="M3" s="4">
        <f>'NEB Data'!M36*About!$A$40*About!$B$45</f>
        <v>1.6262316459822944E-5</v>
      </c>
      <c r="N3" s="4">
        <f>'NEB Data'!N36*About!$A$40*About!$B$45</f>
        <v>1.6524286861282293E-5</v>
      </c>
      <c r="O3" s="4">
        <f>'NEB Data'!O36*About!$A$40*About!$B$45</f>
        <v>1.6796333047413161E-5</v>
      </c>
      <c r="P3" s="4">
        <f>'NEB Data'!P36*About!$A$40*About!$B$45</f>
        <v>1.7068379233544033E-5</v>
      </c>
      <c r="Q3" s="4">
        <f>'NEB Data'!Q36*About!$A$40*About!$B$45</f>
        <v>1.7350501204346406E-5</v>
      </c>
      <c r="R3" s="4">
        <f>'NEB Data'!R36*About!$A$40*About!$B$45</f>
        <v>1.7501637974419116E-5</v>
      </c>
      <c r="S3" s="4">
        <f>'NEB Data'!S36*About!$A$40*About!$B$45</f>
        <v>1.7652774744491817E-5</v>
      </c>
      <c r="T3" s="4">
        <f>'NEB Data'!T36*About!$A$40*About!$B$45</f>
        <v>1.7803911514564524E-5</v>
      </c>
      <c r="U3" s="4">
        <f>'NEB Data'!U36*About!$A$40*About!$B$45</f>
        <v>1.7965124069308736E-5</v>
      </c>
      <c r="V3" s="4">
        <f>'NEB Data'!V36*About!$A$40*About!$B$45</f>
        <v>1.8126336624052955E-5</v>
      </c>
      <c r="W3" s="4">
        <f>'NEB Data'!W36*About!$A$40*About!$B$45</f>
        <v>1.8287549178797174E-5</v>
      </c>
      <c r="X3" s="4">
        <f>'NEB Data'!X36*About!$A$40*About!$B$45</f>
        <v>1.844876173354139E-5</v>
      </c>
      <c r="Y3" s="4">
        <f>'NEB Data'!Y36*About!$A$40*About!$B$45</f>
        <v>1.8609974288285609E-5</v>
      </c>
      <c r="Z3" s="4">
        <f>'NEB Data'!Z36*About!$A$40*About!$B$45</f>
        <v>1.8771186843029825E-5</v>
      </c>
      <c r="AA3" s="4">
        <f>'NEB Data'!AA36*About!$A$40*About!$B$45</f>
        <v>1.8932399397774044E-5</v>
      </c>
      <c r="AB3" s="4">
        <f t="shared" ref="AB3:AK7" si="1">TREND($R3:$AA3,$R$1:$AA$1,AB$1)</f>
        <v>1.9088238200693441E-5</v>
      </c>
      <c r="AC3" s="4">
        <f t="shared" si="1"/>
        <v>1.9247924121396553E-5</v>
      </c>
      <c r="AD3" s="4">
        <f t="shared" si="1"/>
        <v>1.9407610042099612E-5</v>
      </c>
      <c r="AE3" s="4">
        <f t="shared" si="1"/>
        <v>1.9567295962802725E-5</v>
      </c>
      <c r="AF3" s="4">
        <f t="shared" si="1"/>
        <v>1.9726981883505783E-5</v>
      </c>
      <c r="AG3" s="4">
        <f t="shared" si="1"/>
        <v>1.9886667804208842E-5</v>
      </c>
      <c r="AH3" s="4">
        <f t="shared" si="1"/>
        <v>2.0046353724911955E-5</v>
      </c>
      <c r="AI3" s="4">
        <f t="shared" si="1"/>
        <v>2.0206039645615014E-5</v>
      </c>
      <c r="AJ3" s="4">
        <f t="shared" si="1"/>
        <v>2.0365725566318072E-5</v>
      </c>
      <c r="AK3" s="4">
        <f t="shared" si="1"/>
        <v>2.0525411487021185E-5</v>
      </c>
    </row>
    <row r="4" spans="1:37" x14ac:dyDescent="0.2">
      <c r="A4" s="2" t="s">
        <v>4</v>
      </c>
      <c r="B4" s="4">
        <f>'NEB Data'!B11*About!$A$40*About!$B$45</f>
        <v>2.337582043791154E-5</v>
      </c>
      <c r="C4" s="4">
        <f>'NEB Data'!C11*About!$A$40*About!$B$45</f>
        <v>2.5401053156885773E-5</v>
      </c>
      <c r="D4" s="4">
        <f>'NEB Data'!D11*About!$A$40*About!$B$45</f>
        <v>2.6055979160534152E-5</v>
      </c>
      <c r="E4" s="4">
        <f>'NEB Data'!E11*About!$A$40*About!$B$45</f>
        <v>2.6569844178781352E-5</v>
      </c>
      <c r="F4" s="4">
        <f>'NEB Data'!F11*About!$A$40*About!$B$45</f>
        <v>2.6831814580240701E-5</v>
      </c>
      <c r="G4" s="4">
        <f>'NEB Data'!G11*About!$A$40*About!$B$45</f>
        <v>2.72751491057873E-5</v>
      </c>
      <c r="H4" s="4">
        <f>'NEB Data'!H11*About!$A$40*About!$B$45</f>
        <v>2.7698332061990872E-5</v>
      </c>
      <c r="I4" s="4">
        <f>'NEB Data'!I11*About!$A$40*About!$B$45</f>
        <v>2.8020757171479303E-5</v>
      </c>
      <c r="J4" s="4">
        <f>'NEB Data'!J11*About!$A$40*About!$B$45</f>
        <v>2.832303071162471E-5</v>
      </c>
      <c r="K4" s="4">
        <f>'NEB Data'!K11*About!$A$40*About!$B$45</f>
        <v>2.858500111308407E-5</v>
      </c>
      <c r="L4" s="4">
        <f>'NEB Data'!L11*About!$A$40*About!$B$45</f>
        <v>2.8857047299214934E-5</v>
      </c>
      <c r="M4" s="4">
        <f>'NEB Data'!M11*About!$A$40*About!$B$45</f>
        <v>2.9139169270017318E-5</v>
      </c>
      <c r="N4" s="4">
        <f>'NEB Data'!N11*About!$A$40*About!$B$45</f>
        <v>2.9411215456148182E-5</v>
      </c>
      <c r="O4" s="4">
        <f>'NEB Data'!O11*About!$A$40*About!$B$45</f>
        <v>2.9693337426950559E-5</v>
      </c>
      <c r="P4" s="4">
        <f>'NEB Data'!P11*About!$A$40*About!$B$45</f>
        <v>2.9985535182424458E-5</v>
      </c>
      <c r="Q4" s="4">
        <f>'NEB Data'!Q11*About!$A$40*About!$B$45</f>
        <v>3.027773293789835E-5</v>
      </c>
      <c r="R4" s="4">
        <f>'NEB Data'!R11*About!$A$40*About!$B$45</f>
        <v>3.0438945492642569E-5</v>
      </c>
      <c r="S4" s="4">
        <f>'NEB Data'!S11*About!$A$40*About!$B$45</f>
        <v>3.0600158047386788E-5</v>
      </c>
      <c r="T4" s="4">
        <f>'NEB Data'!T11*About!$A$40*About!$B$45</f>
        <v>3.0761370602131007E-5</v>
      </c>
      <c r="U4" s="4">
        <f>'NEB Data'!U11*About!$A$40*About!$B$45</f>
        <v>3.0922583156875219E-5</v>
      </c>
      <c r="V4" s="4">
        <f>'NEB Data'!V11*About!$A$40*About!$B$45</f>
        <v>3.1083795711619438E-5</v>
      </c>
      <c r="W4" s="4">
        <f>'NEB Data'!W11*About!$A$40*About!$B$45</f>
        <v>3.1255084051035166E-5</v>
      </c>
      <c r="X4" s="4">
        <f>'NEB Data'!X11*About!$A$40*About!$B$45</f>
        <v>3.1426372390450901E-5</v>
      </c>
      <c r="Y4" s="4">
        <f>'NEB Data'!Y11*About!$A$40*About!$B$45</f>
        <v>3.1597660729866628E-5</v>
      </c>
      <c r="Z4" s="4">
        <f>'NEB Data'!Z11*About!$A$40*About!$B$45</f>
        <v>3.1768949069282363E-5</v>
      </c>
      <c r="AA4" s="4">
        <f>'NEB Data'!AA11*About!$A$40*About!$B$45</f>
        <v>3.194023740869809E-5</v>
      </c>
      <c r="AB4" s="4">
        <f t="shared" si="1"/>
        <v>3.209809136855182E-5</v>
      </c>
      <c r="AC4" s="4">
        <f t="shared" si="1"/>
        <v>3.226510513265233E-5</v>
      </c>
      <c r="AD4" s="4">
        <f t="shared" si="1"/>
        <v>3.2432118896752894E-5</v>
      </c>
      <c r="AE4" s="4">
        <f t="shared" si="1"/>
        <v>3.2599132660853457E-5</v>
      </c>
      <c r="AF4" s="4">
        <f t="shared" si="1"/>
        <v>3.2766146424953967E-5</v>
      </c>
      <c r="AG4" s="4">
        <f t="shared" si="1"/>
        <v>3.2933160189054531E-5</v>
      </c>
      <c r="AH4" s="4">
        <f t="shared" si="1"/>
        <v>3.310017395315504E-5</v>
      </c>
      <c r="AI4" s="4">
        <f t="shared" si="1"/>
        <v>3.3267187717255604E-5</v>
      </c>
      <c r="AJ4" s="4">
        <f t="shared" si="1"/>
        <v>3.3434201481356168E-5</v>
      </c>
      <c r="AK4" s="4">
        <f t="shared" si="1"/>
        <v>3.3601215245456677E-5</v>
      </c>
    </row>
    <row r="5" spans="1:37" x14ac:dyDescent="0.2">
      <c r="A5" s="2" t="s">
        <v>5</v>
      </c>
      <c r="B5" s="4">
        <f>'NEB Data'!B23*About!$A$40*About!$B$45</f>
        <v>2.2267484124045044E-5</v>
      </c>
      <c r="C5" s="4">
        <f>'NEB Data'!C23*About!$A$40*About!$B$45</f>
        <v>2.419195899630414E-5</v>
      </c>
      <c r="D5" s="4">
        <f>'NEB Data'!D23*About!$A$40*About!$B$45</f>
        <v>2.4816657645937983E-5</v>
      </c>
      <c r="E5" s="4">
        <f>'NEB Data'!E23*About!$A$40*About!$B$45</f>
        <v>2.5310371094842148E-5</v>
      </c>
      <c r="F5" s="4">
        <f>'NEB Data'!F23*About!$A$40*About!$B$45</f>
        <v>2.5552189926958474E-5</v>
      </c>
      <c r="G5" s="4">
        <f>'NEB Data'!G23*About!$A$40*About!$B$45</f>
        <v>2.5975372883162049E-5</v>
      </c>
      <c r="H5" s="4">
        <f>'NEB Data'!H23*About!$A$40*About!$B$45</f>
        <v>2.637840427002259E-5</v>
      </c>
      <c r="I5" s="4">
        <f>'NEB Data'!I23*About!$A$40*About!$B$45</f>
        <v>2.6690753594839509E-5</v>
      </c>
      <c r="J5" s="4">
        <f>'NEB Data'!J23*About!$A$40*About!$B$45</f>
        <v>2.6972875565641892E-5</v>
      </c>
      <c r="K5" s="4">
        <f>'NEB Data'!K23*About!$A$40*About!$B$45</f>
        <v>2.722477018242973E-5</v>
      </c>
      <c r="L5" s="4">
        <f>'NEB Data'!L23*About!$A$40*About!$B$45</f>
        <v>2.7486740583889086E-5</v>
      </c>
      <c r="M5" s="4">
        <f>'NEB Data'!M23*About!$A$40*About!$B$45</f>
        <v>2.7748710985348438E-5</v>
      </c>
      <c r="N5" s="4">
        <f>'NEB Data'!N23*About!$A$40*About!$B$45</f>
        <v>2.8010681386807794E-5</v>
      </c>
      <c r="O5" s="4">
        <f>'NEB Data'!O23*About!$A$40*About!$B$45</f>
        <v>2.8282727572938662E-5</v>
      </c>
      <c r="P5" s="4">
        <f>'NEB Data'!P23*About!$A$40*About!$B$45</f>
        <v>2.8554773759069527E-5</v>
      </c>
      <c r="Q5" s="4">
        <f>'NEB Data'!Q23*About!$A$40*About!$B$45</f>
        <v>2.883689572987191E-5</v>
      </c>
      <c r="R5" s="4">
        <f>'NEB Data'!R23*About!$A$40*About!$B$45</f>
        <v>2.8988032499944611E-5</v>
      </c>
      <c r="S5" s="4">
        <f>'NEB Data'!S23*About!$A$40*About!$B$45</f>
        <v>2.9139169270017318E-5</v>
      </c>
      <c r="T5" s="4">
        <f>'NEB Data'!T23*About!$A$40*About!$B$45</f>
        <v>2.9290306040090018E-5</v>
      </c>
      <c r="U5" s="4">
        <f>'NEB Data'!U23*About!$A$40*About!$B$45</f>
        <v>2.9451518594834237E-5</v>
      </c>
      <c r="V5" s="4">
        <f>'NEB Data'!V23*About!$A$40*About!$B$45</f>
        <v>2.9612731149578456E-5</v>
      </c>
      <c r="W5" s="4">
        <f>'NEB Data'!W23*About!$A$40*About!$B$45</f>
        <v>2.9773943704322672E-5</v>
      </c>
      <c r="X5" s="4">
        <f>'NEB Data'!X23*About!$A$40*About!$B$45</f>
        <v>2.9935156259066888E-5</v>
      </c>
      <c r="Y5" s="4">
        <f>'NEB Data'!Y23*About!$A$40*About!$B$45</f>
        <v>3.0096368813811107E-5</v>
      </c>
      <c r="Z5" s="4">
        <f>'NEB Data'!Z23*About!$A$40*About!$B$45</f>
        <v>3.0257581368555326E-5</v>
      </c>
      <c r="AA5" s="4">
        <f>'NEB Data'!AA23*About!$A$40*About!$B$45</f>
        <v>3.0418793923299541E-5</v>
      </c>
      <c r="AB5" s="4">
        <f t="shared" si="1"/>
        <v>3.0574632726218921E-5</v>
      </c>
      <c r="AC5" s="4">
        <f t="shared" si="1"/>
        <v>3.0734318646922034E-5</v>
      </c>
      <c r="AD5" s="4">
        <f t="shared" si="1"/>
        <v>3.0894004567625093E-5</v>
      </c>
      <c r="AE5" s="4">
        <f t="shared" si="1"/>
        <v>3.1053690488328151E-5</v>
      </c>
      <c r="AF5" s="4">
        <f t="shared" si="1"/>
        <v>3.1213376409031264E-5</v>
      </c>
      <c r="AG5" s="4">
        <f t="shared" si="1"/>
        <v>3.1373062329734323E-5</v>
      </c>
      <c r="AH5" s="4">
        <f t="shared" si="1"/>
        <v>3.1532748250437436E-5</v>
      </c>
      <c r="AI5" s="4">
        <f t="shared" si="1"/>
        <v>3.1692434171140494E-5</v>
      </c>
      <c r="AJ5" s="4">
        <f t="shared" si="1"/>
        <v>3.1852120091843553E-5</v>
      </c>
      <c r="AK5" s="4">
        <f t="shared" si="1"/>
        <v>3.2011806012546666E-5</v>
      </c>
    </row>
    <row r="6" spans="1:37" x14ac:dyDescent="0.2">
      <c r="A6" s="2" t="s">
        <v>3</v>
      </c>
      <c r="B6" s="4">
        <f>B3</f>
        <v>1.9315279215291561E-5</v>
      </c>
      <c r="C6" s="4">
        <f t="shared" ref="C6:AA6" si="2">C3</f>
        <v>1.2705564470778641E-5</v>
      </c>
      <c r="D6" s="4">
        <f t="shared" si="2"/>
        <v>1.3330263120412487E-5</v>
      </c>
      <c r="E6" s="4">
        <f t="shared" si="2"/>
        <v>1.3823976569316652E-5</v>
      </c>
      <c r="F6" s="4">
        <f t="shared" si="2"/>
        <v>1.4065795401432978E-5</v>
      </c>
      <c r="G6" s="4">
        <f t="shared" si="2"/>
        <v>1.4488978357636549E-5</v>
      </c>
      <c r="H6" s="4">
        <f t="shared" si="2"/>
        <v>1.4892009744497092E-5</v>
      </c>
      <c r="I6" s="4">
        <f t="shared" si="2"/>
        <v>1.5204359069314015E-5</v>
      </c>
      <c r="J6" s="4">
        <f t="shared" si="2"/>
        <v>1.5486481040116395E-5</v>
      </c>
      <c r="K6" s="4">
        <f t="shared" si="2"/>
        <v>1.5738375656904232E-5</v>
      </c>
      <c r="L6" s="4">
        <f t="shared" si="2"/>
        <v>1.6000346058363588E-5</v>
      </c>
      <c r="M6" s="4">
        <f t="shared" si="2"/>
        <v>1.6262316459822944E-5</v>
      </c>
      <c r="N6" s="4">
        <f t="shared" si="2"/>
        <v>1.6524286861282293E-5</v>
      </c>
      <c r="O6" s="4">
        <f t="shared" si="2"/>
        <v>1.6796333047413161E-5</v>
      </c>
      <c r="P6" s="4">
        <f t="shared" si="2"/>
        <v>1.7068379233544033E-5</v>
      </c>
      <c r="Q6" s="4">
        <f t="shared" si="2"/>
        <v>1.7350501204346406E-5</v>
      </c>
      <c r="R6" s="4">
        <f t="shared" si="2"/>
        <v>1.7501637974419116E-5</v>
      </c>
      <c r="S6" s="4">
        <f t="shared" si="2"/>
        <v>1.7652774744491817E-5</v>
      </c>
      <c r="T6" s="4">
        <f t="shared" si="2"/>
        <v>1.7803911514564524E-5</v>
      </c>
      <c r="U6" s="4">
        <f t="shared" si="2"/>
        <v>1.7965124069308736E-5</v>
      </c>
      <c r="V6" s="4">
        <f t="shared" si="2"/>
        <v>1.8126336624052955E-5</v>
      </c>
      <c r="W6" s="4">
        <f t="shared" si="2"/>
        <v>1.8287549178797174E-5</v>
      </c>
      <c r="X6" s="4">
        <f t="shared" si="2"/>
        <v>1.844876173354139E-5</v>
      </c>
      <c r="Y6" s="4">
        <f t="shared" si="2"/>
        <v>1.8609974288285609E-5</v>
      </c>
      <c r="Z6" s="4">
        <f t="shared" si="2"/>
        <v>1.8771186843029825E-5</v>
      </c>
      <c r="AA6" s="4">
        <f t="shared" si="2"/>
        <v>1.8932399397774044E-5</v>
      </c>
      <c r="AB6" s="4">
        <f t="shared" si="1"/>
        <v>1.9088238200693441E-5</v>
      </c>
      <c r="AC6" s="4">
        <f t="shared" si="1"/>
        <v>1.9247924121396553E-5</v>
      </c>
      <c r="AD6" s="4">
        <f t="shared" si="1"/>
        <v>1.9407610042099612E-5</v>
      </c>
      <c r="AE6" s="4">
        <f t="shared" si="1"/>
        <v>1.9567295962802725E-5</v>
      </c>
      <c r="AF6" s="4">
        <f t="shared" si="1"/>
        <v>1.9726981883505783E-5</v>
      </c>
      <c r="AG6" s="4">
        <f t="shared" si="1"/>
        <v>1.9886667804208842E-5</v>
      </c>
      <c r="AH6" s="4">
        <f t="shared" si="1"/>
        <v>2.0046353724911955E-5</v>
      </c>
      <c r="AI6" s="4">
        <f t="shared" si="1"/>
        <v>2.0206039645615014E-5</v>
      </c>
      <c r="AJ6" s="4">
        <f t="shared" si="1"/>
        <v>2.0365725566318072E-5</v>
      </c>
      <c r="AK6" s="4">
        <f t="shared" si="1"/>
        <v>2.0525411487021185E-5</v>
      </c>
    </row>
    <row r="7" spans="1:37" x14ac:dyDescent="0.2">
      <c r="A7" s="2" t="s">
        <v>21</v>
      </c>
      <c r="B7" s="4">
        <f>B3</f>
        <v>1.9315279215291561E-5</v>
      </c>
      <c r="C7" s="4">
        <f t="shared" ref="C7:AA7" si="3">C3</f>
        <v>1.2705564470778641E-5</v>
      </c>
      <c r="D7" s="4">
        <f t="shared" si="3"/>
        <v>1.3330263120412487E-5</v>
      </c>
      <c r="E7" s="4">
        <f t="shared" si="3"/>
        <v>1.3823976569316652E-5</v>
      </c>
      <c r="F7" s="4">
        <f t="shared" si="3"/>
        <v>1.4065795401432978E-5</v>
      </c>
      <c r="G7" s="4">
        <f t="shared" si="3"/>
        <v>1.4488978357636549E-5</v>
      </c>
      <c r="H7" s="4">
        <f t="shared" si="3"/>
        <v>1.4892009744497092E-5</v>
      </c>
      <c r="I7" s="4">
        <f t="shared" si="3"/>
        <v>1.5204359069314015E-5</v>
      </c>
      <c r="J7" s="4">
        <f t="shared" si="3"/>
        <v>1.5486481040116395E-5</v>
      </c>
      <c r="K7" s="4">
        <f t="shared" si="3"/>
        <v>1.5738375656904232E-5</v>
      </c>
      <c r="L7" s="4">
        <f t="shared" si="3"/>
        <v>1.6000346058363588E-5</v>
      </c>
      <c r="M7" s="4">
        <f t="shared" si="3"/>
        <v>1.6262316459822944E-5</v>
      </c>
      <c r="N7" s="4">
        <f t="shared" si="3"/>
        <v>1.6524286861282293E-5</v>
      </c>
      <c r="O7" s="4">
        <f t="shared" si="3"/>
        <v>1.6796333047413161E-5</v>
      </c>
      <c r="P7" s="4">
        <f t="shared" si="3"/>
        <v>1.7068379233544033E-5</v>
      </c>
      <c r="Q7" s="4">
        <f t="shared" si="3"/>
        <v>1.7350501204346406E-5</v>
      </c>
      <c r="R7" s="4">
        <f t="shared" si="3"/>
        <v>1.7501637974419116E-5</v>
      </c>
      <c r="S7" s="4">
        <f t="shared" si="3"/>
        <v>1.7652774744491817E-5</v>
      </c>
      <c r="T7" s="4">
        <f t="shared" si="3"/>
        <v>1.7803911514564524E-5</v>
      </c>
      <c r="U7" s="4">
        <f t="shared" si="3"/>
        <v>1.7965124069308736E-5</v>
      </c>
      <c r="V7" s="4">
        <f t="shared" si="3"/>
        <v>1.8126336624052955E-5</v>
      </c>
      <c r="W7" s="4">
        <f t="shared" si="3"/>
        <v>1.8287549178797174E-5</v>
      </c>
      <c r="X7" s="4">
        <f t="shared" si="3"/>
        <v>1.844876173354139E-5</v>
      </c>
      <c r="Y7" s="4">
        <f t="shared" si="3"/>
        <v>1.8609974288285609E-5</v>
      </c>
      <c r="Z7" s="4">
        <f t="shared" si="3"/>
        <v>1.8771186843029825E-5</v>
      </c>
      <c r="AA7" s="4">
        <f t="shared" si="3"/>
        <v>1.8932399397774044E-5</v>
      </c>
      <c r="AB7" s="4">
        <f t="shared" si="1"/>
        <v>1.9088238200693441E-5</v>
      </c>
      <c r="AC7" s="4">
        <f t="shared" si="1"/>
        <v>1.9247924121396553E-5</v>
      </c>
      <c r="AD7" s="4">
        <f t="shared" si="1"/>
        <v>1.9407610042099612E-5</v>
      </c>
      <c r="AE7" s="4">
        <f t="shared" si="1"/>
        <v>1.9567295962802725E-5</v>
      </c>
      <c r="AF7" s="4">
        <f t="shared" si="1"/>
        <v>1.9726981883505783E-5</v>
      </c>
      <c r="AG7" s="4">
        <f t="shared" si="1"/>
        <v>1.9886667804208842E-5</v>
      </c>
      <c r="AH7" s="4">
        <f t="shared" si="1"/>
        <v>2.0046353724911955E-5</v>
      </c>
      <c r="AI7" s="4">
        <f t="shared" si="1"/>
        <v>2.0206039645615014E-5</v>
      </c>
      <c r="AJ7" s="4">
        <f t="shared" si="1"/>
        <v>2.0365725566318072E-5</v>
      </c>
      <c r="AK7" s="4">
        <f>TREND($R7:$AA7,$R$1:$AA$1,AK$1)</f>
        <v>2.0525411487021185E-5</v>
      </c>
    </row>
    <row r="8" spans="1:37" x14ac:dyDescent="0.2">
      <c r="A8" s="2" t="s">
        <v>23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ref="AB8:AK8" si="4">TREND($R8:$AA8,$R$1:$AA$1,AB$1)</f>
        <v>0</v>
      </c>
      <c r="AC8" s="9">
        <f t="shared" si="4"/>
        <v>0</v>
      </c>
      <c r="AD8" s="9">
        <f t="shared" si="4"/>
        <v>0</v>
      </c>
      <c r="AE8" s="9">
        <f t="shared" si="4"/>
        <v>0</v>
      </c>
      <c r="AF8" s="9">
        <f t="shared" si="4"/>
        <v>0</v>
      </c>
      <c r="AG8" s="9">
        <f t="shared" si="4"/>
        <v>0</v>
      </c>
      <c r="AH8" s="9">
        <f t="shared" si="4"/>
        <v>0</v>
      </c>
      <c r="AI8" s="9">
        <f t="shared" si="4"/>
        <v>0</v>
      </c>
      <c r="AJ8" s="9">
        <f t="shared" si="4"/>
        <v>0</v>
      </c>
      <c r="AK8" s="9">
        <f t="shared" si="4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5" x14ac:dyDescent="0.2"/>
  <cols>
    <col min="1" max="1" width="41.5" style="1" customWidth="1"/>
    <col min="2" max="27" width="10" style="1" customWidth="1"/>
    <col min="28" max="35" width="9.1640625" style="1"/>
    <col min="36" max="36" width="12.1640625" style="1" bestFit="1" customWidth="1"/>
    <col min="37" max="16384" width="9.1640625" style="1"/>
  </cols>
  <sheetData>
    <row r="1" spans="1:37" x14ac:dyDescent="0.2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2" t="s">
        <v>1</v>
      </c>
      <c r="B2" s="4">
        <f>'BFCpUEbS-petroleum-gasoline'!B2</f>
        <v>2.8040908740822334E-5</v>
      </c>
      <c r="C2" s="4">
        <f>'BFCpUEbS-petroleum-gasoline'!C2</f>
        <v>3.1003189434247329E-5</v>
      </c>
      <c r="D2" s="4">
        <f>'BFCpUEbS-petroleum-gasoline'!D2</f>
        <v>3.2111525748113825E-5</v>
      </c>
      <c r="E2" s="4">
        <f>'BFCpUEbS-petroleum-gasoline'!E2</f>
        <v>3.2967967445192484E-5</v>
      </c>
      <c r="F2" s="4">
        <f>'BFCpUEbS-petroleum-gasoline'!F2</f>
        <v>3.3350847262709994E-5</v>
      </c>
      <c r="G2" s="4">
        <f>'BFCpUEbS-petroleum-gasoline'!G2</f>
        <v>3.4046076405044434E-5</v>
      </c>
      <c r="H2" s="4">
        <f>'BFCpUEbS-petroleum-gasoline'!H2</f>
        <v>3.4721153978035849E-5</v>
      </c>
      <c r="I2" s="4">
        <f>'BFCpUEbS-petroleum-gasoline'!I2</f>
        <v>3.522494321161153E-5</v>
      </c>
      <c r="J2" s="4">
        <f>'BFCpUEbS-petroleum-gasoline'!J2</f>
        <v>3.5678353521829628E-5</v>
      </c>
      <c r="K2" s="4">
        <f>'BFCpUEbS-petroleum-gasoline'!K2</f>
        <v>3.607130912401866E-5</v>
      </c>
      <c r="L2" s="4">
        <f>'BFCpUEbS-petroleum-gasoline'!L2</f>
        <v>3.6494492080222239E-5</v>
      </c>
      <c r="M2" s="4">
        <f>'BFCpUEbS-petroleum-gasoline'!M2</f>
        <v>3.6927750821097319E-5</v>
      </c>
      <c r="N2" s="4">
        <f>'BFCpUEbS-petroleum-gasoline'!N2</f>
        <v>3.7371085346643928E-5</v>
      </c>
      <c r="O2" s="4">
        <f>'BFCpUEbS-petroleum-gasoline'!O2</f>
        <v>3.7824495656862033E-5</v>
      </c>
      <c r="P2" s="4">
        <f>'BFCpUEbS-petroleum-gasoline'!P2</f>
        <v>3.830813332109469E-5</v>
      </c>
      <c r="Q2" s="4">
        <f>'BFCpUEbS-petroleum-gasoline'!Q2</f>
        <v>3.8781695200655825E-5</v>
      </c>
      <c r="R2" s="4">
        <f>'BFCpUEbS-petroleum-gasoline'!R2</f>
        <v>3.9013438248100631E-5</v>
      </c>
      <c r="S2" s="4">
        <f>'BFCpUEbS-petroleum-gasoline'!S2</f>
        <v>3.9245181295545458E-5</v>
      </c>
      <c r="T2" s="4">
        <f>'BFCpUEbS-petroleum-gasoline'!T2</f>
        <v>3.9487000127661773E-5</v>
      </c>
      <c r="U2" s="4">
        <f>'BFCpUEbS-petroleum-gasoline'!U2</f>
        <v>3.9718743175106587E-5</v>
      </c>
      <c r="V2" s="4">
        <f>'BFCpUEbS-petroleum-gasoline'!V2</f>
        <v>3.9960562007222915E-5</v>
      </c>
      <c r="W2" s="4">
        <f>'BFCpUEbS-petroleum-gasoline'!W2</f>
        <v>4.0212456624010746E-5</v>
      </c>
      <c r="X2" s="4">
        <f>'BFCpUEbS-petroleum-gasoline'!X2</f>
        <v>4.0474427025470112E-5</v>
      </c>
      <c r="Y2" s="4">
        <f>'BFCpUEbS-petroleum-gasoline'!Y2</f>
        <v>4.0726321642257956E-5</v>
      </c>
      <c r="Z2" s="4">
        <f>'BFCpUEbS-petroleum-gasoline'!Z2</f>
        <v>4.0988292043717302E-5</v>
      </c>
      <c r="AA2" s="4">
        <f>'BFCpUEbS-petroleum-gasoline'!AA2</f>
        <v>4.1250262445176654E-5</v>
      </c>
      <c r="AB2" s="4">
        <f>'BFCpUEbS-petroleum-gasoline'!AB2</f>
        <v>4.147596002181857E-5</v>
      </c>
      <c r="AC2" s="4">
        <f>'BFCpUEbS-petroleum-gasoline'!AC2</f>
        <v>4.1724740305162477E-5</v>
      </c>
      <c r="AD2" s="4">
        <f>'BFCpUEbS-petroleum-gasoline'!AD2</f>
        <v>4.1973520588506493E-5</v>
      </c>
      <c r="AE2" s="4">
        <f>'BFCpUEbS-petroleum-gasoline'!AE2</f>
        <v>4.22223008718504E-5</v>
      </c>
      <c r="AF2" s="4">
        <f>'BFCpUEbS-petroleum-gasoline'!AF2</f>
        <v>4.2471081155194307E-5</v>
      </c>
      <c r="AG2" s="4">
        <f>'BFCpUEbS-petroleum-gasoline'!AG2</f>
        <v>4.2719861438538214E-5</v>
      </c>
      <c r="AH2" s="4">
        <f>'BFCpUEbS-petroleum-gasoline'!AH2</f>
        <v>4.2968641721882121E-5</v>
      </c>
      <c r="AI2" s="4">
        <f>'BFCpUEbS-petroleum-gasoline'!AI2</f>
        <v>4.3217422005226028E-5</v>
      </c>
      <c r="AJ2" s="4">
        <f>'BFCpUEbS-petroleum-gasoline'!AJ2</f>
        <v>4.3466202288569935E-5</v>
      </c>
      <c r="AK2" s="4">
        <f>'BFCpUEbS-petroleum-gasoline'!AK2</f>
        <v>4.3714982571913842E-5</v>
      </c>
    </row>
    <row r="3" spans="1:37" x14ac:dyDescent="0.2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0">TREND($R3:$AA3,$R$1:$AA$1,AB$1)</f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">
      <c r="A4" s="2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">
      <c r="A5" s="2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">
      <c r="A7" s="2" t="s">
        <v>21</v>
      </c>
      <c r="B7" s="1">
        <f t="shared" ref="B7:AA7" si="1">B3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">
      <c r="A8" s="2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0540-890A-DC40-AC9F-27FBFC0C17D6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5" x14ac:dyDescent="0.2"/>
  <cols>
    <col min="1" max="1" width="41.5" style="9" customWidth="1"/>
    <col min="2" max="27" width="10" style="9" customWidth="1"/>
    <col min="28" max="16384" width="9.1640625" style="9"/>
  </cols>
  <sheetData>
    <row r="1" spans="1:37" x14ac:dyDescent="0.2">
      <c r="A1" s="10" t="s">
        <v>0</v>
      </c>
      <c r="B1" s="10">
        <v>2015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10" t="s">
        <v>1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 t="shared" ref="AB2:AK8" si="0">TREND($R2:$AA2,$R$1:$AA$1,AB$1)</f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">
      <c r="A3" s="10" t="s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">
      <c r="A4" s="10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">
      <c r="A5" s="10" t="s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">
      <c r="A6" s="10" t="s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">
      <c r="A7" s="10" t="s">
        <v>21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">
      <c r="A8" s="10" t="s">
        <v>23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2C83-04F0-D048-9A06-279A6DCB80D2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10" defaultColWidth="9.1640625" defaultRowHeight="15" x14ac:dyDescent="0.2"/>
  <cols>
    <col min="1" max="1" width="41.5" style="9" customWidth="1"/>
    <col min="2" max="27" width="10" style="9" customWidth="1"/>
    <col min="28" max="16384" width="9.1640625" style="9"/>
  </cols>
  <sheetData>
    <row r="1" spans="1:37" x14ac:dyDescent="0.2">
      <c r="A1" s="10" t="s">
        <v>0</v>
      </c>
      <c r="B1" s="10">
        <v>2015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10" t="s">
        <v>1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 t="shared" ref="AB2:AK8" si="0">TREND($R2:$AA2,$R$1:$AA$1,AB$1)</f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">
      <c r="A3" s="10" t="s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">
      <c r="A4" s="10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">
      <c r="A5" s="10" t="s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">
      <c r="A6" s="10" t="s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">
      <c r="A7" s="10" t="s">
        <v>21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">
      <c r="A8" s="10" t="s">
        <v>23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849D-6A17-034F-96F6-E3E6FB983523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5" x14ac:dyDescent="0.2"/>
  <cols>
    <col min="1" max="1" width="41.5" style="9" customWidth="1"/>
    <col min="2" max="27" width="10" style="9" customWidth="1"/>
    <col min="28" max="16384" width="9.1640625" style="9"/>
  </cols>
  <sheetData>
    <row r="1" spans="1:37" x14ac:dyDescent="0.2">
      <c r="A1" s="10" t="s">
        <v>0</v>
      </c>
      <c r="B1" s="10">
        <v>2015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10" t="s">
        <v>1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 t="shared" ref="AB2:AK8" si="0">TREND($R2:$AA2,$R$1:$AA$1,AB$1)</f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">
      <c r="A3" s="10" t="s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">
      <c r="A4" s="10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">
      <c r="A5" s="10" t="s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">
      <c r="A6" s="10" t="s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">
      <c r="A7" s="10" t="s">
        <v>21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">
      <c r="A8" s="10" t="s">
        <v>23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AK2"/>
    </sheetView>
  </sheetViews>
  <sheetFormatPr baseColWidth="10" defaultColWidth="9.1640625" defaultRowHeight="15" x14ac:dyDescent="0.2"/>
  <cols>
    <col min="1" max="1" width="41.5" style="1" customWidth="1"/>
    <col min="2" max="27" width="10" style="1" customWidth="1"/>
    <col min="28" max="16384" width="9.1640625" style="1"/>
  </cols>
  <sheetData>
    <row r="1" spans="1:37" x14ac:dyDescent="0.2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2" t="s">
        <v>1</v>
      </c>
      <c r="B2" s="4">
        <f>'BFCpUEbS-petroleum-diesel'!B2</f>
        <v>2.8806668375857364E-5</v>
      </c>
      <c r="C2" s="4">
        <f>'BFCpUEbS-petroleum-diesel'!C2</f>
        <v>3.207122260942777E-5</v>
      </c>
      <c r="D2" s="4">
        <f>'BFCpUEbS-petroleum-diesel'!D2</f>
        <v>3.3320619908695454E-5</v>
      </c>
      <c r="E2" s="4">
        <f>'BFCpUEbS-petroleum-diesel'!E2</f>
        <v>3.4287895237160762E-5</v>
      </c>
      <c r="F2" s="4">
        <f>'BFCpUEbS-petroleum-diesel'!F2</f>
        <v>3.4731229762707358E-5</v>
      </c>
      <c r="G2" s="4">
        <f>'BFCpUEbS-petroleum-diesel'!G2</f>
        <v>3.5527216751756931E-5</v>
      </c>
      <c r="H2" s="4">
        <f>'BFCpUEbS-petroleum-diesel'!H2</f>
        <v>3.630305217146348E-5</v>
      </c>
      <c r="I2" s="4">
        <f>'BFCpUEbS-petroleum-diesel'!I2</f>
        <v>3.6887447682411271E-5</v>
      </c>
      <c r="J2" s="4">
        <f>'BFCpUEbS-petroleum-diesel'!J2</f>
        <v>3.7401312700658461E-5</v>
      </c>
      <c r="K2" s="4">
        <f>'BFCpUEbS-petroleum-diesel'!K2</f>
        <v>3.7864798795548087E-5</v>
      </c>
      <c r="L2" s="4">
        <f>'BFCpUEbS-petroleum-diesel'!L2</f>
        <v>3.8348436459780745E-5</v>
      </c>
      <c r="M2" s="4">
        <f>'BFCpUEbS-petroleum-diesel'!M2</f>
        <v>3.8852225693356426E-5</v>
      </c>
      <c r="N2" s="4">
        <f>'BFCpUEbS-petroleum-diesel'!N2</f>
        <v>3.93560149269321E-5</v>
      </c>
      <c r="O2" s="4">
        <f>'BFCpUEbS-petroleum-diesel'!O2</f>
        <v>3.9879955729850806E-5</v>
      </c>
      <c r="P2" s="4">
        <f>'BFCpUEbS-petroleum-diesel'!P2</f>
        <v>4.0424048102112542E-5</v>
      </c>
      <c r="Q2" s="4">
        <f>'BFCpUEbS-petroleum-diesel'!Q2</f>
        <v>4.0958064689702762E-5</v>
      </c>
      <c r="R2" s="4">
        <f>'BFCpUEbS-petroleum-diesel'!R2</f>
        <v>4.123011087583363E-5</v>
      </c>
      <c r="S2" s="4">
        <f>'BFCpUEbS-petroleum-diesel'!S2</f>
        <v>4.1502157061964498E-5</v>
      </c>
      <c r="T2" s="4">
        <f>'BFCpUEbS-petroleum-diesel'!T2</f>
        <v>4.1784279032766868E-5</v>
      </c>
      <c r="U2" s="4">
        <f>'BFCpUEbS-petroleum-diesel'!U2</f>
        <v>4.2066401003569252E-5</v>
      </c>
      <c r="V2" s="4">
        <f>'BFCpUEbS-petroleum-diesel'!V2</f>
        <v>4.2348522974371635E-5</v>
      </c>
      <c r="W2" s="4">
        <f>'BFCpUEbS-petroleum-diesel'!W2</f>
        <v>4.2640720729845534E-5</v>
      </c>
      <c r="X2" s="4">
        <f>'BFCpUEbS-petroleum-diesel'!X2</f>
        <v>4.2932918485319426E-5</v>
      </c>
      <c r="Y2" s="4">
        <f>'BFCpUEbS-petroleum-diesel'!Y2</f>
        <v>4.3235192025464826E-5</v>
      </c>
      <c r="Z2" s="4">
        <f>'BFCpUEbS-petroleum-diesel'!Z2</f>
        <v>4.353746556561024E-5</v>
      </c>
      <c r="AA2" s="4">
        <f>'BFCpUEbS-petroleum-diesel'!AA2</f>
        <v>4.3839739105755648E-5</v>
      </c>
      <c r="AB2" s="4">
        <f>'BFCpUEbS-petroleum-diesel'!AB2</f>
        <v>4.4107754978017972E-5</v>
      </c>
      <c r="AC2" s="4">
        <f>'BFCpUEbS-petroleum-diesel'!AC2</f>
        <v>4.4397937576557463E-5</v>
      </c>
      <c r="AD2" s="4">
        <f>'BFCpUEbS-petroleum-diesel'!AD2</f>
        <v>4.4688120175097063E-5</v>
      </c>
      <c r="AE2" s="4">
        <f>'BFCpUEbS-petroleum-diesel'!AE2</f>
        <v>4.4978302773636663E-5</v>
      </c>
      <c r="AF2" s="4">
        <f>'BFCpUEbS-petroleum-diesel'!AF2</f>
        <v>4.5268485372176263E-5</v>
      </c>
      <c r="AG2" s="4">
        <f>'BFCpUEbS-petroleum-diesel'!AG2</f>
        <v>4.5558667970715862E-5</v>
      </c>
      <c r="AH2" s="4">
        <f>'BFCpUEbS-petroleum-diesel'!AH2</f>
        <v>4.5848850569255462E-5</v>
      </c>
      <c r="AI2" s="4">
        <f>'BFCpUEbS-petroleum-diesel'!AI2</f>
        <v>4.6139033167795062E-5</v>
      </c>
      <c r="AJ2" s="4">
        <f>'BFCpUEbS-petroleum-diesel'!AJ2</f>
        <v>4.6429215766334662E-5</v>
      </c>
      <c r="AK2" s="4">
        <f>'BFCpUEbS-petroleum-diesel'!AK2</f>
        <v>4.6719398364874262E-5</v>
      </c>
    </row>
    <row r="3" spans="1:37" x14ac:dyDescent="0.2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0">TREND($R3:$AA3,$R$1:$AA$1,AB$1)</f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">
      <c r="A4" s="2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">
      <c r="A5" s="2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">
      <c r="A7" s="2" t="s">
        <v>21</v>
      </c>
      <c r="B7" s="1">
        <f t="shared" ref="B7:AA7" si="1">B3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">
      <c r="A8" s="2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E624-E2E7-FE46-99EC-F90EED09E6B7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baseColWidth="10" defaultColWidth="9.1640625" defaultRowHeight="15" x14ac:dyDescent="0.2"/>
  <cols>
    <col min="1" max="1" width="41.5" style="9" customWidth="1"/>
    <col min="2" max="27" width="10" style="9" customWidth="1"/>
    <col min="28" max="16384" width="9.1640625" style="9"/>
  </cols>
  <sheetData>
    <row r="1" spans="1:37" x14ac:dyDescent="0.2">
      <c r="A1" s="10" t="s">
        <v>0</v>
      </c>
      <c r="B1" s="10">
        <v>2015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10" t="s">
        <v>1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 t="shared" ref="AB2:AK8" si="0">TREND($R2:$AA2,$R$1:$AA$1,AB$1)</f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">
      <c r="A3" s="10" t="s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">
      <c r="A4" s="10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">
      <c r="A5" s="10" t="s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">
      <c r="A6" s="10" t="s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">
      <c r="A7" s="10" t="s">
        <v>21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">
      <c r="A8" s="10" t="s">
        <v>23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640625" defaultRowHeight="15" x14ac:dyDescent="0.2"/>
  <cols>
    <col min="1" max="1" width="41.5" style="1" customWidth="1"/>
    <col min="2" max="4" width="10" style="1" customWidth="1"/>
    <col min="5" max="5" width="10" style="8" customWidth="1"/>
    <col min="6" max="27" width="10" style="1" customWidth="1"/>
    <col min="28" max="28" width="12.1640625" style="1" bestFit="1" customWidth="1"/>
    <col min="29" max="29" width="9.1640625" style="1"/>
    <col min="30" max="30" width="12.1640625" style="1" bestFit="1" customWidth="1"/>
    <col min="31" max="16384" width="9.1640625" style="1"/>
  </cols>
  <sheetData>
    <row r="1" spans="1:37" x14ac:dyDescent="0.2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2" t="s">
        <v>1</v>
      </c>
      <c r="B2" s="4">
        <f>'Other Fuels'!C53</f>
        <v>2.269512E-5</v>
      </c>
      <c r="C2" s="4">
        <f>'Other Fuels'!D53</f>
        <v>2.5267074837355717E-5</v>
      </c>
      <c r="D2" s="4">
        <f>'Other Fuels'!E53</f>
        <v>2.6251403231899266E-5</v>
      </c>
      <c r="E2" s="4">
        <f>'Other Fuels'!F53</f>
        <v>2.7013463924449109E-5</v>
      </c>
      <c r="F2" s="4">
        <f>'Other Fuels'!G53</f>
        <v>2.7362741741867786E-5</v>
      </c>
      <c r="G2" s="4">
        <f>'Other Fuels'!H53</f>
        <v>2.798985418677859E-5</v>
      </c>
      <c r="H2" s="4">
        <f>'Other Fuels'!I53</f>
        <v>2.8601090367261281E-5</v>
      </c>
      <c r="I2" s="4">
        <f>'Other Fuels'!J53</f>
        <v>2.9061502035676809E-5</v>
      </c>
      <c r="J2" s="4">
        <f>'Other Fuels'!K53</f>
        <v>2.9466346778593914E-5</v>
      </c>
      <c r="K2" s="4">
        <f>'Other Fuels'!L53</f>
        <v>2.983150086044071E-5</v>
      </c>
      <c r="L2" s="4">
        <f>'Other Fuels'!M53</f>
        <v>3.0212531206715637E-5</v>
      </c>
      <c r="M2" s="4">
        <f>'Other Fuels'!N53</f>
        <v>3.0609437817418683E-5</v>
      </c>
      <c r="N2" s="4">
        <f>'Other Fuels'!O53</f>
        <v>3.1006344428121726E-5</v>
      </c>
      <c r="O2" s="4">
        <f>'Other Fuels'!P53</f>
        <v>3.1419127303252885E-5</v>
      </c>
      <c r="P2" s="4">
        <f>'Other Fuels'!Q53</f>
        <v>3.1847786442812167E-5</v>
      </c>
      <c r="Q2" s="4">
        <f>'Other Fuels'!R53</f>
        <v>3.2268507450157398E-5</v>
      </c>
      <c r="R2" s="4">
        <f>'Other Fuels'!S53</f>
        <v>3.2482837019937043E-5</v>
      </c>
      <c r="S2" s="4">
        <f>'Other Fuels'!T53</f>
        <v>3.269716658971668E-5</v>
      </c>
      <c r="T2" s="4">
        <f>'Other Fuels'!U53</f>
        <v>3.2919434291710383E-5</v>
      </c>
      <c r="U2" s="4">
        <f>'Other Fuels'!V53</f>
        <v>3.3141701993704093E-5</v>
      </c>
      <c r="V2" s="4">
        <f>'Other Fuels'!W53</f>
        <v>3.3363969695697802E-5</v>
      </c>
      <c r="W2" s="4">
        <f>'Other Fuels'!X53</f>
        <v>3.3594175529905563E-5</v>
      </c>
      <c r="X2" s="4">
        <f>'Other Fuels'!Y53</f>
        <v>3.382438136411333E-5</v>
      </c>
      <c r="Y2" s="4">
        <f>'Other Fuels'!Z53</f>
        <v>3.4062525330535149E-5</v>
      </c>
      <c r="Z2" s="4">
        <f>'Other Fuels'!AA53</f>
        <v>3.4300669296956982E-5</v>
      </c>
      <c r="AA2" s="4">
        <f>'Other Fuels'!AB53</f>
        <v>3.4538813263378801E-5</v>
      </c>
      <c r="AB2" s="9">
        <f>TREND($R2:$AA2,$R$1:$AA$1,AB$1)</f>
        <v>3.4749967580272783E-5</v>
      </c>
      <c r="AC2" s="9">
        <f t="shared" ref="AC2:AK2" si="0">TREND($R2:$AA2,$R$1:$AA$1,AC$1)</f>
        <v>3.4978585788037776E-5</v>
      </c>
      <c r="AD2" s="9">
        <f>TREND($R2:$AA2,$R$1:$AA$1,AD$1)</f>
        <v>3.5207203995802716E-5</v>
      </c>
      <c r="AE2" s="9">
        <f t="shared" si="0"/>
        <v>3.5435822203567656E-5</v>
      </c>
      <c r="AF2" s="9">
        <f t="shared" si="0"/>
        <v>3.5664440411332596E-5</v>
      </c>
      <c r="AG2" s="9">
        <f t="shared" si="0"/>
        <v>3.5893058619097589E-5</v>
      </c>
      <c r="AH2" s="9">
        <f t="shared" si="0"/>
        <v>3.6121676826862529E-5</v>
      </c>
      <c r="AI2" s="9">
        <f t="shared" si="0"/>
        <v>3.6350295034627469E-5</v>
      </c>
      <c r="AJ2" s="9">
        <f t="shared" si="0"/>
        <v>3.6578913242392408E-5</v>
      </c>
      <c r="AK2" s="9">
        <f t="shared" si="0"/>
        <v>3.6807531450157348E-5</v>
      </c>
    </row>
    <row r="3" spans="1:37" x14ac:dyDescent="0.2">
      <c r="A3" s="2" t="s">
        <v>2</v>
      </c>
      <c r="B3" s="1">
        <v>0</v>
      </c>
      <c r="C3" s="1">
        <v>0</v>
      </c>
      <c r="D3" s="1">
        <v>0</v>
      </c>
      <c r="E3" s="8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2">
      <c r="A4" s="2" t="s">
        <v>4</v>
      </c>
      <c r="B4" s="1">
        <v>0</v>
      </c>
      <c r="C4" s="1">
        <v>0</v>
      </c>
      <c r="D4" s="1">
        <v>0</v>
      </c>
      <c r="E4" s="8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</row>
    <row r="5" spans="1:37" x14ac:dyDescent="0.2">
      <c r="A5" s="2" t="s">
        <v>5</v>
      </c>
      <c r="B5" s="1">
        <v>0</v>
      </c>
      <c r="C5" s="1">
        <v>0</v>
      </c>
      <c r="D5" s="1">
        <v>0</v>
      </c>
      <c r="E5" s="8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2">
      <c r="A6" s="2" t="s">
        <v>3</v>
      </c>
      <c r="B6" s="1">
        <v>0</v>
      </c>
      <c r="C6" s="1">
        <v>0</v>
      </c>
      <c r="D6" s="1">
        <v>0</v>
      </c>
      <c r="E6" s="8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  <c r="AJ6" s="9">
        <f t="shared" si="1"/>
        <v>0</v>
      </c>
      <c r="AK6" s="9">
        <f t="shared" si="1"/>
        <v>0</v>
      </c>
    </row>
    <row r="7" spans="1:37" x14ac:dyDescent="0.2">
      <c r="A7" s="2" t="s">
        <v>21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8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2">
      <c r="A8" s="2" t="s">
        <v>23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5" x14ac:dyDescent="0.2"/>
  <cols>
    <col min="1" max="1" width="41.5" style="1" customWidth="1"/>
    <col min="2" max="27" width="10" style="1" customWidth="1"/>
    <col min="28" max="16384" width="9.1640625" style="1"/>
  </cols>
  <sheetData>
    <row r="1" spans="1:37" x14ac:dyDescent="0.2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2">
      <c r="A4" s="2" t="s">
        <v>4</v>
      </c>
      <c r="B4" s="7">
        <f>'BFCpUEbS-natural-gas'!B7</f>
        <v>2.5189461678783986E-6</v>
      </c>
      <c r="C4" s="7">
        <f>'BFCpUEbS-natural-gas'!C7</f>
        <v>2.8312954926953201E-6</v>
      </c>
      <c r="D4" s="7">
        <f>'BFCpUEbS-natural-gas'!D7</f>
        <v>3.1839479561982959E-6</v>
      </c>
      <c r="E4" s="7">
        <f>'BFCpUEbS-natural-gas'!E7</f>
        <v>3.3048573722564586E-6</v>
      </c>
      <c r="F4" s="7">
        <f>'BFCpUEbS-natural-gas'!F7</f>
        <v>3.4056152189715946E-6</v>
      </c>
      <c r="G4" s="7">
        <f>'BFCpUEbS-natural-gas'!G7</f>
        <v>3.4862214963437038E-6</v>
      </c>
      <c r="H4" s="7">
        <f>'BFCpUEbS-natural-gas'!H7</f>
        <v>3.5668277737158124E-6</v>
      </c>
      <c r="I4" s="7">
        <f>'BFCpUEbS-natural-gas'!I7</f>
        <v>3.6272824817448938E-6</v>
      </c>
      <c r="J4" s="7">
        <f>'BFCpUEbS-natural-gas'!J7</f>
        <v>3.6776614051024618E-6</v>
      </c>
      <c r="K4" s="7">
        <f>'BFCpUEbS-natural-gas'!K7</f>
        <v>3.7078887591170029E-6</v>
      </c>
      <c r="L4" s="7">
        <f>'BFCpUEbS-natural-gas'!L7</f>
        <v>3.7381161131315435E-6</v>
      </c>
      <c r="M4" s="7">
        <f>'BFCpUEbS-natural-gas'!M7</f>
        <v>3.7683434671460842E-6</v>
      </c>
      <c r="N4" s="7">
        <f>'BFCpUEbS-natural-gas'!N7</f>
        <v>3.7985708211606248E-6</v>
      </c>
      <c r="O4" s="7">
        <f>'BFCpUEbS-natural-gas'!O7</f>
        <v>3.8287981751751659E-6</v>
      </c>
      <c r="P4" s="7">
        <f>'BFCpUEbS-natural-gas'!P7</f>
        <v>3.859025529189707E-6</v>
      </c>
      <c r="Q4" s="7">
        <f>'BFCpUEbS-natural-gas'!Q7</f>
        <v>3.8892528832042472E-6</v>
      </c>
      <c r="R4" s="7">
        <f>'BFCpUEbS-natural-gas'!R7</f>
        <v>3.9194802372187883E-6</v>
      </c>
      <c r="S4" s="7">
        <f>'BFCpUEbS-natural-gas'!S7</f>
        <v>3.9497075912333285E-6</v>
      </c>
      <c r="T4" s="7">
        <f>'BFCpUEbS-natural-gas'!T7</f>
        <v>3.9799349452478705E-6</v>
      </c>
      <c r="U4" s="7">
        <f>'BFCpUEbS-natural-gas'!U7</f>
        <v>4.0101622992624107E-6</v>
      </c>
      <c r="V4" s="7">
        <f>'BFCpUEbS-natural-gas'!V7</f>
        <v>4.0403896532769509E-6</v>
      </c>
      <c r="W4" s="7">
        <f>'BFCpUEbS-natural-gas'!W7</f>
        <v>4.070617007291492E-6</v>
      </c>
      <c r="X4" s="7">
        <f>'BFCpUEbS-natural-gas'!X7</f>
        <v>4.1109201459775468E-6</v>
      </c>
      <c r="Y4" s="7">
        <f>'BFCpUEbS-natural-gas'!Y7</f>
        <v>4.1411474999920878E-6</v>
      </c>
      <c r="Z4" s="7">
        <f>'BFCpUEbS-natural-gas'!Z7</f>
        <v>4.1713748540066281E-6</v>
      </c>
      <c r="AA4" s="7">
        <f>'BFCpUEbS-natural-gas'!AA7</f>
        <v>4.2016022080211692E-6</v>
      </c>
      <c r="AB4" s="7">
        <f>'BFCpUEbS-natural-gas'!AB7</f>
        <v>4.2338447189700092E-6</v>
      </c>
      <c r="AC4" s="7">
        <f>'BFCpUEbS-natural-gas'!AC7</f>
        <v>4.2655376416640456E-6</v>
      </c>
      <c r="AD4" s="7">
        <f>'BFCpUEbS-natural-gas'!AD7</f>
        <v>4.2972305643580819E-6</v>
      </c>
      <c r="AE4" s="7">
        <f>'BFCpUEbS-natural-gas'!AE7</f>
        <v>4.3289234870521183E-6</v>
      </c>
      <c r="AF4" s="7">
        <f>'BFCpUEbS-natural-gas'!AF7</f>
        <v>4.3606164097461546E-6</v>
      </c>
      <c r="AG4" s="7">
        <f>'BFCpUEbS-natural-gas'!AG7</f>
        <v>4.3923093324401774E-6</v>
      </c>
      <c r="AH4" s="7">
        <f>'BFCpUEbS-natural-gas'!AH7</f>
        <v>4.4240022551342138E-6</v>
      </c>
      <c r="AI4" s="7">
        <f>'BFCpUEbS-natural-gas'!AI7</f>
        <v>4.4556951778282501E-6</v>
      </c>
      <c r="AJ4" s="7">
        <f>'BFCpUEbS-natural-gas'!AJ7</f>
        <v>4.4873881005222865E-6</v>
      </c>
      <c r="AK4" s="7">
        <f>'BFCpUEbS-natural-gas'!AK7</f>
        <v>4.5190810232163228E-6</v>
      </c>
    </row>
    <row r="5" spans="1:37" x14ac:dyDescent="0.2">
      <c r="A5" s="2" t="s">
        <v>5</v>
      </c>
      <c r="B5" s="7">
        <f>B4</f>
        <v>2.5189461678783986E-6</v>
      </c>
      <c r="C5" s="7">
        <f t="shared" ref="C5:AK6" si="2">C4</f>
        <v>2.8312954926953201E-6</v>
      </c>
      <c r="D5" s="7">
        <f t="shared" si="2"/>
        <v>3.1839479561982959E-6</v>
      </c>
      <c r="E5" s="7">
        <f t="shared" si="2"/>
        <v>3.3048573722564586E-6</v>
      </c>
      <c r="F5" s="7">
        <f t="shared" si="2"/>
        <v>3.4056152189715946E-6</v>
      </c>
      <c r="G5" s="7">
        <f t="shared" si="2"/>
        <v>3.4862214963437038E-6</v>
      </c>
      <c r="H5" s="7">
        <f t="shared" si="2"/>
        <v>3.5668277737158124E-6</v>
      </c>
      <c r="I5" s="7">
        <f t="shared" si="2"/>
        <v>3.6272824817448938E-6</v>
      </c>
      <c r="J5" s="7">
        <f t="shared" si="2"/>
        <v>3.6776614051024618E-6</v>
      </c>
      <c r="K5" s="7">
        <f t="shared" si="2"/>
        <v>3.7078887591170029E-6</v>
      </c>
      <c r="L5" s="7">
        <f t="shared" si="2"/>
        <v>3.7381161131315435E-6</v>
      </c>
      <c r="M5" s="7">
        <f t="shared" si="2"/>
        <v>3.7683434671460842E-6</v>
      </c>
      <c r="N5" s="7">
        <f t="shared" si="2"/>
        <v>3.7985708211606248E-6</v>
      </c>
      <c r="O5" s="7">
        <f t="shared" si="2"/>
        <v>3.8287981751751659E-6</v>
      </c>
      <c r="P5" s="7">
        <f t="shared" si="2"/>
        <v>3.859025529189707E-6</v>
      </c>
      <c r="Q5" s="7">
        <f t="shared" si="2"/>
        <v>3.8892528832042472E-6</v>
      </c>
      <c r="R5" s="7">
        <f t="shared" si="2"/>
        <v>3.9194802372187883E-6</v>
      </c>
      <c r="S5" s="7">
        <f t="shared" si="2"/>
        <v>3.9497075912333285E-6</v>
      </c>
      <c r="T5" s="7">
        <f t="shared" si="2"/>
        <v>3.9799349452478705E-6</v>
      </c>
      <c r="U5" s="7">
        <f t="shared" si="2"/>
        <v>4.0101622992624107E-6</v>
      </c>
      <c r="V5" s="7">
        <f t="shared" si="2"/>
        <v>4.0403896532769509E-6</v>
      </c>
      <c r="W5" s="7">
        <f t="shared" si="2"/>
        <v>4.070617007291492E-6</v>
      </c>
      <c r="X5" s="7">
        <f t="shared" si="2"/>
        <v>4.1109201459775468E-6</v>
      </c>
      <c r="Y5" s="7">
        <f t="shared" si="2"/>
        <v>4.1411474999920878E-6</v>
      </c>
      <c r="Z5" s="7">
        <f t="shared" si="2"/>
        <v>4.1713748540066281E-6</v>
      </c>
      <c r="AA5" s="7">
        <f t="shared" si="2"/>
        <v>4.2016022080211692E-6</v>
      </c>
      <c r="AB5" s="7">
        <f t="shared" si="2"/>
        <v>4.2338447189700092E-6</v>
      </c>
      <c r="AC5" s="7">
        <f t="shared" si="2"/>
        <v>4.2655376416640456E-6</v>
      </c>
      <c r="AD5" s="7">
        <f t="shared" si="2"/>
        <v>4.2972305643580819E-6</v>
      </c>
      <c r="AE5" s="7">
        <f t="shared" si="2"/>
        <v>4.3289234870521183E-6</v>
      </c>
      <c r="AF5" s="7">
        <f t="shared" si="2"/>
        <v>4.3606164097461546E-6</v>
      </c>
      <c r="AG5" s="7">
        <f t="shared" si="2"/>
        <v>4.3923093324401774E-6</v>
      </c>
      <c r="AH5" s="7">
        <f t="shared" si="2"/>
        <v>4.4240022551342138E-6</v>
      </c>
      <c r="AI5" s="7">
        <f t="shared" si="2"/>
        <v>4.4556951778282501E-6</v>
      </c>
      <c r="AJ5" s="7">
        <f t="shared" si="2"/>
        <v>4.4873881005222865E-6</v>
      </c>
      <c r="AK5" s="7">
        <f t="shared" si="2"/>
        <v>4.5190810232163228E-6</v>
      </c>
    </row>
    <row r="6" spans="1:37" x14ac:dyDescent="0.2">
      <c r="A6" s="2" t="s">
        <v>3</v>
      </c>
      <c r="B6" s="7">
        <f>B5</f>
        <v>2.5189461678783986E-6</v>
      </c>
      <c r="C6" s="7">
        <f t="shared" si="2"/>
        <v>2.8312954926953201E-6</v>
      </c>
      <c r="D6" s="7">
        <f t="shared" si="2"/>
        <v>3.1839479561982959E-6</v>
      </c>
      <c r="E6" s="7">
        <f t="shared" si="2"/>
        <v>3.3048573722564586E-6</v>
      </c>
      <c r="F6" s="7">
        <f t="shared" si="2"/>
        <v>3.4056152189715946E-6</v>
      </c>
      <c r="G6" s="7">
        <f t="shared" si="2"/>
        <v>3.4862214963437038E-6</v>
      </c>
      <c r="H6" s="7">
        <f t="shared" si="2"/>
        <v>3.5668277737158124E-6</v>
      </c>
      <c r="I6" s="7">
        <f t="shared" si="2"/>
        <v>3.6272824817448938E-6</v>
      </c>
      <c r="J6" s="7">
        <f t="shared" si="2"/>
        <v>3.6776614051024618E-6</v>
      </c>
      <c r="K6" s="7">
        <f t="shared" si="2"/>
        <v>3.7078887591170029E-6</v>
      </c>
      <c r="L6" s="7">
        <f t="shared" si="2"/>
        <v>3.7381161131315435E-6</v>
      </c>
      <c r="M6" s="7">
        <f t="shared" si="2"/>
        <v>3.7683434671460842E-6</v>
      </c>
      <c r="N6" s="7">
        <f t="shared" si="2"/>
        <v>3.7985708211606248E-6</v>
      </c>
      <c r="O6" s="7">
        <f t="shared" si="2"/>
        <v>3.8287981751751659E-6</v>
      </c>
      <c r="P6" s="7">
        <f t="shared" si="2"/>
        <v>3.859025529189707E-6</v>
      </c>
      <c r="Q6" s="7">
        <f t="shared" si="2"/>
        <v>3.8892528832042472E-6</v>
      </c>
      <c r="R6" s="7">
        <f t="shared" si="2"/>
        <v>3.9194802372187883E-6</v>
      </c>
      <c r="S6" s="7">
        <f t="shared" si="2"/>
        <v>3.9497075912333285E-6</v>
      </c>
      <c r="T6" s="7">
        <f t="shared" si="2"/>
        <v>3.9799349452478705E-6</v>
      </c>
      <c r="U6" s="7">
        <f t="shared" si="2"/>
        <v>4.0101622992624107E-6</v>
      </c>
      <c r="V6" s="7">
        <f t="shared" si="2"/>
        <v>4.0403896532769509E-6</v>
      </c>
      <c r="W6" s="7">
        <f t="shared" si="2"/>
        <v>4.070617007291492E-6</v>
      </c>
      <c r="X6" s="7">
        <f t="shared" si="2"/>
        <v>4.1109201459775468E-6</v>
      </c>
      <c r="Y6" s="7">
        <f t="shared" si="2"/>
        <v>4.1411474999920878E-6</v>
      </c>
      <c r="Z6" s="7">
        <f t="shared" si="2"/>
        <v>4.1713748540066281E-6</v>
      </c>
      <c r="AA6" s="7">
        <f t="shared" si="2"/>
        <v>4.2016022080211692E-6</v>
      </c>
      <c r="AB6" s="7">
        <f t="shared" si="2"/>
        <v>4.2338447189700092E-6</v>
      </c>
      <c r="AC6" s="7">
        <f t="shared" si="2"/>
        <v>4.2655376416640456E-6</v>
      </c>
      <c r="AD6" s="7">
        <f t="shared" si="2"/>
        <v>4.2972305643580819E-6</v>
      </c>
      <c r="AE6" s="7">
        <f t="shared" si="2"/>
        <v>4.3289234870521183E-6</v>
      </c>
      <c r="AF6" s="7">
        <f t="shared" si="2"/>
        <v>4.3606164097461546E-6</v>
      </c>
      <c r="AG6" s="7">
        <f t="shared" si="2"/>
        <v>4.3923093324401774E-6</v>
      </c>
      <c r="AH6" s="7">
        <f t="shared" si="2"/>
        <v>4.4240022551342138E-6</v>
      </c>
      <c r="AI6" s="7">
        <f t="shared" si="2"/>
        <v>4.4556951778282501E-6</v>
      </c>
      <c r="AJ6" s="7">
        <f t="shared" si="2"/>
        <v>4.4873881005222865E-6</v>
      </c>
      <c r="AK6" s="7">
        <f t="shared" si="2"/>
        <v>4.5190810232163228E-6</v>
      </c>
    </row>
    <row r="7" spans="1:37" x14ac:dyDescent="0.2">
      <c r="A7" s="2" t="s">
        <v>21</v>
      </c>
      <c r="B7" s="1">
        <f>E7</f>
        <v>0</v>
      </c>
      <c r="C7" s="1">
        <f t="shared" ref="C7:AA7" si="3">C3</f>
        <v>0</v>
      </c>
      <c r="D7" s="1">
        <f t="shared" si="3"/>
        <v>0</v>
      </c>
      <c r="E7" s="1">
        <f t="shared" si="3"/>
        <v>0</v>
      </c>
      <c r="F7" s="1">
        <f t="shared" si="3"/>
        <v>0</v>
      </c>
      <c r="G7" s="1">
        <f t="shared" si="3"/>
        <v>0</v>
      </c>
      <c r="H7" s="1">
        <f t="shared" si="3"/>
        <v>0</v>
      </c>
      <c r="I7" s="1">
        <f t="shared" si="3"/>
        <v>0</v>
      </c>
      <c r="J7" s="1">
        <f t="shared" si="3"/>
        <v>0</v>
      </c>
      <c r="K7" s="1">
        <f t="shared" si="3"/>
        <v>0</v>
      </c>
      <c r="L7" s="1">
        <f t="shared" si="3"/>
        <v>0</v>
      </c>
      <c r="M7" s="1">
        <f t="shared" si="3"/>
        <v>0</v>
      </c>
      <c r="N7" s="1">
        <f t="shared" si="3"/>
        <v>0</v>
      </c>
      <c r="O7" s="1">
        <f t="shared" si="3"/>
        <v>0</v>
      </c>
      <c r="P7" s="1">
        <f t="shared" si="3"/>
        <v>0</v>
      </c>
      <c r="Q7" s="1">
        <f t="shared" si="3"/>
        <v>0</v>
      </c>
      <c r="R7" s="1">
        <f t="shared" si="3"/>
        <v>0</v>
      </c>
      <c r="S7" s="1">
        <f t="shared" si="3"/>
        <v>0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2">
      <c r="A8" s="2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249977111117893"/>
  </sheetPr>
  <dimension ref="A1:M23"/>
  <sheetViews>
    <sheetView workbookViewId="0">
      <selection activeCell="B21" sqref="B21"/>
    </sheetView>
  </sheetViews>
  <sheetFormatPr baseColWidth="10" defaultColWidth="10.83203125" defaultRowHeight="15" x14ac:dyDescent="0.2"/>
  <cols>
    <col min="1" max="1" width="21.1640625" style="27" customWidth="1"/>
    <col min="2" max="2" width="12.5" customWidth="1"/>
    <col min="3" max="3" width="14" customWidth="1"/>
    <col min="4" max="4" width="13.33203125" customWidth="1"/>
    <col min="5" max="7" width="12.5" customWidth="1"/>
    <col min="8" max="8" width="13.5" customWidth="1"/>
    <col min="9" max="13" width="12.5" customWidth="1"/>
  </cols>
  <sheetData>
    <row r="1" spans="1:13" s="9" customFormat="1" ht="16" x14ac:dyDescent="0.2">
      <c r="A1" s="51" t="s">
        <v>50</v>
      </c>
    </row>
    <row r="2" spans="1:13" x14ac:dyDescent="0.2">
      <c r="B2" s="57" t="s">
        <v>30</v>
      </c>
      <c r="C2" s="57" t="s">
        <v>31</v>
      </c>
      <c r="D2" s="57" t="s">
        <v>32</v>
      </c>
      <c r="E2" s="57" t="s">
        <v>33</v>
      </c>
      <c r="F2" s="57" t="s">
        <v>34</v>
      </c>
      <c r="G2" s="57" t="s">
        <v>35</v>
      </c>
      <c r="H2" s="57" t="s">
        <v>36</v>
      </c>
      <c r="I2" s="57" t="s">
        <v>37</v>
      </c>
      <c r="J2" s="57" t="s">
        <v>11</v>
      </c>
      <c r="K2" s="57" t="s">
        <v>26</v>
      </c>
      <c r="L2" s="57" t="s">
        <v>14</v>
      </c>
      <c r="M2" s="57" t="s">
        <v>38</v>
      </c>
    </row>
    <row r="3" spans="1:13" ht="32" x14ac:dyDescent="0.2">
      <c r="A3" s="51" t="s">
        <v>142</v>
      </c>
      <c r="B3" s="53" t="s">
        <v>147</v>
      </c>
      <c r="C3" s="53">
        <v>0</v>
      </c>
      <c r="D3" s="53" t="s">
        <v>148</v>
      </c>
      <c r="E3" s="53">
        <v>0</v>
      </c>
      <c r="F3" s="53">
        <v>0</v>
      </c>
      <c r="G3" s="53" t="s">
        <v>39</v>
      </c>
      <c r="H3" s="53" t="s">
        <v>39</v>
      </c>
      <c r="I3" s="53" t="s">
        <v>156</v>
      </c>
      <c r="J3" s="53" t="s">
        <v>157</v>
      </c>
      <c r="K3" s="54" t="s">
        <v>40</v>
      </c>
      <c r="L3" s="53">
        <v>0</v>
      </c>
      <c r="M3" s="53">
        <v>0</v>
      </c>
    </row>
    <row r="4" spans="1:13" ht="32" x14ac:dyDescent="0.2">
      <c r="A4" s="51" t="s">
        <v>141</v>
      </c>
      <c r="B4" s="53">
        <v>0</v>
      </c>
      <c r="C4" s="55" t="s">
        <v>146</v>
      </c>
      <c r="D4" s="56" t="s">
        <v>145</v>
      </c>
      <c r="E4" s="54" t="s">
        <v>40</v>
      </c>
      <c r="F4" s="54" t="s">
        <v>40</v>
      </c>
      <c r="G4" s="53">
        <v>0</v>
      </c>
      <c r="H4" s="56" t="s">
        <v>145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</row>
    <row r="5" spans="1:13" ht="32" x14ac:dyDescent="0.2">
      <c r="A5" s="51" t="s">
        <v>140</v>
      </c>
      <c r="B5" s="53" t="s">
        <v>39</v>
      </c>
      <c r="C5" s="56">
        <v>0</v>
      </c>
      <c r="D5" s="53" t="s">
        <v>39</v>
      </c>
      <c r="E5" s="53">
        <v>0</v>
      </c>
      <c r="F5" s="54" t="s">
        <v>40</v>
      </c>
      <c r="G5" s="53">
        <v>0</v>
      </c>
      <c r="H5" s="54" t="s">
        <v>148</v>
      </c>
      <c r="I5" s="53">
        <v>0</v>
      </c>
      <c r="J5" s="53">
        <v>0</v>
      </c>
      <c r="K5" s="53">
        <v>0</v>
      </c>
      <c r="L5" s="54" t="s">
        <v>133</v>
      </c>
      <c r="M5" s="53">
        <v>0</v>
      </c>
    </row>
    <row r="6" spans="1:13" ht="32" x14ac:dyDescent="0.2">
      <c r="A6" s="51" t="s">
        <v>139</v>
      </c>
      <c r="B6" s="53" t="s">
        <v>39</v>
      </c>
      <c r="C6" s="55" t="s">
        <v>146</v>
      </c>
      <c r="D6" s="53" t="s">
        <v>39</v>
      </c>
      <c r="E6" s="54">
        <v>0</v>
      </c>
      <c r="F6" s="54" t="s">
        <v>40</v>
      </c>
      <c r="G6" s="53">
        <v>0</v>
      </c>
      <c r="H6" s="54" t="s">
        <v>39</v>
      </c>
      <c r="I6" s="53">
        <v>0</v>
      </c>
      <c r="J6" s="53">
        <v>0</v>
      </c>
      <c r="K6" s="53">
        <v>0</v>
      </c>
      <c r="L6" s="54" t="s">
        <v>134</v>
      </c>
      <c r="M6" s="53">
        <v>0</v>
      </c>
    </row>
    <row r="7" spans="1:13" ht="32" x14ac:dyDescent="0.2">
      <c r="A7" s="51" t="s">
        <v>138</v>
      </c>
      <c r="B7" s="53" t="s">
        <v>39</v>
      </c>
      <c r="C7" s="55" t="s">
        <v>146</v>
      </c>
      <c r="D7" s="53" t="s">
        <v>39</v>
      </c>
      <c r="E7" s="54">
        <v>0</v>
      </c>
      <c r="F7" s="54" t="s">
        <v>40</v>
      </c>
      <c r="G7" s="53">
        <v>0</v>
      </c>
      <c r="H7" s="54" t="s">
        <v>39</v>
      </c>
      <c r="I7" s="53">
        <v>0</v>
      </c>
      <c r="J7" s="53">
        <v>0</v>
      </c>
      <c r="K7" s="53">
        <v>0</v>
      </c>
      <c r="L7" s="54" t="s">
        <v>134</v>
      </c>
      <c r="M7" s="53">
        <v>0</v>
      </c>
    </row>
    <row r="8" spans="1:13" ht="29" customHeight="1" x14ac:dyDescent="0.2">
      <c r="A8" s="51" t="s">
        <v>137</v>
      </c>
      <c r="B8" s="54">
        <v>0</v>
      </c>
      <c r="C8" s="55" t="s">
        <v>146</v>
      </c>
      <c r="D8" s="56" t="s">
        <v>145</v>
      </c>
      <c r="E8" s="54">
        <v>0</v>
      </c>
      <c r="F8" s="54" t="s">
        <v>40</v>
      </c>
      <c r="G8" s="53">
        <v>0</v>
      </c>
      <c r="H8" s="56" t="s">
        <v>145</v>
      </c>
      <c r="I8" s="53">
        <v>0</v>
      </c>
      <c r="J8" s="53">
        <v>0</v>
      </c>
      <c r="K8" s="53">
        <v>0</v>
      </c>
      <c r="L8" s="54">
        <v>0</v>
      </c>
      <c r="M8" s="53">
        <v>0</v>
      </c>
    </row>
    <row r="9" spans="1:13" ht="16" x14ac:dyDescent="0.2">
      <c r="A9" s="51" t="s">
        <v>136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</row>
    <row r="11" spans="1:13" ht="16" x14ac:dyDescent="0.2">
      <c r="A11" s="51" t="s">
        <v>41</v>
      </c>
    </row>
    <row r="12" spans="1:13" ht="16" x14ac:dyDescent="0.2">
      <c r="A12" s="27" t="s">
        <v>30</v>
      </c>
      <c r="B12" t="s">
        <v>90</v>
      </c>
    </row>
    <row r="13" spans="1:13" ht="16" x14ac:dyDescent="0.2">
      <c r="A13" s="27" t="s">
        <v>42</v>
      </c>
      <c r="B13" s="52" t="s">
        <v>158</v>
      </c>
      <c r="F13" s="24"/>
    </row>
    <row r="14" spans="1:13" ht="16" x14ac:dyDescent="0.2">
      <c r="A14" s="27" t="s">
        <v>44</v>
      </c>
      <c r="B14" t="s">
        <v>160</v>
      </c>
      <c r="C14" s="24"/>
    </row>
    <row r="15" spans="1:13" ht="16" x14ac:dyDescent="0.2">
      <c r="A15" s="27" t="s">
        <v>33</v>
      </c>
      <c r="B15" t="s">
        <v>45</v>
      </c>
      <c r="C15" s="25"/>
    </row>
    <row r="16" spans="1:13" ht="16" x14ac:dyDescent="0.2">
      <c r="A16" s="27" t="s">
        <v>34</v>
      </c>
      <c r="B16" s="9" t="s">
        <v>45</v>
      </c>
    </row>
    <row r="17" spans="1:3" s="9" customFormat="1" ht="16" x14ac:dyDescent="0.2">
      <c r="A17" s="27" t="s">
        <v>35</v>
      </c>
      <c r="B17" s="9" t="s">
        <v>161</v>
      </c>
    </row>
    <row r="18" spans="1:3" ht="16" x14ac:dyDescent="0.2">
      <c r="A18" s="27" t="s">
        <v>36</v>
      </c>
      <c r="B18" t="s">
        <v>46</v>
      </c>
    </row>
    <row r="19" spans="1:3" s="9" customFormat="1" ht="16" x14ac:dyDescent="0.2">
      <c r="A19" s="27" t="s">
        <v>162</v>
      </c>
      <c r="B19" s="9" t="s">
        <v>163</v>
      </c>
    </row>
    <row r="20" spans="1:3" s="9" customFormat="1" ht="16" x14ac:dyDescent="0.2">
      <c r="A20" s="27" t="s">
        <v>11</v>
      </c>
      <c r="B20" s="9" t="s">
        <v>164</v>
      </c>
    </row>
    <row r="21" spans="1:3" ht="16" x14ac:dyDescent="0.2">
      <c r="A21" s="27" t="s">
        <v>47</v>
      </c>
      <c r="B21" s="9" t="s">
        <v>165</v>
      </c>
      <c r="C21" s="22"/>
    </row>
    <row r="22" spans="1:3" ht="16" x14ac:dyDescent="0.2">
      <c r="A22" s="27" t="s">
        <v>48</v>
      </c>
      <c r="B22" t="s">
        <v>135</v>
      </c>
    </row>
    <row r="23" spans="1:3" ht="16" x14ac:dyDescent="0.2">
      <c r="A23" s="27" t="s">
        <v>38</v>
      </c>
      <c r="B23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9.1640625" defaultRowHeight="15" x14ac:dyDescent="0.2"/>
  <cols>
    <col min="1" max="1" width="41.5" style="9" customWidth="1"/>
    <col min="2" max="4" width="10" style="9" customWidth="1"/>
    <col min="5" max="5" width="10" style="8" customWidth="1"/>
    <col min="6" max="27" width="10" style="9" customWidth="1"/>
    <col min="28" max="16384" width="9.1640625" style="9"/>
  </cols>
  <sheetData>
    <row r="1" spans="1:37" x14ac:dyDescent="0.2">
      <c r="A1" s="10" t="s">
        <v>0</v>
      </c>
      <c r="B1" s="10">
        <v>2015</v>
      </c>
      <c r="C1" s="10">
        <v>2016</v>
      </c>
      <c r="D1" s="10">
        <v>2017</v>
      </c>
      <c r="E1" s="11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10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">
      <c r="A3" s="10" t="s">
        <v>2</v>
      </c>
      <c r="B3" s="9">
        <f>'BFCpUEbS-natural-gas'!B3</f>
        <v>2.5189461678783986E-6</v>
      </c>
      <c r="C3" s="9">
        <f>'BFCpUEbS-natural-gas'!C3</f>
        <v>2.8312954926953201E-6</v>
      </c>
      <c r="D3" s="9">
        <f>'BFCpUEbS-natural-gas'!D3</f>
        <v>3.1839479561982959E-6</v>
      </c>
      <c r="E3" s="9">
        <f>'BFCpUEbS-natural-gas'!E3</f>
        <v>3.3048573722564586E-6</v>
      </c>
      <c r="F3" s="9">
        <f>'BFCpUEbS-natural-gas'!F3</f>
        <v>3.4056152189715946E-6</v>
      </c>
      <c r="G3" s="9">
        <f>'BFCpUEbS-natural-gas'!G3</f>
        <v>3.4862214963437038E-6</v>
      </c>
      <c r="H3" s="9">
        <f>'BFCpUEbS-natural-gas'!H3</f>
        <v>3.5668277737158124E-6</v>
      </c>
      <c r="I3" s="9">
        <f>'BFCpUEbS-natural-gas'!I3</f>
        <v>3.6272824817448938E-6</v>
      </c>
      <c r="J3" s="9">
        <f>'BFCpUEbS-natural-gas'!J3</f>
        <v>3.6776614051024618E-6</v>
      </c>
      <c r="K3" s="9">
        <f>'BFCpUEbS-natural-gas'!K3</f>
        <v>3.7078887591170029E-6</v>
      </c>
      <c r="L3" s="9">
        <f>'BFCpUEbS-natural-gas'!L3</f>
        <v>3.7381161131315435E-6</v>
      </c>
      <c r="M3" s="9">
        <f>'BFCpUEbS-natural-gas'!M3</f>
        <v>3.7683434671460842E-6</v>
      </c>
      <c r="N3" s="9">
        <f>'BFCpUEbS-natural-gas'!N3</f>
        <v>3.7985708211606248E-6</v>
      </c>
      <c r="O3" s="9">
        <f>'BFCpUEbS-natural-gas'!O3</f>
        <v>3.8287981751751659E-6</v>
      </c>
      <c r="P3" s="9">
        <f>'BFCpUEbS-natural-gas'!P3</f>
        <v>3.859025529189707E-6</v>
      </c>
      <c r="Q3" s="9">
        <f>'BFCpUEbS-natural-gas'!Q3</f>
        <v>3.8892528832042472E-6</v>
      </c>
      <c r="R3" s="9">
        <f>'BFCpUEbS-natural-gas'!R3</f>
        <v>3.9194802372187883E-6</v>
      </c>
      <c r="S3" s="9">
        <f>'BFCpUEbS-natural-gas'!S3</f>
        <v>3.9497075912333285E-6</v>
      </c>
      <c r="T3" s="9">
        <f>'BFCpUEbS-natural-gas'!T3</f>
        <v>3.9799349452478705E-6</v>
      </c>
      <c r="U3" s="9">
        <f>'BFCpUEbS-natural-gas'!U3</f>
        <v>4.0101622992624107E-6</v>
      </c>
      <c r="V3" s="9">
        <f>'BFCpUEbS-natural-gas'!V3</f>
        <v>4.0403896532769509E-6</v>
      </c>
      <c r="W3" s="9">
        <f>'BFCpUEbS-natural-gas'!W3</f>
        <v>4.070617007291492E-6</v>
      </c>
      <c r="X3" s="9">
        <f>'BFCpUEbS-natural-gas'!X3</f>
        <v>4.1109201459775468E-6</v>
      </c>
      <c r="Y3" s="9">
        <f>'BFCpUEbS-natural-gas'!Y3</f>
        <v>4.1411474999920878E-6</v>
      </c>
      <c r="Z3" s="9">
        <f>'BFCpUEbS-natural-gas'!Z3</f>
        <v>4.1713748540066281E-6</v>
      </c>
      <c r="AA3" s="9">
        <f>'BFCpUEbS-natural-gas'!AA3</f>
        <v>4.2016022080211692E-6</v>
      </c>
      <c r="AB3" s="9">
        <f>'BFCpUEbS-natural-gas'!AB3</f>
        <v>4.2338447189700092E-6</v>
      </c>
      <c r="AC3" s="9">
        <f>'BFCpUEbS-natural-gas'!AC3</f>
        <v>4.2655376416640456E-6</v>
      </c>
      <c r="AD3" s="9">
        <f>'BFCpUEbS-natural-gas'!AD3</f>
        <v>4.2972305643580819E-6</v>
      </c>
      <c r="AE3" s="9">
        <f>'BFCpUEbS-natural-gas'!AE3</f>
        <v>4.3289234870521183E-6</v>
      </c>
      <c r="AF3" s="9">
        <f>'BFCpUEbS-natural-gas'!AF3</f>
        <v>4.3606164097461546E-6</v>
      </c>
      <c r="AG3" s="9">
        <f>'BFCpUEbS-natural-gas'!AG3</f>
        <v>4.3923093324401774E-6</v>
      </c>
      <c r="AH3" s="9">
        <f>'BFCpUEbS-natural-gas'!AH3</f>
        <v>4.4240022551342138E-6</v>
      </c>
      <c r="AI3" s="9">
        <f>'BFCpUEbS-natural-gas'!AI3</f>
        <v>4.4556951778282501E-6</v>
      </c>
      <c r="AJ3" s="9">
        <f>'BFCpUEbS-natural-gas'!AJ3</f>
        <v>4.4873881005222865E-6</v>
      </c>
      <c r="AK3" s="9">
        <f>'BFCpUEbS-natural-gas'!AK3</f>
        <v>4.5190810232163228E-6</v>
      </c>
    </row>
    <row r="4" spans="1:37" x14ac:dyDescent="0.2">
      <c r="A4" s="10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</row>
    <row r="5" spans="1:37" x14ac:dyDescent="0.2">
      <c r="A5" s="10" t="s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ref="AB5:AK8" si="1">TREND($R5:$AA5,$R$1:$AA$1,AB$1)</f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2">
      <c r="A6" s="10" t="s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  <c r="AJ6" s="9">
        <f t="shared" si="1"/>
        <v>0</v>
      </c>
      <c r="AK6" s="9">
        <f t="shared" si="1"/>
        <v>0</v>
      </c>
    </row>
    <row r="7" spans="1:37" x14ac:dyDescent="0.2">
      <c r="A7" s="10" t="s">
        <v>21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2">
      <c r="A8" s="10" t="s">
        <v>23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>TREND($R8:$AA8,$R$1:$AA$1,AG$1)</f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249977111117893"/>
  </sheetPr>
  <dimension ref="A1:AK127"/>
  <sheetViews>
    <sheetView topLeftCell="A38" workbookViewId="0">
      <selection activeCell="B34" sqref="B34"/>
    </sheetView>
  </sheetViews>
  <sheetFormatPr baseColWidth="10" defaultColWidth="10.83203125" defaultRowHeight="15" x14ac:dyDescent="0.2"/>
  <cols>
    <col min="1" max="16384" width="10.83203125" style="38"/>
  </cols>
  <sheetData>
    <row r="1" spans="1:37" x14ac:dyDescent="0.2">
      <c r="A1" s="36" t="s">
        <v>130</v>
      </c>
      <c r="B1" s="36"/>
      <c r="C1" s="36"/>
      <c r="D1" s="36"/>
      <c r="E1" s="36"/>
      <c r="F1" s="36"/>
      <c r="G1" s="36" t="s">
        <v>91</v>
      </c>
      <c r="H1" s="36" t="s">
        <v>129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</row>
    <row r="2" spans="1:37" x14ac:dyDescent="0.2">
      <c r="A2" s="36" t="s">
        <v>51</v>
      </c>
      <c r="B2" s="36"/>
      <c r="C2" s="36"/>
      <c r="D2" s="36"/>
      <c r="E2" s="3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</row>
    <row r="3" spans="1:37" x14ac:dyDescent="0.2">
      <c r="A3" s="36" t="s">
        <v>52</v>
      </c>
      <c r="B3" s="36"/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</row>
    <row r="4" spans="1:37" x14ac:dyDescent="0.2">
      <c r="A4" s="58" t="s">
        <v>53</v>
      </c>
      <c r="B4" s="58"/>
      <c r="C4" s="36"/>
      <c r="D4" s="36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</row>
    <row r="5" spans="1:37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37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spans="1:37" x14ac:dyDescent="0.2">
      <c r="A7" s="36" t="s">
        <v>170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37" x14ac:dyDescent="0.2">
      <c r="A8" s="39" t="s">
        <v>55</v>
      </c>
      <c r="B8" s="40">
        <v>2015</v>
      </c>
      <c r="C8" s="40">
        <v>2016</v>
      </c>
      <c r="D8" s="40">
        <v>2017</v>
      </c>
      <c r="E8" s="40">
        <v>2018</v>
      </c>
      <c r="F8" s="40">
        <v>2019</v>
      </c>
      <c r="G8" s="40">
        <v>2020</v>
      </c>
      <c r="H8" s="40">
        <v>2021</v>
      </c>
      <c r="I8" s="40">
        <v>2022</v>
      </c>
      <c r="J8" s="40">
        <v>2023</v>
      </c>
      <c r="K8" s="40">
        <v>2024</v>
      </c>
      <c r="L8" s="40">
        <v>2025</v>
      </c>
      <c r="M8" s="40">
        <v>2026</v>
      </c>
      <c r="N8" s="40">
        <v>2027</v>
      </c>
      <c r="O8" s="40">
        <v>2028</v>
      </c>
      <c r="P8" s="40">
        <v>2029</v>
      </c>
      <c r="Q8" s="40">
        <v>2030</v>
      </c>
      <c r="R8" s="40">
        <v>2031</v>
      </c>
      <c r="S8" s="40">
        <v>2032</v>
      </c>
      <c r="T8" s="40">
        <v>2033</v>
      </c>
      <c r="U8" s="40">
        <v>2034</v>
      </c>
      <c r="V8" s="40">
        <v>2035</v>
      </c>
      <c r="W8" s="40">
        <v>2036</v>
      </c>
      <c r="X8" s="40">
        <v>2037</v>
      </c>
      <c r="Y8" s="40">
        <v>2038</v>
      </c>
      <c r="Z8" s="40">
        <v>2039</v>
      </c>
      <c r="AA8" s="41">
        <v>2040</v>
      </c>
    </row>
    <row r="9" spans="1:37" x14ac:dyDescent="0.2">
      <c r="A9" s="42" t="s">
        <v>56</v>
      </c>
      <c r="B9" s="66">
        <v>25.74</v>
      </c>
      <c r="C9" s="66">
        <v>26.54</v>
      </c>
      <c r="D9" s="66">
        <v>27.3</v>
      </c>
      <c r="E9" s="66">
        <v>28.15</v>
      </c>
      <c r="F9" s="66">
        <v>29</v>
      </c>
      <c r="G9" s="66">
        <v>29.84</v>
      </c>
      <c r="H9" s="66">
        <v>31.37</v>
      </c>
      <c r="I9" s="66">
        <v>32.93</v>
      </c>
      <c r="J9" s="66">
        <v>34.54</v>
      </c>
      <c r="K9" s="66">
        <v>36.28</v>
      </c>
      <c r="L9" s="66">
        <v>38.1</v>
      </c>
      <c r="M9" s="66">
        <v>38.86</v>
      </c>
      <c r="N9" s="66">
        <v>39.659999999999997</v>
      </c>
      <c r="O9" s="66">
        <v>40.43</v>
      </c>
      <c r="P9" s="66">
        <v>41.23</v>
      </c>
      <c r="Q9" s="67">
        <v>42.08</v>
      </c>
      <c r="R9" s="68">
        <v>42.92</v>
      </c>
      <c r="S9" s="68">
        <v>43.77</v>
      </c>
      <c r="T9" s="68">
        <v>44.66</v>
      </c>
      <c r="U9" s="68">
        <v>45.55</v>
      </c>
      <c r="V9" s="68">
        <v>46.44</v>
      </c>
      <c r="W9" s="68">
        <v>47.37</v>
      </c>
      <c r="X9" s="68">
        <v>48.34</v>
      </c>
      <c r="Y9" s="68">
        <v>49.27</v>
      </c>
      <c r="Z9" s="68">
        <v>50.29</v>
      </c>
      <c r="AA9" s="68">
        <v>51.31</v>
      </c>
    </row>
    <row r="10" spans="1:37" x14ac:dyDescent="0.2">
      <c r="A10" s="43" t="s">
        <v>57</v>
      </c>
      <c r="B10" s="69">
        <v>5.25</v>
      </c>
      <c r="C10" s="69">
        <v>5.56</v>
      </c>
      <c r="D10" s="69">
        <v>5.94</v>
      </c>
      <c r="E10" s="69">
        <v>6.06</v>
      </c>
      <c r="F10" s="69">
        <v>6.17</v>
      </c>
      <c r="G10" s="69">
        <v>6.25</v>
      </c>
      <c r="H10" s="69">
        <v>6.34</v>
      </c>
      <c r="I10" s="69">
        <v>6.4</v>
      </c>
      <c r="J10" s="69">
        <v>6.45</v>
      </c>
      <c r="K10" s="69">
        <v>6.49</v>
      </c>
      <c r="L10" s="69">
        <v>6.52</v>
      </c>
      <c r="M10" s="69">
        <v>6.55</v>
      </c>
      <c r="N10" s="69">
        <v>6.58</v>
      </c>
      <c r="O10" s="69">
        <v>6.61</v>
      </c>
      <c r="P10" s="69">
        <v>6.64</v>
      </c>
      <c r="Q10" s="70">
        <v>6.68</v>
      </c>
      <c r="R10" s="68">
        <v>6.71</v>
      </c>
      <c r="S10" s="68">
        <v>6.74</v>
      </c>
      <c r="T10" s="68">
        <v>6.77</v>
      </c>
      <c r="U10" s="68">
        <v>6.8</v>
      </c>
      <c r="V10" s="68">
        <v>6.83</v>
      </c>
      <c r="W10" s="68">
        <v>6.87</v>
      </c>
      <c r="X10" s="68">
        <v>6.9</v>
      </c>
      <c r="Y10" s="68">
        <v>6.93</v>
      </c>
      <c r="Z10" s="68">
        <v>6.96</v>
      </c>
      <c r="AA10" s="68">
        <v>6.99</v>
      </c>
    </row>
    <row r="11" spans="1:37" x14ac:dyDescent="0.2">
      <c r="A11" s="49" t="s">
        <v>85</v>
      </c>
      <c r="B11" s="69">
        <v>23.2</v>
      </c>
      <c r="C11" s="69">
        <v>25.21</v>
      </c>
      <c r="D11" s="69">
        <v>25.86</v>
      </c>
      <c r="E11" s="69">
        <v>26.37</v>
      </c>
      <c r="F11" s="69">
        <v>26.63</v>
      </c>
      <c r="G11" s="69">
        <v>27.07</v>
      </c>
      <c r="H11" s="69">
        <v>27.49</v>
      </c>
      <c r="I11" s="69">
        <v>27.81</v>
      </c>
      <c r="J11" s="69">
        <v>28.11</v>
      </c>
      <c r="K11" s="69">
        <v>28.37</v>
      </c>
      <c r="L11" s="69">
        <v>28.64</v>
      </c>
      <c r="M11" s="69">
        <v>28.92</v>
      </c>
      <c r="N11" s="69">
        <v>29.19</v>
      </c>
      <c r="O11" s="69">
        <v>29.47</v>
      </c>
      <c r="P11" s="69">
        <v>29.76</v>
      </c>
      <c r="Q11" s="69">
        <v>30.05</v>
      </c>
      <c r="R11" s="71">
        <v>30.21</v>
      </c>
      <c r="S11" s="71">
        <v>30.37</v>
      </c>
      <c r="T11" s="71">
        <v>30.53</v>
      </c>
      <c r="U11" s="71">
        <v>30.69</v>
      </c>
      <c r="V11" s="71">
        <v>30.85</v>
      </c>
      <c r="W11" s="71">
        <v>31.02</v>
      </c>
      <c r="X11" s="71">
        <v>31.19</v>
      </c>
      <c r="Y11" s="71">
        <v>31.36</v>
      </c>
      <c r="Z11" s="71">
        <v>31.53</v>
      </c>
      <c r="AA11" s="71">
        <v>31.7</v>
      </c>
    </row>
    <row r="13" spans="1:37" s="44" customFormat="1" x14ac:dyDescent="0.2">
      <c r="A13" s="35" t="s">
        <v>130</v>
      </c>
    </row>
    <row r="14" spans="1:37" s="44" customFormat="1" x14ac:dyDescent="0.2">
      <c r="A14" s="35" t="s">
        <v>51</v>
      </c>
    </row>
    <row r="15" spans="1:37" s="44" customFormat="1" x14ac:dyDescent="0.2">
      <c r="A15" s="35" t="s">
        <v>52</v>
      </c>
    </row>
    <row r="16" spans="1:37" s="44" customFormat="1" x14ac:dyDescent="0.2">
      <c r="A16" s="59" t="s">
        <v>58</v>
      </c>
      <c r="B16" s="60"/>
    </row>
    <row r="17" spans="1:27" s="44" customFormat="1" x14ac:dyDescent="0.2"/>
    <row r="18" spans="1:27" s="44" customFormat="1" x14ac:dyDescent="0.2"/>
    <row r="19" spans="1:27" s="44" customFormat="1" x14ac:dyDescent="0.2">
      <c r="A19" s="35" t="s">
        <v>170</v>
      </c>
    </row>
    <row r="20" spans="1:27" s="44" customFormat="1" x14ac:dyDescent="0.2">
      <c r="A20" s="44" t="s">
        <v>55</v>
      </c>
      <c r="B20" s="44" t="s">
        <v>59</v>
      </c>
      <c r="C20" s="44" t="s">
        <v>60</v>
      </c>
      <c r="D20" s="44" t="s">
        <v>61</v>
      </c>
      <c r="E20" s="44" t="s">
        <v>62</v>
      </c>
      <c r="F20" s="44" t="s">
        <v>63</v>
      </c>
      <c r="G20" s="44" t="s">
        <v>64</v>
      </c>
      <c r="H20" s="44" t="s">
        <v>65</v>
      </c>
      <c r="I20" s="44" t="s">
        <v>66</v>
      </c>
      <c r="J20" s="44" t="s">
        <v>67</v>
      </c>
      <c r="K20" s="44" t="s">
        <v>68</v>
      </c>
      <c r="L20" s="44" t="s">
        <v>69</v>
      </c>
      <c r="M20" s="44" t="s">
        <v>70</v>
      </c>
      <c r="N20" s="44" t="s">
        <v>71</v>
      </c>
      <c r="O20" s="44" t="s">
        <v>72</v>
      </c>
      <c r="P20" s="44" t="s">
        <v>73</v>
      </c>
      <c r="Q20" s="44" t="s">
        <v>74</v>
      </c>
      <c r="R20" s="44" t="s">
        <v>75</v>
      </c>
      <c r="S20" s="44" t="s">
        <v>76</v>
      </c>
      <c r="T20" s="44" t="s">
        <v>77</v>
      </c>
      <c r="U20" s="44" t="s">
        <v>78</v>
      </c>
      <c r="V20" s="44" t="s">
        <v>79</v>
      </c>
      <c r="W20" s="44" t="s">
        <v>80</v>
      </c>
      <c r="X20" s="44" t="s">
        <v>81</v>
      </c>
      <c r="Y20" s="44" t="s">
        <v>82</v>
      </c>
      <c r="Z20" s="44" t="s">
        <v>83</v>
      </c>
      <c r="AA20" s="44" t="s">
        <v>84</v>
      </c>
    </row>
    <row r="21" spans="1:27" s="44" customFormat="1" x14ac:dyDescent="0.2">
      <c r="A21" s="44" t="s">
        <v>56</v>
      </c>
      <c r="B21" s="72">
        <v>17.899999999999999</v>
      </c>
      <c r="C21" s="72">
        <v>18.46</v>
      </c>
      <c r="D21" s="72">
        <v>18.989999999999998</v>
      </c>
      <c r="E21" s="72">
        <v>19.579999999999998</v>
      </c>
      <c r="F21" s="72">
        <v>20.170000000000002</v>
      </c>
      <c r="G21" s="72">
        <v>20.76</v>
      </c>
      <c r="H21" s="72">
        <v>21.82</v>
      </c>
      <c r="I21" s="72">
        <v>22.91</v>
      </c>
      <c r="J21" s="72">
        <v>24.03</v>
      </c>
      <c r="K21" s="72">
        <v>25.24</v>
      </c>
      <c r="L21" s="73">
        <v>26.5</v>
      </c>
      <c r="M21" s="73">
        <v>27.03</v>
      </c>
      <c r="N21" s="73">
        <v>27.59</v>
      </c>
      <c r="O21" s="73">
        <v>28.12</v>
      </c>
      <c r="P21" s="73">
        <v>28.68</v>
      </c>
      <c r="Q21" s="73">
        <v>29.27</v>
      </c>
      <c r="R21" s="73">
        <v>29.86</v>
      </c>
      <c r="S21" s="73">
        <v>30.45</v>
      </c>
      <c r="T21" s="73">
        <v>31.07</v>
      </c>
      <c r="U21" s="73">
        <v>31.69</v>
      </c>
      <c r="V21" s="73">
        <v>32.299999999999997</v>
      </c>
      <c r="W21" s="73">
        <v>32.950000000000003</v>
      </c>
      <c r="X21" s="73">
        <v>33.630000000000003</v>
      </c>
      <c r="Y21" s="73">
        <v>34.28</v>
      </c>
      <c r="Z21" s="73">
        <v>34.979999999999997</v>
      </c>
      <c r="AA21" s="73">
        <v>35.69</v>
      </c>
    </row>
    <row r="22" spans="1:27" s="44" customFormat="1" x14ac:dyDescent="0.2">
      <c r="A22" s="44" t="s">
        <v>57</v>
      </c>
      <c r="B22" s="72">
        <v>2.1800000000000002</v>
      </c>
      <c r="C22" s="72">
        <v>2.48</v>
      </c>
      <c r="D22" s="72">
        <v>2.83</v>
      </c>
      <c r="E22" s="72">
        <v>2.95</v>
      </c>
      <c r="F22" s="72">
        <v>3.05</v>
      </c>
      <c r="G22" s="72">
        <v>3.13</v>
      </c>
      <c r="H22" s="72">
        <v>3.21</v>
      </c>
      <c r="I22" s="72">
        <v>3.28</v>
      </c>
      <c r="J22" s="72">
        <v>3.33</v>
      </c>
      <c r="K22" s="72">
        <v>3.36</v>
      </c>
      <c r="L22" s="73">
        <v>3.39</v>
      </c>
      <c r="M22" s="73">
        <v>3.42</v>
      </c>
      <c r="N22" s="73">
        <v>3.45</v>
      </c>
      <c r="O22" s="73">
        <v>3.48</v>
      </c>
      <c r="P22" s="73">
        <v>3.51</v>
      </c>
      <c r="Q22" s="73">
        <v>3.54</v>
      </c>
      <c r="R22" s="73">
        <v>3.57</v>
      </c>
      <c r="S22" s="73">
        <v>3.6</v>
      </c>
      <c r="T22" s="73">
        <v>3.63</v>
      </c>
      <c r="U22" s="73">
        <v>3.66</v>
      </c>
      <c r="V22" s="73">
        <v>3.69</v>
      </c>
      <c r="W22" s="73">
        <v>3.72</v>
      </c>
      <c r="X22" s="73">
        <v>3.75</v>
      </c>
      <c r="Y22" s="73">
        <v>3.78</v>
      </c>
      <c r="Z22" s="73">
        <v>3.81</v>
      </c>
      <c r="AA22" s="73">
        <v>3.84</v>
      </c>
    </row>
    <row r="23" spans="1:27" s="44" customFormat="1" x14ac:dyDescent="0.2">
      <c r="A23" s="44" t="s">
        <v>85</v>
      </c>
      <c r="B23" s="72">
        <v>22.1</v>
      </c>
      <c r="C23" s="72">
        <v>24.01</v>
      </c>
      <c r="D23" s="72">
        <v>24.63</v>
      </c>
      <c r="E23" s="72">
        <v>25.12</v>
      </c>
      <c r="F23" s="72">
        <v>25.36</v>
      </c>
      <c r="G23" s="72">
        <v>25.78</v>
      </c>
      <c r="H23" s="72">
        <v>26.18</v>
      </c>
      <c r="I23" s="72">
        <v>26.49</v>
      </c>
      <c r="J23" s="72">
        <v>26.77</v>
      </c>
      <c r="K23" s="72">
        <v>27.02</v>
      </c>
      <c r="L23" s="73">
        <v>27.28</v>
      </c>
      <c r="M23" s="73">
        <v>27.54</v>
      </c>
      <c r="N23" s="73">
        <v>27.8</v>
      </c>
      <c r="O23" s="73">
        <v>28.07</v>
      </c>
      <c r="P23" s="73">
        <v>28.34</v>
      </c>
      <c r="Q23" s="73">
        <v>28.62</v>
      </c>
      <c r="R23" s="73">
        <v>28.77</v>
      </c>
      <c r="S23" s="73">
        <v>28.92</v>
      </c>
      <c r="T23" s="73">
        <v>29.07</v>
      </c>
      <c r="U23" s="73">
        <v>29.23</v>
      </c>
      <c r="V23" s="73">
        <v>29.39</v>
      </c>
      <c r="W23" s="73">
        <v>29.55</v>
      </c>
      <c r="X23" s="73">
        <v>29.71</v>
      </c>
      <c r="Y23" s="73">
        <v>29.87</v>
      </c>
      <c r="Z23" s="73">
        <v>30.03</v>
      </c>
      <c r="AA23" s="73">
        <v>30.19</v>
      </c>
    </row>
    <row r="24" spans="1:27" s="44" customFormat="1" x14ac:dyDescent="0.2"/>
    <row r="26" spans="1:27" s="44" customFormat="1" x14ac:dyDescent="0.2">
      <c r="A26" s="35" t="s">
        <v>130</v>
      </c>
    </row>
    <row r="27" spans="1:27" s="44" customFormat="1" x14ac:dyDescent="0.2">
      <c r="A27" s="35" t="s">
        <v>51</v>
      </c>
    </row>
    <row r="28" spans="1:27" s="44" customFormat="1" x14ac:dyDescent="0.2">
      <c r="A28" s="35" t="s">
        <v>52</v>
      </c>
    </row>
    <row r="29" spans="1:27" s="44" customFormat="1" x14ac:dyDescent="0.2">
      <c r="A29" s="59" t="s">
        <v>86</v>
      </c>
      <c r="B29" s="60"/>
    </row>
    <row r="30" spans="1:27" s="44" customFormat="1" x14ac:dyDescent="0.2"/>
    <row r="31" spans="1:27" s="44" customFormat="1" x14ac:dyDescent="0.2"/>
    <row r="32" spans="1:27" s="44" customFormat="1" x14ac:dyDescent="0.2">
      <c r="A32" s="35" t="s">
        <v>170</v>
      </c>
    </row>
    <row r="33" spans="1:37" s="44" customFormat="1" x14ac:dyDescent="0.2">
      <c r="A33" s="44" t="s">
        <v>55</v>
      </c>
      <c r="B33" s="26" t="s">
        <v>59</v>
      </c>
      <c r="C33" s="26" t="s">
        <v>60</v>
      </c>
      <c r="D33" s="26" t="s">
        <v>61</v>
      </c>
      <c r="E33" s="26" t="s">
        <v>62</v>
      </c>
      <c r="F33" s="26" t="s">
        <v>63</v>
      </c>
      <c r="G33" s="26" t="s">
        <v>64</v>
      </c>
      <c r="H33" s="26" t="s">
        <v>65</v>
      </c>
      <c r="I33" s="26" t="s">
        <v>66</v>
      </c>
      <c r="J33" s="26" t="s">
        <v>67</v>
      </c>
      <c r="K33" s="26" t="s">
        <v>68</v>
      </c>
      <c r="L33" s="26" t="s">
        <v>69</v>
      </c>
      <c r="M33" s="26" t="s">
        <v>70</v>
      </c>
      <c r="N33" s="26" t="s">
        <v>71</v>
      </c>
      <c r="O33" s="26" t="s">
        <v>72</v>
      </c>
      <c r="P33" s="26" t="s">
        <v>73</v>
      </c>
      <c r="Q33" s="26" t="s">
        <v>74</v>
      </c>
      <c r="R33" s="26" t="s">
        <v>75</v>
      </c>
      <c r="S33" s="26" t="s">
        <v>76</v>
      </c>
      <c r="T33" s="26" t="s">
        <v>77</v>
      </c>
      <c r="U33" s="26" t="s">
        <v>78</v>
      </c>
      <c r="V33" s="26" t="s">
        <v>79</v>
      </c>
      <c r="W33" s="26" t="s">
        <v>80</v>
      </c>
      <c r="X33" s="26" t="s">
        <v>81</v>
      </c>
      <c r="Y33" s="26" t="s">
        <v>82</v>
      </c>
      <c r="Z33" s="26" t="s">
        <v>83</v>
      </c>
      <c r="AA33" s="26" t="s">
        <v>84</v>
      </c>
    </row>
    <row r="34" spans="1:37" s="44" customFormat="1" x14ac:dyDescent="0.2">
      <c r="A34" s="44" t="s">
        <v>56</v>
      </c>
      <c r="B34" s="72">
        <v>15.7</v>
      </c>
      <c r="C34" s="72">
        <v>16.190000000000001</v>
      </c>
      <c r="D34" s="72">
        <v>16.66</v>
      </c>
      <c r="E34" s="72">
        <v>17.170000000000002</v>
      </c>
      <c r="F34" s="72">
        <v>17.690000000000001</v>
      </c>
      <c r="G34" s="72">
        <v>18.2</v>
      </c>
      <c r="H34" s="72">
        <v>19.13</v>
      </c>
      <c r="I34" s="72">
        <v>20.09</v>
      </c>
      <c r="J34" s="72">
        <v>21.07</v>
      </c>
      <c r="K34" s="72">
        <v>22.13</v>
      </c>
      <c r="L34" s="73">
        <v>23.24</v>
      </c>
      <c r="M34" s="73">
        <v>23.7</v>
      </c>
      <c r="N34" s="73">
        <v>24.2</v>
      </c>
      <c r="O34" s="73">
        <v>24.66</v>
      </c>
      <c r="P34" s="73">
        <v>25.15</v>
      </c>
      <c r="Q34" s="73">
        <v>25.67</v>
      </c>
      <c r="R34" s="73">
        <v>26.18</v>
      </c>
      <c r="S34" s="73">
        <v>26.7</v>
      </c>
      <c r="T34" s="73">
        <v>27.24</v>
      </c>
      <c r="U34" s="73">
        <v>27.78</v>
      </c>
      <c r="V34" s="73">
        <v>28.33</v>
      </c>
      <c r="W34" s="73">
        <v>28.89</v>
      </c>
      <c r="X34" s="73">
        <v>29.49</v>
      </c>
      <c r="Y34" s="73">
        <v>30.06</v>
      </c>
      <c r="Z34" s="73">
        <v>30.68</v>
      </c>
      <c r="AA34" s="73">
        <v>31.3</v>
      </c>
    </row>
    <row r="35" spans="1:37" s="44" customFormat="1" x14ac:dyDescent="0.2">
      <c r="A35" s="44" t="s">
        <v>57</v>
      </c>
      <c r="B35" s="72">
        <v>2.5</v>
      </c>
      <c r="C35" s="72">
        <v>2.81</v>
      </c>
      <c r="D35" s="72">
        <v>3.16</v>
      </c>
      <c r="E35" s="72">
        <v>3.28</v>
      </c>
      <c r="F35" s="72">
        <v>3.38</v>
      </c>
      <c r="G35" s="72">
        <v>3.46</v>
      </c>
      <c r="H35" s="72">
        <v>3.54</v>
      </c>
      <c r="I35" s="72">
        <v>3.6</v>
      </c>
      <c r="J35" s="72">
        <v>3.65</v>
      </c>
      <c r="K35" s="72">
        <v>3.68</v>
      </c>
      <c r="L35" s="73">
        <v>3.71</v>
      </c>
      <c r="M35" s="73">
        <v>3.74</v>
      </c>
      <c r="N35" s="73">
        <v>3.77</v>
      </c>
      <c r="O35" s="73">
        <v>3.8</v>
      </c>
      <c r="P35" s="73">
        <v>3.83</v>
      </c>
      <c r="Q35" s="73">
        <v>3.86</v>
      </c>
      <c r="R35" s="73">
        <v>3.89</v>
      </c>
      <c r="S35" s="73">
        <v>3.92</v>
      </c>
      <c r="T35" s="73">
        <v>3.95</v>
      </c>
      <c r="U35" s="73">
        <v>3.98</v>
      </c>
      <c r="V35" s="73">
        <v>4.01</v>
      </c>
      <c r="W35" s="73">
        <v>4.04</v>
      </c>
      <c r="X35" s="73">
        <v>4.08</v>
      </c>
      <c r="Y35" s="73">
        <v>4.1100000000000003</v>
      </c>
      <c r="Z35" s="73">
        <v>4.1399999999999997</v>
      </c>
      <c r="AA35" s="73">
        <v>4.17</v>
      </c>
    </row>
    <row r="36" spans="1:37" s="44" customFormat="1" x14ac:dyDescent="0.2">
      <c r="A36" s="44" t="s">
        <v>85</v>
      </c>
      <c r="B36" s="72">
        <v>19.170000000000002</v>
      </c>
      <c r="C36" s="72">
        <v>12.61</v>
      </c>
      <c r="D36" s="72">
        <v>13.23</v>
      </c>
      <c r="E36" s="72">
        <v>13.72</v>
      </c>
      <c r="F36" s="72">
        <v>13.96</v>
      </c>
      <c r="G36" s="72">
        <v>14.38</v>
      </c>
      <c r="H36" s="72">
        <v>14.78</v>
      </c>
      <c r="I36" s="72">
        <v>15.09</v>
      </c>
      <c r="J36" s="72">
        <v>15.37</v>
      </c>
      <c r="K36" s="72">
        <v>15.62</v>
      </c>
      <c r="L36" s="73">
        <v>15.88</v>
      </c>
      <c r="M36" s="73">
        <v>16.14</v>
      </c>
      <c r="N36" s="73">
        <v>16.399999999999999</v>
      </c>
      <c r="O36" s="73">
        <v>16.670000000000002</v>
      </c>
      <c r="P36" s="73">
        <v>16.940000000000001</v>
      </c>
      <c r="Q36" s="73">
        <v>17.22</v>
      </c>
      <c r="R36" s="73">
        <v>17.37</v>
      </c>
      <c r="S36" s="73">
        <v>17.52</v>
      </c>
      <c r="T36" s="73">
        <v>17.670000000000002</v>
      </c>
      <c r="U36" s="73">
        <v>17.829999999999998</v>
      </c>
      <c r="V36" s="73">
        <v>17.989999999999998</v>
      </c>
      <c r="W36" s="73">
        <v>18.149999999999999</v>
      </c>
      <c r="X36" s="73">
        <v>18.309999999999999</v>
      </c>
      <c r="Y36" s="73">
        <v>18.47</v>
      </c>
      <c r="Z36" s="73">
        <v>18.63</v>
      </c>
      <c r="AA36" s="73">
        <v>18.79</v>
      </c>
    </row>
    <row r="37" spans="1:37" s="44" customFormat="1" x14ac:dyDescent="0.2"/>
    <row r="40" spans="1:37" x14ac:dyDescent="0.2">
      <c r="A40" s="36" t="s">
        <v>130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1:37" x14ac:dyDescent="0.2">
      <c r="A41" s="36" t="s">
        <v>51</v>
      </c>
      <c r="B41" s="36"/>
      <c r="C41" s="36"/>
      <c r="D41" s="36"/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1:37" x14ac:dyDescent="0.2">
      <c r="A42" s="36" t="s">
        <v>52</v>
      </c>
      <c r="B42" s="36"/>
      <c r="C42" s="36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1:37" x14ac:dyDescent="0.2">
      <c r="A43" s="58" t="s">
        <v>87</v>
      </c>
      <c r="B43" s="58"/>
      <c r="C43" s="58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1:3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1:3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1:37" x14ac:dyDescent="0.2">
      <c r="A46" s="36" t="s">
        <v>170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1:37" x14ac:dyDescent="0.2">
      <c r="A47" s="39" t="s">
        <v>55</v>
      </c>
      <c r="B47" s="40">
        <v>2015</v>
      </c>
      <c r="C47" s="40">
        <v>2016</v>
      </c>
      <c r="D47" s="40">
        <v>2017</v>
      </c>
      <c r="E47" s="40">
        <v>2018</v>
      </c>
      <c r="F47" s="40">
        <v>2019</v>
      </c>
      <c r="G47" s="40">
        <v>2020</v>
      </c>
      <c r="H47" s="40">
        <v>2021</v>
      </c>
      <c r="I47" s="40">
        <v>2022</v>
      </c>
      <c r="J47" s="40">
        <v>2023</v>
      </c>
      <c r="K47" s="40">
        <v>2024</v>
      </c>
      <c r="L47" s="40">
        <v>2025</v>
      </c>
      <c r="M47" s="40">
        <v>2026</v>
      </c>
      <c r="N47" s="40">
        <v>2027</v>
      </c>
      <c r="O47" s="40">
        <v>2028</v>
      </c>
      <c r="P47" s="40">
        <v>2029</v>
      </c>
      <c r="Q47" s="40">
        <v>2030</v>
      </c>
      <c r="R47" s="40">
        <v>2031</v>
      </c>
      <c r="S47" s="40">
        <v>2032</v>
      </c>
      <c r="T47" s="40">
        <v>2033</v>
      </c>
      <c r="U47" s="40">
        <v>2034</v>
      </c>
      <c r="V47" s="40">
        <v>2035</v>
      </c>
      <c r="W47" s="40">
        <v>2036</v>
      </c>
      <c r="X47" s="40">
        <v>2037</v>
      </c>
      <c r="Y47" s="40">
        <v>2038</v>
      </c>
      <c r="Z47" s="40">
        <v>2039</v>
      </c>
      <c r="AA47" s="41">
        <v>2040</v>
      </c>
    </row>
    <row r="48" spans="1:37" x14ac:dyDescent="0.2">
      <c r="A48" s="42" t="s">
        <v>88</v>
      </c>
      <c r="B48" s="66">
        <v>27.83</v>
      </c>
      <c r="C48" s="66">
        <v>30.77</v>
      </c>
      <c r="D48" s="66">
        <v>31.87</v>
      </c>
      <c r="E48" s="66">
        <v>32.72</v>
      </c>
      <c r="F48" s="66">
        <v>33.1</v>
      </c>
      <c r="G48" s="66">
        <v>33.79</v>
      </c>
      <c r="H48" s="66">
        <v>34.46</v>
      </c>
      <c r="I48" s="66">
        <v>34.96</v>
      </c>
      <c r="J48" s="66">
        <v>35.409999999999997</v>
      </c>
      <c r="K48" s="66">
        <v>35.799999999999997</v>
      </c>
      <c r="L48" s="66">
        <v>36.22</v>
      </c>
      <c r="M48" s="66">
        <v>36.65</v>
      </c>
      <c r="N48" s="66">
        <v>37.090000000000003</v>
      </c>
      <c r="O48" s="66">
        <v>37.54</v>
      </c>
      <c r="P48" s="66">
        <v>38.020000000000003</v>
      </c>
      <c r="Q48" s="67">
        <v>38.49</v>
      </c>
      <c r="R48" s="68">
        <v>38.72</v>
      </c>
      <c r="S48" s="68">
        <v>38.950000000000003</v>
      </c>
      <c r="T48" s="68">
        <v>39.19</v>
      </c>
      <c r="U48" s="68">
        <v>39.42</v>
      </c>
      <c r="V48" s="68">
        <v>39.659999999999997</v>
      </c>
      <c r="W48" s="68">
        <v>39.909999999999997</v>
      </c>
      <c r="X48" s="68">
        <v>40.17</v>
      </c>
      <c r="Y48" s="68">
        <v>40.42</v>
      </c>
      <c r="Z48" s="68">
        <v>40.68</v>
      </c>
      <c r="AA48" s="68">
        <v>40.94</v>
      </c>
    </row>
    <row r="49" spans="1:37" x14ac:dyDescent="0.2">
      <c r="A49" s="43" t="s">
        <v>89</v>
      </c>
      <c r="B49" s="69">
        <v>28.59</v>
      </c>
      <c r="C49" s="69">
        <v>31.83</v>
      </c>
      <c r="D49" s="69">
        <v>33.07</v>
      </c>
      <c r="E49" s="69">
        <v>34.03</v>
      </c>
      <c r="F49" s="69">
        <v>34.47</v>
      </c>
      <c r="G49" s="69">
        <v>35.26</v>
      </c>
      <c r="H49" s="69">
        <v>36.03</v>
      </c>
      <c r="I49" s="69">
        <v>36.61</v>
      </c>
      <c r="J49" s="69">
        <v>37.119999999999997</v>
      </c>
      <c r="K49" s="69">
        <v>37.58</v>
      </c>
      <c r="L49" s="69">
        <v>38.06</v>
      </c>
      <c r="M49" s="69">
        <v>38.56</v>
      </c>
      <c r="N49" s="69">
        <v>39.06</v>
      </c>
      <c r="O49" s="69">
        <v>39.58</v>
      </c>
      <c r="P49" s="69">
        <v>40.119999999999997</v>
      </c>
      <c r="Q49" s="70">
        <v>40.65</v>
      </c>
      <c r="R49" s="68">
        <v>40.92</v>
      </c>
      <c r="S49" s="68">
        <v>41.19</v>
      </c>
      <c r="T49" s="68">
        <v>41.47</v>
      </c>
      <c r="U49" s="68">
        <v>41.75</v>
      </c>
      <c r="V49" s="68">
        <v>42.03</v>
      </c>
      <c r="W49" s="68">
        <v>42.32</v>
      </c>
      <c r="X49" s="68">
        <v>42.61</v>
      </c>
      <c r="Y49" s="68">
        <v>42.91</v>
      </c>
      <c r="Z49" s="68">
        <v>43.21</v>
      </c>
      <c r="AA49" s="68">
        <v>43.51</v>
      </c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x14ac:dyDescent="0.2">
      <c r="A51" s="74" t="s">
        <v>171</v>
      </c>
    </row>
    <row r="53" spans="1:37" x14ac:dyDescent="0.2">
      <c r="A53" s="36" t="s">
        <v>130</v>
      </c>
      <c r="B53" s="36"/>
      <c r="C53" s="36"/>
      <c r="D53" s="36"/>
      <c r="E53" s="36"/>
      <c r="F53" s="36"/>
      <c r="G53" s="36" t="s">
        <v>91</v>
      </c>
      <c r="H53" s="36" t="s">
        <v>129</v>
      </c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7" x14ac:dyDescent="0.2">
      <c r="A54" s="36" t="s">
        <v>51</v>
      </c>
      <c r="B54" s="36"/>
      <c r="C54" s="36"/>
      <c r="D54" s="36"/>
      <c r="E54" s="36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7" x14ac:dyDescent="0.2">
      <c r="A55" s="36" t="s">
        <v>52</v>
      </c>
      <c r="B55" s="36"/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7" x14ac:dyDescent="0.2">
      <c r="A56" s="58" t="s">
        <v>53</v>
      </c>
      <c r="B56" s="58"/>
      <c r="C56" s="36"/>
      <c r="D56" s="3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x14ac:dyDescent="0.2">
      <c r="A59" s="36" t="s">
        <v>54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37" x14ac:dyDescent="0.2">
      <c r="A60" s="39" t="s">
        <v>55</v>
      </c>
      <c r="B60" s="40">
        <v>2015</v>
      </c>
      <c r="C60" s="40">
        <v>2016</v>
      </c>
      <c r="D60" s="40">
        <v>2017</v>
      </c>
      <c r="E60" s="40">
        <v>2018</v>
      </c>
      <c r="F60" s="40">
        <v>2019</v>
      </c>
      <c r="G60" s="40">
        <v>2020</v>
      </c>
      <c r="H60" s="40">
        <v>2021</v>
      </c>
      <c r="I60" s="40">
        <v>2022</v>
      </c>
      <c r="J60" s="40">
        <v>2023</v>
      </c>
      <c r="K60" s="40">
        <v>2024</v>
      </c>
      <c r="L60" s="40">
        <v>2025</v>
      </c>
      <c r="M60" s="40">
        <v>2026</v>
      </c>
      <c r="N60" s="40">
        <v>2027</v>
      </c>
      <c r="O60" s="40">
        <v>2028</v>
      </c>
      <c r="P60" s="40">
        <v>2029</v>
      </c>
      <c r="Q60" s="40">
        <v>2030</v>
      </c>
      <c r="R60" s="40">
        <v>2031</v>
      </c>
      <c r="S60" s="40">
        <v>2032</v>
      </c>
      <c r="T60" s="40">
        <v>2033</v>
      </c>
      <c r="U60" s="40">
        <v>2034</v>
      </c>
      <c r="V60" s="40">
        <v>2035</v>
      </c>
      <c r="W60" s="40">
        <v>2036</v>
      </c>
      <c r="X60" s="40">
        <v>2037</v>
      </c>
      <c r="Y60" s="40">
        <v>2038</v>
      </c>
      <c r="Z60" s="40">
        <v>2039</v>
      </c>
      <c r="AA60" s="41">
        <v>2040</v>
      </c>
    </row>
    <row r="61" spans="1:37" x14ac:dyDescent="0.2">
      <c r="A61" s="42" t="s">
        <v>56</v>
      </c>
      <c r="B61" s="45">
        <v>28.8</v>
      </c>
      <c r="C61" s="45">
        <v>29.35</v>
      </c>
      <c r="D61" s="45">
        <v>29.69</v>
      </c>
      <c r="E61" s="45">
        <v>30.14</v>
      </c>
      <c r="F61" s="45">
        <v>30.43</v>
      </c>
      <c r="G61" s="45">
        <v>30.72</v>
      </c>
      <c r="H61" s="45">
        <v>30.88</v>
      </c>
      <c r="I61" s="45">
        <v>31.05</v>
      </c>
      <c r="J61" s="45">
        <v>31.23</v>
      </c>
      <c r="K61" s="45">
        <v>31.42</v>
      </c>
      <c r="L61" s="45">
        <v>31.62</v>
      </c>
      <c r="M61" s="45">
        <v>31.73</v>
      </c>
      <c r="N61" s="45">
        <v>31.85</v>
      </c>
      <c r="O61" s="45">
        <v>31.97</v>
      </c>
      <c r="P61" s="45">
        <v>32.1</v>
      </c>
      <c r="Q61" s="46">
        <v>32.229999999999997</v>
      </c>
      <c r="R61" s="38">
        <v>32.33</v>
      </c>
      <c r="S61" s="38">
        <v>32.42</v>
      </c>
      <c r="T61" s="38">
        <v>32.53</v>
      </c>
      <c r="U61" s="38">
        <v>32.64</v>
      </c>
      <c r="V61" s="38">
        <v>32.74</v>
      </c>
      <c r="W61" s="38">
        <v>32.85</v>
      </c>
      <c r="X61" s="38">
        <v>32.97</v>
      </c>
      <c r="Y61" s="38">
        <v>33.090000000000003</v>
      </c>
      <c r="Z61" s="38">
        <v>33.21</v>
      </c>
      <c r="AA61" s="38">
        <v>33.33</v>
      </c>
    </row>
    <row r="62" spans="1:37" x14ac:dyDescent="0.2">
      <c r="A62" s="43" t="s">
        <v>57</v>
      </c>
      <c r="B62" s="47">
        <v>8.18</v>
      </c>
      <c r="C62" s="47">
        <v>8.52</v>
      </c>
      <c r="D62" s="47">
        <v>8.91</v>
      </c>
      <c r="E62" s="47">
        <v>9.0500000000000007</v>
      </c>
      <c r="F62" s="47">
        <v>9.17</v>
      </c>
      <c r="G62" s="47">
        <v>9.26</v>
      </c>
      <c r="H62" s="47">
        <v>9.34</v>
      </c>
      <c r="I62" s="47">
        <v>9.4</v>
      </c>
      <c r="J62" s="47">
        <v>9.4499999999999993</v>
      </c>
      <c r="K62" s="47">
        <v>9.48</v>
      </c>
      <c r="L62" s="47">
        <v>9.5</v>
      </c>
      <c r="M62" s="47">
        <v>9.5299999999999994</v>
      </c>
      <c r="N62" s="47">
        <v>9.56</v>
      </c>
      <c r="O62" s="47">
        <v>9.59</v>
      </c>
      <c r="P62" s="47">
        <v>9.6199999999999992</v>
      </c>
      <c r="Q62" s="48">
        <v>9.65</v>
      </c>
      <c r="R62" s="38">
        <v>9.68</v>
      </c>
      <c r="S62" s="38">
        <v>9.7100000000000009</v>
      </c>
      <c r="T62" s="38">
        <v>9.74</v>
      </c>
      <c r="U62" s="38">
        <v>9.77</v>
      </c>
      <c r="V62" s="38">
        <v>9.8000000000000007</v>
      </c>
      <c r="W62" s="38">
        <v>9.83</v>
      </c>
      <c r="X62" s="38">
        <v>9.86</v>
      </c>
      <c r="Y62" s="38">
        <v>9.89</v>
      </c>
      <c r="Z62" s="38">
        <v>9.92</v>
      </c>
      <c r="AA62" s="38">
        <v>9.9499999999999993</v>
      </c>
    </row>
    <row r="63" spans="1:37" x14ac:dyDescent="0.2">
      <c r="A63" s="49" t="s">
        <v>85</v>
      </c>
      <c r="B63" s="47">
        <v>27.8</v>
      </c>
      <c r="C63" s="47">
        <v>26.77</v>
      </c>
      <c r="D63" s="47">
        <v>27.57</v>
      </c>
      <c r="E63" s="47">
        <v>28.23</v>
      </c>
      <c r="F63" s="47">
        <v>28.6</v>
      </c>
      <c r="G63" s="47">
        <v>29.16</v>
      </c>
      <c r="H63" s="47">
        <v>29.59</v>
      </c>
      <c r="I63" s="47">
        <v>29.92</v>
      </c>
      <c r="J63" s="47">
        <v>30.22</v>
      </c>
      <c r="K63" s="47">
        <v>30.48</v>
      </c>
      <c r="L63" s="47">
        <v>30.74</v>
      </c>
      <c r="M63" s="47">
        <v>31.02</v>
      </c>
      <c r="N63" s="47">
        <v>31.29</v>
      </c>
      <c r="O63" s="47">
        <v>31.57</v>
      </c>
      <c r="P63" s="47">
        <v>31.86</v>
      </c>
      <c r="Q63" s="47">
        <v>32.14</v>
      </c>
      <c r="R63" s="37">
        <v>32.29</v>
      </c>
      <c r="S63" s="37">
        <v>32.43</v>
      </c>
      <c r="T63" s="37">
        <v>32.58</v>
      </c>
      <c r="U63" s="37">
        <v>32.729999999999997</v>
      </c>
      <c r="V63" s="37">
        <v>32.880000000000003</v>
      </c>
      <c r="W63" s="37">
        <v>33.04</v>
      </c>
      <c r="X63" s="37">
        <v>33.19</v>
      </c>
      <c r="Y63" s="37">
        <v>33.35</v>
      </c>
      <c r="Z63" s="37">
        <v>33.5</v>
      </c>
      <c r="AA63" s="37">
        <v>33.659999999999997</v>
      </c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5" spans="1:27" s="44" customFormat="1" x14ac:dyDescent="0.2">
      <c r="A65" s="35" t="s">
        <v>130</v>
      </c>
    </row>
    <row r="66" spans="1:27" s="44" customFormat="1" x14ac:dyDescent="0.2">
      <c r="A66" s="35" t="s">
        <v>51</v>
      </c>
    </row>
    <row r="67" spans="1:27" s="44" customFormat="1" x14ac:dyDescent="0.2">
      <c r="A67" s="35" t="s">
        <v>52</v>
      </c>
    </row>
    <row r="68" spans="1:27" s="44" customFormat="1" x14ac:dyDescent="0.2">
      <c r="A68" s="59" t="s">
        <v>58</v>
      </c>
      <c r="B68" s="60"/>
    </row>
    <row r="69" spans="1:27" s="44" customFormat="1" x14ac:dyDescent="0.2"/>
    <row r="70" spans="1:27" s="44" customFormat="1" x14ac:dyDescent="0.2"/>
    <row r="71" spans="1:27" s="44" customFormat="1" x14ac:dyDescent="0.2">
      <c r="A71" s="35" t="s">
        <v>54</v>
      </c>
    </row>
    <row r="72" spans="1:27" s="44" customFormat="1" x14ac:dyDescent="0.2">
      <c r="A72" s="44" t="s">
        <v>55</v>
      </c>
      <c r="B72" s="44" t="s">
        <v>59</v>
      </c>
      <c r="C72" s="44" t="s">
        <v>60</v>
      </c>
      <c r="D72" s="44" t="s">
        <v>61</v>
      </c>
      <c r="E72" s="44" t="s">
        <v>62</v>
      </c>
      <c r="F72" s="44" t="s">
        <v>63</v>
      </c>
      <c r="G72" s="44" t="s">
        <v>64</v>
      </c>
      <c r="H72" s="44" t="s">
        <v>65</v>
      </c>
      <c r="I72" s="44" t="s">
        <v>66</v>
      </c>
      <c r="J72" s="44" t="s">
        <v>67</v>
      </c>
      <c r="K72" s="44" t="s">
        <v>68</v>
      </c>
      <c r="L72" s="44" t="s">
        <v>69</v>
      </c>
      <c r="M72" s="44" t="s">
        <v>70</v>
      </c>
      <c r="N72" s="44" t="s">
        <v>71</v>
      </c>
      <c r="O72" s="44" t="s">
        <v>72</v>
      </c>
      <c r="P72" s="44" t="s">
        <v>73</v>
      </c>
      <c r="Q72" s="44" t="s">
        <v>74</v>
      </c>
      <c r="R72" s="44" t="s">
        <v>75</v>
      </c>
      <c r="S72" s="44" t="s">
        <v>76</v>
      </c>
      <c r="T72" s="44" t="s">
        <v>77</v>
      </c>
      <c r="U72" s="44" t="s">
        <v>78</v>
      </c>
      <c r="V72" s="44" t="s">
        <v>79</v>
      </c>
      <c r="W72" s="44" t="s">
        <v>80</v>
      </c>
      <c r="X72" s="44" t="s">
        <v>81</v>
      </c>
      <c r="Y72" s="44" t="s">
        <v>82</v>
      </c>
      <c r="Z72" s="44" t="s">
        <v>83</v>
      </c>
      <c r="AA72" s="44" t="s">
        <v>84</v>
      </c>
    </row>
    <row r="73" spans="1:27" s="44" customFormat="1" x14ac:dyDescent="0.2">
      <c r="A73" s="44" t="s">
        <v>56</v>
      </c>
      <c r="B73" s="26">
        <v>25.42</v>
      </c>
      <c r="C73" s="26">
        <v>25.87</v>
      </c>
      <c r="D73" s="26">
        <v>26.19</v>
      </c>
      <c r="E73" s="26">
        <v>26.57</v>
      </c>
      <c r="F73" s="26">
        <v>26.99</v>
      </c>
      <c r="G73" s="26">
        <v>27.34</v>
      </c>
      <c r="H73" s="26">
        <v>27.56</v>
      </c>
      <c r="I73" s="26">
        <v>27.78</v>
      </c>
      <c r="J73" s="26">
        <v>28.02</v>
      </c>
      <c r="K73" s="26">
        <v>28.26</v>
      </c>
      <c r="L73" s="44">
        <v>28.52</v>
      </c>
      <c r="M73" s="44">
        <v>28.67</v>
      </c>
      <c r="N73" s="44">
        <v>28.82</v>
      </c>
      <c r="O73" s="44">
        <v>28.99</v>
      </c>
      <c r="P73" s="44">
        <v>29.15</v>
      </c>
      <c r="Q73" s="44">
        <v>29.32</v>
      </c>
      <c r="R73" s="44">
        <v>29.44</v>
      </c>
      <c r="S73" s="44">
        <v>29.56</v>
      </c>
      <c r="T73" s="44">
        <v>29.69</v>
      </c>
      <c r="U73" s="44">
        <v>29.82</v>
      </c>
      <c r="V73" s="44">
        <v>29.95</v>
      </c>
      <c r="W73" s="44">
        <v>30.09</v>
      </c>
      <c r="X73" s="44">
        <v>30.23</v>
      </c>
      <c r="Y73" s="44">
        <v>30.37</v>
      </c>
      <c r="Z73" s="44">
        <v>30.52</v>
      </c>
      <c r="AA73" s="44">
        <v>30.67</v>
      </c>
    </row>
    <row r="74" spans="1:27" s="44" customFormat="1" x14ac:dyDescent="0.2">
      <c r="A74" s="44" t="s">
        <v>57</v>
      </c>
      <c r="B74" s="26">
        <v>5.91</v>
      </c>
      <c r="C74" s="26">
        <v>6.23</v>
      </c>
      <c r="D74" s="26">
        <v>6.59</v>
      </c>
      <c r="E74" s="26">
        <v>6.74</v>
      </c>
      <c r="F74" s="26">
        <v>6.86</v>
      </c>
      <c r="G74" s="26">
        <v>6.97</v>
      </c>
      <c r="H74" s="26">
        <v>7.04</v>
      </c>
      <c r="I74" s="26">
        <v>7.09</v>
      </c>
      <c r="J74" s="26">
        <v>7.13</v>
      </c>
      <c r="K74" s="26">
        <v>7.15</v>
      </c>
      <c r="L74" s="44">
        <v>7.17</v>
      </c>
      <c r="M74" s="44">
        <v>7.19</v>
      </c>
      <c r="N74" s="44">
        <v>7.22</v>
      </c>
      <c r="O74" s="44">
        <v>7.24</v>
      </c>
      <c r="P74" s="44">
        <v>7.27</v>
      </c>
      <c r="Q74" s="44">
        <v>7.3</v>
      </c>
      <c r="R74" s="44">
        <v>7.34</v>
      </c>
      <c r="S74" s="44">
        <v>7.37</v>
      </c>
      <c r="T74" s="44">
        <v>7.4</v>
      </c>
      <c r="U74" s="44">
        <v>7.43</v>
      </c>
      <c r="V74" s="44">
        <v>7.46</v>
      </c>
      <c r="W74" s="44">
        <v>7.48</v>
      </c>
      <c r="X74" s="44">
        <v>7.51</v>
      </c>
      <c r="Y74" s="44">
        <v>7.54</v>
      </c>
      <c r="Z74" s="44">
        <v>7.57</v>
      </c>
      <c r="AA74" s="44">
        <v>7.6</v>
      </c>
    </row>
    <row r="75" spans="1:27" s="44" customFormat="1" x14ac:dyDescent="0.2">
      <c r="A75" s="44" t="s">
        <v>85</v>
      </c>
      <c r="B75" s="26">
        <v>23.43</v>
      </c>
      <c r="C75" s="26">
        <v>24.15</v>
      </c>
      <c r="D75" s="26">
        <v>24.8</v>
      </c>
      <c r="E75" s="26">
        <v>25.33</v>
      </c>
      <c r="F75" s="26">
        <v>25.61</v>
      </c>
      <c r="G75" s="26">
        <v>26.07</v>
      </c>
      <c r="H75" s="26">
        <v>26.47</v>
      </c>
      <c r="I75" s="26">
        <v>26.78</v>
      </c>
      <c r="J75" s="26">
        <v>27.06</v>
      </c>
      <c r="K75" s="26">
        <v>27.31</v>
      </c>
      <c r="L75" s="44">
        <v>27.56</v>
      </c>
      <c r="M75" s="44">
        <v>27.82</v>
      </c>
      <c r="N75" s="44">
        <v>28.09</v>
      </c>
      <c r="O75" s="44">
        <v>28.36</v>
      </c>
      <c r="P75" s="44">
        <v>28.64</v>
      </c>
      <c r="Q75" s="44">
        <v>28.91</v>
      </c>
      <c r="R75" s="44">
        <v>29.07</v>
      </c>
      <c r="S75" s="44">
        <v>29.22</v>
      </c>
      <c r="T75" s="44">
        <v>29.38</v>
      </c>
      <c r="U75" s="44">
        <v>29.54</v>
      </c>
      <c r="V75" s="44">
        <v>29.7</v>
      </c>
      <c r="W75" s="44">
        <v>29.86</v>
      </c>
      <c r="X75" s="44">
        <v>30.02</v>
      </c>
      <c r="Y75" s="44">
        <v>30.19</v>
      </c>
      <c r="Z75" s="44">
        <v>30.35</v>
      </c>
      <c r="AA75" s="44">
        <v>30.51</v>
      </c>
    </row>
    <row r="76" spans="1:27" s="44" customFormat="1" x14ac:dyDescent="0.2"/>
    <row r="78" spans="1:27" s="44" customFormat="1" x14ac:dyDescent="0.2">
      <c r="A78" s="35" t="s">
        <v>130</v>
      </c>
    </row>
    <row r="79" spans="1:27" s="44" customFormat="1" x14ac:dyDescent="0.2">
      <c r="A79" s="35" t="s">
        <v>51</v>
      </c>
    </row>
    <row r="80" spans="1:27" s="44" customFormat="1" x14ac:dyDescent="0.2">
      <c r="A80" s="35" t="s">
        <v>52</v>
      </c>
    </row>
    <row r="81" spans="1:37" s="44" customFormat="1" x14ac:dyDescent="0.2">
      <c r="A81" s="59" t="s">
        <v>86</v>
      </c>
      <c r="B81" s="60"/>
    </row>
    <row r="82" spans="1:37" s="44" customFormat="1" x14ac:dyDescent="0.2"/>
    <row r="83" spans="1:37" s="44" customFormat="1" x14ac:dyDescent="0.2"/>
    <row r="84" spans="1:37" s="44" customFormat="1" x14ac:dyDescent="0.2">
      <c r="A84" s="35" t="s">
        <v>54</v>
      </c>
    </row>
    <row r="85" spans="1:37" s="44" customFormat="1" x14ac:dyDescent="0.2">
      <c r="A85" s="44" t="s">
        <v>55</v>
      </c>
      <c r="B85" s="26" t="s">
        <v>59</v>
      </c>
      <c r="C85" s="26" t="s">
        <v>60</v>
      </c>
      <c r="D85" s="26" t="s">
        <v>61</v>
      </c>
      <c r="E85" s="26" t="s">
        <v>62</v>
      </c>
      <c r="F85" s="26" t="s">
        <v>63</v>
      </c>
      <c r="G85" s="26" t="s">
        <v>64</v>
      </c>
      <c r="H85" s="26" t="s">
        <v>65</v>
      </c>
      <c r="I85" s="26" t="s">
        <v>66</v>
      </c>
      <c r="J85" s="26" t="s">
        <v>67</v>
      </c>
      <c r="K85" s="26" t="s">
        <v>68</v>
      </c>
      <c r="L85" s="26" t="s">
        <v>69</v>
      </c>
      <c r="M85" s="26" t="s">
        <v>70</v>
      </c>
      <c r="N85" s="26" t="s">
        <v>71</v>
      </c>
      <c r="O85" s="26" t="s">
        <v>72</v>
      </c>
      <c r="P85" s="26" t="s">
        <v>73</v>
      </c>
      <c r="Q85" s="26" t="s">
        <v>74</v>
      </c>
      <c r="R85" s="26" t="s">
        <v>75</v>
      </c>
      <c r="S85" s="26" t="s">
        <v>76</v>
      </c>
      <c r="T85" s="26" t="s">
        <v>77</v>
      </c>
      <c r="U85" s="26" t="s">
        <v>78</v>
      </c>
      <c r="V85" s="26" t="s">
        <v>79</v>
      </c>
      <c r="W85" s="26" t="s">
        <v>80</v>
      </c>
      <c r="X85" s="26" t="s">
        <v>81</v>
      </c>
      <c r="Y85" s="26" t="s">
        <v>82</v>
      </c>
      <c r="Z85" s="26" t="s">
        <v>83</v>
      </c>
      <c r="AA85" s="26" t="s">
        <v>84</v>
      </c>
    </row>
    <row r="86" spans="1:37" s="44" customFormat="1" x14ac:dyDescent="0.2">
      <c r="A86" s="44" t="s">
        <v>56</v>
      </c>
      <c r="B86" s="26">
        <v>18.690000000000001</v>
      </c>
      <c r="C86" s="26">
        <v>19.059999999999999</v>
      </c>
      <c r="D86" s="26">
        <v>19.309999999999999</v>
      </c>
      <c r="E86" s="26">
        <v>19.61</v>
      </c>
      <c r="F86" s="26">
        <v>19.93</v>
      </c>
      <c r="G86" s="26">
        <v>20.22</v>
      </c>
      <c r="H86" s="26">
        <v>20.48</v>
      </c>
      <c r="I86" s="26">
        <v>20.74</v>
      </c>
      <c r="J86" s="26">
        <v>21.02</v>
      </c>
      <c r="K86" s="26">
        <v>21.32</v>
      </c>
      <c r="L86" s="44">
        <v>21.63</v>
      </c>
      <c r="M86" s="44">
        <v>21.8</v>
      </c>
      <c r="N86" s="44">
        <v>21.98</v>
      </c>
      <c r="O86" s="44">
        <v>22.15</v>
      </c>
      <c r="P86" s="44">
        <v>22.32</v>
      </c>
      <c r="Q86" s="44">
        <v>22.51</v>
      </c>
      <c r="R86" s="44">
        <v>22.67</v>
      </c>
      <c r="S86" s="44">
        <v>22.83</v>
      </c>
      <c r="T86" s="44">
        <v>23</v>
      </c>
      <c r="U86" s="44">
        <v>23.17</v>
      </c>
      <c r="V86" s="44">
        <v>23.35</v>
      </c>
      <c r="W86" s="44">
        <v>23.53</v>
      </c>
      <c r="X86" s="44">
        <v>23.72</v>
      </c>
      <c r="Y86" s="44">
        <v>23.9</v>
      </c>
      <c r="Z86" s="44">
        <v>24.1</v>
      </c>
      <c r="AA86" s="44">
        <v>24.3</v>
      </c>
    </row>
    <row r="87" spans="1:37" s="44" customFormat="1" x14ac:dyDescent="0.2">
      <c r="A87" s="44" t="s">
        <v>57</v>
      </c>
      <c r="B87" s="26">
        <v>3.27</v>
      </c>
      <c r="C87" s="26">
        <v>3.56</v>
      </c>
      <c r="D87" s="26">
        <v>3.91</v>
      </c>
      <c r="E87" s="26">
        <v>4.03</v>
      </c>
      <c r="F87" s="26">
        <v>4.16</v>
      </c>
      <c r="G87" s="26">
        <v>4.2699999999999996</v>
      </c>
      <c r="H87" s="26">
        <v>4.3600000000000003</v>
      </c>
      <c r="I87" s="26">
        <v>4.42</v>
      </c>
      <c r="J87" s="26">
        <v>4.47</v>
      </c>
      <c r="K87" s="26">
        <v>4.49</v>
      </c>
      <c r="L87" s="44">
        <v>4.5199999999999996</v>
      </c>
      <c r="M87" s="44">
        <v>4.54</v>
      </c>
      <c r="N87" s="44">
        <v>4.57</v>
      </c>
      <c r="O87" s="44">
        <v>4.59</v>
      </c>
      <c r="P87" s="44">
        <v>4.62</v>
      </c>
      <c r="Q87" s="44">
        <v>4.6399999999999997</v>
      </c>
      <c r="R87" s="44">
        <v>4.67</v>
      </c>
      <c r="S87" s="44">
        <v>4.7</v>
      </c>
      <c r="T87" s="44">
        <v>4.7300000000000004</v>
      </c>
      <c r="U87" s="44">
        <v>4.76</v>
      </c>
      <c r="V87" s="44">
        <v>4.79</v>
      </c>
      <c r="W87" s="44">
        <v>4.8099999999999996</v>
      </c>
      <c r="X87" s="44">
        <v>4.84</v>
      </c>
      <c r="Y87" s="44">
        <v>4.87</v>
      </c>
      <c r="Z87" s="44">
        <v>4.9000000000000004</v>
      </c>
      <c r="AA87" s="44">
        <v>4.93</v>
      </c>
    </row>
    <row r="88" spans="1:37" s="44" customFormat="1" x14ac:dyDescent="0.2">
      <c r="A88" s="44" t="s">
        <v>85</v>
      </c>
      <c r="B88" s="26">
        <v>20.3</v>
      </c>
      <c r="C88" s="26">
        <v>14.55</v>
      </c>
      <c r="D88" s="26">
        <v>15.22</v>
      </c>
      <c r="E88" s="26">
        <v>15.77</v>
      </c>
      <c r="F88" s="26">
        <v>16.07</v>
      </c>
      <c r="G88" s="26">
        <v>16.54</v>
      </c>
      <c r="H88" s="26">
        <v>16.93</v>
      </c>
      <c r="I88" s="26">
        <v>17.22</v>
      </c>
      <c r="J88" s="26">
        <v>17.489999999999998</v>
      </c>
      <c r="K88" s="26">
        <v>17.73</v>
      </c>
      <c r="L88" s="44">
        <v>17.97</v>
      </c>
      <c r="M88" s="44">
        <v>18.23</v>
      </c>
      <c r="N88" s="44">
        <v>18.489999999999998</v>
      </c>
      <c r="O88" s="44">
        <v>18.760000000000002</v>
      </c>
      <c r="P88" s="44">
        <v>19.03</v>
      </c>
      <c r="Q88" s="44">
        <v>19.3</v>
      </c>
      <c r="R88" s="44">
        <v>19.45</v>
      </c>
      <c r="S88" s="44">
        <v>19.600000000000001</v>
      </c>
      <c r="T88" s="44">
        <v>19.75</v>
      </c>
      <c r="U88" s="44">
        <v>19.899999999999999</v>
      </c>
      <c r="V88" s="44">
        <v>20.05</v>
      </c>
      <c r="W88" s="44">
        <v>20.2</v>
      </c>
      <c r="X88" s="44">
        <v>20.36</v>
      </c>
      <c r="Y88" s="44">
        <v>20.52</v>
      </c>
      <c r="Z88" s="44">
        <v>20.68</v>
      </c>
      <c r="AA88" s="44">
        <v>20.83</v>
      </c>
    </row>
    <row r="89" spans="1:37" s="44" customFormat="1" x14ac:dyDescent="0.2"/>
    <row r="92" spans="1:37" x14ac:dyDescent="0.2">
      <c r="A92" s="36" t="s">
        <v>130</v>
      </c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</row>
    <row r="93" spans="1:37" x14ac:dyDescent="0.2">
      <c r="A93" s="36" t="s">
        <v>51</v>
      </c>
      <c r="B93" s="36"/>
      <c r="C93" s="36"/>
      <c r="D93" s="36"/>
      <c r="E93" s="36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</row>
    <row r="94" spans="1:37" x14ac:dyDescent="0.2">
      <c r="A94" s="36" t="s">
        <v>52</v>
      </c>
      <c r="B94" s="36"/>
      <c r="C94" s="36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</row>
    <row r="95" spans="1:37" x14ac:dyDescent="0.2">
      <c r="A95" s="58" t="s">
        <v>87</v>
      </c>
      <c r="B95" s="58"/>
      <c r="C95" s="58"/>
      <c r="D95" s="36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</row>
    <row r="96" spans="1:37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</row>
    <row r="97" spans="1:37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</row>
    <row r="98" spans="1:37" x14ac:dyDescent="0.2">
      <c r="A98" s="36" t="s">
        <v>54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</row>
    <row r="99" spans="1:37" x14ac:dyDescent="0.2">
      <c r="A99" s="39" t="s">
        <v>55</v>
      </c>
      <c r="B99" s="40">
        <v>2015</v>
      </c>
      <c r="C99" s="40">
        <v>2016</v>
      </c>
      <c r="D99" s="40">
        <v>2017</v>
      </c>
      <c r="E99" s="40">
        <v>2018</v>
      </c>
      <c r="F99" s="40">
        <v>2019</v>
      </c>
      <c r="G99" s="40">
        <v>2020</v>
      </c>
      <c r="H99" s="40">
        <v>2021</v>
      </c>
      <c r="I99" s="40">
        <v>2022</v>
      </c>
      <c r="J99" s="40">
        <v>2023</v>
      </c>
      <c r="K99" s="40">
        <v>2024</v>
      </c>
      <c r="L99" s="40">
        <v>2025</v>
      </c>
      <c r="M99" s="40">
        <v>2026</v>
      </c>
      <c r="N99" s="40">
        <v>2027</v>
      </c>
      <c r="O99" s="40">
        <v>2028</v>
      </c>
      <c r="P99" s="40">
        <v>2029</v>
      </c>
      <c r="Q99" s="40">
        <v>2030</v>
      </c>
      <c r="R99" s="40">
        <v>2031</v>
      </c>
      <c r="S99" s="40">
        <v>2032</v>
      </c>
      <c r="T99" s="40">
        <v>2033</v>
      </c>
      <c r="U99" s="40">
        <v>2034</v>
      </c>
      <c r="V99" s="40">
        <v>2035</v>
      </c>
      <c r="W99" s="40">
        <v>2036</v>
      </c>
      <c r="X99" s="40">
        <v>2037</v>
      </c>
      <c r="Y99" s="40">
        <v>2038</v>
      </c>
      <c r="Z99" s="40">
        <v>2039</v>
      </c>
      <c r="AA99" s="41">
        <v>2040</v>
      </c>
    </row>
    <row r="100" spans="1:37" x14ac:dyDescent="0.2">
      <c r="A100" s="42" t="s">
        <v>88</v>
      </c>
      <c r="B100" s="45">
        <v>32.58</v>
      </c>
      <c r="C100" s="45">
        <v>35.21</v>
      </c>
      <c r="D100" s="45">
        <v>36.56</v>
      </c>
      <c r="E100" s="45">
        <v>37.630000000000003</v>
      </c>
      <c r="F100" s="45">
        <v>38.15</v>
      </c>
      <c r="G100" s="45">
        <v>39.03</v>
      </c>
      <c r="H100" s="45">
        <v>39.79</v>
      </c>
      <c r="I100" s="45">
        <v>40.36</v>
      </c>
      <c r="J100" s="45">
        <v>40.86</v>
      </c>
      <c r="K100" s="45">
        <v>41.31</v>
      </c>
      <c r="L100" s="45">
        <v>41.77</v>
      </c>
      <c r="M100" s="45">
        <v>42.26</v>
      </c>
      <c r="N100" s="45">
        <v>42.76</v>
      </c>
      <c r="O100" s="45">
        <v>43.27</v>
      </c>
      <c r="P100" s="45">
        <v>43.81</v>
      </c>
      <c r="Q100" s="46">
        <v>44.35</v>
      </c>
      <c r="R100" s="38">
        <v>44.6</v>
      </c>
      <c r="S100" s="38">
        <v>44.86</v>
      </c>
      <c r="T100" s="38">
        <v>45.12</v>
      </c>
      <c r="U100" s="38">
        <v>45.38</v>
      </c>
      <c r="V100" s="38">
        <v>45.65</v>
      </c>
      <c r="W100" s="38">
        <v>45.93</v>
      </c>
      <c r="X100" s="38">
        <v>46.21</v>
      </c>
      <c r="Y100" s="38">
        <v>46.49</v>
      </c>
      <c r="Z100" s="38">
        <v>46.77</v>
      </c>
      <c r="AA100" s="38">
        <v>47.06</v>
      </c>
    </row>
    <row r="101" spans="1:37" x14ac:dyDescent="0.2">
      <c r="A101" s="43" t="s">
        <v>89</v>
      </c>
      <c r="B101" s="47">
        <v>31.58</v>
      </c>
      <c r="C101" s="47">
        <v>34.090000000000003</v>
      </c>
      <c r="D101" s="47">
        <v>35.29</v>
      </c>
      <c r="E101" s="47">
        <v>36.22</v>
      </c>
      <c r="F101" s="47">
        <v>36.64</v>
      </c>
      <c r="G101" s="47">
        <v>37.4</v>
      </c>
      <c r="H101" s="47">
        <v>38.049999999999997</v>
      </c>
      <c r="I101" s="47">
        <v>38.54</v>
      </c>
      <c r="J101" s="47">
        <v>38.96</v>
      </c>
      <c r="K101" s="47">
        <v>39.33</v>
      </c>
      <c r="L101" s="47">
        <v>39.729999999999997</v>
      </c>
      <c r="M101" s="47">
        <v>40.15</v>
      </c>
      <c r="N101" s="47">
        <v>40.58</v>
      </c>
      <c r="O101" s="47">
        <v>41.03</v>
      </c>
      <c r="P101" s="47">
        <v>41.5</v>
      </c>
      <c r="Q101" s="48">
        <v>41.98</v>
      </c>
      <c r="R101" s="38">
        <v>42.19</v>
      </c>
      <c r="S101" s="38">
        <v>42.41</v>
      </c>
      <c r="T101" s="38">
        <v>42.63</v>
      </c>
      <c r="U101" s="38">
        <v>42.84</v>
      </c>
      <c r="V101" s="38">
        <v>43.07</v>
      </c>
      <c r="W101" s="38">
        <v>43.31</v>
      </c>
      <c r="X101" s="38">
        <v>43.54</v>
      </c>
      <c r="Y101" s="38">
        <v>43.78</v>
      </c>
      <c r="Z101" s="38">
        <v>44.02</v>
      </c>
      <c r="AA101" s="38">
        <v>44.27</v>
      </c>
    </row>
    <row r="103" spans="1:37" x14ac:dyDescent="0.2">
      <c r="A103" s="38" t="s">
        <v>172</v>
      </c>
      <c r="B103" s="38">
        <f>B10/B62</f>
        <v>0.64180929095354522</v>
      </c>
      <c r="C103" s="38">
        <f t="shared" ref="C103:AA103" si="0">C10/C62</f>
        <v>0.65258215962441313</v>
      </c>
      <c r="D103" s="38">
        <f t="shared" si="0"/>
        <v>0.66666666666666674</v>
      </c>
      <c r="E103" s="38">
        <f t="shared" si="0"/>
        <v>0.66961325966850815</v>
      </c>
      <c r="F103" s="38">
        <f t="shared" si="0"/>
        <v>0.67284623773173391</v>
      </c>
      <c r="G103" s="38">
        <f t="shared" si="0"/>
        <v>0.67494600431965446</v>
      </c>
      <c r="H103" s="38">
        <f t="shared" si="0"/>
        <v>0.67880085653104927</v>
      </c>
      <c r="I103" s="38">
        <f t="shared" si="0"/>
        <v>0.68085106382978722</v>
      </c>
      <c r="J103" s="38">
        <f t="shared" si="0"/>
        <v>0.68253968253968256</v>
      </c>
      <c r="K103" s="38">
        <f t="shared" si="0"/>
        <v>0.68459915611814348</v>
      </c>
      <c r="L103" s="38">
        <f t="shared" si="0"/>
        <v>0.68631578947368421</v>
      </c>
      <c r="M103" s="38">
        <f t="shared" si="0"/>
        <v>0.68730325288562433</v>
      </c>
      <c r="N103" s="38">
        <f t="shared" si="0"/>
        <v>0.68828451882845187</v>
      </c>
      <c r="O103" s="38">
        <f t="shared" si="0"/>
        <v>0.68925964546402507</v>
      </c>
      <c r="P103" s="38">
        <f t="shared" si="0"/>
        <v>0.69022869022869027</v>
      </c>
      <c r="Q103" s="38">
        <f t="shared" si="0"/>
        <v>0.69222797927461133</v>
      </c>
      <c r="R103" s="38">
        <f t="shared" si="0"/>
        <v>0.69318181818181823</v>
      </c>
      <c r="S103" s="38">
        <f t="shared" si="0"/>
        <v>0.694129763130793</v>
      </c>
      <c r="T103" s="38">
        <f t="shared" si="0"/>
        <v>0.69507186858316217</v>
      </c>
      <c r="U103" s="38">
        <f t="shared" si="0"/>
        <v>0.69600818833162748</v>
      </c>
      <c r="V103" s="38">
        <f t="shared" si="0"/>
        <v>0.696938775510204</v>
      </c>
      <c r="W103" s="38">
        <f t="shared" si="0"/>
        <v>0.69888097660223802</v>
      </c>
      <c r="X103" s="38">
        <f t="shared" si="0"/>
        <v>0.69979716024340777</v>
      </c>
      <c r="Y103" s="38">
        <f t="shared" si="0"/>
        <v>0.7007077856420626</v>
      </c>
      <c r="Z103" s="38">
        <f t="shared" si="0"/>
        <v>0.70161290322580649</v>
      </c>
      <c r="AA103" s="38">
        <f t="shared" si="0"/>
        <v>0.70251256281407037</v>
      </c>
    </row>
    <row r="104" spans="1:37" x14ac:dyDescent="0.2">
      <c r="A104" s="38" t="s">
        <v>173</v>
      </c>
    </row>
    <row r="106" spans="1:37" x14ac:dyDescent="0.2">
      <c r="A106" s="75" t="s">
        <v>174</v>
      </c>
      <c r="B106" s="38">
        <f>B22/B74</f>
        <v>0.36886632825719123</v>
      </c>
      <c r="C106" s="38">
        <f t="shared" ref="C106:AA106" si="1">C22/C74</f>
        <v>0.39807383627608345</v>
      </c>
      <c r="D106" s="38">
        <f t="shared" si="1"/>
        <v>0.42943854324734448</v>
      </c>
      <c r="E106" s="38">
        <f t="shared" si="1"/>
        <v>0.43768545994065283</v>
      </c>
      <c r="F106" s="38">
        <f t="shared" si="1"/>
        <v>0.44460641399416906</v>
      </c>
      <c r="G106" s="38">
        <f t="shared" si="1"/>
        <v>0.44906743185078912</v>
      </c>
      <c r="H106" s="38">
        <f t="shared" si="1"/>
        <v>0.45596590909090906</v>
      </c>
      <c r="I106" s="38">
        <f t="shared" si="1"/>
        <v>0.46262341325811002</v>
      </c>
      <c r="J106" s="38">
        <f t="shared" si="1"/>
        <v>0.46704067321178122</v>
      </c>
      <c r="K106" s="38">
        <f t="shared" si="1"/>
        <v>0.46993006993006992</v>
      </c>
      <c r="L106" s="38">
        <f t="shared" si="1"/>
        <v>0.47280334728033474</v>
      </c>
      <c r="M106" s="38">
        <f t="shared" si="1"/>
        <v>0.4756606397774687</v>
      </c>
      <c r="N106" s="38">
        <f t="shared" si="1"/>
        <v>0.47783933518005545</v>
      </c>
      <c r="O106" s="38">
        <f t="shared" si="1"/>
        <v>0.48066298342541436</v>
      </c>
      <c r="P106" s="38">
        <f t="shared" si="1"/>
        <v>0.4828060522696011</v>
      </c>
      <c r="Q106" s="38">
        <f t="shared" si="1"/>
        <v>0.48493150684931507</v>
      </c>
      <c r="R106" s="38">
        <f t="shared" si="1"/>
        <v>0.48637602179836509</v>
      </c>
      <c r="S106" s="38">
        <f t="shared" si="1"/>
        <v>0.48846675712347354</v>
      </c>
      <c r="T106" s="38">
        <f t="shared" si="1"/>
        <v>0.49054054054054053</v>
      </c>
      <c r="U106" s="38">
        <f t="shared" si="1"/>
        <v>0.4925975773889637</v>
      </c>
      <c r="V106" s="38">
        <f t="shared" si="1"/>
        <v>0.49463806970509383</v>
      </c>
      <c r="W106" s="38">
        <f t="shared" si="1"/>
        <v>0.49732620320855614</v>
      </c>
      <c r="X106" s="38">
        <f t="shared" si="1"/>
        <v>0.49933422103861519</v>
      </c>
      <c r="Y106" s="38">
        <f t="shared" si="1"/>
        <v>0.50132625994694957</v>
      </c>
      <c r="Z106" s="38">
        <f t="shared" si="1"/>
        <v>0.50330250990752967</v>
      </c>
      <c r="AA106" s="38">
        <f t="shared" si="1"/>
        <v>0.50526315789473686</v>
      </c>
    </row>
    <row r="107" spans="1:37" x14ac:dyDescent="0.2">
      <c r="A107" s="75" t="s">
        <v>173</v>
      </c>
    </row>
    <row r="109" spans="1:37" x14ac:dyDescent="0.2">
      <c r="A109" s="38" t="s">
        <v>175</v>
      </c>
      <c r="B109" s="38">
        <f>B35/B87</f>
        <v>0.76452599388379205</v>
      </c>
      <c r="C109" s="38">
        <f t="shared" ref="C109:AA109" si="2">C35/C87</f>
        <v>0.7893258426966292</v>
      </c>
      <c r="D109" s="38">
        <f t="shared" si="2"/>
        <v>0.80818414322250642</v>
      </c>
      <c r="E109" s="38">
        <f t="shared" si="2"/>
        <v>0.81389578163771703</v>
      </c>
      <c r="F109" s="38">
        <f t="shared" si="2"/>
        <v>0.8125</v>
      </c>
      <c r="G109" s="38">
        <f t="shared" si="2"/>
        <v>0.81030444964871207</v>
      </c>
      <c r="H109" s="38">
        <f t="shared" si="2"/>
        <v>0.81192660550458706</v>
      </c>
      <c r="I109" s="38">
        <f t="shared" si="2"/>
        <v>0.81447963800904977</v>
      </c>
      <c r="J109" s="38">
        <f t="shared" si="2"/>
        <v>0.81655480984340045</v>
      </c>
      <c r="K109" s="38">
        <f t="shared" si="2"/>
        <v>0.8195991091314031</v>
      </c>
      <c r="L109" s="38">
        <f t="shared" si="2"/>
        <v>0.82079646017699126</v>
      </c>
      <c r="M109" s="38">
        <f t="shared" si="2"/>
        <v>0.82378854625550668</v>
      </c>
      <c r="N109" s="38">
        <f t="shared" si="2"/>
        <v>0.82494529540481398</v>
      </c>
      <c r="O109" s="38">
        <f t="shared" si="2"/>
        <v>0.82788671023965144</v>
      </c>
      <c r="P109" s="38">
        <f t="shared" si="2"/>
        <v>0.82900432900432897</v>
      </c>
      <c r="Q109" s="38">
        <f t="shared" si="2"/>
        <v>0.83189655172413801</v>
      </c>
      <c r="R109" s="38">
        <f t="shared" si="2"/>
        <v>0.83297644539614568</v>
      </c>
      <c r="S109" s="38">
        <f t="shared" si="2"/>
        <v>0.83404255319148934</v>
      </c>
      <c r="T109" s="38">
        <f t="shared" si="2"/>
        <v>0.83509513742071872</v>
      </c>
      <c r="U109" s="38">
        <f t="shared" si="2"/>
        <v>0.83613445378151263</v>
      </c>
      <c r="V109" s="38">
        <f t="shared" si="2"/>
        <v>0.83716075156576197</v>
      </c>
      <c r="W109" s="38">
        <f t="shared" si="2"/>
        <v>0.83991683991683996</v>
      </c>
      <c r="X109" s="38">
        <f t="shared" si="2"/>
        <v>0.84297520661157033</v>
      </c>
      <c r="Y109" s="38">
        <f t="shared" si="2"/>
        <v>0.84394250513347024</v>
      </c>
      <c r="Z109" s="38">
        <f t="shared" si="2"/>
        <v>0.84489795918367339</v>
      </c>
      <c r="AA109" s="38">
        <f t="shared" si="2"/>
        <v>0.84584178498985807</v>
      </c>
    </row>
    <row r="110" spans="1:37" x14ac:dyDescent="0.2">
      <c r="A110" s="38" t="s">
        <v>173</v>
      </c>
    </row>
    <row r="112" spans="1:37" x14ac:dyDescent="0.2">
      <c r="A112" s="38" t="s">
        <v>176</v>
      </c>
      <c r="B112" s="38">
        <f>B11/B63</f>
        <v>0.83453237410071934</v>
      </c>
      <c r="C112" s="38">
        <f t="shared" ref="C112:AA112" si="3">C11/C63</f>
        <v>0.94172581247665299</v>
      </c>
      <c r="D112" s="38">
        <f t="shared" si="3"/>
        <v>0.93797606093579977</v>
      </c>
      <c r="E112" s="38">
        <f t="shared" si="3"/>
        <v>0.93411264612114775</v>
      </c>
      <c r="F112" s="38">
        <f t="shared" si="3"/>
        <v>0.93111888111888108</v>
      </c>
      <c r="G112" s="38">
        <f t="shared" si="3"/>
        <v>0.92832647462277096</v>
      </c>
      <c r="H112" s="38">
        <f t="shared" si="3"/>
        <v>0.9290300777289624</v>
      </c>
      <c r="I112" s="38">
        <f t="shared" si="3"/>
        <v>0.92947860962566831</v>
      </c>
      <c r="J112" s="38">
        <f t="shared" si="3"/>
        <v>0.9301786896095301</v>
      </c>
      <c r="K112" s="38">
        <f t="shared" si="3"/>
        <v>0.93077427821522307</v>
      </c>
      <c r="L112" s="38">
        <f t="shared" si="3"/>
        <v>0.93168510084580358</v>
      </c>
      <c r="M112" s="38">
        <f t="shared" si="3"/>
        <v>0.93230174081237915</v>
      </c>
      <c r="N112" s="38">
        <f t="shared" si="3"/>
        <v>0.93288590604026855</v>
      </c>
      <c r="O112" s="38">
        <f t="shared" si="3"/>
        <v>0.93348115299334811</v>
      </c>
      <c r="P112" s="38">
        <f t="shared" si="3"/>
        <v>0.93408662900188333</v>
      </c>
      <c r="Q112" s="38">
        <f t="shared" si="3"/>
        <v>0.93497199751088989</v>
      </c>
      <c r="R112" s="38">
        <f t="shared" si="3"/>
        <v>0.93558377206565502</v>
      </c>
      <c r="S112" s="38">
        <f t="shared" si="3"/>
        <v>0.93647856922602535</v>
      </c>
      <c r="T112" s="38">
        <f t="shared" si="3"/>
        <v>0.9370779619398405</v>
      </c>
      <c r="U112" s="38">
        <f t="shared" si="3"/>
        <v>0.9376718606782769</v>
      </c>
      <c r="V112" s="38">
        <f t="shared" si="3"/>
        <v>0.93826034063260333</v>
      </c>
      <c r="W112" s="38">
        <f t="shared" si="3"/>
        <v>0.93886198547215494</v>
      </c>
      <c r="X112" s="38">
        <f t="shared" si="3"/>
        <v>0.93974088580897874</v>
      </c>
      <c r="Y112" s="38">
        <f t="shared" si="3"/>
        <v>0.94032983508245871</v>
      </c>
      <c r="Z112" s="38">
        <f t="shared" si="3"/>
        <v>0.94119402985074629</v>
      </c>
      <c r="AA112" s="38">
        <f t="shared" si="3"/>
        <v>0.94177064765300067</v>
      </c>
    </row>
    <row r="113" spans="1:27" x14ac:dyDescent="0.2">
      <c r="A113" s="38" t="s">
        <v>173</v>
      </c>
    </row>
    <row r="115" spans="1:27" x14ac:dyDescent="0.2">
      <c r="A115" s="38" t="s">
        <v>177</v>
      </c>
      <c r="B115" s="38">
        <f>B23/B75</f>
        <v>0.94323516858728129</v>
      </c>
      <c r="C115" s="38">
        <f t="shared" ref="C115:AA115" si="4">C23/C75</f>
        <v>0.99420289855072475</v>
      </c>
      <c r="D115" s="38">
        <f t="shared" si="4"/>
        <v>0.99314516129032249</v>
      </c>
      <c r="E115" s="38">
        <f t="shared" si="4"/>
        <v>0.99170943545203327</v>
      </c>
      <c r="F115" s="38">
        <f t="shared" si="4"/>
        <v>0.99023818820773135</v>
      </c>
      <c r="G115" s="38">
        <f t="shared" si="4"/>
        <v>0.98887610280015348</v>
      </c>
      <c r="H115" s="38">
        <f t="shared" si="4"/>
        <v>0.9890442009822441</v>
      </c>
      <c r="I115" s="38">
        <f t="shared" si="4"/>
        <v>0.98917102315160554</v>
      </c>
      <c r="J115" s="38">
        <f t="shared" si="4"/>
        <v>0.98928307464892828</v>
      </c>
      <c r="K115" s="38">
        <f t="shared" si="4"/>
        <v>0.9893811790552911</v>
      </c>
      <c r="L115" s="38">
        <f t="shared" si="4"/>
        <v>0.9898403483309145</v>
      </c>
      <c r="M115" s="38">
        <f t="shared" si="4"/>
        <v>0.98993529834651328</v>
      </c>
      <c r="N115" s="38">
        <f t="shared" si="4"/>
        <v>0.98967604129583486</v>
      </c>
      <c r="O115" s="38">
        <f t="shared" si="4"/>
        <v>0.98977433004231319</v>
      </c>
      <c r="P115" s="38">
        <f t="shared" si="4"/>
        <v>0.98952513966480449</v>
      </c>
      <c r="Q115" s="38">
        <f t="shared" si="4"/>
        <v>0.98996886890349367</v>
      </c>
      <c r="R115" s="38">
        <f t="shared" si="4"/>
        <v>0.98968008255933948</v>
      </c>
      <c r="S115" s="38">
        <f t="shared" si="4"/>
        <v>0.98973305954825475</v>
      </c>
      <c r="T115" s="38">
        <f t="shared" si="4"/>
        <v>0.98944860449285232</v>
      </c>
      <c r="U115" s="38">
        <f t="shared" si="4"/>
        <v>0.9895057549085986</v>
      </c>
      <c r="V115" s="38">
        <f t="shared" si="4"/>
        <v>0.98956228956228964</v>
      </c>
      <c r="W115" s="38">
        <f t="shared" si="4"/>
        <v>0.98961821835231079</v>
      </c>
      <c r="X115" s="38">
        <f t="shared" si="4"/>
        <v>0.98967355096602272</v>
      </c>
      <c r="Y115" s="38">
        <f t="shared" si="4"/>
        <v>0.9894004637297118</v>
      </c>
      <c r="Z115" s="38">
        <f t="shared" si="4"/>
        <v>0.98945634266886329</v>
      </c>
      <c r="AA115" s="38">
        <f t="shared" si="4"/>
        <v>0.98951163552933463</v>
      </c>
    </row>
    <row r="116" spans="1:27" x14ac:dyDescent="0.2">
      <c r="A116" s="38" t="s">
        <v>173</v>
      </c>
    </row>
    <row r="118" spans="1:27" x14ac:dyDescent="0.2">
      <c r="A118" s="38" t="s">
        <v>178</v>
      </c>
      <c r="B118" s="38">
        <f>B36/B88</f>
        <v>0.94433497536945821</v>
      </c>
      <c r="C118" s="38">
        <f t="shared" ref="C118:AA118" si="5">C36/C88</f>
        <v>0.86666666666666659</v>
      </c>
      <c r="D118" s="38">
        <f t="shared" si="5"/>
        <v>0.86925098554533509</v>
      </c>
      <c r="E118" s="38">
        <f t="shared" si="5"/>
        <v>0.87000634115409015</v>
      </c>
      <c r="F118" s="38">
        <f t="shared" si="5"/>
        <v>0.86869943995021781</v>
      </c>
      <c r="G118" s="38">
        <f t="shared" si="5"/>
        <v>0.86940749697702546</v>
      </c>
      <c r="H118" s="38">
        <f t="shared" si="5"/>
        <v>0.87300649734199642</v>
      </c>
      <c r="I118" s="38">
        <f t="shared" si="5"/>
        <v>0.87630662020905925</v>
      </c>
      <c r="J118" s="38">
        <f t="shared" si="5"/>
        <v>0.87878787878787878</v>
      </c>
      <c r="K118" s="38">
        <f t="shared" si="5"/>
        <v>0.8809926677946982</v>
      </c>
      <c r="L118" s="38">
        <f t="shared" si="5"/>
        <v>0.88369504730105741</v>
      </c>
      <c r="M118" s="38">
        <f t="shared" si="5"/>
        <v>0.88535381239714761</v>
      </c>
      <c r="N118" s="38">
        <f t="shared" si="5"/>
        <v>0.88696592752839376</v>
      </c>
      <c r="O118" s="38">
        <f t="shared" si="5"/>
        <v>0.88859275053304909</v>
      </c>
      <c r="P118" s="38">
        <f t="shared" si="5"/>
        <v>0.89017341040462428</v>
      </c>
      <c r="Q118" s="38">
        <f t="shared" si="5"/>
        <v>0.89222797927461128</v>
      </c>
      <c r="R118" s="38">
        <f t="shared" si="5"/>
        <v>0.89305912596401038</v>
      </c>
      <c r="S118" s="38">
        <f t="shared" si="5"/>
        <v>0.89387755102040811</v>
      </c>
      <c r="T118" s="38">
        <f t="shared" si="5"/>
        <v>0.8946835443037976</v>
      </c>
      <c r="U118" s="38">
        <f t="shared" si="5"/>
        <v>0.89597989949748746</v>
      </c>
      <c r="V118" s="38">
        <f t="shared" si="5"/>
        <v>0.89725685785536147</v>
      </c>
      <c r="W118" s="38">
        <f t="shared" si="5"/>
        <v>0.89851485148514842</v>
      </c>
      <c r="X118" s="38">
        <f t="shared" si="5"/>
        <v>0.89931237721021606</v>
      </c>
      <c r="Y118" s="38">
        <f t="shared" si="5"/>
        <v>0.90009746588693951</v>
      </c>
      <c r="Z118" s="38">
        <f t="shared" si="5"/>
        <v>0.90087040618955505</v>
      </c>
      <c r="AA118" s="38">
        <f t="shared" si="5"/>
        <v>0.90206433029284694</v>
      </c>
    </row>
    <row r="119" spans="1:27" x14ac:dyDescent="0.2">
      <c r="A119" s="38" t="s">
        <v>173</v>
      </c>
    </row>
    <row r="121" spans="1:27" x14ac:dyDescent="0.2">
      <c r="A121" s="38" t="s">
        <v>88</v>
      </c>
      <c r="B121" s="38">
        <f>B48/B100</f>
        <v>0.8542050337630448</v>
      </c>
      <c r="C121" s="38">
        <f t="shared" ref="C121:AA121" si="6">C48/C100</f>
        <v>0.87389946038057364</v>
      </c>
      <c r="D121" s="38">
        <f t="shared" si="6"/>
        <v>0.8717177242888402</v>
      </c>
      <c r="E121" s="38">
        <f t="shared" si="6"/>
        <v>0.86951900079723621</v>
      </c>
      <c r="F121" s="38">
        <f t="shared" si="6"/>
        <v>0.86762778505897775</v>
      </c>
      <c r="G121" s="38">
        <f t="shared" si="6"/>
        <v>0.86574429925698171</v>
      </c>
      <c r="H121" s="38">
        <f t="shared" si="6"/>
        <v>0.86604674541342053</v>
      </c>
      <c r="I121" s="38">
        <f t="shared" si="6"/>
        <v>0.86620416253716559</v>
      </c>
      <c r="J121" s="38">
        <f t="shared" si="6"/>
        <v>0.86661771904062646</v>
      </c>
      <c r="K121" s="38">
        <f t="shared" si="6"/>
        <v>0.86661825223916711</v>
      </c>
      <c r="L121" s="38">
        <f t="shared" si="6"/>
        <v>0.86712951879339228</v>
      </c>
      <c r="M121" s="38">
        <f t="shared" si="6"/>
        <v>0.86725035494557501</v>
      </c>
      <c r="N121" s="38">
        <f t="shared" si="6"/>
        <v>0.86739943872778313</v>
      </c>
      <c r="O121" s="38">
        <f t="shared" si="6"/>
        <v>0.86757568754333247</v>
      </c>
      <c r="P121" s="38">
        <f t="shared" si="6"/>
        <v>0.86783839306094501</v>
      </c>
      <c r="Q121" s="38">
        <f t="shared" si="6"/>
        <v>0.86786922209695605</v>
      </c>
      <c r="R121" s="38">
        <f t="shared" si="6"/>
        <v>0.86816143497757847</v>
      </c>
      <c r="S121" s="38">
        <f t="shared" si="6"/>
        <v>0.86825679893000451</v>
      </c>
      <c r="T121" s="38">
        <f t="shared" si="6"/>
        <v>0.86857269503546097</v>
      </c>
      <c r="U121" s="38">
        <f t="shared" si="6"/>
        <v>0.8686646099603349</v>
      </c>
      <c r="V121" s="38">
        <f t="shared" si="6"/>
        <v>0.86878422782037235</v>
      </c>
      <c r="W121" s="38">
        <f t="shared" si="6"/>
        <v>0.86893098192902241</v>
      </c>
      <c r="X121" s="38">
        <f t="shared" si="6"/>
        <v>0.86929236096083096</v>
      </c>
      <c r="Y121" s="38">
        <f t="shared" si="6"/>
        <v>0.86943428694342872</v>
      </c>
      <c r="Z121" s="38">
        <f t="shared" si="6"/>
        <v>0.86978832584990373</v>
      </c>
      <c r="AA121" s="38">
        <f t="shared" si="6"/>
        <v>0.86995325116872069</v>
      </c>
    </row>
    <row r="122" spans="1:27" x14ac:dyDescent="0.2">
      <c r="A122" s="38" t="s">
        <v>173</v>
      </c>
    </row>
    <row r="124" spans="1:27" x14ac:dyDescent="0.2">
      <c r="A124" s="38" t="s">
        <v>89</v>
      </c>
      <c r="B124" s="38">
        <f>B49/B101</f>
        <v>0.9053198226725776</v>
      </c>
      <c r="C124" s="38">
        <f t="shared" ref="C124:AA124" si="7">C49/C101</f>
        <v>0.93370489879730112</v>
      </c>
      <c r="D124" s="38">
        <f t="shared" si="7"/>
        <v>0.93709266081042797</v>
      </c>
      <c r="E124" s="38">
        <f t="shared" si="7"/>
        <v>0.93953616786305916</v>
      </c>
      <c r="F124" s="38">
        <f t="shared" si="7"/>
        <v>0.9407751091703056</v>
      </c>
      <c r="G124" s="38">
        <f t="shared" si="7"/>
        <v>0.94278074866310158</v>
      </c>
      <c r="H124" s="38">
        <f t="shared" si="7"/>
        <v>0.94691195795006577</v>
      </c>
      <c r="I124" s="38">
        <f t="shared" si="7"/>
        <v>0.94992215879605602</v>
      </c>
      <c r="J124" s="38">
        <f t="shared" si="7"/>
        <v>0.95277207392197116</v>
      </c>
      <c r="K124" s="38">
        <f t="shared" si="7"/>
        <v>0.95550470378845664</v>
      </c>
      <c r="L124" s="38">
        <f t="shared" si="7"/>
        <v>0.95796627233828358</v>
      </c>
      <c r="M124" s="38">
        <f t="shared" si="7"/>
        <v>0.9603985056039851</v>
      </c>
      <c r="N124" s="38">
        <f t="shared" si="7"/>
        <v>0.96254312469196657</v>
      </c>
      <c r="O124" s="38">
        <f t="shared" si="7"/>
        <v>0.964660004874482</v>
      </c>
      <c r="P124" s="38">
        <f t="shared" si="7"/>
        <v>0.96674698795180714</v>
      </c>
      <c r="Q124" s="38">
        <f t="shared" si="7"/>
        <v>0.96831824678418299</v>
      </c>
      <c r="R124" s="38">
        <f t="shared" si="7"/>
        <v>0.9698980801137711</v>
      </c>
      <c r="S124" s="38">
        <f t="shared" si="7"/>
        <v>0.97123319971704791</v>
      </c>
      <c r="T124" s="38">
        <f t="shared" si="7"/>
        <v>0.97278911564625847</v>
      </c>
      <c r="U124" s="38">
        <f t="shared" si="7"/>
        <v>0.97455648926237148</v>
      </c>
      <c r="V124" s="38">
        <f t="shared" si="7"/>
        <v>0.97585326213141399</v>
      </c>
      <c r="W124" s="38">
        <f t="shared" si="7"/>
        <v>0.97714153775109669</v>
      </c>
      <c r="X124" s="38">
        <f t="shared" si="7"/>
        <v>0.97864033073036294</v>
      </c>
      <c r="Y124" s="38">
        <f t="shared" si="7"/>
        <v>0.98012791228871621</v>
      </c>
      <c r="Z124" s="38">
        <f t="shared" si="7"/>
        <v>0.98159927305770101</v>
      </c>
      <c r="AA124" s="38">
        <f t="shared" si="7"/>
        <v>0.98283261802575095</v>
      </c>
    </row>
    <row r="125" spans="1:27" x14ac:dyDescent="0.2">
      <c r="A125" s="38" t="s">
        <v>173</v>
      </c>
    </row>
    <row r="127" spans="1:27" x14ac:dyDescent="0.2">
      <c r="A127" s="38" t="s">
        <v>179</v>
      </c>
      <c r="B127" s="38">
        <f>AVERAGE(B124,B121,B118,B115,B112,B109,B106,B103)</f>
        <v>0.78210362344845119</v>
      </c>
      <c r="C127" s="38">
        <f t="shared" ref="C127:AA127" si="8">AVERAGE(C124,C121,C118,C115,C112,C109,C106,C103)</f>
        <v>0.80627269693363057</v>
      </c>
      <c r="D127" s="38">
        <f t="shared" si="8"/>
        <v>0.8141839932509054</v>
      </c>
      <c r="E127" s="38">
        <f t="shared" si="8"/>
        <v>0.81575976157930552</v>
      </c>
      <c r="F127" s="38">
        <f t="shared" si="8"/>
        <v>0.81605150690400208</v>
      </c>
      <c r="G127" s="38">
        <f t="shared" si="8"/>
        <v>0.81618162601739863</v>
      </c>
      <c r="H127" s="38">
        <f t="shared" si="8"/>
        <v>0.81884160631790437</v>
      </c>
      <c r="I127" s="38">
        <f t="shared" si="8"/>
        <v>0.82112958617706278</v>
      </c>
      <c r="J127" s="38">
        <f t="shared" si="8"/>
        <v>0.82297182520047485</v>
      </c>
      <c r="K127" s="38">
        <f t="shared" si="8"/>
        <v>0.82467492703405665</v>
      </c>
      <c r="L127" s="38">
        <f t="shared" si="8"/>
        <v>0.82627898556755774</v>
      </c>
      <c r="M127" s="38">
        <f t="shared" si="8"/>
        <v>0.82774901887802499</v>
      </c>
      <c r="N127" s="38">
        <f t="shared" si="8"/>
        <v>0.82881744846219607</v>
      </c>
      <c r="O127" s="38">
        <f t="shared" si="8"/>
        <v>0.83023665813945202</v>
      </c>
      <c r="P127" s="38">
        <f t="shared" si="8"/>
        <v>0.83130120394833562</v>
      </c>
      <c r="Q127" s="38">
        <f t="shared" si="8"/>
        <v>0.8328015440522748</v>
      </c>
      <c r="R127" s="38">
        <f t="shared" si="8"/>
        <v>0.83361459763208534</v>
      </c>
      <c r="S127" s="38">
        <f t="shared" si="8"/>
        <v>0.83452728148593702</v>
      </c>
      <c r="T127" s="38">
        <f t="shared" si="8"/>
        <v>0.83540993349532888</v>
      </c>
      <c r="U127" s="38">
        <f t="shared" si="8"/>
        <v>0.83638985422614665</v>
      </c>
      <c r="V127" s="38">
        <f t="shared" si="8"/>
        <v>0.83730682184788752</v>
      </c>
      <c r="W127" s="38">
        <f t="shared" si="8"/>
        <v>0.83864894933967082</v>
      </c>
      <c r="X127" s="38">
        <f t="shared" si="8"/>
        <v>0.83984576169625069</v>
      </c>
      <c r="Y127" s="38">
        <f t="shared" si="8"/>
        <v>0.84067081433171731</v>
      </c>
      <c r="Z127" s="38">
        <f t="shared" si="8"/>
        <v>0.84159021874172235</v>
      </c>
      <c r="AA127" s="38">
        <f t="shared" si="8"/>
        <v>0.84246874854603992</v>
      </c>
    </row>
  </sheetData>
  <pageMargins left="0.75" right="0.75" top="1" bottom="1" header="0.5" footer="0.5"/>
  <pageSetup orientation="portrait" horizontalDpi="4294967292" verticalDpi="4294967292"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9.9978637043366805E-2"/>
  </sheetPr>
  <dimension ref="A1:AN70"/>
  <sheetViews>
    <sheetView topLeftCell="A48" workbookViewId="0">
      <selection activeCell="D28" sqref="D28"/>
    </sheetView>
  </sheetViews>
  <sheetFormatPr baseColWidth="10" defaultColWidth="10.83203125" defaultRowHeight="15" x14ac:dyDescent="0.2"/>
  <cols>
    <col min="1" max="1" width="22.5" customWidth="1"/>
    <col min="2" max="2" width="15.5" customWidth="1"/>
    <col min="3" max="3" width="12.5" bestFit="1" customWidth="1"/>
    <col min="4" max="4" width="14.83203125" customWidth="1"/>
    <col min="5" max="15" width="11.83203125" bestFit="1" customWidth="1"/>
    <col min="16" max="16" width="11" bestFit="1" customWidth="1"/>
    <col min="17" max="18" width="11.83203125" bestFit="1" customWidth="1"/>
    <col min="19" max="19" width="11" bestFit="1" customWidth="1"/>
    <col min="20" max="28" width="11.83203125" bestFit="1" customWidth="1"/>
    <col min="29" max="29" width="12.33203125" bestFit="1" customWidth="1"/>
    <col min="30" max="37" width="11" bestFit="1" customWidth="1"/>
    <col min="38" max="38" width="12.33203125" bestFit="1" customWidth="1"/>
  </cols>
  <sheetData>
    <row r="1" spans="1:37" x14ac:dyDescent="0.2">
      <c r="A1" s="31" t="s">
        <v>96</v>
      </c>
    </row>
    <row r="2" spans="1:37" s="8" customFormat="1" x14ac:dyDescent="0.2">
      <c r="A2" s="62" t="s">
        <v>149</v>
      </c>
    </row>
    <row r="3" spans="1:37" s="8" customFormat="1" x14ac:dyDescent="0.2">
      <c r="A3" s="62" t="s">
        <v>150</v>
      </c>
    </row>
    <row r="4" spans="1:37" s="8" customFormat="1" x14ac:dyDescent="0.2">
      <c r="A4" s="62" t="s">
        <v>151</v>
      </c>
    </row>
    <row r="5" spans="1:37" s="8" customFormat="1" x14ac:dyDescent="0.2">
      <c r="A5" s="62"/>
    </row>
    <row r="6" spans="1:37" s="8" customFormat="1" x14ac:dyDescent="0.2">
      <c r="A6" s="63" t="s">
        <v>180</v>
      </c>
    </row>
    <row r="7" spans="1:37" x14ac:dyDescent="0.2">
      <c r="A7" s="28" t="s">
        <v>0</v>
      </c>
      <c r="B7" s="28">
        <v>2015</v>
      </c>
      <c r="C7" s="28">
        <v>2016</v>
      </c>
      <c r="D7" s="28">
        <v>2017</v>
      </c>
      <c r="E7" s="28">
        <v>2018</v>
      </c>
      <c r="F7" s="28">
        <v>2019</v>
      </c>
      <c r="G7" s="28">
        <v>2020</v>
      </c>
      <c r="H7" s="28">
        <v>2021</v>
      </c>
      <c r="I7" s="28">
        <v>2022</v>
      </c>
      <c r="J7" s="28">
        <v>2023</v>
      </c>
      <c r="K7" s="28">
        <v>2024</v>
      </c>
      <c r="L7" s="28">
        <v>2025</v>
      </c>
      <c r="M7" s="28">
        <v>2026</v>
      </c>
      <c r="N7" s="28">
        <v>2027</v>
      </c>
      <c r="O7" s="28">
        <v>2028</v>
      </c>
      <c r="P7" s="28">
        <v>2029</v>
      </c>
      <c r="Q7" s="28">
        <v>2030</v>
      </c>
      <c r="R7" s="28">
        <v>2031</v>
      </c>
      <c r="S7" s="28">
        <v>2032</v>
      </c>
      <c r="T7" s="28">
        <v>2033</v>
      </c>
      <c r="U7" s="28">
        <v>2034</v>
      </c>
      <c r="V7" s="28">
        <v>2035</v>
      </c>
      <c r="W7" s="28">
        <v>2036</v>
      </c>
      <c r="X7" s="28">
        <v>2037</v>
      </c>
      <c r="Y7" s="28">
        <v>2038</v>
      </c>
      <c r="Z7" s="28">
        <v>2039</v>
      </c>
      <c r="AA7" s="28">
        <v>2040</v>
      </c>
      <c r="AB7" s="28">
        <v>2041</v>
      </c>
      <c r="AC7" s="28">
        <v>2042</v>
      </c>
      <c r="AD7" s="28">
        <v>2043</v>
      </c>
      <c r="AE7" s="28">
        <v>2044</v>
      </c>
      <c r="AF7" s="28">
        <v>2045</v>
      </c>
      <c r="AG7" s="28">
        <v>2046</v>
      </c>
      <c r="AH7" s="28">
        <v>2047</v>
      </c>
      <c r="AI7" s="28">
        <v>2048</v>
      </c>
      <c r="AJ7" s="28">
        <v>2049</v>
      </c>
      <c r="AK7" s="28">
        <v>2050</v>
      </c>
    </row>
    <row r="8" spans="1:37" x14ac:dyDescent="0.2">
      <c r="A8" s="28" t="s">
        <v>97</v>
      </c>
      <c r="B8" s="22">
        <f>57.5*'NEB Data'!B127</f>
        <v>44.97095834828594</v>
      </c>
      <c r="C8" s="22">
        <f>65.9*'NEB Data'!C127</f>
        <v>53.133370727926263</v>
      </c>
      <c r="D8" s="22">
        <f>88.4*'NEB Data'!D127</f>
        <v>71.973865003380041</v>
      </c>
    </row>
    <row r="9" spans="1:37" x14ac:dyDescent="0.2">
      <c r="A9" s="10" t="s">
        <v>101</v>
      </c>
      <c r="B9">
        <f>B8*B14</f>
        <v>57.517855727457714</v>
      </c>
      <c r="C9">
        <f>C8*C14</f>
        <v>69.179648687759993</v>
      </c>
      <c r="D9">
        <f>D8*D14</f>
        <v>90.615096039255462</v>
      </c>
      <c r="E9">
        <f t="shared" ref="E9:AA9" si="0">D9*F20</f>
        <v>95.64322333147247</v>
      </c>
      <c r="F9" s="9">
        <f t="shared" si="0"/>
        <v>96.886725139050796</v>
      </c>
      <c r="G9" s="9">
        <f t="shared" si="0"/>
        <v>98.368945935572171</v>
      </c>
      <c r="H9" s="9">
        <f t="shared" si="0"/>
        <v>98.420937680434747</v>
      </c>
      <c r="I9" s="9">
        <f t="shared" si="0"/>
        <v>98.38823109406755</v>
      </c>
      <c r="J9" s="9">
        <f t="shared" si="0"/>
        <v>98.675510459582341</v>
      </c>
      <c r="K9" s="9">
        <f t="shared" si="0"/>
        <v>98.348835511285287</v>
      </c>
      <c r="L9" s="9">
        <f t="shared" si="0"/>
        <v>98.36660044332271</v>
      </c>
      <c r="M9" s="9">
        <f t="shared" si="0"/>
        <v>98.531002075991822</v>
      </c>
      <c r="N9" s="9">
        <f t="shared" si="0"/>
        <v>98.285898135925294</v>
      </c>
      <c r="O9" s="9">
        <f t="shared" si="0"/>
        <v>98.071198725018192</v>
      </c>
      <c r="P9" s="9">
        <f t="shared" si="0"/>
        <v>97.973078965916599</v>
      </c>
      <c r="Q9" s="9">
        <f t="shared" si="0"/>
        <v>98.015992787073017</v>
      </c>
      <c r="R9" s="9">
        <f t="shared" si="0"/>
        <v>98.584210002020797</v>
      </c>
      <c r="S9" s="9">
        <f t="shared" si="0"/>
        <v>99.187218685335253</v>
      </c>
      <c r="T9" s="9">
        <f t="shared" si="0"/>
        <v>99.76008344974025</v>
      </c>
      <c r="U9" s="9">
        <f t="shared" si="0"/>
        <v>100.3568374870562</v>
      </c>
      <c r="V9" s="9">
        <f t="shared" si="0"/>
        <v>100.69020143176834</v>
      </c>
      <c r="W9" s="9">
        <f t="shared" si="0"/>
        <v>101.26658443454748</v>
      </c>
      <c r="X9" s="9">
        <f t="shared" si="0"/>
        <v>101.7331636520195</v>
      </c>
      <c r="Y9" s="9">
        <f t="shared" si="0"/>
        <v>102.38994491690447</v>
      </c>
      <c r="Z9" s="9">
        <f t="shared" si="0"/>
        <v>102.91542205086242</v>
      </c>
      <c r="AA9" s="9">
        <f t="shared" si="0"/>
        <v>103.49988397138964</v>
      </c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s="9" customFormat="1" x14ac:dyDescent="0.2">
      <c r="A10" s="10"/>
      <c r="B10" s="9">
        <f>B8/$G$12</f>
        <v>1.6189272701816095</v>
      </c>
      <c r="C10" s="9">
        <f t="shared" ref="C10:D10" si="1">C8/$G$12</f>
        <v>1.9127691734278485</v>
      </c>
      <c r="D10" s="9">
        <f t="shared" si="1"/>
        <v>2.5910155592399753</v>
      </c>
    </row>
    <row r="11" spans="1:37" x14ac:dyDescent="0.2">
      <c r="A11" t="s">
        <v>98</v>
      </c>
      <c r="B11" t="s">
        <v>43</v>
      </c>
    </row>
    <row r="12" spans="1:37" x14ac:dyDescent="0.2">
      <c r="G12">
        <v>27.778244999999998</v>
      </c>
      <c r="H12" t="s">
        <v>166</v>
      </c>
    </row>
    <row r="13" spans="1:37" x14ac:dyDescent="0.2">
      <c r="A13" s="23" t="s">
        <v>152</v>
      </c>
      <c r="B13" s="23" t="s">
        <v>99</v>
      </c>
      <c r="C13" s="23" t="s">
        <v>100</v>
      </c>
      <c r="D13" t="s">
        <v>102</v>
      </c>
    </row>
    <row r="14" spans="1:37" ht="16" x14ac:dyDescent="0.2">
      <c r="B14" s="29">
        <v>1.2789999999999999</v>
      </c>
      <c r="C14" s="29">
        <v>1.302</v>
      </c>
      <c r="D14" s="33">
        <v>1.2589999999999999</v>
      </c>
    </row>
    <row r="16" spans="1:37" x14ac:dyDescent="0.2">
      <c r="A16" s="63" t="s">
        <v>107</v>
      </c>
    </row>
    <row r="17" spans="1:28" s="9" customFormat="1" x14ac:dyDescent="0.2">
      <c r="A17" s="10" t="s">
        <v>103</v>
      </c>
      <c r="B17" s="22" t="s">
        <v>104</v>
      </c>
    </row>
    <row r="18" spans="1:28" s="9" customFormat="1" x14ac:dyDescent="0.2">
      <c r="A18" s="10"/>
      <c r="B18" s="10">
        <v>2014</v>
      </c>
      <c r="C18" s="10">
        <v>2015</v>
      </c>
      <c r="D18" s="10">
        <v>2016</v>
      </c>
      <c r="E18" s="10">
        <v>2017</v>
      </c>
      <c r="F18" s="10">
        <v>2018</v>
      </c>
      <c r="G18" s="10">
        <v>2019</v>
      </c>
      <c r="H18" s="10">
        <v>2020</v>
      </c>
      <c r="I18" s="10">
        <v>2021</v>
      </c>
      <c r="J18" s="10">
        <v>2022</v>
      </c>
      <c r="K18" s="10">
        <v>2023</v>
      </c>
      <c r="L18" s="10">
        <v>2024</v>
      </c>
      <c r="M18" s="10">
        <v>2025</v>
      </c>
      <c r="N18" s="10">
        <v>2026</v>
      </c>
      <c r="O18" s="10">
        <v>2027</v>
      </c>
      <c r="P18" s="10">
        <v>2028</v>
      </c>
      <c r="Q18" s="10">
        <v>2029</v>
      </c>
      <c r="R18" s="10">
        <v>2030</v>
      </c>
      <c r="S18" s="10">
        <v>2031</v>
      </c>
      <c r="T18" s="10">
        <v>2032</v>
      </c>
      <c r="U18" s="10">
        <v>2033</v>
      </c>
      <c r="V18" s="10">
        <v>2034</v>
      </c>
      <c r="W18" s="10">
        <v>2035</v>
      </c>
      <c r="X18" s="10">
        <v>2036</v>
      </c>
      <c r="Y18" s="10">
        <v>2037</v>
      </c>
      <c r="Z18" s="10">
        <v>2038</v>
      </c>
      <c r="AA18" s="10">
        <v>2039</v>
      </c>
      <c r="AB18" s="10">
        <v>2040</v>
      </c>
    </row>
    <row r="19" spans="1:28" s="9" customFormat="1" ht="32" x14ac:dyDescent="0.2">
      <c r="A19" s="32" t="s">
        <v>153</v>
      </c>
      <c r="B19" s="14">
        <v>2.3781590000000001</v>
      </c>
      <c r="C19" s="14">
        <v>2.185613</v>
      </c>
      <c r="D19" s="14">
        <v>2.1010849999999999</v>
      </c>
      <c r="E19" s="14">
        <v>2.0862210000000001</v>
      </c>
      <c r="F19" s="14">
        <v>2.2019829999999998</v>
      </c>
      <c r="G19" s="14">
        <v>2.2306119999999998</v>
      </c>
      <c r="H19" s="14">
        <v>2.2647370000000002</v>
      </c>
      <c r="I19" s="14">
        <v>2.2659340000000001</v>
      </c>
      <c r="J19" s="14">
        <v>2.2651810000000001</v>
      </c>
      <c r="K19" s="14">
        <v>2.271795</v>
      </c>
      <c r="L19" s="14">
        <v>2.2642739999999999</v>
      </c>
      <c r="M19" s="14">
        <v>2.2646829999999998</v>
      </c>
      <c r="N19" s="14">
        <v>2.2684679999999999</v>
      </c>
      <c r="O19" s="14">
        <v>2.2628249999999999</v>
      </c>
      <c r="P19" s="14">
        <v>2.2578819999999999</v>
      </c>
      <c r="Q19" s="14">
        <v>2.2556229999999999</v>
      </c>
      <c r="R19" s="14">
        <v>2.2566109999999999</v>
      </c>
      <c r="S19" s="14">
        <v>2.2696930000000002</v>
      </c>
      <c r="T19" s="14">
        <v>2.2835760000000001</v>
      </c>
      <c r="U19" s="14">
        <v>2.2967650000000002</v>
      </c>
      <c r="V19" s="14">
        <v>2.3105039999999999</v>
      </c>
      <c r="W19" s="14">
        <v>2.3181790000000002</v>
      </c>
      <c r="X19" s="14">
        <v>2.3314490000000001</v>
      </c>
      <c r="Y19" s="14">
        <v>2.3421910000000001</v>
      </c>
      <c r="Z19" s="14">
        <v>2.3573119999999999</v>
      </c>
      <c r="AA19" s="14">
        <v>2.3694099999999998</v>
      </c>
      <c r="AB19" s="14">
        <v>2.3828659999999999</v>
      </c>
    </row>
    <row r="20" spans="1:28" s="9" customFormat="1" x14ac:dyDescent="0.2">
      <c r="A20" s="9" t="s">
        <v>105</v>
      </c>
      <c r="C20" s="9">
        <f>C19/B19</f>
        <v>0.91903569105345773</v>
      </c>
      <c r="D20" s="9">
        <f>D19/C19</f>
        <v>0.96132526664144102</v>
      </c>
      <c r="E20" s="9">
        <f t="shared" ref="E20:AB20" si="2">E19/D19</f>
        <v>0.99292555988929543</v>
      </c>
      <c r="F20" s="9">
        <f t="shared" si="2"/>
        <v>1.0554888480175397</v>
      </c>
      <c r="G20" s="9">
        <f t="shared" si="2"/>
        <v>1.0130014627724193</v>
      </c>
      <c r="H20" s="9">
        <f t="shared" si="2"/>
        <v>1.0152984920730277</v>
      </c>
      <c r="I20" s="9">
        <f t="shared" si="2"/>
        <v>1.0005285381922933</v>
      </c>
      <c r="J20" s="9">
        <f t="shared" si="2"/>
        <v>0.99966768670226047</v>
      </c>
      <c r="K20" s="9">
        <f t="shared" si="2"/>
        <v>1.002919854969647</v>
      </c>
      <c r="L20" s="9">
        <f t="shared" si="2"/>
        <v>0.9966894019926974</v>
      </c>
      <c r="M20" s="9">
        <f t="shared" si="2"/>
        <v>1.0001806318493256</v>
      </c>
      <c r="N20" s="9">
        <f t="shared" si="2"/>
        <v>1.0016713155880979</v>
      </c>
      <c r="O20" s="9">
        <f t="shared" si="2"/>
        <v>0.99751241807246116</v>
      </c>
      <c r="P20" s="9">
        <f t="shared" si="2"/>
        <v>0.99781556240540037</v>
      </c>
      <c r="Q20" s="9">
        <f t="shared" si="2"/>
        <v>0.99899950484569167</v>
      </c>
      <c r="R20" s="9">
        <f t="shared" si="2"/>
        <v>1.0004380164593107</v>
      </c>
      <c r="S20" s="9">
        <f t="shared" si="2"/>
        <v>1.0057971887932835</v>
      </c>
      <c r="T20" s="9">
        <f t="shared" si="2"/>
        <v>1.0061166862654993</v>
      </c>
      <c r="U20" s="9">
        <f t="shared" si="2"/>
        <v>1.0057755905649737</v>
      </c>
      <c r="V20" s="9">
        <f t="shared" si="2"/>
        <v>1.0059818919218988</v>
      </c>
      <c r="W20" s="9">
        <f t="shared" si="2"/>
        <v>1.0033217860691868</v>
      </c>
      <c r="X20" s="9">
        <f t="shared" si="2"/>
        <v>1.0057243206844682</v>
      </c>
      <c r="Y20" s="9">
        <f t="shared" si="2"/>
        <v>1.0046074351186751</v>
      </c>
      <c r="Z20" s="9">
        <f t="shared" si="2"/>
        <v>1.0064559209731401</v>
      </c>
      <c r="AA20" s="9">
        <f t="shared" si="2"/>
        <v>1.0051321165802405</v>
      </c>
      <c r="AB20" s="9">
        <f t="shared" si="2"/>
        <v>1.0056790509029674</v>
      </c>
    </row>
    <row r="21" spans="1:28" s="9" customFormat="1" x14ac:dyDescent="0.2"/>
    <row r="22" spans="1:28" s="9" customFormat="1" x14ac:dyDescent="0.2">
      <c r="A22" s="9" t="s">
        <v>106</v>
      </c>
      <c r="B22" s="9" t="s">
        <v>154</v>
      </c>
    </row>
    <row r="24" spans="1:28" x14ac:dyDescent="0.2">
      <c r="A24" s="64" t="s">
        <v>108</v>
      </c>
      <c r="C24" t="s">
        <v>110</v>
      </c>
    </row>
    <row r="25" spans="1:28" x14ac:dyDescent="0.2">
      <c r="A25" s="50" t="s">
        <v>109</v>
      </c>
      <c r="C25">
        <f>1/27778243.787841</f>
        <v>3.5999396061089959E-8</v>
      </c>
    </row>
    <row r="27" spans="1:28" x14ac:dyDescent="0.2">
      <c r="A27" s="31" t="s">
        <v>143</v>
      </c>
    </row>
    <row r="28" spans="1:28" x14ac:dyDescent="0.2">
      <c r="A28" t="s">
        <v>112</v>
      </c>
      <c r="B28" s="21">
        <v>7.5000000000000002E-7</v>
      </c>
      <c r="D28" t="s">
        <v>113</v>
      </c>
      <c r="E28" s="7">
        <f>B28*G29</f>
        <v>8.2950000000000006E-7</v>
      </c>
      <c r="G28" t="s">
        <v>114</v>
      </c>
    </row>
    <row r="29" spans="1:28" ht="16" x14ac:dyDescent="0.2">
      <c r="G29" s="29">
        <v>1.1060000000000001</v>
      </c>
    </row>
    <row r="30" spans="1:28" x14ac:dyDescent="0.2">
      <c r="A30" t="s">
        <v>98</v>
      </c>
      <c r="B30" s="15" t="s">
        <v>9</v>
      </c>
    </row>
    <row r="31" spans="1:28" x14ac:dyDescent="0.2">
      <c r="B31" s="3">
        <v>2016</v>
      </c>
    </row>
    <row r="32" spans="1:28" x14ac:dyDescent="0.2">
      <c r="B32" s="15" t="s">
        <v>27</v>
      </c>
    </row>
    <row r="33" spans="1:5" ht="12" customHeight="1" x14ac:dyDescent="0.2">
      <c r="B33" s="6" t="s">
        <v>10</v>
      </c>
    </row>
    <row r="34" spans="1:5" x14ac:dyDescent="0.2">
      <c r="B34" s="15" t="s">
        <v>28</v>
      </c>
    </row>
    <row r="35" spans="1:5" s="9" customFormat="1" x14ac:dyDescent="0.2">
      <c r="B35" s="15"/>
    </row>
    <row r="36" spans="1:5" x14ac:dyDescent="0.2">
      <c r="A36" s="15" t="s">
        <v>18</v>
      </c>
    </row>
    <row r="37" spans="1:5" x14ac:dyDescent="0.2">
      <c r="A37" s="15" t="s">
        <v>111</v>
      </c>
    </row>
    <row r="38" spans="1:5" x14ac:dyDescent="0.2">
      <c r="A38" s="15" t="s">
        <v>29</v>
      </c>
    </row>
    <row r="40" spans="1:5" x14ac:dyDescent="0.2">
      <c r="A40" s="61" t="s">
        <v>115</v>
      </c>
    </row>
    <row r="41" spans="1:5" x14ac:dyDescent="0.2">
      <c r="A41" t="s">
        <v>112</v>
      </c>
      <c r="B41" s="7">
        <v>4.1200000000000004E-6</v>
      </c>
      <c r="D41" t="s">
        <v>113</v>
      </c>
      <c r="E41" s="7">
        <f>B41*G29</f>
        <v>4.5567200000000005E-6</v>
      </c>
    </row>
    <row r="43" spans="1:5" x14ac:dyDescent="0.2">
      <c r="A43" s="9" t="s">
        <v>98</v>
      </c>
      <c r="B43" s="15" t="s">
        <v>9</v>
      </c>
    </row>
    <row r="44" spans="1:5" x14ac:dyDescent="0.2">
      <c r="A44" s="9"/>
      <c r="B44" s="3">
        <v>2016</v>
      </c>
    </row>
    <row r="45" spans="1:5" x14ac:dyDescent="0.2">
      <c r="A45" s="9"/>
      <c r="B45" s="15" t="s">
        <v>27</v>
      </c>
    </row>
    <row r="46" spans="1:5" x14ac:dyDescent="0.2">
      <c r="A46" s="9"/>
      <c r="B46" s="6" t="s">
        <v>10</v>
      </c>
    </row>
    <row r="49" spans="1:40" x14ac:dyDescent="0.2">
      <c r="A49" s="61" t="s">
        <v>116</v>
      </c>
    </row>
    <row r="50" spans="1:40" s="23" customFormat="1" x14ac:dyDescent="0.2">
      <c r="B50" s="10">
        <v>2014</v>
      </c>
      <c r="C50" s="10">
        <v>2015</v>
      </c>
      <c r="D50" s="10">
        <v>2016</v>
      </c>
      <c r="E50" s="10">
        <v>2017</v>
      </c>
      <c r="F50" s="10">
        <v>2018</v>
      </c>
      <c r="G50" s="10">
        <v>2019</v>
      </c>
      <c r="H50" s="10">
        <v>2020</v>
      </c>
      <c r="I50" s="10">
        <v>2021</v>
      </c>
      <c r="J50" s="10">
        <v>2022</v>
      </c>
      <c r="K50" s="10">
        <v>2023</v>
      </c>
      <c r="L50" s="10">
        <v>2024</v>
      </c>
      <c r="M50" s="10">
        <v>2025</v>
      </c>
      <c r="N50" s="10">
        <v>2026</v>
      </c>
      <c r="O50" s="10">
        <v>2027</v>
      </c>
      <c r="P50" s="10">
        <v>2028</v>
      </c>
      <c r="Q50" s="10">
        <v>2029</v>
      </c>
      <c r="R50" s="10">
        <v>2030</v>
      </c>
      <c r="S50" s="10">
        <v>2031</v>
      </c>
      <c r="T50" s="10">
        <v>2032</v>
      </c>
      <c r="U50" s="10">
        <v>2033</v>
      </c>
      <c r="V50" s="10">
        <v>2034</v>
      </c>
      <c r="W50" s="10">
        <v>2035</v>
      </c>
      <c r="X50" s="10">
        <v>2036</v>
      </c>
      <c r="Y50" s="10">
        <v>2037</v>
      </c>
      <c r="Z50" s="10">
        <v>2038</v>
      </c>
      <c r="AA50" s="10">
        <v>2039</v>
      </c>
      <c r="AB50" s="10">
        <v>2040</v>
      </c>
      <c r="AC50" s="10">
        <v>2041</v>
      </c>
      <c r="AD50" s="10">
        <v>2042</v>
      </c>
      <c r="AE50" s="10">
        <v>2043</v>
      </c>
      <c r="AF50" s="10">
        <v>2044</v>
      </c>
      <c r="AG50" s="10">
        <v>2045</v>
      </c>
      <c r="AH50" s="10">
        <v>2046</v>
      </c>
      <c r="AI50" s="10">
        <v>2047</v>
      </c>
      <c r="AJ50" s="10">
        <v>2048</v>
      </c>
      <c r="AK50" s="10">
        <v>2049</v>
      </c>
      <c r="AL50" s="10">
        <v>2050</v>
      </c>
      <c r="AM50" s="10"/>
      <c r="AN50" s="10"/>
    </row>
    <row r="51" spans="1:40" s="23" customFormat="1" x14ac:dyDescent="0.2">
      <c r="A51" s="23" t="s">
        <v>119</v>
      </c>
      <c r="B51" s="23">
        <v>20.52</v>
      </c>
    </row>
    <row r="52" spans="1:40" s="23" customFormat="1" x14ac:dyDescent="0.2">
      <c r="A52" s="23" t="s">
        <v>118</v>
      </c>
      <c r="B52" s="23">
        <f>B51/1000000</f>
        <v>2.052E-5</v>
      </c>
    </row>
    <row r="53" spans="1:40" s="23" customFormat="1" x14ac:dyDescent="0.2">
      <c r="A53" s="65" t="s">
        <v>120</v>
      </c>
      <c r="B53" s="65">
        <f>B52*A65</f>
        <v>2.269512E-5</v>
      </c>
      <c r="C53" s="65">
        <f>B53</f>
        <v>2.269512E-5</v>
      </c>
      <c r="D53" s="65">
        <f>$C53*('NEB Data'!C49/'NEB Data'!$B49)</f>
        <v>2.5267074837355717E-5</v>
      </c>
      <c r="E53" s="65">
        <f>$C53*('NEB Data'!D49/'NEB Data'!$B49)</f>
        <v>2.6251403231899266E-5</v>
      </c>
      <c r="F53" s="65">
        <f>$C53*('NEB Data'!E49/'NEB Data'!$B49)</f>
        <v>2.7013463924449109E-5</v>
      </c>
      <c r="G53" s="65">
        <f>$C53*('NEB Data'!F49/'NEB Data'!$B49)</f>
        <v>2.7362741741867786E-5</v>
      </c>
      <c r="H53" s="65">
        <f>$C53*('NEB Data'!G49/'NEB Data'!$B49)</f>
        <v>2.798985418677859E-5</v>
      </c>
      <c r="I53" s="65">
        <f>$C53*('NEB Data'!H49/'NEB Data'!$B49)</f>
        <v>2.8601090367261281E-5</v>
      </c>
      <c r="J53" s="65">
        <f>$C53*('NEB Data'!I49/'NEB Data'!$B49)</f>
        <v>2.9061502035676809E-5</v>
      </c>
      <c r="K53" s="65">
        <f>$C53*('NEB Data'!J49/'NEB Data'!$B49)</f>
        <v>2.9466346778593914E-5</v>
      </c>
      <c r="L53" s="65">
        <f>$C53*('NEB Data'!K49/'NEB Data'!$B49)</f>
        <v>2.983150086044071E-5</v>
      </c>
      <c r="M53" s="65">
        <f>$C53*('NEB Data'!L49/'NEB Data'!$B49)</f>
        <v>3.0212531206715637E-5</v>
      </c>
      <c r="N53" s="65">
        <f>$C53*('NEB Data'!M49/'NEB Data'!$B49)</f>
        <v>3.0609437817418683E-5</v>
      </c>
      <c r="O53" s="65">
        <f>$C53*('NEB Data'!N49/'NEB Data'!$B49)</f>
        <v>3.1006344428121726E-5</v>
      </c>
      <c r="P53" s="65">
        <f>$C53*('NEB Data'!O49/'NEB Data'!$B49)</f>
        <v>3.1419127303252885E-5</v>
      </c>
      <c r="Q53" s="65">
        <f>$C53*('NEB Data'!P49/'NEB Data'!$B49)</f>
        <v>3.1847786442812167E-5</v>
      </c>
      <c r="R53" s="65">
        <f>$C53*('NEB Data'!Q49/'NEB Data'!$B49)</f>
        <v>3.2268507450157398E-5</v>
      </c>
      <c r="S53" s="65">
        <f>$C53*('NEB Data'!R49/'NEB Data'!$B49)</f>
        <v>3.2482837019937043E-5</v>
      </c>
      <c r="T53" s="65">
        <f>$C53*('NEB Data'!S49/'NEB Data'!$B49)</f>
        <v>3.269716658971668E-5</v>
      </c>
      <c r="U53" s="65">
        <f>$C53*('NEB Data'!T49/'NEB Data'!$B49)</f>
        <v>3.2919434291710383E-5</v>
      </c>
      <c r="V53" s="65">
        <f>$C53*('NEB Data'!U49/'NEB Data'!$B49)</f>
        <v>3.3141701993704093E-5</v>
      </c>
      <c r="W53" s="65">
        <f>$C53*('NEB Data'!V49/'NEB Data'!$B49)</f>
        <v>3.3363969695697802E-5</v>
      </c>
      <c r="X53" s="65">
        <f>$C53*('NEB Data'!W49/'NEB Data'!$B49)</f>
        <v>3.3594175529905563E-5</v>
      </c>
      <c r="Y53" s="65">
        <f>$C53*('NEB Data'!X49/'NEB Data'!$B49)</f>
        <v>3.382438136411333E-5</v>
      </c>
      <c r="Z53" s="65">
        <f>$C53*('NEB Data'!Y49/'NEB Data'!$B49)</f>
        <v>3.4062525330535149E-5</v>
      </c>
      <c r="AA53" s="65">
        <f>$C53*('NEB Data'!Z49/'NEB Data'!$B49)</f>
        <v>3.4300669296956982E-5</v>
      </c>
      <c r="AB53" s="65">
        <f>$C53*('NEB Data'!AA49/'NEB Data'!$B49)</f>
        <v>3.4538813263378801E-5</v>
      </c>
    </row>
    <row r="54" spans="1:40" s="23" customFormat="1" x14ac:dyDescent="0.2">
      <c r="A54" s="65"/>
      <c r="B54" s="65"/>
      <c r="C54" s="65"/>
    </row>
    <row r="55" spans="1:40" s="23" customFormat="1" x14ac:dyDescent="0.2">
      <c r="A55" s="65" t="s">
        <v>98</v>
      </c>
      <c r="B55" s="22" t="s">
        <v>9</v>
      </c>
      <c r="C55" s="65"/>
    </row>
    <row r="56" spans="1:40" s="23" customFormat="1" x14ac:dyDescent="0.2">
      <c r="A56" s="65"/>
      <c r="B56" s="34">
        <v>2016</v>
      </c>
      <c r="C56" s="65"/>
    </row>
    <row r="57" spans="1:40" s="23" customFormat="1" x14ac:dyDescent="0.2">
      <c r="B57" s="22" t="s">
        <v>27</v>
      </c>
    </row>
    <row r="58" spans="1:40" s="23" customFormat="1" x14ac:dyDescent="0.2">
      <c r="B58" s="13" t="s">
        <v>10</v>
      </c>
    </row>
    <row r="59" spans="1:40" s="23" customFormat="1" x14ac:dyDescent="0.2">
      <c r="B59" s="22" t="s">
        <v>28</v>
      </c>
    </row>
    <row r="60" spans="1:40" s="23" customFormat="1" x14ac:dyDescent="0.2">
      <c r="B60" s="22"/>
    </row>
    <row r="61" spans="1:40" s="23" customFormat="1" x14ac:dyDescent="0.2">
      <c r="A61" s="64" t="s">
        <v>117</v>
      </c>
    </row>
    <row r="62" spans="1:40" s="23" customFormat="1" x14ac:dyDescent="0.2">
      <c r="A62" s="23" t="s">
        <v>122</v>
      </c>
    </row>
    <row r="64" spans="1:40" x14ac:dyDescent="0.2">
      <c r="A64" t="s">
        <v>121</v>
      </c>
    </row>
    <row r="65" spans="1:1" x14ac:dyDescent="0.2">
      <c r="A65" s="33">
        <v>1.1060000000000001</v>
      </c>
    </row>
    <row r="66" spans="1:1" s="9" customFormat="1" x14ac:dyDescent="0.2">
      <c r="A66" s="33"/>
    </row>
    <row r="68" spans="1:1" x14ac:dyDescent="0.2">
      <c r="A68" s="61" t="s">
        <v>144</v>
      </c>
    </row>
    <row r="69" spans="1:1" x14ac:dyDescent="0.2">
      <c r="A69" t="s">
        <v>131</v>
      </c>
    </row>
    <row r="70" spans="1:1" x14ac:dyDescent="0.2">
      <c r="A70" t="s">
        <v>132</v>
      </c>
    </row>
  </sheetData>
  <hyperlinks>
    <hyperlink ref="B33" r:id="rId1" xr:uid="{00000000-0004-0000-0300-000000000000}"/>
    <hyperlink ref="B46" r:id="rId2" xr:uid="{00000000-0004-0000-0300-000001000000}"/>
    <hyperlink ref="B58" r:id="rId3" xr:uid="{00000000-0004-0000-0300-000002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K12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B6" sqref="B6:AA6"/>
    </sheetView>
  </sheetViews>
  <sheetFormatPr baseColWidth="10" defaultColWidth="9.1640625" defaultRowHeight="15" x14ac:dyDescent="0.2"/>
  <cols>
    <col min="1" max="1" width="41.5" style="1" customWidth="1"/>
    <col min="2" max="10" width="10" style="8" customWidth="1"/>
    <col min="11" max="27" width="10" style="1" customWidth="1"/>
    <col min="28" max="28" width="9.1640625" style="1" customWidth="1"/>
    <col min="29" max="30" width="12.1640625" style="1" bestFit="1" customWidth="1"/>
    <col min="31" max="32" width="9.1640625" style="1"/>
    <col min="33" max="33" width="12.1640625" style="1" bestFit="1" customWidth="1"/>
    <col min="34" max="16384" width="9.1640625" style="1"/>
  </cols>
  <sheetData>
    <row r="1" spans="1:37" x14ac:dyDescent="0.2">
      <c r="A1" s="2" t="s">
        <v>0</v>
      </c>
      <c r="B1" s="11">
        <v>2015</v>
      </c>
      <c r="C1" s="11">
        <v>2016</v>
      </c>
      <c r="D1" s="11">
        <v>2017</v>
      </c>
      <c r="E1" s="11">
        <v>2018</v>
      </c>
      <c r="F1" s="11">
        <v>2019</v>
      </c>
      <c r="G1" s="11">
        <v>2020</v>
      </c>
      <c r="H1" s="11">
        <v>2021</v>
      </c>
      <c r="I1" s="11">
        <v>2022</v>
      </c>
      <c r="J1" s="11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2" t="s">
        <v>1</v>
      </c>
      <c r="B2" s="12">
        <f>'NEB Data'!B21*About!$A$40*About!$B$45</f>
        <v>1.803565456200933E-5</v>
      </c>
      <c r="C2" s="12">
        <f>'NEB Data'!C21*About!$A$40*About!$B$45</f>
        <v>1.8599898503614097E-5</v>
      </c>
      <c r="D2" s="12">
        <f>'NEB Data'!D21*About!$A$40*About!$B$45</f>
        <v>1.9133915091204314E-5</v>
      </c>
      <c r="E2" s="12">
        <f>'NEB Data'!E21*About!$A$40*About!$B$45</f>
        <v>1.9728386386823617E-5</v>
      </c>
      <c r="F2" s="12">
        <f>'NEB Data'!F21*About!$A$40*About!$B$45</f>
        <v>2.0322857682442923E-5</v>
      </c>
      <c r="G2" s="12">
        <f>'NEB Data'!G21*About!$A$40*About!$B$45</f>
        <v>2.0917328978062223E-5</v>
      </c>
      <c r="H2" s="12">
        <f>'NEB Data'!H21*About!$A$40*About!$B$45</f>
        <v>2.1985362153242664E-5</v>
      </c>
      <c r="I2" s="12">
        <f>'NEB Data'!I21*About!$A$40*About!$B$45</f>
        <v>2.3083622682437644E-5</v>
      </c>
      <c r="J2" s="12">
        <f>'NEB Data'!J21*About!$A$40*About!$B$45</f>
        <v>2.4212110565647168E-5</v>
      </c>
      <c r="K2" s="12">
        <f>'NEB Data'!K21*About!$A$40*About!$B$45</f>
        <v>2.5431280510900313E-5</v>
      </c>
      <c r="L2" s="12">
        <f>'NEB Data'!L21*About!$A$40*About!$B$45</f>
        <v>2.6700829379511024E-5</v>
      </c>
      <c r="M2" s="12">
        <f>'NEB Data'!M21*About!$A$40*About!$B$45</f>
        <v>2.7234845967101245E-5</v>
      </c>
      <c r="N2" s="12">
        <f>'NEB Data'!N21*About!$A$40*About!$B$45</f>
        <v>2.7799089908706008E-5</v>
      </c>
      <c r="O2" s="12">
        <f>'NEB Data'!O21*About!$A$40*About!$B$45</f>
        <v>2.8333106496296229E-5</v>
      </c>
      <c r="P2" s="12">
        <f>'NEB Data'!P21*About!$A$40*About!$B$45</f>
        <v>2.8897350437900989E-5</v>
      </c>
      <c r="Q2" s="12">
        <f>'NEB Data'!Q21*About!$A$40*About!$B$45</f>
        <v>2.9491821733520289E-5</v>
      </c>
      <c r="R2" s="12">
        <f>'NEB Data'!R21*About!$A$40*About!$B$45</f>
        <v>3.0086293029139591E-5</v>
      </c>
      <c r="S2" s="12">
        <f>'NEB Data'!S21*About!$A$40*About!$B$45</f>
        <v>3.0680764324758891E-5</v>
      </c>
      <c r="T2" s="12">
        <f>'NEB Data'!T21*About!$A$40*About!$B$45</f>
        <v>3.1305462974392736E-5</v>
      </c>
      <c r="U2" s="12">
        <f>'NEB Data'!U21*About!$A$40*About!$B$45</f>
        <v>3.1930161624026582E-5</v>
      </c>
      <c r="V2" s="12">
        <f>'NEB Data'!V21*About!$A$40*About!$B$45</f>
        <v>3.2544784488988905E-5</v>
      </c>
      <c r="W2" s="12">
        <f>'NEB Data'!W21*About!$A$40*About!$B$45</f>
        <v>3.3199710492637297E-5</v>
      </c>
      <c r="X2" s="12">
        <f>'NEB Data'!X21*About!$A$40*About!$B$45</f>
        <v>3.3884863850300221E-5</v>
      </c>
      <c r="Y2" s="12">
        <f>'NEB Data'!Y21*About!$A$40*About!$B$45</f>
        <v>3.4539789853948606E-5</v>
      </c>
      <c r="Z2" s="12">
        <f>'NEB Data'!Z21*About!$A$40*About!$B$45</f>
        <v>3.5245094780954548E-5</v>
      </c>
      <c r="AA2" s="12">
        <f>'NEB Data'!AA21*About!$A$40*About!$B$45</f>
        <v>3.5960475492632011E-5</v>
      </c>
      <c r="AB2" s="1">
        <f>TREND($R2:$AA2,$R$1:$AA$1,AB$1)</f>
        <v>3.652136083934633E-5</v>
      </c>
      <c r="AC2" s="9">
        <f>TREND($R2:$AA2,$R$1:$AA$1,AC$1)</f>
        <v>3.7172928248104279E-5</v>
      </c>
      <c r="AD2" s="9">
        <f>TREND($R2:$AA2,$R$1:$AA$1,AD$1)</f>
        <v>3.7824495656862229E-5</v>
      </c>
      <c r="AE2" s="9">
        <f t="shared" ref="AE2:AK2" si="0">TREND($R2:$AA2,$R$1:$AA$1,AE$1)</f>
        <v>3.8476063065619962E-5</v>
      </c>
      <c r="AF2" s="9">
        <f t="shared" si="0"/>
        <v>3.9127630474377912E-5</v>
      </c>
      <c r="AG2" s="9">
        <f t="shared" si="0"/>
        <v>3.9779197883135862E-5</v>
      </c>
      <c r="AH2" s="9">
        <f t="shared" si="0"/>
        <v>4.0430765291893595E-5</v>
      </c>
      <c r="AI2" s="9">
        <f t="shared" si="0"/>
        <v>4.1082332700651545E-5</v>
      </c>
      <c r="AJ2" s="9">
        <f t="shared" si="0"/>
        <v>4.1733900109409494E-5</v>
      </c>
      <c r="AK2" s="9">
        <f t="shared" si="0"/>
        <v>4.2385467518167227E-5</v>
      </c>
    </row>
    <row r="3" spans="1:37" x14ac:dyDescent="0.2">
      <c r="A3" s="2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2">
      <c r="A4" s="2" t="s">
        <v>4</v>
      </c>
      <c r="B4" s="8">
        <f>'NEB Data'!B9*About!$A$40*About!$B$45</f>
        <v>2.5935069744475991E-5</v>
      </c>
      <c r="C4" s="8">
        <f>'NEB Data'!C9*About!$A$40*About!$B$45</f>
        <v>2.6741132518197076E-5</v>
      </c>
      <c r="D4" s="8">
        <f>'NEB Data'!D9*About!$A$40*About!$B$45</f>
        <v>2.7506892153232113E-5</v>
      </c>
      <c r="E4" s="8">
        <f>'NEB Data'!E9*About!$A$40*About!$B$45</f>
        <v>2.8363333850310765E-5</v>
      </c>
      <c r="F4" s="8">
        <f>'NEB Data'!F9*About!$A$40*About!$B$45</f>
        <v>2.9219775547389424E-5</v>
      </c>
      <c r="G4" s="8">
        <f>'NEB Data'!G9*About!$A$40*About!$B$45</f>
        <v>3.0066141459796567E-5</v>
      </c>
      <c r="H4" s="8">
        <f>'NEB Data'!H9*About!$A$40*About!$B$45</f>
        <v>3.1607736514538144E-5</v>
      </c>
      <c r="I4" s="8">
        <f>'NEB Data'!I9*About!$A$40*About!$B$45</f>
        <v>3.3179558923294266E-5</v>
      </c>
      <c r="J4" s="8">
        <f>'NEB Data'!J9*About!$A$40*About!$B$45</f>
        <v>3.4801760255407959E-5</v>
      </c>
      <c r="K4" s="8">
        <f>'NEB Data'!K9*About!$A$40*About!$B$45</f>
        <v>3.6554946788251318E-5</v>
      </c>
      <c r="L4" s="8">
        <f>'NEB Data'!L9*About!$A$40*About!$B$45</f>
        <v>3.8388739598466799E-5</v>
      </c>
      <c r="M4" s="8">
        <f>'NEB Data'!M9*About!$A$40*About!$B$45</f>
        <v>3.9154499233501827E-5</v>
      </c>
      <c r="N4" s="8">
        <f>'NEB Data'!N9*About!$A$40*About!$B$45</f>
        <v>3.9960562007222915E-5</v>
      </c>
      <c r="O4" s="8">
        <f>'NEB Data'!O9*About!$A$40*About!$B$45</f>
        <v>4.0736397426929464E-5</v>
      </c>
      <c r="P4" s="8">
        <f>'NEB Data'!P9*About!$A$40*About!$B$45</f>
        <v>4.1542460200650546E-5</v>
      </c>
      <c r="Q4" s="8">
        <f>'NEB Data'!Q9*About!$A$40*About!$B$45</f>
        <v>4.2398901897729205E-5</v>
      </c>
      <c r="R4" s="8">
        <f>'NEB Data'!R9*About!$A$40*About!$B$45</f>
        <v>4.3245267810136348E-5</v>
      </c>
      <c r="S4" s="8">
        <f>'NEB Data'!S9*About!$A$40*About!$B$45</f>
        <v>4.4101709507215007E-5</v>
      </c>
      <c r="T4" s="8">
        <f>'NEB Data'!T9*About!$A$40*About!$B$45</f>
        <v>4.4998454342979707E-5</v>
      </c>
      <c r="U4" s="8">
        <f>'NEB Data'!U9*About!$A$40*About!$B$45</f>
        <v>4.5895199178744421E-5</v>
      </c>
      <c r="V4" s="8">
        <f>'NEB Data'!V9*About!$A$40*About!$B$45</f>
        <v>4.6791944014509128E-5</v>
      </c>
      <c r="W4" s="8">
        <f>'NEB Data'!W9*About!$A$40*About!$B$45</f>
        <v>4.7728991988959896E-5</v>
      </c>
      <c r="X4" s="8">
        <f>'NEB Data'!X9*About!$A$40*About!$B$45</f>
        <v>4.8706343102096719E-5</v>
      </c>
      <c r="Y4" s="8">
        <f>'NEB Data'!Y9*About!$A$40*About!$B$45</f>
        <v>4.9643391076547481E-5</v>
      </c>
      <c r="Z4" s="8">
        <f>'NEB Data'!Z9*About!$A$40*About!$B$45</f>
        <v>5.0671121113041867E-5</v>
      </c>
      <c r="AA4" s="8">
        <f>'NEB Data'!AA9*About!$A$40*About!$B$45</f>
        <v>5.1698851149536254E-5</v>
      </c>
      <c r="AB4" s="9">
        <f>TREND($R4:$AA4,$R$1:$AA$1,AB$1)</f>
        <v>5.2503570485301111E-5</v>
      </c>
      <c r="AC4" s="9">
        <f t="shared" si="1"/>
        <v>5.3440923786560136E-5</v>
      </c>
      <c r="AD4" s="9">
        <f t="shared" si="1"/>
        <v>5.4378277087819161E-5</v>
      </c>
      <c r="AE4" s="9">
        <f t="shared" si="1"/>
        <v>5.5315630389078186E-5</v>
      </c>
      <c r="AF4" s="9">
        <f t="shared" si="1"/>
        <v>5.6252983690336994E-5</v>
      </c>
      <c r="AG4" s="9">
        <f t="shared" si="1"/>
        <v>5.7190336991596018E-5</v>
      </c>
      <c r="AH4" s="9">
        <f t="shared" si="1"/>
        <v>5.8127690292855043E-5</v>
      </c>
      <c r="AI4" s="9">
        <f t="shared" si="1"/>
        <v>5.9065043594114068E-5</v>
      </c>
      <c r="AJ4" s="9">
        <f t="shared" si="1"/>
        <v>6.0002396895373093E-5</v>
      </c>
      <c r="AK4" s="9">
        <f t="shared" si="1"/>
        <v>6.0939750196632118E-5</v>
      </c>
    </row>
    <row r="5" spans="1:37" x14ac:dyDescent="0.2">
      <c r="A5" s="2" t="s">
        <v>5</v>
      </c>
      <c r="B5" s="8">
        <f>'NEB Data'!B21*About!$A$40*About!$B$45</f>
        <v>1.803565456200933E-5</v>
      </c>
      <c r="C5" s="8">
        <f>'NEB Data'!C21*About!$A$40*About!$B$45</f>
        <v>1.8599898503614097E-5</v>
      </c>
      <c r="D5" s="8">
        <f>'NEB Data'!D21*About!$A$40*About!$B$45</f>
        <v>1.9133915091204314E-5</v>
      </c>
      <c r="E5" s="8">
        <f>'NEB Data'!E21*About!$A$40*About!$B$45</f>
        <v>1.9728386386823617E-5</v>
      </c>
      <c r="F5" s="8">
        <f>'NEB Data'!F21*About!$A$40*About!$B$45</f>
        <v>2.0322857682442923E-5</v>
      </c>
      <c r="G5" s="8">
        <f>'NEB Data'!G21*About!$A$40*About!$B$45</f>
        <v>2.0917328978062223E-5</v>
      </c>
      <c r="H5" s="8">
        <f>'NEB Data'!H21*About!$A$40*About!$B$45</f>
        <v>2.1985362153242664E-5</v>
      </c>
      <c r="I5" s="8">
        <f>'NEB Data'!I21*About!$A$40*About!$B$45</f>
        <v>2.3083622682437644E-5</v>
      </c>
      <c r="J5" s="8">
        <f>'NEB Data'!J21*About!$A$40*About!$B$45</f>
        <v>2.4212110565647168E-5</v>
      </c>
      <c r="K5" s="8">
        <f>'NEB Data'!K21*About!$A$40*About!$B$45</f>
        <v>2.5431280510900313E-5</v>
      </c>
      <c r="L5" s="8">
        <f>'NEB Data'!L21*About!$A$40*About!$B$45</f>
        <v>2.6700829379511024E-5</v>
      </c>
      <c r="M5" s="8">
        <f>'NEB Data'!M21*About!$A$40*About!$B$45</f>
        <v>2.7234845967101245E-5</v>
      </c>
      <c r="N5" s="8">
        <f>'NEB Data'!N21*About!$A$40*About!$B$45</f>
        <v>2.7799089908706008E-5</v>
      </c>
      <c r="O5" s="8">
        <f>'NEB Data'!O21*About!$A$40*About!$B$45</f>
        <v>2.8333106496296229E-5</v>
      </c>
      <c r="P5" s="8">
        <f>'NEB Data'!P21*About!$A$40*About!$B$45</f>
        <v>2.8897350437900989E-5</v>
      </c>
      <c r="Q5" s="8">
        <f>'NEB Data'!Q21*About!$A$40*About!$B$45</f>
        <v>2.9491821733520289E-5</v>
      </c>
      <c r="R5" s="8">
        <f>'NEB Data'!R21*About!$A$40*About!$B$45</f>
        <v>3.0086293029139591E-5</v>
      </c>
      <c r="S5" s="8">
        <f>'NEB Data'!S21*About!$A$40*About!$B$45</f>
        <v>3.0680764324758891E-5</v>
      </c>
      <c r="T5" s="8">
        <f>'NEB Data'!T21*About!$A$40*About!$B$45</f>
        <v>3.1305462974392736E-5</v>
      </c>
      <c r="U5" s="8">
        <f>'NEB Data'!U21*About!$A$40*About!$B$45</f>
        <v>3.1930161624026582E-5</v>
      </c>
      <c r="V5" s="8">
        <f>'NEB Data'!V21*About!$A$40*About!$B$45</f>
        <v>3.2544784488988905E-5</v>
      </c>
      <c r="W5" s="8">
        <f>'NEB Data'!W21*About!$A$40*About!$B$45</f>
        <v>3.3199710492637297E-5</v>
      </c>
      <c r="X5" s="8">
        <f>'NEB Data'!X21*About!$A$40*About!$B$45</f>
        <v>3.3884863850300221E-5</v>
      </c>
      <c r="Y5" s="8">
        <f>'NEB Data'!Y21*About!$A$40*About!$B$45</f>
        <v>3.4539789853948606E-5</v>
      </c>
      <c r="Z5" s="8">
        <f>'NEB Data'!Z21*About!$A$40*About!$B$45</f>
        <v>3.5245094780954548E-5</v>
      </c>
      <c r="AA5" s="8">
        <f>'NEB Data'!AA21*About!$A$40*About!$B$45</f>
        <v>3.5960475492632011E-5</v>
      </c>
      <c r="AB5" s="9">
        <f>TREND($R5:$AA5,$R$1:$AA$1,AB$1)</f>
        <v>3.652136083934633E-5</v>
      </c>
      <c r="AC5" s="9">
        <f t="shared" si="1"/>
        <v>3.7172928248104279E-5</v>
      </c>
      <c r="AD5" s="9">
        <f t="shared" si="1"/>
        <v>3.7824495656862229E-5</v>
      </c>
      <c r="AE5" s="9">
        <f t="shared" si="1"/>
        <v>3.8476063065619962E-5</v>
      </c>
      <c r="AF5" s="9">
        <f t="shared" si="1"/>
        <v>3.9127630474377912E-5</v>
      </c>
      <c r="AG5" s="9">
        <f t="shared" si="1"/>
        <v>3.9779197883135862E-5</v>
      </c>
      <c r="AH5" s="9">
        <f t="shared" si="1"/>
        <v>4.0430765291893595E-5</v>
      </c>
      <c r="AI5" s="9">
        <f t="shared" si="1"/>
        <v>4.1082332700651545E-5</v>
      </c>
      <c r="AJ5" s="9">
        <f t="shared" si="1"/>
        <v>4.1733900109409494E-5</v>
      </c>
      <c r="AK5" s="9">
        <f t="shared" si="1"/>
        <v>4.2385467518167227E-5</v>
      </c>
    </row>
    <row r="6" spans="1:37" x14ac:dyDescent="0.2">
      <c r="A6" s="2" t="s">
        <v>3</v>
      </c>
      <c r="B6" s="8">
        <f>'NEB Data'!B34*About!$A$40*About!$B$45</f>
        <v>1.5818981934276342E-5</v>
      </c>
      <c r="C6" s="8">
        <f>'NEB Data'!C34*About!$A$40*About!$B$45</f>
        <v>1.6312695383180511E-5</v>
      </c>
      <c r="D6" s="8">
        <f>'NEB Data'!D34*About!$A$40*About!$B$45</f>
        <v>1.6786257262741649E-5</v>
      </c>
      <c r="E6" s="8">
        <f>'NEB Data'!E34*About!$A$40*About!$B$45</f>
        <v>1.7300122280988842E-5</v>
      </c>
      <c r="F6" s="8">
        <f>'NEB Data'!F34*About!$A$40*About!$B$45</f>
        <v>1.7824063083907548E-5</v>
      </c>
      <c r="G6" s="8">
        <f>'NEB Data'!G34*About!$A$40*About!$B$45</f>
        <v>1.8337928102154744E-5</v>
      </c>
      <c r="H6" s="8">
        <f>'NEB Data'!H34*About!$A$40*About!$B$45</f>
        <v>1.9274976076605506E-5</v>
      </c>
      <c r="I6" s="8">
        <f>'NEB Data'!I34*About!$A$40*About!$B$45</f>
        <v>2.024225140507081E-5</v>
      </c>
      <c r="J6" s="8">
        <f>'NEB Data'!J34*About!$A$40*About!$B$45</f>
        <v>2.1229678302879142E-5</v>
      </c>
      <c r="K6" s="8">
        <f>'NEB Data'!K34*About!$A$40*About!$B$45</f>
        <v>2.2297711478059583E-5</v>
      </c>
      <c r="L6" s="8">
        <f>'NEB Data'!L34*About!$A$40*About!$B$45</f>
        <v>2.3416123576597591E-5</v>
      </c>
      <c r="M6" s="8">
        <f>'NEB Data'!M34*About!$A$40*About!$B$45</f>
        <v>2.3879609671487218E-5</v>
      </c>
      <c r="N6" s="8">
        <f>'NEB Data'!N34*About!$A$40*About!$B$45</f>
        <v>2.4383398905062896E-5</v>
      </c>
      <c r="O6" s="8">
        <f>'NEB Data'!O34*About!$A$40*About!$B$45</f>
        <v>2.4846884999952525E-5</v>
      </c>
      <c r="P6" s="8">
        <f>'NEB Data'!P34*About!$A$40*About!$B$45</f>
        <v>2.5340598448856688E-5</v>
      </c>
      <c r="Q6" s="8">
        <f>'NEB Data'!Q34*About!$A$40*About!$B$45</f>
        <v>2.5864539251775396E-5</v>
      </c>
      <c r="R6" s="8">
        <f>'NEB Data'!R34*About!$A$40*About!$B$45</f>
        <v>2.637840427002259E-5</v>
      </c>
      <c r="S6" s="8">
        <f>'NEB Data'!S34*About!$A$40*About!$B$45</f>
        <v>2.6902345072941298E-5</v>
      </c>
      <c r="T6" s="8">
        <f>'NEB Data'!T34*About!$A$40*About!$B$45</f>
        <v>2.7446437445203031E-5</v>
      </c>
      <c r="U6" s="8">
        <f>'NEB Data'!U34*About!$A$40*About!$B$45</f>
        <v>2.7990529817464767E-5</v>
      </c>
      <c r="V6" s="8">
        <f>'NEB Data'!V34*About!$A$40*About!$B$45</f>
        <v>2.8544697974398012E-5</v>
      </c>
      <c r="W6" s="8">
        <f>'NEB Data'!W34*About!$A$40*About!$B$45</f>
        <v>2.9108941916002775E-5</v>
      </c>
      <c r="X6" s="8">
        <f>'NEB Data'!X34*About!$A$40*About!$B$45</f>
        <v>2.971348899629359E-5</v>
      </c>
      <c r="Y6" s="8">
        <f>'NEB Data'!Y34*About!$A$40*About!$B$45</f>
        <v>3.0287808722569862E-5</v>
      </c>
      <c r="Z6" s="8">
        <f>'NEB Data'!Z34*About!$A$40*About!$B$45</f>
        <v>3.0912507372203704E-5</v>
      </c>
      <c r="AA6" s="8">
        <f>'NEB Data'!AA34*About!$A$40*About!$B$45</f>
        <v>3.1537206021837549E-5</v>
      </c>
      <c r="AB6" s="9">
        <f>TREND($R6:$AA6,$R$1:$AA$1,AB$1)</f>
        <v>3.2030247751763498E-5</v>
      </c>
      <c r="AC6" s="9">
        <f t="shared" si="1"/>
        <v>3.2602613386467118E-5</v>
      </c>
      <c r="AD6" s="9">
        <f t="shared" si="1"/>
        <v>3.3174979021170737E-5</v>
      </c>
      <c r="AE6" s="9">
        <f t="shared" si="1"/>
        <v>3.3747344655874357E-5</v>
      </c>
      <c r="AF6" s="9">
        <f t="shared" si="1"/>
        <v>3.4319710290577976E-5</v>
      </c>
      <c r="AG6" s="9">
        <f t="shared" si="1"/>
        <v>3.4892075925281596E-5</v>
      </c>
      <c r="AH6" s="9">
        <f t="shared" si="1"/>
        <v>3.5464441559985216E-5</v>
      </c>
      <c r="AI6" s="9">
        <f t="shared" si="1"/>
        <v>3.6036807194688835E-5</v>
      </c>
      <c r="AJ6" s="9">
        <f t="shared" si="1"/>
        <v>3.6609172829392455E-5</v>
      </c>
      <c r="AK6" s="9">
        <f t="shared" si="1"/>
        <v>3.7181538464096074E-5</v>
      </c>
    </row>
    <row r="7" spans="1:37" x14ac:dyDescent="0.2">
      <c r="A7" s="2" t="s">
        <v>21</v>
      </c>
      <c r="B7" s="8">
        <v>0</v>
      </c>
      <c r="C7" s="8">
        <f t="shared" ref="C7" si="2">C3</f>
        <v>0</v>
      </c>
      <c r="D7" s="8">
        <f t="shared" ref="D7:AA7" si="3">D3</f>
        <v>0</v>
      </c>
      <c r="E7" s="8">
        <f t="shared" si="3"/>
        <v>0</v>
      </c>
      <c r="F7" s="8">
        <f t="shared" si="3"/>
        <v>0</v>
      </c>
      <c r="G7" s="8">
        <f t="shared" si="3"/>
        <v>0</v>
      </c>
      <c r="H7" s="8">
        <f t="shared" si="3"/>
        <v>0</v>
      </c>
      <c r="I7" s="8">
        <f t="shared" si="3"/>
        <v>0</v>
      </c>
      <c r="J7" s="8">
        <f t="shared" si="3"/>
        <v>0</v>
      </c>
      <c r="K7" s="8">
        <f t="shared" si="3"/>
        <v>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2">
      <c r="A8" s="2" t="s">
        <v>23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  <row r="11" spans="1:37" x14ac:dyDescent="0.2">
      <c r="A11" s="22"/>
    </row>
    <row r="12" spans="1:37" x14ac:dyDescent="0.2">
      <c r="A12" s="3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ColWidth="9.1640625" defaultRowHeight="15" x14ac:dyDescent="0.2"/>
  <cols>
    <col min="1" max="1" width="41.5" style="1" customWidth="1"/>
    <col min="2" max="4" width="10" style="1" customWidth="1"/>
    <col min="5" max="5" width="10" style="8" customWidth="1"/>
    <col min="6" max="27" width="10" style="1" customWidth="1"/>
    <col min="28" max="28" width="12.1640625" style="1" bestFit="1" customWidth="1"/>
    <col min="29" max="32" width="9.1640625" style="1"/>
    <col min="33" max="35" width="12.1640625" style="1" bestFit="1" customWidth="1"/>
    <col min="36" max="36" width="9.1640625" style="1"/>
    <col min="37" max="37" width="12.1640625" style="1" bestFit="1" customWidth="1"/>
    <col min="38" max="16384" width="9.1640625" style="1"/>
  </cols>
  <sheetData>
    <row r="1" spans="1:37" x14ac:dyDescent="0.2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2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">
      <c r="A3" s="2" t="s">
        <v>2</v>
      </c>
      <c r="B3" s="9">
        <f>'Other Fuels'!C19*'Other Fuels'!$B$14/10^6</f>
        <v>2.7953990269999999E-6</v>
      </c>
      <c r="C3" s="9">
        <f>'Other Fuels'!D19*'Other Fuels'!$B$14/10^6</f>
        <v>2.6872877149999997E-6</v>
      </c>
      <c r="D3" s="9">
        <f>'Other Fuels'!E19*'Other Fuels'!$B$14/10^6</f>
        <v>2.6682766590000001E-6</v>
      </c>
      <c r="E3" s="9">
        <f>'Other Fuels'!F19*'Other Fuels'!$B$14/10^6</f>
        <v>2.8163362569999997E-6</v>
      </c>
      <c r="F3" s="9">
        <f>'Other Fuels'!G19*'Other Fuels'!$B$14/10^6</f>
        <v>2.8529527479999993E-6</v>
      </c>
      <c r="G3" s="9">
        <f>'Other Fuels'!H19*'Other Fuels'!$B$14/10^6</f>
        <v>2.8965986230000001E-6</v>
      </c>
      <c r="H3" s="9">
        <f>'Other Fuels'!I19*'Other Fuels'!$B$14/10^6</f>
        <v>2.8981295860000002E-6</v>
      </c>
      <c r="I3" s="9">
        <f>'Other Fuels'!J19*'Other Fuels'!$B$14/10^6</f>
        <v>2.8971664990000001E-6</v>
      </c>
      <c r="J3" s="9">
        <f>'Other Fuels'!K19*'Other Fuels'!$B$14/10^6</f>
        <v>2.9056258049999997E-6</v>
      </c>
      <c r="K3" s="9">
        <f>'Other Fuels'!L19*'Other Fuels'!$B$14/10^6</f>
        <v>2.8960064459999993E-6</v>
      </c>
      <c r="L3" s="9">
        <f>'Other Fuels'!M19*'Other Fuels'!$B$14/10^6</f>
        <v>2.8965295569999997E-6</v>
      </c>
      <c r="M3" s="9">
        <f>'Other Fuels'!N19*'Other Fuels'!$B$14/10^6</f>
        <v>2.9013705719999998E-6</v>
      </c>
      <c r="N3" s="9">
        <f>'Other Fuels'!O19*'Other Fuels'!$B$14/10^6</f>
        <v>2.8941531749999994E-6</v>
      </c>
      <c r="O3" s="9">
        <f>'Other Fuels'!P19*'Other Fuels'!$B$14/10^6</f>
        <v>2.8878310779999996E-6</v>
      </c>
      <c r="P3" s="9">
        <f>'Other Fuels'!Q19*'Other Fuels'!$B$14/10^6</f>
        <v>2.8849418169999997E-6</v>
      </c>
      <c r="Q3" s="9">
        <f>'Other Fuels'!R19*'Other Fuels'!$B$14/10^6</f>
        <v>2.8862054689999998E-6</v>
      </c>
      <c r="R3" s="9">
        <f>'Other Fuels'!S19*'Other Fuels'!$B$14/10^6</f>
        <v>2.9029373469999998E-6</v>
      </c>
      <c r="S3" s="9">
        <f>'Other Fuels'!T19*'Other Fuels'!$B$14/10^6</f>
        <v>2.9206937039999999E-6</v>
      </c>
      <c r="T3" s="9">
        <f>'Other Fuels'!U19*'Other Fuels'!$B$14/10^6</f>
        <v>2.9375624349999998E-6</v>
      </c>
      <c r="U3" s="9">
        <f>'Other Fuels'!V19*'Other Fuels'!$B$14/10^6</f>
        <v>2.9551346159999997E-6</v>
      </c>
      <c r="V3" s="9">
        <f>'Other Fuels'!W19*'Other Fuels'!$B$14/10^6</f>
        <v>2.9649509410000002E-6</v>
      </c>
      <c r="W3" s="9">
        <f>'Other Fuels'!X19*'Other Fuels'!$B$14/10^6</f>
        <v>2.981923271E-6</v>
      </c>
      <c r="X3" s="9">
        <f>'Other Fuels'!Y19*'Other Fuels'!$B$14/10^6</f>
        <v>2.9956622889999999E-6</v>
      </c>
      <c r="Y3" s="9">
        <f>'Other Fuels'!Z19*'Other Fuels'!$B$14/10^6</f>
        <v>3.0150020479999993E-6</v>
      </c>
      <c r="Z3" s="9">
        <f>'Other Fuels'!AA19*'Other Fuels'!$B$14/10^6</f>
        <v>3.0304753899999995E-6</v>
      </c>
      <c r="AA3" s="9">
        <f>'Other Fuels'!AB19*'Other Fuels'!$B$14/10^6</f>
        <v>3.0476856139999998E-6</v>
      </c>
      <c r="AB3" s="9">
        <f>TREND($R3:$AA3,$R$1:$AA$1,AB$1)</f>
        <v>3.0617680861333345E-6</v>
      </c>
      <c r="AC3" s="9">
        <f t="shared" ref="AB3:AK8" si="1">TREND($R3:$AA3,$R$1:$AA$1,AC$1)</f>
        <v>3.0775072353393949E-6</v>
      </c>
      <c r="AD3" s="9">
        <f t="shared" si="1"/>
        <v>3.0932463845454553E-6</v>
      </c>
      <c r="AE3" s="9">
        <f t="shared" si="1"/>
        <v>3.1089855337515157E-6</v>
      </c>
      <c r="AF3" s="9">
        <f t="shared" si="1"/>
        <v>3.1247246829575761E-6</v>
      </c>
      <c r="AG3" s="9">
        <f t="shared" si="1"/>
        <v>3.1404638321636365E-6</v>
      </c>
      <c r="AH3" s="9">
        <f t="shared" si="1"/>
        <v>3.1562029813696969E-6</v>
      </c>
      <c r="AI3" s="9">
        <f t="shared" si="1"/>
        <v>3.1719421305757573E-6</v>
      </c>
      <c r="AJ3" s="9">
        <f t="shared" si="1"/>
        <v>3.1876812797818177E-6</v>
      </c>
      <c r="AK3" s="9">
        <f t="shared" si="1"/>
        <v>3.2034204289878781E-6</v>
      </c>
    </row>
    <row r="4" spans="1:37" x14ac:dyDescent="0.2">
      <c r="A4" s="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</row>
    <row r="5" spans="1:37" x14ac:dyDescent="0.2">
      <c r="A5" s="2" t="s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2">
      <c r="A6" s="2" t="s">
        <v>3</v>
      </c>
      <c r="B6" s="9">
        <f>B3</f>
        <v>2.7953990269999999E-6</v>
      </c>
      <c r="C6" s="9">
        <f t="shared" ref="C6:AK6" si="2">C3</f>
        <v>2.6872877149999997E-6</v>
      </c>
      <c r="D6" s="9">
        <f t="shared" si="2"/>
        <v>2.6682766590000001E-6</v>
      </c>
      <c r="E6" s="9">
        <f t="shared" si="2"/>
        <v>2.8163362569999997E-6</v>
      </c>
      <c r="F6" s="9">
        <f t="shared" si="2"/>
        <v>2.8529527479999993E-6</v>
      </c>
      <c r="G6" s="9">
        <f t="shared" si="2"/>
        <v>2.8965986230000001E-6</v>
      </c>
      <c r="H6" s="9">
        <f t="shared" si="2"/>
        <v>2.8981295860000002E-6</v>
      </c>
      <c r="I6" s="9">
        <f t="shared" si="2"/>
        <v>2.8971664990000001E-6</v>
      </c>
      <c r="J6" s="9">
        <f t="shared" si="2"/>
        <v>2.9056258049999997E-6</v>
      </c>
      <c r="K6" s="9">
        <f t="shared" si="2"/>
        <v>2.8960064459999993E-6</v>
      </c>
      <c r="L6" s="9">
        <f t="shared" si="2"/>
        <v>2.8965295569999997E-6</v>
      </c>
      <c r="M6" s="9">
        <f t="shared" si="2"/>
        <v>2.9013705719999998E-6</v>
      </c>
      <c r="N6" s="9">
        <f t="shared" si="2"/>
        <v>2.8941531749999994E-6</v>
      </c>
      <c r="O6" s="9">
        <f t="shared" si="2"/>
        <v>2.8878310779999996E-6</v>
      </c>
      <c r="P6" s="9">
        <f t="shared" si="2"/>
        <v>2.8849418169999997E-6</v>
      </c>
      <c r="Q6" s="9">
        <f t="shared" si="2"/>
        <v>2.8862054689999998E-6</v>
      </c>
      <c r="R6" s="9">
        <f t="shared" si="2"/>
        <v>2.9029373469999998E-6</v>
      </c>
      <c r="S6" s="9">
        <f t="shared" si="2"/>
        <v>2.9206937039999999E-6</v>
      </c>
      <c r="T6" s="9">
        <f t="shared" si="2"/>
        <v>2.9375624349999998E-6</v>
      </c>
      <c r="U6" s="9">
        <f t="shared" si="2"/>
        <v>2.9551346159999997E-6</v>
      </c>
      <c r="V6" s="9">
        <f t="shared" si="2"/>
        <v>2.9649509410000002E-6</v>
      </c>
      <c r="W6" s="9">
        <f t="shared" si="2"/>
        <v>2.981923271E-6</v>
      </c>
      <c r="X6" s="9">
        <f t="shared" si="2"/>
        <v>2.9956622889999999E-6</v>
      </c>
      <c r="Y6" s="9">
        <f t="shared" si="2"/>
        <v>3.0150020479999993E-6</v>
      </c>
      <c r="Z6" s="9">
        <f t="shared" si="2"/>
        <v>3.0304753899999995E-6</v>
      </c>
      <c r="AA6" s="9">
        <f t="shared" si="2"/>
        <v>3.0476856139999998E-6</v>
      </c>
      <c r="AB6" s="9">
        <f t="shared" si="2"/>
        <v>3.0617680861333345E-6</v>
      </c>
      <c r="AC6" s="9">
        <f t="shared" si="2"/>
        <v>3.0775072353393949E-6</v>
      </c>
      <c r="AD6" s="9">
        <f t="shared" si="2"/>
        <v>3.0932463845454553E-6</v>
      </c>
      <c r="AE6" s="9">
        <f t="shared" si="2"/>
        <v>3.1089855337515157E-6</v>
      </c>
      <c r="AF6" s="9">
        <f t="shared" si="2"/>
        <v>3.1247246829575761E-6</v>
      </c>
      <c r="AG6" s="9">
        <f t="shared" si="2"/>
        <v>3.1404638321636365E-6</v>
      </c>
      <c r="AH6" s="9">
        <f t="shared" si="2"/>
        <v>3.1562029813696969E-6</v>
      </c>
      <c r="AI6" s="9">
        <f t="shared" si="2"/>
        <v>3.1719421305757573E-6</v>
      </c>
      <c r="AJ6" s="9">
        <f t="shared" si="2"/>
        <v>3.1876812797818177E-6</v>
      </c>
      <c r="AK6" s="9">
        <f t="shared" si="2"/>
        <v>3.2034204289878781E-6</v>
      </c>
    </row>
    <row r="7" spans="1:37" x14ac:dyDescent="0.2">
      <c r="A7" s="2" t="s">
        <v>21</v>
      </c>
      <c r="B7" s="9">
        <f>B3</f>
        <v>2.7953990269999999E-6</v>
      </c>
      <c r="C7" s="9">
        <f t="shared" ref="C7:AK7" si="3">C3</f>
        <v>2.6872877149999997E-6</v>
      </c>
      <c r="D7" s="9">
        <f t="shared" si="3"/>
        <v>2.6682766590000001E-6</v>
      </c>
      <c r="E7" s="9">
        <f t="shared" si="3"/>
        <v>2.8163362569999997E-6</v>
      </c>
      <c r="F7" s="9">
        <f t="shared" si="3"/>
        <v>2.8529527479999993E-6</v>
      </c>
      <c r="G7" s="9">
        <f t="shared" si="3"/>
        <v>2.8965986230000001E-6</v>
      </c>
      <c r="H7" s="9">
        <f t="shared" si="3"/>
        <v>2.8981295860000002E-6</v>
      </c>
      <c r="I7" s="9">
        <f t="shared" si="3"/>
        <v>2.8971664990000001E-6</v>
      </c>
      <c r="J7" s="9">
        <f t="shared" si="3"/>
        <v>2.9056258049999997E-6</v>
      </c>
      <c r="K7" s="9">
        <f t="shared" si="3"/>
        <v>2.8960064459999993E-6</v>
      </c>
      <c r="L7" s="9">
        <f t="shared" si="3"/>
        <v>2.8965295569999997E-6</v>
      </c>
      <c r="M7" s="9">
        <f t="shared" si="3"/>
        <v>2.9013705719999998E-6</v>
      </c>
      <c r="N7" s="9">
        <f t="shared" si="3"/>
        <v>2.8941531749999994E-6</v>
      </c>
      <c r="O7" s="9">
        <f t="shared" si="3"/>
        <v>2.8878310779999996E-6</v>
      </c>
      <c r="P7" s="9">
        <f t="shared" si="3"/>
        <v>2.8849418169999997E-6</v>
      </c>
      <c r="Q7" s="9">
        <f t="shared" si="3"/>
        <v>2.8862054689999998E-6</v>
      </c>
      <c r="R7" s="9">
        <f t="shared" si="3"/>
        <v>2.9029373469999998E-6</v>
      </c>
      <c r="S7" s="9">
        <f t="shared" si="3"/>
        <v>2.9206937039999999E-6</v>
      </c>
      <c r="T7" s="9">
        <f t="shared" si="3"/>
        <v>2.9375624349999998E-6</v>
      </c>
      <c r="U7" s="9">
        <f t="shared" si="3"/>
        <v>2.9551346159999997E-6</v>
      </c>
      <c r="V7" s="9">
        <f t="shared" si="3"/>
        <v>2.9649509410000002E-6</v>
      </c>
      <c r="W7" s="9">
        <f t="shared" si="3"/>
        <v>2.981923271E-6</v>
      </c>
      <c r="X7" s="9">
        <f t="shared" si="3"/>
        <v>2.9956622889999999E-6</v>
      </c>
      <c r="Y7" s="9">
        <f t="shared" si="3"/>
        <v>3.0150020479999993E-6</v>
      </c>
      <c r="Z7" s="9">
        <f t="shared" si="3"/>
        <v>3.0304753899999995E-6</v>
      </c>
      <c r="AA7" s="9">
        <f t="shared" si="3"/>
        <v>3.0476856139999998E-6</v>
      </c>
      <c r="AB7" s="9">
        <f t="shared" si="3"/>
        <v>3.0617680861333345E-6</v>
      </c>
      <c r="AC7" s="9">
        <f t="shared" si="3"/>
        <v>3.0775072353393949E-6</v>
      </c>
      <c r="AD7" s="9">
        <f t="shared" si="3"/>
        <v>3.0932463845454553E-6</v>
      </c>
      <c r="AE7" s="9">
        <f t="shared" si="3"/>
        <v>3.1089855337515157E-6</v>
      </c>
      <c r="AF7" s="9">
        <f t="shared" si="3"/>
        <v>3.1247246829575761E-6</v>
      </c>
      <c r="AG7" s="9">
        <f t="shared" si="3"/>
        <v>3.1404638321636365E-6</v>
      </c>
      <c r="AH7" s="9">
        <f t="shared" si="3"/>
        <v>3.1562029813696969E-6</v>
      </c>
      <c r="AI7" s="9">
        <f t="shared" si="3"/>
        <v>3.1719421305757573E-6</v>
      </c>
      <c r="AJ7" s="9">
        <f t="shared" si="3"/>
        <v>3.1876812797818177E-6</v>
      </c>
      <c r="AK7" s="9">
        <f t="shared" si="3"/>
        <v>3.2034204289878781E-6</v>
      </c>
    </row>
    <row r="8" spans="1:37" x14ac:dyDescent="0.2">
      <c r="A8" s="2" t="s">
        <v>23</v>
      </c>
      <c r="B8" s="1">
        <v>0</v>
      </c>
      <c r="C8" s="1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9.1640625" defaultRowHeight="15" x14ac:dyDescent="0.2"/>
  <cols>
    <col min="1" max="1" width="41.5" style="1" customWidth="1"/>
    <col min="2" max="4" width="10" style="1" customWidth="1"/>
    <col min="5" max="5" width="10" style="8" customWidth="1"/>
    <col min="6" max="27" width="10" style="1" customWidth="1"/>
    <col min="28" max="16384" width="9.1640625" style="1"/>
  </cols>
  <sheetData>
    <row r="1" spans="1:37" x14ac:dyDescent="0.2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2" t="s">
        <v>1</v>
      </c>
      <c r="B2" s="4">
        <f>'NEB Data'!B22*About!$A$40*About!$B$45</f>
        <v>2.1965210583899638E-6</v>
      </c>
      <c r="C2" s="4">
        <f>'NEB Data'!C22*About!$A$40*About!$B$45</f>
        <v>2.4987945985353712E-6</v>
      </c>
      <c r="D2" s="4">
        <f>'NEB Data'!D22*About!$A$40*About!$B$45</f>
        <v>2.8514470620383471E-6</v>
      </c>
      <c r="E2" s="4">
        <f>'NEB Data'!E22*About!$A$40*About!$B$45</f>
        <v>2.9723564780965105E-6</v>
      </c>
      <c r="F2" s="4">
        <f>'NEB Data'!F22*About!$A$40*About!$B$45</f>
        <v>3.0731143248116457E-6</v>
      </c>
      <c r="G2" s="4">
        <f>'NEB Data'!G22*About!$A$40*About!$B$45</f>
        <v>3.1537206021837553E-6</v>
      </c>
      <c r="H2" s="4">
        <f>'NEB Data'!H22*About!$A$40*About!$B$45</f>
        <v>3.234326879555864E-6</v>
      </c>
      <c r="I2" s="4">
        <f>'NEB Data'!I22*About!$A$40*About!$B$45</f>
        <v>3.3048573722564586E-6</v>
      </c>
      <c r="J2" s="4">
        <f>'NEB Data'!J22*About!$A$40*About!$B$45</f>
        <v>3.355236295614027E-6</v>
      </c>
      <c r="K2" s="4">
        <f>'NEB Data'!K22*About!$A$40*About!$B$45</f>
        <v>3.3854636496285677E-6</v>
      </c>
      <c r="L2" s="4">
        <f>'NEB Data'!L22*About!$A$40*About!$B$45</f>
        <v>3.4156910036431088E-6</v>
      </c>
      <c r="M2" s="4">
        <f>'NEB Data'!M22*About!$A$40*About!$B$45</f>
        <v>3.445918357657649E-6</v>
      </c>
      <c r="N2" s="4">
        <f>'NEB Data'!N22*About!$A$40*About!$B$45</f>
        <v>3.4761457116721901E-6</v>
      </c>
      <c r="O2" s="4">
        <f>'NEB Data'!O22*About!$A$40*About!$B$45</f>
        <v>3.5063730656867307E-6</v>
      </c>
      <c r="P2" s="4">
        <f>'NEB Data'!P22*About!$A$40*About!$B$45</f>
        <v>3.5366004197012714E-6</v>
      </c>
      <c r="Q2" s="4">
        <f>'NEB Data'!Q22*About!$A$40*About!$B$45</f>
        <v>3.5668277737158124E-6</v>
      </c>
      <c r="R2" s="4">
        <f>'NEB Data'!R22*About!$A$40*About!$B$45</f>
        <v>3.5970551277303531E-6</v>
      </c>
      <c r="S2" s="4">
        <f>'NEB Data'!S22*About!$A$40*About!$B$45</f>
        <v>3.6272824817448938E-6</v>
      </c>
      <c r="T2" s="4">
        <f>'NEB Data'!T22*About!$A$40*About!$B$45</f>
        <v>3.6575098357594344E-6</v>
      </c>
      <c r="U2" s="4">
        <f>'NEB Data'!U22*About!$A$40*About!$B$45</f>
        <v>3.6877371897739755E-6</v>
      </c>
      <c r="V2" s="4">
        <f>'NEB Data'!V22*About!$A$40*About!$B$45</f>
        <v>3.7179645437885161E-6</v>
      </c>
      <c r="W2" s="4">
        <f>'NEB Data'!W22*About!$A$40*About!$B$45</f>
        <v>3.7481918978030572E-6</v>
      </c>
      <c r="X2" s="4">
        <f>'NEB Data'!X22*About!$A$40*About!$B$45</f>
        <v>3.7784192518175979E-6</v>
      </c>
      <c r="Y2" s="4">
        <f>'NEB Data'!Y22*About!$A$40*About!$B$45</f>
        <v>3.8086466058321385E-6</v>
      </c>
      <c r="Z2" s="4">
        <f>'NEB Data'!Z22*About!$A$40*About!$B$45</f>
        <v>3.8388739598466796E-6</v>
      </c>
      <c r="AA2" s="4">
        <f>'NEB Data'!AA22*About!$A$40*About!$B$45</f>
        <v>3.8691013138612198E-6</v>
      </c>
      <c r="AB2" s="4">
        <f>TREND($R2:$AA2,$R$1:$AA$1,AB$1)</f>
        <v>3.8993286678757702E-6</v>
      </c>
      <c r="AC2" s="4">
        <f t="shared" ref="AC2:AK2" si="0">TREND($R2:$AA2,$R$1:$AA$1,AC$1)</f>
        <v>3.9295560218903028E-6</v>
      </c>
      <c r="AD2" s="4">
        <f t="shared" si="0"/>
        <v>3.959783375904849E-6</v>
      </c>
      <c r="AE2" s="4">
        <f t="shared" si="0"/>
        <v>3.9900107299193952E-6</v>
      </c>
      <c r="AF2" s="4">
        <f t="shared" si="0"/>
        <v>4.0202380839339278E-6</v>
      </c>
      <c r="AG2" s="4">
        <f t="shared" si="0"/>
        <v>4.0504654379484739E-6</v>
      </c>
      <c r="AH2" s="4">
        <f t="shared" si="0"/>
        <v>4.0806927919630065E-6</v>
      </c>
      <c r="AI2" s="4">
        <f t="shared" si="0"/>
        <v>4.1109201459775527E-6</v>
      </c>
      <c r="AJ2" s="4">
        <f t="shared" si="0"/>
        <v>4.1411474999920989E-6</v>
      </c>
      <c r="AK2" s="4">
        <f t="shared" si="0"/>
        <v>4.1713748540066315E-6</v>
      </c>
    </row>
    <row r="3" spans="1:37" x14ac:dyDescent="0.2">
      <c r="A3" s="2" t="s">
        <v>2</v>
      </c>
      <c r="B3" s="4">
        <f>'NEB Data'!B35*About!$A$40*About!$B$45</f>
        <v>2.5189461678783986E-6</v>
      </c>
      <c r="C3" s="4">
        <f>'NEB Data'!C35*About!$A$40*About!$B$45</f>
        <v>2.8312954926953201E-6</v>
      </c>
      <c r="D3" s="4">
        <f>'NEB Data'!D35*About!$A$40*About!$B$45</f>
        <v>3.1839479561982959E-6</v>
      </c>
      <c r="E3" s="4">
        <f>'NEB Data'!E35*About!$A$40*About!$B$45</f>
        <v>3.3048573722564586E-6</v>
      </c>
      <c r="F3" s="4">
        <f>'NEB Data'!F35*About!$A$40*About!$B$45</f>
        <v>3.4056152189715946E-6</v>
      </c>
      <c r="G3" s="4">
        <f>'NEB Data'!G35*About!$A$40*About!$B$45</f>
        <v>3.4862214963437038E-6</v>
      </c>
      <c r="H3" s="4">
        <f>'NEB Data'!H35*About!$A$40*About!$B$45</f>
        <v>3.5668277737158124E-6</v>
      </c>
      <c r="I3" s="4">
        <f>'NEB Data'!I35*About!$A$40*About!$B$45</f>
        <v>3.6272824817448938E-6</v>
      </c>
      <c r="J3" s="4">
        <f>'NEB Data'!J35*About!$A$40*About!$B$45</f>
        <v>3.6776614051024618E-6</v>
      </c>
      <c r="K3" s="4">
        <f>'NEB Data'!K35*About!$A$40*About!$B$45</f>
        <v>3.7078887591170029E-6</v>
      </c>
      <c r="L3" s="4">
        <f>'NEB Data'!L35*About!$A$40*About!$B$45</f>
        <v>3.7381161131315435E-6</v>
      </c>
      <c r="M3" s="4">
        <f>'NEB Data'!M35*About!$A$40*About!$B$45</f>
        <v>3.7683434671460842E-6</v>
      </c>
      <c r="N3" s="4">
        <f>'NEB Data'!N35*About!$A$40*About!$B$45</f>
        <v>3.7985708211606248E-6</v>
      </c>
      <c r="O3" s="4">
        <f>'NEB Data'!O35*About!$A$40*About!$B$45</f>
        <v>3.8287981751751659E-6</v>
      </c>
      <c r="P3" s="4">
        <f>'NEB Data'!P35*About!$A$40*About!$B$45</f>
        <v>3.859025529189707E-6</v>
      </c>
      <c r="Q3" s="4">
        <f>'NEB Data'!Q35*About!$A$40*About!$B$45</f>
        <v>3.8892528832042472E-6</v>
      </c>
      <c r="R3" s="4">
        <f>'NEB Data'!R35*About!$A$40*About!$B$45</f>
        <v>3.9194802372187883E-6</v>
      </c>
      <c r="S3" s="4">
        <f>'NEB Data'!S35*About!$A$40*About!$B$45</f>
        <v>3.9497075912333285E-6</v>
      </c>
      <c r="T3" s="4">
        <f>'NEB Data'!T35*About!$A$40*About!$B$45</f>
        <v>3.9799349452478705E-6</v>
      </c>
      <c r="U3" s="4">
        <f>'NEB Data'!U35*About!$A$40*About!$B$45</f>
        <v>4.0101622992624107E-6</v>
      </c>
      <c r="V3" s="4">
        <f>'NEB Data'!V35*About!$A$40*About!$B$45</f>
        <v>4.0403896532769509E-6</v>
      </c>
      <c r="W3" s="4">
        <f>'NEB Data'!W35*About!$A$40*About!$B$45</f>
        <v>4.070617007291492E-6</v>
      </c>
      <c r="X3" s="4">
        <f>'NEB Data'!X35*About!$A$40*About!$B$45</f>
        <v>4.1109201459775468E-6</v>
      </c>
      <c r="Y3" s="4">
        <f>'NEB Data'!Y35*About!$A$40*About!$B$45</f>
        <v>4.1411474999920878E-6</v>
      </c>
      <c r="Z3" s="4">
        <f>'NEB Data'!Z35*About!$A$40*About!$B$45</f>
        <v>4.1713748540066281E-6</v>
      </c>
      <c r="AA3" s="4">
        <f>'NEB Data'!AA35*About!$A$40*About!$B$45</f>
        <v>4.2016022080211692E-6</v>
      </c>
      <c r="AB3" s="4">
        <f t="shared" ref="AB3:AK7" si="1">TREND($R3:$AA3,$R$1:$AA$1,AB$1)</f>
        <v>4.2338447189700092E-6</v>
      </c>
      <c r="AC3" s="4">
        <f t="shared" si="1"/>
        <v>4.2655376416640456E-6</v>
      </c>
      <c r="AD3" s="4">
        <f t="shared" si="1"/>
        <v>4.2972305643580819E-6</v>
      </c>
      <c r="AE3" s="4">
        <f t="shared" si="1"/>
        <v>4.3289234870521183E-6</v>
      </c>
      <c r="AF3" s="4">
        <f t="shared" si="1"/>
        <v>4.3606164097461546E-6</v>
      </c>
      <c r="AG3" s="4">
        <f t="shared" si="1"/>
        <v>4.3923093324401774E-6</v>
      </c>
      <c r="AH3" s="4">
        <f t="shared" si="1"/>
        <v>4.4240022551342138E-6</v>
      </c>
      <c r="AI3" s="4">
        <f t="shared" si="1"/>
        <v>4.4556951778282501E-6</v>
      </c>
      <c r="AJ3" s="4">
        <f t="shared" si="1"/>
        <v>4.4873881005222865E-6</v>
      </c>
      <c r="AK3" s="4">
        <f t="shared" si="1"/>
        <v>4.5190810232163228E-6</v>
      </c>
    </row>
    <row r="4" spans="1:37" x14ac:dyDescent="0.2">
      <c r="A4" s="2" t="s">
        <v>4</v>
      </c>
      <c r="B4" s="4">
        <f>'NEB Data'!B10*About!$A$40*About!$B$45</f>
        <v>5.2897869525446369E-6</v>
      </c>
      <c r="C4" s="4">
        <f>'NEB Data'!C10*About!$A$40*About!$B$45</f>
        <v>5.602136277361558E-6</v>
      </c>
      <c r="D4" s="4">
        <f>'NEB Data'!D10*About!$A$40*About!$B$45</f>
        <v>5.985016094879075E-6</v>
      </c>
      <c r="E4" s="4">
        <f>'NEB Data'!E10*About!$A$40*About!$B$45</f>
        <v>6.1059255109372376E-6</v>
      </c>
      <c r="F4" s="4">
        <f>'NEB Data'!F10*About!$A$40*About!$B$45</f>
        <v>6.2167591423238873E-6</v>
      </c>
      <c r="G4" s="4">
        <f>'NEB Data'!G10*About!$A$40*About!$B$45</f>
        <v>6.2973654196959969E-6</v>
      </c>
      <c r="H4" s="4">
        <f>'NEB Data'!H10*About!$A$40*About!$B$45</f>
        <v>6.3880474817396184E-6</v>
      </c>
      <c r="I4" s="4">
        <f>'NEB Data'!I10*About!$A$40*About!$B$45</f>
        <v>6.4485021897687006E-6</v>
      </c>
      <c r="J4" s="4">
        <f>'NEB Data'!J10*About!$A$40*About!$B$45</f>
        <v>6.4988811131262682E-6</v>
      </c>
      <c r="K4" s="4">
        <f>'NEB Data'!K10*About!$A$40*About!$B$45</f>
        <v>6.539184251812323E-6</v>
      </c>
      <c r="L4" s="4">
        <f>'NEB Data'!L10*About!$A$40*About!$B$45</f>
        <v>6.5694116058268632E-6</v>
      </c>
      <c r="M4" s="4">
        <f>'NEB Data'!M10*About!$A$40*About!$B$45</f>
        <v>6.5996389598414034E-6</v>
      </c>
      <c r="N4" s="4">
        <f>'NEB Data'!N10*About!$A$40*About!$B$45</f>
        <v>6.6298663138559453E-6</v>
      </c>
      <c r="O4" s="4">
        <f>'NEB Data'!O10*About!$A$40*About!$B$45</f>
        <v>6.6600936678704864E-6</v>
      </c>
      <c r="P4" s="4">
        <f>'NEB Data'!P10*About!$A$40*About!$B$45</f>
        <v>6.6903210218850267E-6</v>
      </c>
      <c r="Q4" s="4">
        <f>'NEB Data'!Q10*About!$A$40*About!$B$45</f>
        <v>6.7306241605710806E-6</v>
      </c>
      <c r="R4" s="4">
        <f>'NEB Data'!R10*About!$A$40*About!$B$45</f>
        <v>6.7608515145856217E-6</v>
      </c>
      <c r="S4" s="4">
        <f>'NEB Data'!S10*About!$A$40*About!$B$45</f>
        <v>6.7910788686001627E-6</v>
      </c>
      <c r="T4" s="4">
        <f>'NEB Data'!T10*About!$A$40*About!$B$45</f>
        <v>6.821306222614703E-6</v>
      </c>
      <c r="U4" s="4">
        <f>'NEB Data'!U10*About!$A$40*About!$B$45</f>
        <v>6.851533576629244E-6</v>
      </c>
      <c r="V4" s="4">
        <f>'NEB Data'!V10*About!$A$40*About!$B$45</f>
        <v>6.8817609306437851E-6</v>
      </c>
      <c r="W4" s="4">
        <f>'NEB Data'!W10*About!$A$40*About!$B$45</f>
        <v>6.922064069329839E-6</v>
      </c>
      <c r="X4" s="4">
        <f>'NEB Data'!X10*About!$A$40*About!$B$45</f>
        <v>6.9522914233443801E-6</v>
      </c>
      <c r="Y4" s="4">
        <f>'NEB Data'!Y10*About!$A$40*About!$B$45</f>
        <v>6.9825187773589204E-6</v>
      </c>
      <c r="Z4" s="4">
        <f>'NEB Data'!Z10*About!$A$40*About!$B$45</f>
        <v>7.0127461313734614E-6</v>
      </c>
      <c r="AA4" s="4">
        <f>'NEB Data'!AA10*About!$A$40*About!$B$45</f>
        <v>7.0429734853880025E-6</v>
      </c>
      <c r="AB4" s="4">
        <f t="shared" si="1"/>
        <v>7.0765594342930439E-6</v>
      </c>
      <c r="AC4" s="4">
        <f t="shared" si="1"/>
        <v>7.1083134223487234E-6</v>
      </c>
      <c r="AD4" s="4">
        <f t="shared" si="1"/>
        <v>7.1400674104044029E-6</v>
      </c>
      <c r="AE4" s="4">
        <f t="shared" si="1"/>
        <v>7.1718213984600825E-6</v>
      </c>
      <c r="AF4" s="4">
        <f t="shared" si="1"/>
        <v>7.203575386515762E-6</v>
      </c>
      <c r="AG4" s="4">
        <f t="shared" si="1"/>
        <v>7.2353293745714415E-6</v>
      </c>
      <c r="AH4" s="4">
        <f t="shared" si="1"/>
        <v>7.267083362627121E-6</v>
      </c>
      <c r="AI4" s="4">
        <f t="shared" si="1"/>
        <v>7.2988373506828005E-6</v>
      </c>
      <c r="AJ4" s="4">
        <f t="shared" si="1"/>
        <v>7.33059133873848E-6</v>
      </c>
      <c r="AK4" s="4">
        <f t="shared" si="1"/>
        <v>7.3623453267941596E-6</v>
      </c>
    </row>
    <row r="5" spans="1:37" x14ac:dyDescent="0.2">
      <c r="A5" s="2" t="s">
        <v>5</v>
      </c>
      <c r="B5" s="4">
        <f>'NEB Data'!B22*About!$A$40*About!$B$45</f>
        <v>2.1965210583899638E-6</v>
      </c>
      <c r="C5" s="4">
        <f>'NEB Data'!C22*About!$A$40*About!$B$45</f>
        <v>2.4987945985353712E-6</v>
      </c>
      <c r="D5" s="4">
        <f>'NEB Data'!D22*About!$A$40*About!$B$45</f>
        <v>2.8514470620383471E-6</v>
      </c>
      <c r="E5" s="4">
        <f>'NEB Data'!E22*About!$A$40*About!$B$45</f>
        <v>2.9723564780965105E-6</v>
      </c>
      <c r="F5" s="4">
        <f>'NEB Data'!F22*About!$A$40*About!$B$45</f>
        <v>3.0731143248116457E-6</v>
      </c>
      <c r="G5" s="4">
        <f>'NEB Data'!G22*About!$A$40*About!$B$45</f>
        <v>3.1537206021837553E-6</v>
      </c>
      <c r="H5" s="4">
        <f>'NEB Data'!H22*About!$A$40*About!$B$45</f>
        <v>3.234326879555864E-6</v>
      </c>
      <c r="I5" s="4">
        <f>'NEB Data'!I22*About!$A$40*About!$B$45</f>
        <v>3.3048573722564586E-6</v>
      </c>
      <c r="J5" s="4">
        <f>'NEB Data'!J22*About!$A$40*About!$B$45</f>
        <v>3.355236295614027E-6</v>
      </c>
      <c r="K5" s="4">
        <f>'NEB Data'!K22*About!$A$40*About!$B$45</f>
        <v>3.3854636496285677E-6</v>
      </c>
      <c r="L5" s="4">
        <f>'NEB Data'!L22*About!$A$40*About!$B$45</f>
        <v>3.4156910036431088E-6</v>
      </c>
      <c r="M5" s="4">
        <f>'NEB Data'!M22*About!$A$40*About!$B$45</f>
        <v>3.445918357657649E-6</v>
      </c>
      <c r="N5" s="4">
        <f>'NEB Data'!N22*About!$A$40*About!$B$45</f>
        <v>3.4761457116721901E-6</v>
      </c>
      <c r="O5" s="4">
        <f>'NEB Data'!O22*About!$A$40*About!$B$45</f>
        <v>3.5063730656867307E-6</v>
      </c>
      <c r="P5" s="4">
        <f>'NEB Data'!P22*About!$A$40*About!$B$45</f>
        <v>3.5366004197012714E-6</v>
      </c>
      <c r="Q5" s="4">
        <f>'NEB Data'!Q22*About!$A$40*About!$B$45</f>
        <v>3.5668277737158124E-6</v>
      </c>
      <c r="R5" s="4">
        <f>'NEB Data'!R22*About!$A$40*About!$B$45</f>
        <v>3.5970551277303531E-6</v>
      </c>
      <c r="S5" s="4">
        <f>'NEB Data'!S22*About!$A$40*About!$B$45</f>
        <v>3.6272824817448938E-6</v>
      </c>
      <c r="T5" s="4">
        <f>'NEB Data'!T22*About!$A$40*About!$B$45</f>
        <v>3.6575098357594344E-6</v>
      </c>
      <c r="U5" s="4">
        <f>'NEB Data'!U22*About!$A$40*About!$B$45</f>
        <v>3.6877371897739755E-6</v>
      </c>
      <c r="V5" s="4">
        <f>'NEB Data'!V22*About!$A$40*About!$B$45</f>
        <v>3.7179645437885161E-6</v>
      </c>
      <c r="W5" s="4">
        <f>'NEB Data'!W22*About!$A$40*About!$B$45</f>
        <v>3.7481918978030572E-6</v>
      </c>
      <c r="X5" s="4">
        <f>'NEB Data'!X22*About!$A$40*About!$B$45</f>
        <v>3.7784192518175979E-6</v>
      </c>
      <c r="Y5" s="4">
        <f>'NEB Data'!Y22*About!$A$40*About!$B$45</f>
        <v>3.8086466058321385E-6</v>
      </c>
      <c r="Z5" s="4">
        <f>'NEB Data'!Z22*About!$A$40*About!$B$45</f>
        <v>3.8388739598466796E-6</v>
      </c>
      <c r="AA5" s="4">
        <f>'NEB Data'!AA22*About!$A$40*About!$B$45</f>
        <v>3.8691013138612198E-6</v>
      </c>
      <c r="AB5" s="4">
        <f t="shared" si="1"/>
        <v>3.8993286678757702E-6</v>
      </c>
      <c r="AC5" s="4">
        <f t="shared" si="1"/>
        <v>3.9295560218903028E-6</v>
      </c>
      <c r="AD5" s="4">
        <f t="shared" si="1"/>
        <v>3.959783375904849E-6</v>
      </c>
      <c r="AE5" s="4">
        <f t="shared" si="1"/>
        <v>3.9900107299193952E-6</v>
      </c>
      <c r="AF5" s="4">
        <f t="shared" si="1"/>
        <v>4.0202380839339278E-6</v>
      </c>
      <c r="AG5" s="4">
        <f t="shared" si="1"/>
        <v>4.0504654379484739E-6</v>
      </c>
      <c r="AH5" s="4">
        <f t="shared" si="1"/>
        <v>4.0806927919630065E-6</v>
      </c>
      <c r="AI5" s="4">
        <f t="shared" si="1"/>
        <v>4.1109201459775527E-6</v>
      </c>
      <c r="AJ5" s="4">
        <f t="shared" si="1"/>
        <v>4.1411474999920989E-6</v>
      </c>
      <c r="AK5" s="4">
        <f t="shared" si="1"/>
        <v>4.1713748540066315E-6</v>
      </c>
    </row>
    <row r="6" spans="1:37" x14ac:dyDescent="0.2">
      <c r="A6" s="2" t="s">
        <v>3</v>
      </c>
      <c r="B6" s="4">
        <f>B3</f>
        <v>2.5189461678783986E-6</v>
      </c>
      <c r="C6" s="4">
        <f t="shared" ref="C6:AA6" si="2">C3</f>
        <v>2.8312954926953201E-6</v>
      </c>
      <c r="D6" s="4">
        <f t="shared" si="2"/>
        <v>3.1839479561982959E-6</v>
      </c>
      <c r="E6" s="4">
        <f t="shared" si="2"/>
        <v>3.3048573722564586E-6</v>
      </c>
      <c r="F6" s="4">
        <f t="shared" si="2"/>
        <v>3.4056152189715946E-6</v>
      </c>
      <c r="G6" s="4">
        <f t="shared" si="2"/>
        <v>3.4862214963437038E-6</v>
      </c>
      <c r="H6" s="4">
        <f t="shared" si="2"/>
        <v>3.5668277737158124E-6</v>
      </c>
      <c r="I6" s="4">
        <f t="shared" si="2"/>
        <v>3.6272824817448938E-6</v>
      </c>
      <c r="J6" s="4">
        <f t="shared" si="2"/>
        <v>3.6776614051024618E-6</v>
      </c>
      <c r="K6" s="4">
        <f t="shared" si="2"/>
        <v>3.7078887591170029E-6</v>
      </c>
      <c r="L6" s="4">
        <f t="shared" si="2"/>
        <v>3.7381161131315435E-6</v>
      </c>
      <c r="M6" s="4">
        <f t="shared" si="2"/>
        <v>3.7683434671460842E-6</v>
      </c>
      <c r="N6" s="4">
        <f t="shared" si="2"/>
        <v>3.7985708211606248E-6</v>
      </c>
      <c r="O6" s="4">
        <f t="shared" si="2"/>
        <v>3.8287981751751659E-6</v>
      </c>
      <c r="P6" s="4">
        <f t="shared" si="2"/>
        <v>3.859025529189707E-6</v>
      </c>
      <c r="Q6" s="4">
        <f t="shared" si="2"/>
        <v>3.8892528832042472E-6</v>
      </c>
      <c r="R6" s="4">
        <f t="shared" si="2"/>
        <v>3.9194802372187883E-6</v>
      </c>
      <c r="S6" s="4">
        <f t="shared" si="2"/>
        <v>3.9497075912333285E-6</v>
      </c>
      <c r="T6" s="4">
        <f t="shared" si="2"/>
        <v>3.9799349452478705E-6</v>
      </c>
      <c r="U6" s="4">
        <f t="shared" si="2"/>
        <v>4.0101622992624107E-6</v>
      </c>
      <c r="V6" s="4">
        <f t="shared" si="2"/>
        <v>4.0403896532769509E-6</v>
      </c>
      <c r="W6" s="4">
        <f t="shared" si="2"/>
        <v>4.070617007291492E-6</v>
      </c>
      <c r="X6" s="4">
        <f t="shared" si="2"/>
        <v>4.1109201459775468E-6</v>
      </c>
      <c r="Y6" s="4">
        <f t="shared" si="2"/>
        <v>4.1411474999920878E-6</v>
      </c>
      <c r="Z6" s="4">
        <f t="shared" si="2"/>
        <v>4.1713748540066281E-6</v>
      </c>
      <c r="AA6" s="4">
        <f t="shared" si="2"/>
        <v>4.2016022080211692E-6</v>
      </c>
      <c r="AB6" s="4">
        <f t="shared" si="1"/>
        <v>4.2338447189700092E-6</v>
      </c>
      <c r="AC6" s="4">
        <f t="shared" si="1"/>
        <v>4.2655376416640456E-6</v>
      </c>
      <c r="AD6" s="4">
        <f t="shared" si="1"/>
        <v>4.2972305643580819E-6</v>
      </c>
      <c r="AE6" s="4">
        <f t="shared" si="1"/>
        <v>4.3289234870521183E-6</v>
      </c>
      <c r="AF6" s="4">
        <f t="shared" si="1"/>
        <v>4.3606164097461546E-6</v>
      </c>
      <c r="AG6" s="4">
        <f t="shared" si="1"/>
        <v>4.3923093324401774E-6</v>
      </c>
      <c r="AH6" s="4">
        <f t="shared" si="1"/>
        <v>4.4240022551342138E-6</v>
      </c>
      <c r="AI6" s="4">
        <f t="shared" si="1"/>
        <v>4.4556951778282501E-6</v>
      </c>
      <c r="AJ6" s="4">
        <f t="shared" si="1"/>
        <v>4.4873881005222865E-6</v>
      </c>
      <c r="AK6" s="4">
        <f t="shared" si="1"/>
        <v>4.5190810232163228E-6</v>
      </c>
    </row>
    <row r="7" spans="1:37" x14ac:dyDescent="0.2">
      <c r="A7" s="2" t="s">
        <v>21</v>
      </c>
      <c r="B7" s="4">
        <f>B3</f>
        <v>2.5189461678783986E-6</v>
      </c>
      <c r="C7" s="4">
        <f t="shared" ref="C7:AA7" si="3">C3</f>
        <v>2.8312954926953201E-6</v>
      </c>
      <c r="D7" s="4">
        <f t="shared" si="3"/>
        <v>3.1839479561982959E-6</v>
      </c>
      <c r="E7" s="4">
        <f t="shared" si="3"/>
        <v>3.3048573722564586E-6</v>
      </c>
      <c r="F7" s="4">
        <f t="shared" si="3"/>
        <v>3.4056152189715946E-6</v>
      </c>
      <c r="G7" s="4">
        <f t="shared" si="3"/>
        <v>3.4862214963437038E-6</v>
      </c>
      <c r="H7" s="4">
        <f t="shared" si="3"/>
        <v>3.5668277737158124E-6</v>
      </c>
      <c r="I7" s="4">
        <f t="shared" si="3"/>
        <v>3.6272824817448938E-6</v>
      </c>
      <c r="J7" s="4">
        <f t="shared" si="3"/>
        <v>3.6776614051024618E-6</v>
      </c>
      <c r="K7" s="4">
        <f t="shared" si="3"/>
        <v>3.7078887591170029E-6</v>
      </c>
      <c r="L7" s="4">
        <f t="shared" si="3"/>
        <v>3.7381161131315435E-6</v>
      </c>
      <c r="M7" s="4">
        <f t="shared" si="3"/>
        <v>3.7683434671460842E-6</v>
      </c>
      <c r="N7" s="4">
        <f t="shared" si="3"/>
        <v>3.7985708211606248E-6</v>
      </c>
      <c r="O7" s="4">
        <f t="shared" si="3"/>
        <v>3.8287981751751659E-6</v>
      </c>
      <c r="P7" s="4">
        <f t="shared" si="3"/>
        <v>3.859025529189707E-6</v>
      </c>
      <c r="Q7" s="4">
        <f t="shared" si="3"/>
        <v>3.8892528832042472E-6</v>
      </c>
      <c r="R7" s="4">
        <f t="shared" si="3"/>
        <v>3.9194802372187883E-6</v>
      </c>
      <c r="S7" s="4">
        <f t="shared" si="3"/>
        <v>3.9497075912333285E-6</v>
      </c>
      <c r="T7" s="4">
        <f t="shared" si="3"/>
        <v>3.9799349452478705E-6</v>
      </c>
      <c r="U7" s="4">
        <f t="shared" si="3"/>
        <v>4.0101622992624107E-6</v>
      </c>
      <c r="V7" s="4">
        <f t="shared" si="3"/>
        <v>4.0403896532769509E-6</v>
      </c>
      <c r="W7" s="4">
        <f t="shared" si="3"/>
        <v>4.070617007291492E-6</v>
      </c>
      <c r="X7" s="4">
        <f t="shared" si="3"/>
        <v>4.1109201459775468E-6</v>
      </c>
      <c r="Y7" s="4">
        <f t="shared" si="3"/>
        <v>4.1411474999920878E-6</v>
      </c>
      <c r="Z7" s="4">
        <f t="shared" si="3"/>
        <v>4.1713748540066281E-6</v>
      </c>
      <c r="AA7" s="4">
        <f t="shared" si="3"/>
        <v>4.2016022080211692E-6</v>
      </c>
      <c r="AB7" s="4">
        <f t="shared" si="1"/>
        <v>4.2338447189700092E-6</v>
      </c>
      <c r="AC7" s="4">
        <f t="shared" si="1"/>
        <v>4.2655376416640456E-6</v>
      </c>
      <c r="AD7" s="4">
        <f t="shared" si="1"/>
        <v>4.2972305643580819E-6</v>
      </c>
      <c r="AE7" s="4">
        <f t="shared" si="1"/>
        <v>4.3289234870521183E-6</v>
      </c>
      <c r="AF7" s="4">
        <f t="shared" si="1"/>
        <v>4.3606164097461546E-6</v>
      </c>
      <c r="AG7" s="4">
        <f t="shared" si="1"/>
        <v>4.3923093324401774E-6</v>
      </c>
      <c r="AH7" s="4">
        <f t="shared" si="1"/>
        <v>4.4240022551342138E-6</v>
      </c>
      <c r="AI7" s="4">
        <f t="shared" si="1"/>
        <v>4.4556951778282501E-6</v>
      </c>
      <c r="AJ7" s="4">
        <f t="shared" si="1"/>
        <v>4.4873881005222865E-6</v>
      </c>
      <c r="AK7" s="4">
        <f>TREND($R7:$AA7,$R$1:$AA$1,AK$1)</f>
        <v>4.5190810232163228E-6</v>
      </c>
    </row>
    <row r="8" spans="1:37" x14ac:dyDescent="0.2">
      <c r="A8" s="2" t="s">
        <v>23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ref="AB8:AK8" si="4">TREND($R8:$AA8,$R$1:$AA$1,AB$1)</f>
        <v>0</v>
      </c>
      <c r="AC8" s="9">
        <f t="shared" si="4"/>
        <v>0</v>
      </c>
      <c r="AD8" s="9">
        <f t="shared" si="4"/>
        <v>0</v>
      </c>
      <c r="AE8" s="9">
        <f t="shared" si="4"/>
        <v>0</v>
      </c>
      <c r="AF8" s="9">
        <f t="shared" si="4"/>
        <v>0</v>
      </c>
      <c r="AG8" s="9">
        <f t="shared" si="4"/>
        <v>0</v>
      </c>
      <c r="AH8" s="9">
        <f t="shared" si="4"/>
        <v>0</v>
      </c>
      <c r="AI8" s="9">
        <f t="shared" si="4"/>
        <v>0</v>
      </c>
      <c r="AJ8" s="9">
        <f>TREND($R8:$AA8,$R$1:$AA$1,AJ$1)</f>
        <v>0</v>
      </c>
      <c r="AK8" s="9">
        <f t="shared" si="4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6F67-B8EA-D740-94CE-85C6299DDE81}">
  <sheetPr>
    <tabColor rgb="FF002060"/>
  </sheetPr>
  <dimension ref="A1:AK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baseColWidth="10" defaultColWidth="9.1640625" defaultRowHeight="15" x14ac:dyDescent="0.2"/>
  <cols>
    <col min="1" max="1" width="41.5" style="9" customWidth="1"/>
    <col min="2" max="4" width="10" style="9" customWidth="1"/>
    <col min="5" max="5" width="10" style="8" customWidth="1"/>
    <col min="6" max="27" width="10" style="9" customWidth="1"/>
    <col min="28" max="16384" width="9.1640625" style="9"/>
  </cols>
  <sheetData>
    <row r="1" spans="1:37" x14ac:dyDescent="0.2">
      <c r="A1" s="10" t="s">
        <v>0</v>
      </c>
      <c r="B1" s="10">
        <v>2015</v>
      </c>
      <c r="C1" s="10">
        <v>2016</v>
      </c>
      <c r="D1" s="10">
        <v>2017</v>
      </c>
      <c r="E1" s="11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10" t="s">
        <v>1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</row>
    <row r="3" spans="1:37" x14ac:dyDescent="0.2">
      <c r="A3" s="10" t="s">
        <v>2</v>
      </c>
      <c r="B3" s="4">
        <f>'BFCpUEbS-natural-gas'!B3</f>
        <v>2.5189461678783986E-6</v>
      </c>
      <c r="C3" s="4">
        <f>'BFCpUEbS-natural-gas'!C3</f>
        <v>2.8312954926953201E-6</v>
      </c>
      <c r="D3" s="4">
        <f>'BFCpUEbS-natural-gas'!D3</f>
        <v>3.1839479561982959E-6</v>
      </c>
      <c r="E3" s="4">
        <f>'BFCpUEbS-natural-gas'!E3</f>
        <v>3.3048573722564586E-6</v>
      </c>
      <c r="F3" s="4">
        <f>'BFCpUEbS-natural-gas'!F3</f>
        <v>3.4056152189715946E-6</v>
      </c>
      <c r="G3" s="4">
        <f>'BFCpUEbS-natural-gas'!G3</f>
        <v>3.4862214963437038E-6</v>
      </c>
      <c r="H3" s="4">
        <f>'BFCpUEbS-natural-gas'!H3</f>
        <v>3.5668277737158124E-6</v>
      </c>
      <c r="I3" s="4">
        <f>'BFCpUEbS-natural-gas'!I3</f>
        <v>3.6272824817448938E-6</v>
      </c>
      <c r="J3" s="4">
        <f>'BFCpUEbS-natural-gas'!J3</f>
        <v>3.6776614051024618E-6</v>
      </c>
      <c r="K3" s="4">
        <f>'BFCpUEbS-natural-gas'!K3</f>
        <v>3.7078887591170029E-6</v>
      </c>
      <c r="L3" s="4">
        <f>'BFCpUEbS-natural-gas'!L3</f>
        <v>3.7381161131315435E-6</v>
      </c>
      <c r="M3" s="4">
        <f>'BFCpUEbS-natural-gas'!M3</f>
        <v>3.7683434671460842E-6</v>
      </c>
      <c r="N3" s="4">
        <f>'BFCpUEbS-natural-gas'!N3</f>
        <v>3.7985708211606248E-6</v>
      </c>
      <c r="O3" s="4">
        <f>'BFCpUEbS-natural-gas'!O3</f>
        <v>3.8287981751751659E-6</v>
      </c>
      <c r="P3" s="4">
        <f>'BFCpUEbS-natural-gas'!P3</f>
        <v>3.859025529189707E-6</v>
      </c>
      <c r="Q3" s="4">
        <f>'BFCpUEbS-natural-gas'!Q3</f>
        <v>3.8892528832042472E-6</v>
      </c>
      <c r="R3" s="4">
        <f>'BFCpUEbS-natural-gas'!R3</f>
        <v>3.9194802372187883E-6</v>
      </c>
      <c r="S3" s="4">
        <f>'BFCpUEbS-natural-gas'!S3</f>
        <v>3.9497075912333285E-6</v>
      </c>
      <c r="T3" s="4">
        <f>'BFCpUEbS-natural-gas'!T3</f>
        <v>3.9799349452478705E-6</v>
      </c>
      <c r="U3" s="4">
        <f>'BFCpUEbS-natural-gas'!U3</f>
        <v>4.0101622992624107E-6</v>
      </c>
      <c r="V3" s="4">
        <f>'BFCpUEbS-natural-gas'!V3</f>
        <v>4.0403896532769509E-6</v>
      </c>
      <c r="W3" s="4">
        <f>'BFCpUEbS-natural-gas'!W3</f>
        <v>4.070617007291492E-6</v>
      </c>
      <c r="X3" s="4">
        <f>'BFCpUEbS-natural-gas'!X3</f>
        <v>4.1109201459775468E-6</v>
      </c>
      <c r="Y3" s="4">
        <f>'BFCpUEbS-natural-gas'!Y3</f>
        <v>4.1411474999920878E-6</v>
      </c>
      <c r="Z3" s="4">
        <f>'BFCpUEbS-natural-gas'!Z3</f>
        <v>4.1713748540066281E-6</v>
      </c>
      <c r="AA3" s="4">
        <f>'BFCpUEbS-natural-gas'!AA3</f>
        <v>4.2016022080211692E-6</v>
      </c>
      <c r="AB3" s="4">
        <f>'BFCpUEbS-natural-gas'!AB3</f>
        <v>4.2338447189700092E-6</v>
      </c>
      <c r="AC3" s="4">
        <f>'BFCpUEbS-natural-gas'!AC3</f>
        <v>4.2655376416640456E-6</v>
      </c>
      <c r="AD3" s="4">
        <f>'BFCpUEbS-natural-gas'!AD3</f>
        <v>4.2972305643580819E-6</v>
      </c>
      <c r="AE3" s="4">
        <f>'BFCpUEbS-natural-gas'!AE3</f>
        <v>4.3289234870521183E-6</v>
      </c>
      <c r="AF3" s="4">
        <f>'BFCpUEbS-natural-gas'!AF3</f>
        <v>4.3606164097461546E-6</v>
      </c>
      <c r="AG3" s="4">
        <f>'BFCpUEbS-natural-gas'!AG3</f>
        <v>4.3923093324401774E-6</v>
      </c>
      <c r="AH3" s="4">
        <f>'BFCpUEbS-natural-gas'!AH3</f>
        <v>4.4240022551342138E-6</v>
      </c>
      <c r="AI3" s="4">
        <f>'BFCpUEbS-natural-gas'!AI3</f>
        <v>4.4556951778282501E-6</v>
      </c>
      <c r="AJ3" s="4">
        <f>'BFCpUEbS-natural-gas'!AJ3</f>
        <v>4.4873881005222865E-6</v>
      </c>
      <c r="AK3" s="4">
        <f>'BFCpUEbS-natural-gas'!AK3</f>
        <v>4.5190810232163228E-6</v>
      </c>
    </row>
    <row r="4" spans="1:37" x14ac:dyDescent="0.2">
      <c r="A4" s="10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</row>
    <row r="5" spans="1:37" x14ac:dyDescent="0.2">
      <c r="A5" s="10" t="s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</row>
    <row r="6" spans="1:37" x14ac:dyDescent="0.2">
      <c r="A6" s="10" t="s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</row>
    <row r="7" spans="1:37" x14ac:dyDescent="0.2">
      <c r="A7" s="10" t="s">
        <v>21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</row>
    <row r="8" spans="1:37" x14ac:dyDescent="0.2">
      <c r="A8" s="10" t="s">
        <v>23</v>
      </c>
      <c r="B8" s="9">
        <v>0</v>
      </c>
      <c r="C8" s="9">
        <v>0</v>
      </c>
      <c r="D8" s="9">
        <v>0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ref="AB3:AK8" si="0">TREND($R8:$AA8,$R$1:$AA$1,AB$1)</f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>TREND($R8:$AA8,$R$1:$AA$1,AJ$1)</f>
        <v>0</v>
      </c>
      <c r="AK8" s="9">
        <f t="shared" si="0"/>
        <v>0</v>
      </c>
    </row>
  </sheetData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5" x14ac:dyDescent="0.2"/>
  <cols>
    <col min="1" max="1" width="41.5" style="1" customWidth="1"/>
    <col min="2" max="27" width="10" style="1" customWidth="1"/>
    <col min="28" max="16384" width="9.1640625" style="1"/>
  </cols>
  <sheetData>
    <row r="1" spans="1:37" x14ac:dyDescent="0.2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">
      <c r="A3" s="2" t="s">
        <v>2</v>
      </c>
      <c r="B3" s="7">
        <f>'Other Fuels'!$E$41</f>
        <v>4.5567200000000005E-6</v>
      </c>
      <c r="C3" s="7">
        <f>'Other Fuels'!$E$41</f>
        <v>4.5567200000000005E-6</v>
      </c>
      <c r="D3" s="7">
        <f>'Other Fuels'!$E$41</f>
        <v>4.5567200000000005E-6</v>
      </c>
      <c r="E3" s="7">
        <f>'Other Fuels'!$E$41</f>
        <v>4.5567200000000005E-6</v>
      </c>
      <c r="F3" s="7">
        <f>'Other Fuels'!$E$41</f>
        <v>4.5567200000000005E-6</v>
      </c>
      <c r="G3" s="7">
        <f>'Other Fuels'!$E$41</f>
        <v>4.5567200000000005E-6</v>
      </c>
      <c r="H3" s="7">
        <f>'Other Fuels'!$E$41</f>
        <v>4.5567200000000005E-6</v>
      </c>
      <c r="I3" s="7">
        <f>'Other Fuels'!$E$41</f>
        <v>4.5567200000000005E-6</v>
      </c>
      <c r="J3" s="7">
        <f>'Other Fuels'!$E$41</f>
        <v>4.5567200000000005E-6</v>
      </c>
      <c r="K3" s="7">
        <f>'Other Fuels'!$E$41</f>
        <v>4.5567200000000005E-6</v>
      </c>
      <c r="L3" s="7">
        <f>'Other Fuels'!$E$41</f>
        <v>4.5567200000000005E-6</v>
      </c>
      <c r="M3" s="7">
        <f>'Other Fuels'!$E$41</f>
        <v>4.5567200000000005E-6</v>
      </c>
      <c r="N3" s="7">
        <f>'Other Fuels'!$E$41</f>
        <v>4.5567200000000005E-6</v>
      </c>
      <c r="O3" s="7">
        <f>'Other Fuels'!$E$41</f>
        <v>4.5567200000000005E-6</v>
      </c>
      <c r="P3" s="7">
        <f>'Other Fuels'!$E$41</f>
        <v>4.5567200000000005E-6</v>
      </c>
      <c r="Q3" s="7">
        <f>'Other Fuels'!$E$41</f>
        <v>4.5567200000000005E-6</v>
      </c>
      <c r="R3" s="7">
        <f>'Other Fuels'!$E$41</f>
        <v>4.5567200000000005E-6</v>
      </c>
      <c r="S3" s="7">
        <f>'Other Fuels'!$E$41</f>
        <v>4.5567200000000005E-6</v>
      </c>
      <c r="T3" s="7">
        <f>'Other Fuels'!$E$41</f>
        <v>4.5567200000000005E-6</v>
      </c>
      <c r="U3" s="7">
        <f>'Other Fuels'!$E$41</f>
        <v>4.5567200000000005E-6</v>
      </c>
      <c r="V3" s="7">
        <f>'Other Fuels'!$E$41</f>
        <v>4.5567200000000005E-6</v>
      </c>
      <c r="W3" s="7">
        <f>'Other Fuels'!$E$41</f>
        <v>4.5567200000000005E-6</v>
      </c>
      <c r="X3" s="7">
        <f>'Other Fuels'!$E$41</f>
        <v>4.5567200000000005E-6</v>
      </c>
      <c r="Y3" s="7">
        <f>'Other Fuels'!$E$41</f>
        <v>4.5567200000000005E-6</v>
      </c>
      <c r="Z3" s="7">
        <f>'Other Fuels'!$E$41</f>
        <v>4.5567200000000005E-6</v>
      </c>
      <c r="AA3" s="7">
        <f>'Other Fuels'!$E$41</f>
        <v>4.5567200000000005E-6</v>
      </c>
      <c r="AB3" s="7">
        <f>'Other Fuels'!$E$41</f>
        <v>4.5567200000000005E-6</v>
      </c>
      <c r="AC3" s="7">
        <f>'Other Fuels'!$E$41</f>
        <v>4.5567200000000005E-6</v>
      </c>
      <c r="AD3" s="7">
        <f>'Other Fuels'!$E$41</f>
        <v>4.5567200000000005E-6</v>
      </c>
      <c r="AE3" s="7">
        <f>'Other Fuels'!$E$41</f>
        <v>4.5567200000000005E-6</v>
      </c>
      <c r="AF3" s="7">
        <f>'Other Fuels'!$E$41</f>
        <v>4.5567200000000005E-6</v>
      </c>
      <c r="AG3" s="7">
        <f>'Other Fuels'!$E$41</f>
        <v>4.5567200000000005E-6</v>
      </c>
      <c r="AH3" s="7">
        <f>'Other Fuels'!$E$41</f>
        <v>4.5567200000000005E-6</v>
      </c>
      <c r="AI3" s="7">
        <f>'Other Fuels'!$E$41</f>
        <v>4.5567200000000005E-6</v>
      </c>
      <c r="AJ3" s="7">
        <f>'Other Fuels'!$E$41</f>
        <v>4.5567200000000005E-6</v>
      </c>
      <c r="AK3" s="7">
        <f>'Other Fuels'!$E$41</f>
        <v>4.5567200000000005E-6</v>
      </c>
    </row>
    <row r="4" spans="1:37" x14ac:dyDescent="0.2">
      <c r="A4" s="2" t="s">
        <v>4</v>
      </c>
      <c r="B4" s="7">
        <f>'Other Fuels'!$E$41</f>
        <v>4.5567200000000005E-6</v>
      </c>
      <c r="C4" s="7">
        <f>'Other Fuels'!$E$41</f>
        <v>4.5567200000000005E-6</v>
      </c>
      <c r="D4" s="7">
        <f>'Other Fuels'!$E$41</f>
        <v>4.5567200000000005E-6</v>
      </c>
      <c r="E4" s="7">
        <f>'Other Fuels'!$E$41</f>
        <v>4.5567200000000005E-6</v>
      </c>
      <c r="F4" s="7">
        <f>'Other Fuels'!$E$41</f>
        <v>4.5567200000000005E-6</v>
      </c>
      <c r="G4" s="7">
        <f>'Other Fuels'!$E$41</f>
        <v>4.5567200000000005E-6</v>
      </c>
      <c r="H4" s="7">
        <f>'Other Fuels'!$E$41</f>
        <v>4.5567200000000005E-6</v>
      </c>
      <c r="I4" s="7">
        <f>'Other Fuels'!$E$41</f>
        <v>4.5567200000000005E-6</v>
      </c>
      <c r="J4" s="7">
        <f>'Other Fuels'!$E$41</f>
        <v>4.5567200000000005E-6</v>
      </c>
      <c r="K4" s="7">
        <f>'Other Fuels'!$E$41</f>
        <v>4.5567200000000005E-6</v>
      </c>
      <c r="L4" s="7">
        <f>'Other Fuels'!$E$41</f>
        <v>4.5567200000000005E-6</v>
      </c>
      <c r="M4" s="7">
        <f>'Other Fuels'!$E$41</f>
        <v>4.5567200000000005E-6</v>
      </c>
      <c r="N4" s="7">
        <f>'Other Fuels'!$E$41</f>
        <v>4.5567200000000005E-6</v>
      </c>
      <c r="O4" s="7">
        <f>'Other Fuels'!$E$41</f>
        <v>4.5567200000000005E-6</v>
      </c>
      <c r="P4" s="7">
        <f>'Other Fuels'!$E$41</f>
        <v>4.5567200000000005E-6</v>
      </c>
      <c r="Q4" s="7">
        <f>'Other Fuels'!$E$41</f>
        <v>4.5567200000000005E-6</v>
      </c>
      <c r="R4" s="7">
        <f>'Other Fuels'!$E$41</f>
        <v>4.5567200000000005E-6</v>
      </c>
      <c r="S4" s="7">
        <f>'Other Fuels'!$E$41</f>
        <v>4.5567200000000005E-6</v>
      </c>
      <c r="T4" s="7">
        <f>'Other Fuels'!$E$41</f>
        <v>4.5567200000000005E-6</v>
      </c>
      <c r="U4" s="7">
        <f>'Other Fuels'!$E$41</f>
        <v>4.5567200000000005E-6</v>
      </c>
      <c r="V4" s="7">
        <f>'Other Fuels'!$E$41</f>
        <v>4.5567200000000005E-6</v>
      </c>
      <c r="W4" s="7">
        <f>'Other Fuels'!$E$41</f>
        <v>4.5567200000000005E-6</v>
      </c>
      <c r="X4" s="7">
        <f>'Other Fuels'!$E$41</f>
        <v>4.5567200000000005E-6</v>
      </c>
      <c r="Y4" s="7">
        <f>'Other Fuels'!$E$41</f>
        <v>4.5567200000000005E-6</v>
      </c>
      <c r="Z4" s="7">
        <f>'Other Fuels'!$E$41</f>
        <v>4.5567200000000005E-6</v>
      </c>
      <c r="AA4" s="7">
        <f>'Other Fuels'!$E$41</f>
        <v>4.5567200000000005E-6</v>
      </c>
      <c r="AB4" s="7">
        <f>'Other Fuels'!$E$41</f>
        <v>4.5567200000000005E-6</v>
      </c>
      <c r="AC4" s="7">
        <f>'Other Fuels'!$E$41</f>
        <v>4.5567200000000005E-6</v>
      </c>
      <c r="AD4" s="7">
        <f>'Other Fuels'!$E$41</f>
        <v>4.5567200000000005E-6</v>
      </c>
      <c r="AE4" s="7">
        <f>'Other Fuels'!$E$41</f>
        <v>4.5567200000000005E-6</v>
      </c>
      <c r="AF4" s="7">
        <f>'Other Fuels'!$E$41</f>
        <v>4.5567200000000005E-6</v>
      </c>
      <c r="AG4" s="7">
        <f>'Other Fuels'!$E$41</f>
        <v>4.5567200000000005E-6</v>
      </c>
      <c r="AH4" s="7">
        <f>'Other Fuels'!$E$41</f>
        <v>4.5567200000000005E-6</v>
      </c>
      <c r="AI4" s="7">
        <f>'Other Fuels'!$E$41</f>
        <v>4.5567200000000005E-6</v>
      </c>
      <c r="AJ4" s="7">
        <f>'Other Fuels'!$E$41</f>
        <v>4.5567200000000005E-6</v>
      </c>
      <c r="AK4" s="7">
        <f>'Other Fuels'!$E$41</f>
        <v>4.5567200000000005E-6</v>
      </c>
    </row>
    <row r="5" spans="1:37" x14ac:dyDescent="0.2">
      <c r="A5" s="2" t="s">
        <v>5</v>
      </c>
      <c r="B5" s="7">
        <f>'Other Fuels'!$E$41</f>
        <v>4.5567200000000005E-6</v>
      </c>
      <c r="C5" s="7">
        <f>'Other Fuels'!$E$41</f>
        <v>4.5567200000000005E-6</v>
      </c>
      <c r="D5" s="7">
        <f>'Other Fuels'!$E$41</f>
        <v>4.5567200000000005E-6</v>
      </c>
      <c r="E5" s="7">
        <f>'Other Fuels'!$E$41</f>
        <v>4.5567200000000005E-6</v>
      </c>
      <c r="F5" s="7">
        <f>'Other Fuels'!$E$41</f>
        <v>4.5567200000000005E-6</v>
      </c>
      <c r="G5" s="7">
        <f>'Other Fuels'!$E$41</f>
        <v>4.5567200000000005E-6</v>
      </c>
      <c r="H5" s="7">
        <f>'Other Fuels'!$E$41</f>
        <v>4.5567200000000005E-6</v>
      </c>
      <c r="I5" s="7">
        <f>'Other Fuels'!$E$41</f>
        <v>4.5567200000000005E-6</v>
      </c>
      <c r="J5" s="7">
        <f>'Other Fuels'!$E$41</f>
        <v>4.5567200000000005E-6</v>
      </c>
      <c r="K5" s="7">
        <f>'Other Fuels'!$E$41</f>
        <v>4.5567200000000005E-6</v>
      </c>
      <c r="L5" s="7">
        <f>'Other Fuels'!$E$41</f>
        <v>4.5567200000000005E-6</v>
      </c>
      <c r="M5" s="7">
        <f>'Other Fuels'!$E$41</f>
        <v>4.5567200000000005E-6</v>
      </c>
      <c r="N5" s="7">
        <f>'Other Fuels'!$E$41</f>
        <v>4.5567200000000005E-6</v>
      </c>
      <c r="O5" s="7">
        <f>'Other Fuels'!$E$41</f>
        <v>4.5567200000000005E-6</v>
      </c>
      <c r="P5" s="7">
        <f>'Other Fuels'!$E$41</f>
        <v>4.5567200000000005E-6</v>
      </c>
      <c r="Q5" s="7">
        <f>'Other Fuels'!$E$41</f>
        <v>4.5567200000000005E-6</v>
      </c>
      <c r="R5" s="7">
        <f>'Other Fuels'!$E$41</f>
        <v>4.5567200000000005E-6</v>
      </c>
      <c r="S5" s="7">
        <f>'Other Fuels'!$E$41</f>
        <v>4.5567200000000005E-6</v>
      </c>
      <c r="T5" s="7">
        <f>'Other Fuels'!$E$41</f>
        <v>4.5567200000000005E-6</v>
      </c>
      <c r="U5" s="7">
        <f>'Other Fuels'!$E$41</f>
        <v>4.5567200000000005E-6</v>
      </c>
      <c r="V5" s="7">
        <f>'Other Fuels'!$E$41</f>
        <v>4.5567200000000005E-6</v>
      </c>
      <c r="W5" s="7">
        <f>'Other Fuels'!$E$41</f>
        <v>4.5567200000000005E-6</v>
      </c>
      <c r="X5" s="7">
        <f>'Other Fuels'!$E$41</f>
        <v>4.5567200000000005E-6</v>
      </c>
      <c r="Y5" s="7">
        <f>'Other Fuels'!$E$41</f>
        <v>4.5567200000000005E-6</v>
      </c>
      <c r="Z5" s="7">
        <f>'Other Fuels'!$E$41</f>
        <v>4.5567200000000005E-6</v>
      </c>
      <c r="AA5" s="7">
        <f>'Other Fuels'!$E$41</f>
        <v>4.5567200000000005E-6</v>
      </c>
      <c r="AB5" s="7">
        <f>'Other Fuels'!$E$41</f>
        <v>4.5567200000000005E-6</v>
      </c>
      <c r="AC5" s="7">
        <f>'Other Fuels'!$E$41</f>
        <v>4.5567200000000005E-6</v>
      </c>
      <c r="AD5" s="7">
        <f>'Other Fuels'!$E$41</f>
        <v>4.5567200000000005E-6</v>
      </c>
      <c r="AE5" s="7">
        <f>'Other Fuels'!$E$41</f>
        <v>4.5567200000000005E-6</v>
      </c>
      <c r="AF5" s="7">
        <f>'Other Fuels'!$E$41</f>
        <v>4.5567200000000005E-6</v>
      </c>
      <c r="AG5" s="7">
        <f>'Other Fuels'!$E$41</f>
        <v>4.5567200000000005E-6</v>
      </c>
      <c r="AH5" s="7">
        <f>'Other Fuels'!$E$41</f>
        <v>4.5567200000000005E-6</v>
      </c>
      <c r="AI5" s="7">
        <f>'Other Fuels'!$E$41</f>
        <v>4.5567200000000005E-6</v>
      </c>
      <c r="AJ5" s="7">
        <f>'Other Fuels'!$E$41</f>
        <v>4.5567200000000005E-6</v>
      </c>
      <c r="AK5" s="7">
        <f>'Other Fuels'!$E$41</f>
        <v>4.5567200000000005E-6</v>
      </c>
    </row>
    <row r="6" spans="1:37" x14ac:dyDescent="0.2">
      <c r="A6" s="2" t="s">
        <v>3</v>
      </c>
      <c r="B6" s="7">
        <f>'Other Fuels'!$E$41</f>
        <v>4.5567200000000005E-6</v>
      </c>
      <c r="C6" s="7">
        <f>'Other Fuels'!$E$41</f>
        <v>4.5567200000000005E-6</v>
      </c>
      <c r="D6" s="7">
        <f>'Other Fuels'!$E$41</f>
        <v>4.5567200000000005E-6</v>
      </c>
      <c r="E6" s="7">
        <f>'Other Fuels'!$E$41</f>
        <v>4.5567200000000005E-6</v>
      </c>
      <c r="F6" s="7">
        <f>'Other Fuels'!$E$41</f>
        <v>4.5567200000000005E-6</v>
      </c>
      <c r="G6" s="7">
        <f>'Other Fuels'!$E$41</f>
        <v>4.5567200000000005E-6</v>
      </c>
      <c r="H6" s="7">
        <f>'Other Fuels'!$E$41</f>
        <v>4.5567200000000005E-6</v>
      </c>
      <c r="I6" s="7">
        <f>'Other Fuels'!$E$41</f>
        <v>4.5567200000000005E-6</v>
      </c>
      <c r="J6" s="7">
        <f>'Other Fuels'!$E$41</f>
        <v>4.5567200000000005E-6</v>
      </c>
      <c r="K6" s="7">
        <f>'Other Fuels'!$E$41</f>
        <v>4.5567200000000005E-6</v>
      </c>
      <c r="L6" s="7">
        <f>'Other Fuels'!$E$41</f>
        <v>4.5567200000000005E-6</v>
      </c>
      <c r="M6" s="7">
        <f>'Other Fuels'!$E$41</f>
        <v>4.5567200000000005E-6</v>
      </c>
      <c r="N6" s="7">
        <f>'Other Fuels'!$E$41</f>
        <v>4.5567200000000005E-6</v>
      </c>
      <c r="O6" s="7">
        <f>'Other Fuels'!$E$41</f>
        <v>4.5567200000000005E-6</v>
      </c>
      <c r="P6" s="7">
        <f>'Other Fuels'!$E$41</f>
        <v>4.5567200000000005E-6</v>
      </c>
      <c r="Q6" s="7">
        <f>'Other Fuels'!$E$41</f>
        <v>4.5567200000000005E-6</v>
      </c>
      <c r="R6" s="7">
        <f>'Other Fuels'!$E$41</f>
        <v>4.5567200000000005E-6</v>
      </c>
      <c r="S6" s="7">
        <f>'Other Fuels'!$E$41</f>
        <v>4.5567200000000005E-6</v>
      </c>
      <c r="T6" s="7">
        <f>'Other Fuels'!$E$41</f>
        <v>4.5567200000000005E-6</v>
      </c>
      <c r="U6" s="7">
        <f>'Other Fuels'!$E$41</f>
        <v>4.5567200000000005E-6</v>
      </c>
      <c r="V6" s="7">
        <f>'Other Fuels'!$E$41</f>
        <v>4.5567200000000005E-6</v>
      </c>
      <c r="W6" s="7">
        <f>'Other Fuels'!$E$41</f>
        <v>4.5567200000000005E-6</v>
      </c>
      <c r="X6" s="7">
        <f>'Other Fuels'!$E$41</f>
        <v>4.5567200000000005E-6</v>
      </c>
      <c r="Y6" s="7">
        <f>'Other Fuels'!$E$41</f>
        <v>4.5567200000000005E-6</v>
      </c>
      <c r="Z6" s="7">
        <f>'Other Fuels'!$E$41</f>
        <v>4.5567200000000005E-6</v>
      </c>
      <c r="AA6" s="7">
        <f>'Other Fuels'!$E$41</f>
        <v>4.5567200000000005E-6</v>
      </c>
      <c r="AB6" s="7">
        <f>'Other Fuels'!$E$41</f>
        <v>4.5567200000000005E-6</v>
      </c>
      <c r="AC6" s="7">
        <f>'Other Fuels'!$E$41</f>
        <v>4.5567200000000005E-6</v>
      </c>
      <c r="AD6" s="7">
        <f>'Other Fuels'!$E$41</f>
        <v>4.5567200000000005E-6</v>
      </c>
      <c r="AE6" s="7">
        <f>'Other Fuels'!$E$41</f>
        <v>4.5567200000000005E-6</v>
      </c>
      <c r="AF6" s="7">
        <f>'Other Fuels'!$E$41</f>
        <v>4.5567200000000005E-6</v>
      </c>
      <c r="AG6" s="7">
        <f>'Other Fuels'!$E$41</f>
        <v>4.5567200000000005E-6</v>
      </c>
      <c r="AH6" s="7">
        <f>'Other Fuels'!$E$41</f>
        <v>4.5567200000000005E-6</v>
      </c>
      <c r="AI6" s="7">
        <f>'Other Fuels'!$E$41</f>
        <v>4.5567200000000005E-6</v>
      </c>
      <c r="AJ6" s="7">
        <f>'Other Fuels'!$E$41</f>
        <v>4.5567200000000005E-6</v>
      </c>
      <c r="AK6" s="7">
        <f>'Other Fuels'!$E$41</f>
        <v>4.5567200000000005E-6</v>
      </c>
    </row>
    <row r="7" spans="1:37" x14ac:dyDescent="0.2">
      <c r="A7" s="2" t="s">
        <v>21</v>
      </c>
      <c r="B7" s="7">
        <f t="shared" ref="B7" si="1">B3</f>
        <v>4.5567200000000005E-6</v>
      </c>
      <c r="C7" s="7">
        <f t="shared" ref="C7:AA7" si="2">C3</f>
        <v>4.5567200000000005E-6</v>
      </c>
      <c r="D7" s="7">
        <f t="shared" si="2"/>
        <v>4.5567200000000005E-6</v>
      </c>
      <c r="E7" s="7">
        <f t="shared" si="2"/>
        <v>4.5567200000000005E-6</v>
      </c>
      <c r="F7" s="7">
        <f t="shared" si="2"/>
        <v>4.5567200000000005E-6</v>
      </c>
      <c r="G7" s="7">
        <f t="shared" si="2"/>
        <v>4.5567200000000005E-6</v>
      </c>
      <c r="H7" s="7">
        <f t="shared" si="2"/>
        <v>4.5567200000000005E-6</v>
      </c>
      <c r="I7" s="7">
        <f t="shared" si="2"/>
        <v>4.5567200000000005E-6</v>
      </c>
      <c r="J7" s="7">
        <f t="shared" si="2"/>
        <v>4.5567200000000005E-6</v>
      </c>
      <c r="K7" s="7">
        <f t="shared" si="2"/>
        <v>4.5567200000000005E-6</v>
      </c>
      <c r="L7" s="7">
        <f t="shared" si="2"/>
        <v>4.5567200000000005E-6</v>
      </c>
      <c r="M7" s="7">
        <f t="shared" si="2"/>
        <v>4.5567200000000005E-6</v>
      </c>
      <c r="N7" s="7">
        <f t="shared" si="2"/>
        <v>4.5567200000000005E-6</v>
      </c>
      <c r="O7" s="7">
        <f t="shared" si="2"/>
        <v>4.5567200000000005E-6</v>
      </c>
      <c r="P7" s="7">
        <f t="shared" si="2"/>
        <v>4.5567200000000005E-6</v>
      </c>
      <c r="Q7" s="7">
        <f t="shared" si="2"/>
        <v>4.5567200000000005E-6</v>
      </c>
      <c r="R7" s="7">
        <f t="shared" si="2"/>
        <v>4.5567200000000005E-6</v>
      </c>
      <c r="S7" s="7">
        <f t="shared" si="2"/>
        <v>4.5567200000000005E-6</v>
      </c>
      <c r="T7" s="7">
        <f t="shared" si="2"/>
        <v>4.5567200000000005E-6</v>
      </c>
      <c r="U7" s="7">
        <f t="shared" si="2"/>
        <v>4.5567200000000005E-6</v>
      </c>
      <c r="V7" s="7">
        <f t="shared" si="2"/>
        <v>4.5567200000000005E-6</v>
      </c>
      <c r="W7" s="7">
        <f t="shared" si="2"/>
        <v>4.5567200000000005E-6</v>
      </c>
      <c r="X7" s="7">
        <f t="shared" si="2"/>
        <v>4.5567200000000005E-6</v>
      </c>
      <c r="Y7" s="7">
        <f t="shared" si="2"/>
        <v>4.5567200000000005E-6</v>
      </c>
      <c r="Z7" s="7">
        <f t="shared" si="2"/>
        <v>4.5567200000000005E-6</v>
      </c>
      <c r="AA7" s="7">
        <f t="shared" si="2"/>
        <v>4.5567200000000005E-6</v>
      </c>
      <c r="AB7" s="9">
        <f t="shared" ref="AB7:AK8" si="3">TREND($R7:$AA7,$R$1:$AA$1,AB$1)</f>
        <v>4.5567199999999996E-6</v>
      </c>
      <c r="AC7" s="9">
        <f t="shared" si="3"/>
        <v>4.5567199999999996E-6</v>
      </c>
      <c r="AD7" s="9">
        <f t="shared" si="3"/>
        <v>4.5567199999999996E-6</v>
      </c>
      <c r="AE7" s="9">
        <f t="shared" si="3"/>
        <v>4.5567199999999996E-6</v>
      </c>
      <c r="AF7" s="9">
        <f t="shared" si="3"/>
        <v>4.5567199999999996E-6</v>
      </c>
      <c r="AG7" s="9">
        <f t="shared" si="3"/>
        <v>4.5567199999999996E-6</v>
      </c>
      <c r="AH7" s="9">
        <f t="shared" si="3"/>
        <v>4.5567199999999996E-6</v>
      </c>
      <c r="AI7" s="9">
        <f t="shared" si="3"/>
        <v>4.5567199999999996E-6</v>
      </c>
      <c r="AJ7" s="9">
        <f t="shared" si="3"/>
        <v>4.5567199999999996E-6</v>
      </c>
      <c r="AK7" s="9">
        <f t="shared" si="3"/>
        <v>4.5567199999999996E-6</v>
      </c>
    </row>
    <row r="8" spans="1:37" x14ac:dyDescent="0.2">
      <c r="A8" s="2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3"/>
        <v>0</v>
      </c>
      <c r="AC8" s="9">
        <f t="shared" si="3"/>
        <v>0</v>
      </c>
      <c r="AD8" s="9">
        <f t="shared" si="3"/>
        <v>0</v>
      </c>
      <c r="AE8" s="9">
        <f t="shared" si="3"/>
        <v>0</v>
      </c>
      <c r="AF8" s="9">
        <f t="shared" si="3"/>
        <v>0</v>
      </c>
      <c r="AG8" s="9">
        <f t="shared" si="3"/>
        <v>0</v>
      </c>
      <c r="AH8" s="9">
        <f t="shared" si="3"/>
        <v>0</v>
      </c>
      <c r="AI8" s="9">
        <f t="shared" si="3"/>
        <v>0</v>
      </c>
      <c r="AJ8" s="9">
        <f t="shared" si="3"/>
        <v>0</v>
      </c>
      <c r="AK8" s="9">
        <f t="shared" si="3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Data Source Key</vt:lpstr>
      <vt:lpstr>NEB Data</vt:lpstr>
      <vt:lpstr>Other Fuels</vt:lpstr>
      <vt:lpstr>BFCpUEbS-electricity</vt:lpstr>
      <vt:lpstr>BFCpUEbS-coal</vt:lpstr>
      <vt:lpstr>BFCpUEbS-natural-gas</vt:lpstr>
      <vt:lpstr>BFCpUEbS-nuclear</vt:lpstr>
      <vt:lpstr>BFCpUEbS-biomass</vt:lpstr>
      <vt:lpstr>BFCpUEbS-petroleum-gasoline</vt:lpstr>
      <vt:lpstr>BFCpUEbS-petroleum-diesel</vt:lpstr>
      <vt:lpstr>BFCpUEbS-biofuel-gasoline</vt:lpstr>
      <vt:lpstr>BFCpUEbS-hydro</vt:lpstr>
      <vt:lpstr>BFCpUEbS-solar</vt:lpstr>
      <vt:lpstr>BFCpUEbS-wind</vt:lpstr>
      <vt:lpstr>BFCpUEbS-biofuel-diesel</vt:lpstr>
      <vt:lpstr>BFCpUEbS-geothermal</vt:lpstr>
      <vt:lpstr>BFCpUEbS-jet-fuel</vt:lpstr>
      <vt:lpstr>BFCpUEbS-heat</vt:lpstr>
      <vt:lpstr>BFCpUEbS-lignite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Benjamin Israel</cp:lastModifiedBy>
  <dcterms:created xsi:type="dcterms:W3CDTF">2012-03-07T20:42:24Z</dcterms:created>
  <dcterms:modified xsi:type="dcterms:W3CDTF">2018-11-22T23:22:56Z</dcterms:modified>
</cp:coreProperties>
</file>