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defaultThemeVersion="124226"/>
  <mc:AlternateContent xmlns:mc="http://schemas.openxmlformats.org/markup-compatibility/2006">
    <mc:Choice Requires="x15">
      <x15ac:absPath xmlns:x15ac="http://schemas.microsoft.com/office/spreadsheetml/2010/11/ac" url="C:\Users\Kieran\Dropbox\Provincial EPS\AB EPS\InputData\fuels\BS\"/>
    </mc:Choice>
  </mc:AlternateContent>
  <xr:revisionPtr revIDLastSave="0" documentId="13_ncr:1_{D5DC4FA1-F939-4890-B345-FB207A4BB607}" xr6:coauthVersionLast="34" xr6:coauthVersionMax="34" xr10:uidLastSave="{00000000-0000-0000-0000-000000000000}"/>
  <bookViews>
    <workbookView xWindow="360" yWindow="108" windowWidth="19428" windowHeight="9036" firstSheet="4" activeTab="6" xr2:uid="{00000000-000D-0000-FFFF-FFFF00000000}"/>
  </bookViews>
  <sheets>
    <sheet name="About" sheetId="1" r:id="rId1"/>
    <sheet name="CAN Fossil Subsidies" sheetId="16" r:id="rId2"/>
    <sheet name="CAN Primary Energy" sheetId="18" r:id="rId3"/>
    <sheet name="CAN Fossil Calculations" sheetId="19" r:id="rId4"/>
    <sheet name="CAN RE subsidy programs" sheetId="20" r:id="rId5"/>
    <sheet name="CAN RE Calculations" sheetId="21" r:id="rId6"/>
    <sheet name="BS-BSfTFpEUP" sheetId="10" r:id="rId7"/>
    <sheet name="BS-BSpUEO" sheetId="11" r:id="rId8"/>
    <sheet name="BS-BSpUECB" sheetId="22" r:id="rId9"/>
  </sheets>
  <calcPr calcId="179021"/>
</workbook>
</file>

<file path=xl/calcChain.xml><?xml version="1.0" encoding="utf-8"?>
<calcChain xmlns="http://schemas.openxmlformats.org/spreadsheetml/2006/main">
  <c r="C17" i="10" l="1"/>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AG17" i="10"/>
  <c r="AH17" i="10"/>
  <c r="AI17" i="10"/>
  <c r="AJ17" i="10"/>
  <c r="AK17" i="10"/>
  <c r="B17" i="10"/>
  <c r="B5" i="10"/>
  <c r="AK5" i="10"/>
  <c r="W5" i="10" l="1"/>
  <c r="AD5" i="10"/>
  <c r="AG5" i="10"/>
  <c r="V5" i="10"/>
  <c r="AF5" i="10"/>
  <c r="N5" i="10"/>
  <c r="G5" i="10"/>
  <c r="AE5" i="10"/>
  <c r="P5" i="10"/>
  <c r="I5" i="10"/>
  <c r="Y5" i="10"/>
  <c r="J5" i="10"/>
  <c r="AI5" i="10"/>
  <c r="Z5" i="10"/>
  <c r="K5" i="10"/>
  <c r="AJ5" i="10"/>
  <c r="F5" i="10"/>
  <c r="O5" i="10"/>
  <c r="H5" i="10"/>
  <c r="X5" i="10"/>
  <c r="Q5" i="10"/>
  <c r="R5" i="10"/>
  <c r="AH5" i="10"/>
  <c r="C5" i="10"/>
  <c r="S5" i="10"/>
  <c r="AA5" i="10"/>
  <c r="D5" i="10"/>
  <c r="L5" i="10"/>
  <c r="T5" i="10"/>
  <c r="AB5" i="10"/>
  <c r="E5" i="10"/>
  <c r="M5" i="10"/>
  <c r="U5" i="10"/>
  <c r="AC5" i="10"/>
  <c r="AK14" i="22"/>
  <c r="AJ14" i="22"/>
  <c r="AI14" i="22"/>
  <c r="AH14" i="22"/>
  <c r="AG14" i="22"/>
  <c r="AF14" i="22"/>
  <c r="AE14" i="22"/>
  <c r="AD14" i="22"/>
  <c r="AC14" i="22"/>
  <c r="AB14" i="22"/>
  <c r="AA14" i="22"/>
  <c r="Z14" i="22"/>
  <c r="Y14" i="22"/>
  <c r="X14" i="22"/>
  <c r="W14" i="22"/>
  <c r="V14" i="22"/>
  <c r="U14" i="22"/>
  <c r="T14" i="22"/>
  <c r="S14" i="22"/>
  <c r="R14" i="22"/>
  <c r="AK13" i="22"/>
  <c r="AJ13" i="22"/>
  <c r="AI13" i="22"/>
  <c r="AH13" i="22"/>
  <c r="AG13" i="22"/>
  <c r="AF13" i="22"/>
  <c r="AE13" i="22"/>
  <c r="AD13" i="22"/>
  <c r="AC13" i="22"/>
  <c r="AB13" i="22"/>
  <c r="AA13" i="22"/>
  <c r="Z13" i="22"/>
  <c r="Y13" i="22"/>
  <c r="X13" i="22"/>
  <c r="W13" i="22"/>
  <c r="V13" i="22"/>
  <c r="U13" i="22"/>
  <c r="T13" i="22"/>
  <c r="S13" i="22"/>
  <c r="R13" i="22"/>
  <c r="AK12" i="22"/>
  <c r="AJ12" i="22"/>
  <c r="AI12" i="22"/>
  <c r="AH12" i="22"/>
  <c r="AG12" i="22"/>
  <c r="AF12" i="22"/>
  <c r="AE12" i="22"/>
  <c r="AD12" i="22"/>
  <c r="AC12" i="22"/>
  <c r="AB12" i="22"/>
  <c r="AA12" i="22"/>
  <c r="Z12" i="22"/>
  <c r="Y12" i="22"/>
  <c r="X12" i="22"/>
  <c r="W12" i="22"/>
  <c r="V12" i="22"/>
  <c r="U12" i="22"/>
  <c r="T12" i="22"/>
  <c r="S12" i="22"/>
  <c r="R12" i="22"/>
  <c r="AK11" i="22"/>
  <c r="AJ11" i="22"/>
  <c r="AI11" i="22"/>
  <c r="AH11" i="22"/>
  <c r="AG11" i="22"/>
  <c r="AF11" i="22"/>
  <c r="AE11" i="22"/>
  <c r="AD11" i="22"/>
  <c r="AC11" i="22"/>
  <c r="AB11" i="22"/>
  <c r="AA11" i="22"/>
  <c r="Z11" i="22"/>
  <c r="Y11" i="22"/>
  <c r="X11" i="22"/>
  <c r="W11" i="22"/>
  <c r="V11" i="22"/>
  <c r="U11" i="22"/>
  <c r="T11" i="22"/>
  <c r="S11" i="22"/>
  <c r="R11" i="22"/>
  <c r="AK10" i="22"/>
  <c r="AJ10" i="22"/>
  <c r="AI10" i="22"/>
  <c r="AH10" i="22"/>
  <c r="AG10" i="22"/>
  <c r="AF10" i="22"/>
  <c r="AE10" i="22"/>
  <c r="AD10" i="22"/>
  <c r="AC10" i="22"/>
  <c r="AB10" i="22"/>
  <c r="AA10" i="22"/>
  <c r="Z10" i="22"/>
  <c r="Y10" i="22"/>
  <c r="X10" i="22"/>
  <c r="W10" i="22"/>
  <c r="V10" i="22"/>
  <c r="U10" i="22"/>
  <c r="T10" i="22"/>
  <c r="S10" i="22"/>
  <c r="R10" i="22"/>
  <c r="AK9" i="22"/>
  <c r="AJ9" i="22"/>
  <c r="AI9" i="22"/>
  <c r="AH9" i="22"/>
  <c r="AG9" i="22"/>
  <c r="AF9" i="22"/>
  <c r="AE9" i="22"/>
  <c r="AD9" i="22"/>
  <c r="AC9" i="22"/>
  <c r="AB9" i="22"/>
  <c r="AA9" i="22"/>
  <c r="Z9" i="22"/>
  <c r="Y9" i="22"/>
  <c r="X9" i="22"/>
  <c r="W9" i="22"/>
  <c r="V9" i="22"/>
  <c r="U9" i="22"/>
  <c r="T9" i="22"/>
  <c r="S9" i="22"/>
  <c r="R9" i="22"/>
  <c r="AK8" i="22"/>
  <c r="AJ8" i="22"/>
  <c r="AI8" i="22"/>
  <c r="AH8" i="22"/>
  <c r="AG8" i="22"/>
  <c r="AF8" i="22"/>
  <c r="AE8" i="22"/>
  <c r="AD8" i="22"/>
  <c r="AC8" i="22"/>
  <c r="AB8" i="22"/>
  <c r="AA8" i="22"/>
  <c r="Z8" i="22"/>
  <c r="Y8" i="22"/>
  <c r="X8" i="22"/>
  <c r="W8" i="22"/>
  <c r="V8" i="22"/>
  <c r="U8" i="22"/>
  <c r="T8" i="22"/>
  <c r="S8" i="22"/>
  <c r="R8" i="22"/>
  <c r="AK7" i="22"/>
  <c r="AJ7" i="22"/>
  <c r="AI7" i="22"/>
  <c r="AH7" i="22"/>
  <c r="AG7" i="22"/>
  <c r="AF7" i="22"/>
  <c r="AE7" i="22"/>
  <c r="AD7" i="22"/>
  <c r="AC7" i="22"/>
  <c r="AB7" i="22"/>
  <c r="AA7" i="22"/>
  <c r="Z7" i="22"/>
  <c r="Y7" i="22"/>
  <c r="X7" i="22"/>
  <c r="W7" i="22"/>
  <c r="V7" i="22"/>
  <c r="U7" i="22"/>
  <c r="T7" i="22"/>
  <c r="S7" i="22"/>
  <c r="R7" i="22"/>
  <c r="AK6" i="22"/>
  <c r="AJ6" i="22"/>
  <c r="AI6" i="22"/>
  <c r="AH6" i="22"/>
  <c r="AG6" i="22"/>
  <c r="AF6" i="22"/>
  <c r="AE6" i="22"/>
  <c r="AD6" i="22"/>
  <c r="AC6" i="22"/>
  <c r="AB6" i="22"/>
  <c r="AA6" i="22"/>
  <c r="Z6" i="22"/>
  <c r="Y6" i="22"/>
  <c r="X6" i="22"/>
  <c r="W6" i="22"/>
  <c r="V6" i="22"/>
  <c r="U6" i="22"/>
  <c r="T6" i="22"/>
  <c r="S6" i="22"/>
  <c r="R6" i="22"/>
  <c r="AK5" i="22"/>
  <c r="AJ5" i="22"/>
  <c r="AI5" i="22"/>
  <c r="AH5" i="22"/>
  <c r="AG5" i="22"/>
  <c r="AF5" i="22"/>
  <c r="AE5" i="22"/>
  <c r="AD5" i="22"/>
  <c r="AC5" i="22"/>
  <c r="AB5" i="22"/>
  <c r="AA5" i="22"/>
  <c r="Z5" i="22"/>
  <c r="Y5" i="22"/>
  <c r="X5" i="22"/>
  <c r="W5" i="22"/>
  <c r="V5" i="22"/>
  <c r="U5" i="22"/>
  <c r="T5" i="22"/>
  <c r="S5" i="22"/>
  <c r="R5" i="22"/>
  <c r="AK4" i="22"/>
  <c r="AJ4" i="22"/>
  <c r="AI4" i="22"/>
  <c r="AH4" i="22"/>
  <c r="AG4" i="22"/>
  <c r="AF4" i="22"/>
  <c r="AE4" i="22"/>
  <c r="AD4" i="22"/>
  <c r="AC4" i="22"/>
  <c r="AB4" i="22"/>
  <c r="AA4" i="22"/>
  <c r="Z4" i="22"/>
  <c r="Y4" i="22"/>
  <c r="X4" i="22"/>
  <c r="W4" i="22"/>
  <c r="V4" i="22"/>
  <c r="U4" i="22"/>
  <c r="T4" i="22"/>
  <c r="S4" i="22"/>
  <c r="R4" i="22"/>
  <c r="AK3" i="22"/>
  <c r="AJ3" i="22"/>
  <c r="AI3" i="22"/>
  <c r="AH3" i="22"/>
  <c r="AG3" i="22"/>
  <c r="AF3" i="22"/>
  <c r="AE3" i="22"/>
  <c r="AD3" i="22"/>
  <c r="AC3" i="22"/>
  <c r="AB3" i="22"/>
  <c r="AA3" i="22"/>
  <c r="Z3" i="22"/>
  <c r="Y3" i="22"/>
  <c r="X3" i="22"/>
  <c r="W3" i="22"/>
  <c r="V3" i="22"/>
  <c r="U3" i="22"/>
  <c r="T3" i="22"/>
  <c r="S3" i="22"/>
  <c r="R3" i="22"/>
  <c r="AK2" i="22"/>
  <c r="AJ2" i="22"/>
  <c r="AI2" i="22"/>
  <c r="AH2" i="22"/>
  <c r="AG2" i="22"/>
  <c r="AF2" i="22"/>
  <c r="AE2" i="22"/>
  <c r="AD2" i="22"/>
  <c r="AC2" i="22"/>
  <c r="AB2" i="22"/>
  <c r="AA2" i="22"/>
  <c r="Z2" i="22"/>
  <c r="Y2" i="22"/>
  <c r="X2" i="22"/>
  <c r="W2" i="22"/>
  <c r="V2" i="22"/>
  <c r="U2" i="22"/>
  <c r="T2" i="22"/>
  <c r="S2" i="22"/>
  <c r="R2" i="22"/>
  <c r="R3" i="11" l="1"/>
  <c r="S3" i="11"/>
  <c r="T3" i="11"/>
  <c r="U3" i="11"/>
  <c r="V3" i="11"/>
  <c r="W3" i="11"/>
  <c r="X3" i="11"/>
  <c r="Y3" i="11"/>
  <c r="Z3" i="11"/>
  <c r="AA3" i="11"/>
  <c r="AB3" i="11"/>
  <c r="AC3" i="11"/>
  <c r="AD3" i="11"/>
  <c r="AE3" i="11"/>
  <c r="AF3" i="11"/>
  <c r="AG3" i="11"/>
  <c r="AH3" i="11"/>
  <c r="AI3" i="11"/>
  <c r="AJ3" i="11"/>
  <c r="AK3" i="11"/>
  <c r="R4" i="11"/>
  <c r="S4" i="11"/>
  <c r="T4" i="11"/>
  <c r="U4" i="11"/>
  <c r="V4" i="11"/>
  <c r="W4" i="11"/>
  <c r="X4" i="11"/>
  <c r="Y4" i="11"/>
  <c r="Z4" i="11"/>
  <c r="AA4" i="11"/>
  <c r="AB4" i="11"/>
  <c r="AC4" i="11"/>
  <c r="AD4" i="11"/>
  <c r="AE4" i="11"/>
  <c r="AF4" i="11"/>
  <c r="AG4" i="11"/>
  <c r="AH4" i="11"/>
  <c r="AI4" i="11"/>
  <c r="AJ4" i="11"/>
  <c r="AK4" i="11"/>
  <c r="R5" i="11"/>
  <c r="S5" i="11"/>
  <c r="T5" i="11"/>
  <c r="U5" i="11"/>
  <c r="V5" i="11"/>
  <c r="W5" i="11"/>
  <c r="X5" i="11"/>
  <c r="Y5" i="11"/>
  <c r="Z5" i="11"/>
  <c r="AA5" i="11"/>
  <c r="AB5" i="11"/>
  <c r="AC5" i="11"/>
  <c r="AD5" i="11"/>
  <c r="AE5" i="11"/>
  <c r="AF5" i="11"/>
  <c r="AG5" i="11"/>
  <c r="AH5" i="11"/>
  <c r="AI5" i="11"/>
  <c r="AJ5" i="11"/>
  <c r="AK5" i="11"/>
  <c r="R6" i="11"/>
  <c r="S6" i="11"/>
  <c r="T6" i="11"/>
  <c r="U6" i="11"/>
  <c r="V6" i="11"/>
  <c r="W6" i="11"/>
  <c r="X6" i="11"/>
  <c r="Y6" i="11"/>
  <c r="Z6" i="11"/>
  <c r="AA6" i="11"/>
  <c r="AB6" i="11"/>
  <c r="AC6" i="11"/>
  <c r="AD6" i="11"/>
  <c r="AE6" i="11"/>
  <c r="AF6" i="11"/>
  <c r="AG6" i="11"/>
  <c r="AH6" i="11"/>
  <c r="AI6" i="11"/>
  <c r="AJ6" i="11"/>
  <c r="AK6" i="11"/>
  <c r="R7" i="11"/>
  <c r="S7" i="11"/>
  <c r="T7" i="11"/>
  <c r="U7" i="11"/>
  <c r="V7" i="11"/>
  <c r="W7" i="11"/>
  <c r="X7" i="11"/>
  <c r="Y7" i="11"/>
  <c r="Z7" i="11"/>
  <c r="AA7" i="11"/>
  <c r="AB7" i="11"/>
  <c r="AC7" i="11"/>
  <c r="AD7" i="11"/>
  <c r="AE7" i="11"/>
  <c r="AF7" i="11"/>
  <c r="AG7" i="11"/>
  <c r="AH7" i="11"/>
  <c r="AI7" i="11"/>
  <c r="AJ7" i="11"/>
  <c r="AK7" i="11"/>
  <c r="R8" i="11"/>
  <c r="S8" i="11"/>
  <c r="T8" i="11"/>
  <c r="U8" i="11"/>
  <c r="V8" i="11"/>
  <c r="W8" i="11"/>
  <c r="X8" i="11"/>
  <c r="Y8" i="11"/>
  <c r="Z8" i="11"/>
  <c r="AA8" i="11"/>
  <c r="AB8" i="11"/>
  <c r="AC8" i="11"/>
  <c r="AD8" i="11"/>
  <c r="AE8" i="11"/>
  <c r="AF8" i="11"/>
  <c r="AG8" i="11"/>
  <c r="AH8" i="11"/>
  <c r="AI8" i="11"/>
  <c r="AJ8" i="11"/>
  <c r="AK8" i="11"/>
  <c r="R9" i="11"/>
  <c r="S9" i="11"/>
  <c r="T9" i="11"/>
  <c r="U9" i="11"/>
  <c r="V9" i="11"/>
  <c r="W9" i="11"/>
  <c r="X9" i="11"/>
  <c r="Y9" i="11"/>
  <c r="Z9" i="11"/>
  <c r="AA9" i="11"/>
  <c r="AB9" i="11"/>
  <c r="AC9" i="11"/>
  <c r="AD9" i="11"/>
  <c r="AE9" i="11"/>
  <c r="AF9" i="11"/>
  <c r="AG9" i="11"/>
  <c r="AH9" i="11"/>
  <c r="AI9" i="11"/>
  <c r="AJ9" i="11"/>
  <c r="AK9" i="11"/>
  <c r="R10" i="11"/>
  <c r="S10" i="11"/>
  <c r="T10" i="11"/>
  <c r="U10" i="11"/>
  <c r="V10" i="11"/>
  <c r="W10" i="11"/>
  <c r="X10" i="11"/>
  <c r="Y10" i="11"/>
  <c r="Z10" i="11"/>
  <c r="AA10" i="11"/>
  <c r="AB10" i="11"/>
  <c r="AC10" i="11"/>
  <c r="AD10" i="11"/>
  <c r="AE10" i="11"/>
  <c r="AF10" i="11"/>
  <c r="AG10" i="11"/>
  <c r="AH10" i="11"/>
  <c r="AI10" i="11"/>
  <c r="AJ10" i="11"/>
  <c r="AK10" i="11"/>
  <c r="R11" i="11"/>
  <c r="S11" i="11"/>
  <c r="T11" i="11"/>
  <c r="U11" i="11"/>
  <c r="V11" i="11"/>
  <c r="W11" i="11"/>
  <c r="X11" i="11"/>
  <c r="Y11" i="11"/>
  <c r="Z11" i="11"/>
  <c r="AA11" i="11"/>
  <c r="AB11" i="11"/>
  <c r="AC11" i="11"/>
  <c r="AD11" i="11"/>
  <c r="AE11" i="11"/>
  <c r="AF11" i="11"/>
  <c r="AG11" i="11"/>
  <c r="AH11" i="11"/>
  <c r="AI11" i="11"/>
  <c r="AJ11" i="11"/>
  <c r="AK11" i="11"/>
  <c r="R12" i="11"/>
  <c r="S12" i="11"/>
  <c r="T12" i="11"/>
  <c r="U12" i="11"/>
  <c r="V12" i="11"/>
  <c r="W12" i="11"/>
  <c r="X12" i="11"/>
  <c r="Y12" i="11"/>
  <c r="Z12" i="11"/>
  <c r="AA12" i="11"/>
  <c r="AB12" i="11"/>
  <c r="AC12" i="11"/>
  <c r="AD12" i="11"/>
  <c r="AE12" i="11"/>
  <c r="AF12" i="11"/>
  <c r="AG12" i="11"/>
  <c r="AH12" i="11"/>
  <c r="AI12" i="11"/>
  <c r="AJ12" i="11"/>
  <c r="AK12" i="11"/>
  <c r="R13" i="11"/>
  <c r="S13" i="11"/>
  <c r="T13" i="11"/>
  <c r="U13" i="11"/>
  <c r="V13" i="11"/>
  <c r="W13" i="11"/>
  <c r="X13" i="11"/>
  <c r="Y13" i="11"/>
  <c r="Z13" i="11"/>
  <c r="AA13" i="11"/>
  <c r="AB13" i="11"/>
  <c r="AC13" i="11"/>
  <c r="AD13" i="11"/>
  <c r="AE13" i="11"/>
  <c r="AF13" i="11"/>
  <c r="AG13" i="11"/>
  <c r="AH13" i="11"/>
  <c r="AI13" i="11"/>
  <c r="AJ13" i="11"/>
  <c r="AK13" i="11"/>
  <c r="R14" i="11"/>
  <c r="S14" i="11"/>
  <c r="T14" i="11"/>
  <c r="U14" i="11"/>
  <c r="V14" i="11"/>
  <c r="W14" i="11"/>
  <c r="X14" i="11"/>
  <c r="Y14" i="11"/>
  <c r="Z14" i="11"/>
  <c r="AA14" i="11"/>
  <c r="AB14" i="11"/>
  <c r="AC14" i="11"/>
  <c r="AD14" i="11"/>
  <c r="AE14" i="11"/>
  <c r="AF14" i="11"/>
  <c r="AG14" i="11"/>
  <c r="AH14" i="11"/>
  <c r="AI14" i="11"/>
  <c r="AJ14" i="11"/>
  <c r="AK14" i="11"/>
  <c r="D29" i="21"/>
  <c r="E29" i="21" s="1"/>
  <c r="A47" i="21" s="1"/>
  <c r="D28" i="21"/>
  <c r="E30" i="21" l="1"/>
  <c r="E38" i="21"/>
  <c r="E39" i="21" s="1"/>
  <c r="C28" i="21"/>
  <c r="E28" i="21" s="1"/>
  <c r="AK2" i="11" l="1"/>
  <c r="AJ2" i="11"/>
  <c r="AI2" i="11"/>
  <c r="AH2" i="11"/>
  <c r="AG2" i="11"/>
  <c r="AF2" i="11"/>
  <c r="AE2" i="11"/>
  <c r="AD2" i="11"/>
  <c r="AC2" i="11"/>
  <c r="AB2" i="11"/>
  <c r="AA2" i="11"/>
  <c r="Z2" i="11"/>
  <c r="Y2" i="11"/>
  <c r="X2" i="11"/>
  <c r="W2" i="11"/>
  <c r="V2" i="11"/>
  <c r="U2" i="11"/>
  <c r="T2" i="11"/>
  <c r="S2" i="11"/>
  <c r="R2" i="11"/>
  <c r="B9" i="19"/>
  <c r="B10" i="19"/>
  <c r="B11" i="19"/>
  <c r="AK9" i="10"/>
  <c r="AJ9" i="10"/>
  <c r="AI9" i="10"/>
  <c r="AH9" i="10"/>
  <c r="AG9" i="10"/>
  <c r="AF9" i="10"/>
  <c r="AE9" i="10"/>
  <c r="AD9" i="10"/>
  <c r="AC9" i="10"/>
  <c r="AB9" i="10"/>
  <c r="AA9" i="10"/>
  <c r="Z9" i="10"/>
  <c r="Y9" i="10"/>
  <c r="X9" i="10"/>
  <c r="W9" i="10"/>
  <c r="V9" i="10"/>
  <c r="U9" i="10"/>
  <c r="T9" i="10"/>
  <c r="S9" i="10"/>
  <c r="R9" i="10"/>
  <c r="F29" i="16"/>
  <c r="E29" i="16"/>
  <c r="F28" i="16"/>
  <c r="E28" i="16"/>
  <c r="B5" i="19"/>
  <c r="F24" i="16"/>
  <c r="E24" i="16"/>
  <c r="E15" i="16"/>
  <c r="B4" i="19" s="1"/>
  <c r="E14" i="16"/>
  <c r="E13" i="16"/>
  <c r="F12" i="16"/>
  <c r="E12" i="16"/>
  <c r="F11" i="16"/>
  <c r="D11" i="16" s="1"/>
  <c r="E11" i="16"/>
  <c r="E10" i="16"/>
  <c r="F9" i="16"/>
  <c r="E9" i="16"/>
  <c r="E8" i="16"/>
  <c r="B3" i="19" s="1"/>
  <c r="E7" i="16"/>
  <c r="B2" i="19" l="1"/>
  <c r="D24" i="16"/>
  <c r="D25" i="16" s="1"/>
  <c r="F21" i="16"/>
  <c r="D9" i="16"/>
  <c r="D29" i="16"/>
  <c r="E25" i="16"/>
  <c r="F30" i="16"/>
  <c r="E21" i="16"/>
  <c r="E26" i="16" s="1"/>
  <c r="F25" i="16"/>
  <c r="E30" i="16"/>
  <c r="D12" i="16"/>
  <c r="D28" i="16"/>
  <c r="B6" i="19"/>
  <c r="B16" i="19" s="1"/>
  <c r="D21" i="16" l="1"/>
  <c r="F26" i="16"/>
  <c r="F32" i="16" s="1"/>
  <c r="D30" i="16"/>
  <c r="D26" i="16"/>
  <c r="B18" i="19"/>
  <c r="B24" i="19" s="1"/>
  <c r="C24" i="19" s="1"/>
  <c r="D24" i="19" s="1"/>
  <c r="E24" i="19" s="1"/>
  <c r="F24" i="19" s="1"/>
  <c r="B17" i="19"/>
  <c r="B23" i="19" s="1"/>
  <c r="C23" i="19" s="1"/>
  <c r="D23" i="19" s="1"/>
  <c r="E23" i="19" s="1"/>
  <c r="F23" i="19" s="1"/>
  <c r="B4" i="10" s="1"/>
  <c r="E32" i="16"/>
  <c r="B22" i="19"/>
  <c r="C22" i="19" s="1"/>
  <c r="D22" i="19" s="1"/>
  <c r="E22" i="19" s="1"/>
  <c r="F22" i="19" s="1"/>
  <c r="B3" i="10" s="1"/>
  <c r="S2" i="10"/>
  <c r="T2" i="10"/>
  <c r="U2" i="10"/>
  <c r="V2" i="10"/>
  <c r="W2" i="10"/>
  <c r="X2" i="10"/>
  <c r="Y2" i="10"/>
  <c r="Z2" i="10"/>
  <c r="AA2" i="10"/>
  <c r="AB2" i="10"/>
  <c r="AC2" i="10"/>
  <c r="AD2" i="10"/>
  <c r="AE2" i="10"/>
  <c r="AF2" i="10"/>
  <c r="AG2" i="10"/>
  <c r="AH2" i="10"/>
  <c r="AI2" i="10"/>
  <c r="AJ2" i="10"/>
  <c r="AK2" i="10"/>
  <c r="S6" i="10"/>
  <c r="T6" i="10"/>
  <c r="U6" i="10"/>
  <c r="V6" i="10"/>
  <c r="W6" i="10"/>
  <c r="X6" i="10"/>
  <c r="Y6" i="10"/>
  <c r="Z6" i="10"/>
  <c r="AA6" i="10"/>
  <c r="AB6" i="10"/>
  <c r="AC6" i="10"/>
  <c r="AD6" i="10"/>
  <c r="AE6" i="10"/>
  <c r="AF6" i="10"/>
  <c r="AG6" i="10"/>
  <c r="AH6" i="10"/>
  <c r="AI6" i="10"/>
  <c r="AJ6" i="10"/>
  <c r="AK6" i="10"/>
  <c r="S7" i="10"/>
  <c r="T7" i="10"/>
  <c r="U7" i="10"/>
  <c r="V7" i="10"/>
  <c r="W7" i="10"/>
  <c r="X7" i="10"/>
  <c r="Y7" i="10"/>
  <c r="Z7" i="10"/>
  <c r="AA7" i="10"/>
  <c r="AB7" i="10"/>
  <c r="AC7" i="10"/>
  <c r="AD7" i="10"/>
  <c r="AE7" i="10"/>
  <c r="AF7" i="10"/>
  <c r="AG7" i="10"/>
  <c r="AH7" i="10"/>
  <c r="AI7" i="10"/>
  <c r="AJ7" i="10"/>
  <c r="AK7" i="10"/>
  <c r="S8" i="10"/>
  <c r="T8" i="10"/>
  <c r="U8" i="10"/>
  <c r="V8" i="10"/>
  <c r="W8" i="10"/>
  <c r="X8" i="10"/>
  <c r="Y8" i="10"/>
  <c r="Z8" i="10"/>
  <c r="AA8" i="10"/>
  <c r="AB8" i="10"/>
  <c r="AC8" i="10"/>
  <c r="AD8" i="10"/>
  <c r="AE8" i="10"/>
  <c r="AF8" i="10"/>
  <c r="AG8" i="10"/>
  <c r="AH8" i="10"/>
  <c r="AI8" i="10"/>
  <c r="AJ8" i="10"/>
  <c r="AK8" i="10"/>
  <c r="S12" i="10"/>
  <c r="T12" i="10"/>
  <c r="U12" i="10"/>
  <c r="V12" i="10"/>
  <c r="W12" i="10"/>
  <c r="X12" i="10"/>
  <c r="Y12" i="10"/>
  <c r="Z12" i="10"/>
  <c r="AA12" i="10"/>
  <c r="AB12" i="10"/>
  <c r="AC12" i="10"/>
  <c r="AD12" i="10"/>
  <c r="AE12" i="10"/>
  <c r="AF12" i="10"/>
  <c r="AG12" i="10"/>
  <c r="AH12" i="10"/>
  <c r="AI12" i="10"/>
  <c r="AJ12" i="10"/>
  <c r="AK12" i="10"/>
  <c r="S13" i="10"/>
  <c r="T13" i="10"/>
  <c r="U13" i="10"/>
  <c r="V13" i="10"/>
  <c r="W13" i="10"/>
  <c r="X13" i="10"/>
  <c r="Y13" i="10"/>
  <c r="Z13" i="10"/>
  <c r="AA13" i="10"/>
  <c r="AB13" i="10"/>
  <c r="AC13" i="10"/>
  <c r="AD13" i="10"/>
  <c r="AE13" i="10"/>
  <c r="AF13" i="10"/>
  <c r="AG13" i="10"/>
  <c r="AH13" i="10"/>
  <c r="AI13" i="10"/>
  <c r="AJ13" i="10"/>
  <c r="AK13" i="10"/>
  <c r="S15" i="10"/>
  <c r="T15" i="10"/>
  <c r="U15" i="10"/>
  <c r="V15" i="10"/>
  <c r="W15" i="10"/>
  <c r="X15" i="10"/>
  <c r="Y15" i="10"/>
  <c r="Z15" i="10"/>
  <c r="AA15" i="10"/>
  <c r="AB15" i="10"/>
  <c r="AC15" i="10"/>
  <c r="AD15" i="10"/>
  <c r="AE15" i="10"/>
  <c r="AF15" i="10"/>
  <c r="AG15" i="10"/>
  <c r="AH15" i="10"/>
  <c r="AI15" i="10"/>
  <c r="AJ15" i="10"/>
  <c r="AK15" i="10"/>
  <c r="S16" i="10"/>
  <c r="T16" i="10"/>
  <c r="U16" i="10"/>
  <c r="V16" i="10"/>
  <c r="W16" i="10"/>
  <c r="X16" i="10"/>
  <c r="Y16" i="10"/>
  <c r="Z16" i="10"/>
  <c r="AA16" i="10"/>
  <c r="AB16" i="10"/>
  <c r="AC16" i="10"/>
  <c r="AD16" i="10"/>
  <c r="AE16" i="10"/>
  <c r="AF16" i="10"/>
  <c r="AG16" i="10"/>
  <c r="AH16" i="10"/>
  <c r="AI16" i="10"/>
  <c r="AJ16" i="10"/>
  <c r="AK16" i="10"/>
  <c r="R6" i="10"/>
  <c r="R7" i="10"/>
  <c r="R8" i="10"/>
  <c r="R12" i="10"/>
  <c r="R13" i="10"/>
  <c r="R15" i="10"/>
  <c r="R16" i="10"/>
  <c r="R2" i="10"/>
  <c r="D32" i="16" l="1"/>
  <c r="AI4" i="10"/>
  <c r="AE4" i="10"/>
  <c r="AA4" i="10"/>
  <c r="W4" i="10"/>
  <c r="S4" i="10"/>
  <c r="O4" i="10"/>
  <c r="K4" i="10"/>
  <c r="G4" i="10"/>
  <c r="C4" i="10"/>
  <c r="AH4" i="10"/>
  <c r="AD4" i="10"/>
  <c r="Z4" i="10"/>
  <c r="V4" i="10"/>
  <c r="R4" i="10"/>
  <c r="N4" i="10"/>
  <c r="J4" i="10"/>
  <c r="F4" i="10"/>
  <c r="AK4" i="10"/>
  <c r="AC4" i="10"/>
  <c r="U4" i="10"/>
  <c r="M4" i="10"/>
  <c r="E4" i="10"/>
  <c r="AJ4" i="10"/>
  <c r="AB4" i="10"/>
  <c r="T4" i="10"/>
  <c r="L4" i="10"/>
  <c r="D4" i="10"/>
  <c r="AG4" i="10"/>
  <c r="Y4" i="10"/>
  <c r="Q4" i="10"/>
  <c r="I4" i="10"/>
  <c r="AF4" i="10"/>
  <c r="X4" i="10"/>
  <c r="P4" i="10"/>
  <c r="H4" i="10"/>
  <c r="G3" i="10"/>
  <c r="K3" i="10"/>
  <c r="O3" i="10"/>
  <c r="S3" i="10"/>
  <c r="W3" i="10"/>
  <c r="AA3" i="10"/>
  <c r="AE3" i="10"/>
  <c r="AI3" i="10"/>
  <c r="D3" i="10"/>
  <c r="H3" i="10"/>
  <c r="L3" i="10"/>
  <c r="P3" i="10"/>
  <c r="T3" i="10"/>
  <c r="I3" i="10"/>
  <c r="Q3" i="10"/>
  <c r="X3" i="10"/>
  <c r="AC3" i="10"/>
  <c r="AH3" i="10"/>
  <c r="R3" i="10"/>
  <c r="J3" i="10"/>
  <c r="AD3" i="10"/>
  <c r="E3" i="10"/>
  <c r="M3" i="10"/>
  <c r="U3" i="10"/>
  <c r="Z3" i="10"/>
  <c r="AF3" i="10"/>
  <c r="AK3" i="10"/>
  <c r="F3" i="10"/>
  <c r="N3" i="10"/>
  <c r="V3" i="10"/>
  <c r="AB3" i="10"/>
  <c r="AG3" i="10"/>
  <c r="C3" i="10"/>
  <c r="Y3" i="10"/>
  <c r="AJ3" i="10"/>
  <c r="B14" i="10"/>
  <c r="B11" i="10"/>
  <c r="B10" i="10"/>
  <c r="AJ10" i="10" l="1"/>
  <c r="AF10" i="10"/>
  <c r="AB10" i="10"/>
  <c r="X10" i="10"/>
  <c r="T10" i="10"/>
  <c r="P10" i="10"/>
  <c r="L10" i="10"/>
  <c r="H10" i="10"/>
  <c r="D10" i="10"/>
  <c r="AI10" i="10"/>
  <c r="AE10" i="10"/>
  <c r="AA10" i="10"/>
  <c r="W10" i="10"/>
  <c r="S10" i="10"/>
  <c r="O10" i="10"/>
  <c r="K10" i="10"/>
  <c r="G10" i="10"/>
  <c r="C10" i="10"/>
  <c r="AH10" i="10"/>
  <c r="Z10" i="10"/>
  <c r="R10" i="10"/>
  <c r="J10" i="10"/>
  <c r="AG10" i="10"/>
  <c r="Y10" i="10"/>
  <c r="Q10" i="10"/>
  <c r="I10" i="10"/>
  <c r="AD10" i="10"/>
  <c r="V10" i="10"/>
  <c r="N10" i="10"/>
  <c r="F10" i="10"/>
  <c r="AK10" i="10"/>
  <c r="AC10" i="10"/>
  <c r="U10" i="10"/>
  <c r="M10" i="10"/>
  <c r="E10" i="10"/>
  <c r="AK11" i="10"/>
  <c r="AG11" i="10"/>
  <c r="AC11" i="10"/>
  <c r="Y11" i="10"/>
  <c r="U11" i="10"/>
  <c r="Q11" i="10"/>
  <c r="M11" i="10"/>
  <c r="I11" i="10"/>
  <c r="E11" i="10"/>
  <c r="AJ11" i="10"/>
  <c r="AF11" i="10"/>
  <c r="AB11" i="10"/>
  <c r="X11" i="10"/>
  <c r="T11" i="10"/>
  <c r="P11" i="10"/>
  <c r="L11" i="10"/>
  <c r="H11" i="10"/>
  <c r="D11" i="10"/>
  <c r="AE11" i="10"/>
  <c r="W11" i="10"/>
  <c r="O11" i="10"/>
  <c r="G11" i="10"/>
  <c r="AD11" i="10"/>
  <c r="V11" i="10"/>
  <c r="N11" i="10"/>
  <c r="F11" i="10"/>
  <c r="AI11" i="10"/>
  <c r="AA11" i="10"/>
  <c r="S11" i="10"/>
  <c r="K11" i="10"/>
  <c r="C11" i="10"/>
  <c r="AH11" i="10"/>
  <c r="Z11" i="10"/>
  <c r="R11" i="10"/>
  <c r="J11" i="10"/>
  <c r="AH14" i="10"/>
  <c r="AD14" i="10"/>
  <c r="Z14" i="10"/>
  <c r="V14" i="10"/>
  <c r="R14" i="10"/>
  <c r="N14" i="10"/>
  <c r="J14" i="10"/>
  <c r="F14" i="10"/>
  <c r="AK14" i="10"/>
  <c r="AG14" i="10"/>
  <c r="AC14" i="10"/>
  <c r="Y14" i="10"/>
  <c r="U14" i="10"/>
  <c r="Q14" i="10"/>
  <c r="M14" i="10"/>
  <c r="I14" i="10"/>
  <c r="E14" i="10"/>
  <c r="AJ14" i="10"/>
  <c r="AB14" i="10"/>
  <c r="T14" i="10"/>
  <c r="L14" i="10"/>
  <c r="D14" i="10"/>
  <c r="AI14" i="10"/>
  <c r="AA14" i="10"/>
  <c r="S14" i="10"/>
  <c r="K14" i="10"/>
  <c r="C14" i="10"/>
  <c r="AF14" i="10"/>
  <c r="X14" i="10"/>
  <c r="P14" i="10"/>
  <c r="H14" i="10"/>
  <c r="AE14" i="10"/>
  <c r="W14" i="10"/>
  <c r="O14" i="10"/>
  <c r="G14" i="10"/>
</calcChain>
</file>

<file path=xl/sharedStrings.xml><?xml version="1.0" encoding="utf-8"?>
<sst xmlns="http://schemas.openxmlformats.org/spreadsheetml/2006/main" count="545" uniqueCount="345">
  <si>
    <t>Source:</t>
  </si>
  <si>
    <t>Total</t>
  </si>
  <si>
    <t>solar</t>
  </si>
  <si>
    <t>wind</t>
  </si>
  <si>
    <t>hydro</t>
  </si>
  <si>
    <t>coal</t>
  </si>
  <si>
    <t>natural gas</t>
  </si>
  <si>
    <t>biofuel gasoline</t>
  </si>
  <si>
    <t>biofuel diesel</t>
  </si>
  <si>
    <t>Notes</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</si>
  <si>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</si>
  <si>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</si>
  <si>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</si>
  <si>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</si>
  <si>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</si>
  <si>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</si>
  <si>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</si>
  <si>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</si>
  <si>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</si>
  <si>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</si>
  <si>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</si>
  <si>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nuclear ($/MWh)</t>
  </si>
  <si>
    <t>hydro ($/MWh)</t>
  </si>
  <si>
    <t>BS BAU Subsidy per Unit Electricity Output</t>
  </si>
  <si>
    <t>BS BAU Subsidy for Thermal Fuels per Energy Unit Produced</t>
  </si>
  <si>
    <t>heat</t>
  </si>
  <si>
    <t>solar PV ($/MWh)</t>
  </si>
  <si>
    <t>solar thermal ($/MWh)</t>
  </si>
  <si>
    <t>Coal</t>
  </si>
  <si>
    <t>Source</t>
  </si>
  <si>
    <t>Nuclear</t>
  </si>
  <si>
    <t>Natural Gas</t>
  </si>
  <si>
    <t>geothermal</t>
  </si>
  <si>
    <t>biomass ($/MWh)</t>
  </si>
  <si>
    <t>natural gas nonpeaker ($/MWh)</t>
  </si>
  <si>
    <t>petroleum ($/MWh)</t>
  </si>
  <si>
    <t>geothermal ($/MWh)</t>
  </si>
  <si>
    <t>natural gas peaker ($/MWh)</t>
  </si>
  <si>
    <t>lignite ($/MWh)</t>
  </si>
  <si>
    <t>offshore wind ($/MWh)</t>
  </si>
  <si>
    <t>hard coal ($/BTU)</t>
  </si>
  <si>
    <t>hard coal ($/MWh)</t>
  </si>
  <si>
    <t>onshore wind ($/MWh)</t>
  </si>
  <si>
    <r>
      <t>National subsidies (</t>
    </r>
    <r>
      <rPr>
        <b/>
        <sz val="10"/>
        <color indexed="62"/>
        <rFont val="Arial"/>
        <family val="2"/>
      </rPr>
      <t xml:space="preserve">million </t>
    </r>
    <r>
      <rPr>
        <b/>
        <sz val="10"/>
        <color rgb="FF4F81BD"/>
        <rFont val="Arial"/>
        <family val="2"/>
      </rPr>
      <t>USD  - except where otherwise indicated)</t>
    </r>
  </si>
  <si>
    <t>Subsidy</t>
  </si>
  <si>
    <t>Subsidy type</t>
  </si>
  <si>
    <t>Targeted energy source</t>
  </si>
  <si>
    <t xml:space="preserve">Estimated annual amount, million USD </t>
  </si>
  <si>
    <t>2013 estimate</t>
  </si>
  <si>
    <t>2014 estimate</t>
  </si>
  <si>
    <t>Stage:</t>
  </si>
  <si>
    <t>Tax expenditure</t>
  </si>
  <si>
    <t>National</t>
  </si>
  <si>
    <t>Canadian Development Expense: 30% deductible on a declining-balance basis, can be accumulated in a Cumulative CDE pool</t>
  </si>
  <si>
    <t>Tax deductions for development expense, including accelerated depreciation</t>
  </si>
  <si>
    <t>Oil</t>
  </si>
  <si>
    <t>Not available</t>
  </si>
  <si>
    <t>Field Development</t>
  </si>
  <si>
    <t>Sawyer &amp; Stiebert, 2010 updated with CAPP 2015 Statistical Handbook for Canada's Upstream Petroleum Industry &amp; 2015 Mining-specific Tax Provisions</t>
  </si>
  <si>
    <t>Gas</t>
  </si>
  <si>
    <t>Atlantic Investment Tax Credit (AITC): 10% (2013) and 5% (2014) tax credit on energy investments, especially offshore oil and gas</t>
  </si>
  <si>
    <t>Tax deductions for development expense, including accelerated depreciation; Tax deductions for development expense, including accelerated depreciation; Tax deductions, including accelerated depreciation, for earned depletion allowances, for operation of mature and non-conventional fields and purchase of certain field operation equipment</t>
  </si>
  <si>
    <t>Oil &amp; Gas</t>
  </si>
  <si>
    <t>Gaining Access, Exploration &amp; Appraisal of a Field; Field Development; Extraction from a field</t>
  </si>
  <si>
    <t>Finance Candada, 2015; See also NRCAN</t>
  </si>
  <si>
    <t>Canadian Exploration Expense</t>
  </si>
  <si>
    <t>Tax deductions for exploration expense, including accelerated depreciation</t>
  </si>
  <si>
    <t>Gaining Access, Exploration &amp; Appraisal of a Field</t>
  </si>
  <si>
    <t>[2015-03-01 News Release]
For expenses incurred after February 2015, the costs associated with undertaking environmental studies and community consultations that are required in order to obtain an exploration permit or licence will be eligible for CEE treatment.</t>
  </si>
  <si>
    <t>Accelarated capital cost allowance (ACCA) for tar-sands projects and accelerated write-offs for some intangible tar-sands costs</t>
  </si>
  <si>
    <t>Tax deductions for development expense, including accelerated depreciation; Tax deductions fore development expense, including accelerated depreciation; Tax deductions, including accelerated depreciation, for earned depletion allowances, for operation of mature and non-conventional fields and purchase of certain field operation equipment</t>
  </si>
  <si>
    <t>Based on CESD, 2012 estimate of CAD 300/year, times the corresponding year's percentage based on NRCAN phase out schedule, which can be found here: https://www.nrcan.gc.ca/mining-materials/taxation/mining-taxation-regime/8892#lnk5</t>
  </si>
  <si>
    <t>Budget 2007 proposed to phase out the accelerated Capital Cost Allowance (ACCA) for oil sands projects—both mining and in-situ operations. The regular 25% CCA rate will remain in place.
2011: 90%
2012: 80%
2013: 60%
2014: 30%
After 2014: 0%</t>
  </si>
  <si>
    <t>Flow-through share deductions</t>
  </si>
  <si>
    <t>Tax deductions for development expense, including accelerated depreciation; Tax deductions for development expense, including accelerated depreciation; Tax deductions, including accelerated depreciation, for earned depletion allowances, for operation of m</t>
  </si>
  <si>
    <t>Oil, Gas &amp; Coal</t>
  </si>
  <si>
    <t>OECD, 2015</t>
  </si>
  <si>
    <t xml:space="preserve">Canadian Exploration Expense </t>
  </si>
  <si>
    <t>Canadian Oil and Gas Property Expense (COGPE): 10% deduction for the cost of acquiring an oil or gas well; an interest or right to explore, drill, or extract oil or natural gas; or a qualifying interest or right in oil or gas production (excl. Crown royalties)</t>
  </si>
  <si>
    <t>Relief on property taxes</t>
  </si>
  <si>
    <t>Duty exemption for offshore exploration equipment imports</t>
  </si>
  <si>
    <t>Gaining Access, Exploration &amp; Appraisal</t>
  </si>
  <si>
    <t>ODI&amp;OCI, 2014</t>
  </si>
  <si>
    <t>Foreign resource expense (FRE) and foreign exploration and development expense (FEDE): 30% deduction for exploration costs overseas</t>
  </si>
  <si>
    <t>Tax deductions for exploration expense, including accelerated depreciation; Tax deductions for development expense, including accelerated depreciation</t>
  </si>
  <si>
    <t>Gaining Access, Exploration &amp; Appraisal; Field Development</t>
  </si>
  <si>
    <t>Exploration limited partnerships: proceeds taxed as capital gains at just 50% the rate of regular income</t>
  </si>
  <si>
    <t>Introduction of ACCA for Liquified natural gas (LNG) assets</t>
  </si>
  <si>
    <t>n.a.</t>
  </si>
  <si>
    <t>Addition to CEE of the following expenses: environmental studies and community consultations that are required in order to obtain an exploration permit or licence</t>
  </si>
  <si>
    <t>Total (National)</t>
  </si>
  <si>
    <t>Sub-national</t>
  </si>
  <si>
    <t>Alberta Crown Royalty Reductions (Alta.)</t>
  </si>
  <si>
    <t>Relief on royalties and production taxes on field output</t>
  </si>
  <si>
    <t>Extraction from a Field</t>
  </si>
  <si>
    <t>Total (Sub-national)</t>
  </si>
  <si>
    <t>Total (Combined)</t>
  </si>
  <si>
    <t>Direct spending</t>
  </si>
  <si>
    <t>Energy Alberta CCS projects (Carbon Trunk Line + Shell Quest)</t>
  </si>
  <si>
    <t>Government grants for plant construction</t>
  </si>
  <si>
    <t>Plant Planning &amp; Construction</t>
  </si>
  <si>
    <t>Energy Alberta, 2015</t>
  </si>
  <si>
    <t>Orphan Well Abandonment</t>
  </si>
  <si>
    <t>Field Decommissioning</t>
  </si>
  <si>
    <t>Government spending on field decommissioning and severance packages to former employees</t>
  </si>
  <si>
    <t>Total direct spending</t>
  </si>
  <si>
    <t>Total National Subsidies</t>
  </si>
  <si>
    <t>Overseas Development Institute</t>
  </si>
  <si>
    <t>The fossil fuel bailout: G20 subsidies to oil, gas and coal exploration: Canada data sheet</t>
  </si>
  <si>
    <t>https://www.odi.org/sites/odi.org.uk/files/odi-assets/publications-opinion-files/9991.xlsx</t>
  </si>
  <si>
    <t>Other Renewables and Landfill Gas</t>
  </si>
  <si>
    <t>Hydro</t>
  </si>
  <si>
    <t>Coal, Coke and Coke Oven Gas</t>
  </si>
  <si>
    <t>RPP</t>
  </si>
  <si>
    <t>2040</t>
  </si>
  <si>
    <t>2039</t>
  </si>
  <si>
    <t>2038</t>
  </si>
  <si>
    <t>2037</t>
  </si>
  <si>
    <t>2036</t>
  </si>
  <si>
    <t>2035</t>
  </si>
  <si>
    <t>2034</t>
  </si>
  <si>
    <t>2033</t>
  </si>
  <si>
    <t>2032</t>
  </si>
  <si>
    <t>2031</t>
  </si>
  <si>
    <t>2030</t>
  </si>
  <si>
    <t>2029</t>
  </si>
  <si>
    <t>2028</t>
  </si>
  <si>
    <t>2027</t>
  </si>
  <si>
    <t>2026</t>
  </si>
  <si>
    <t>2025</t>
  </si>
  <si>
    <t>2024</t>
  </si>
  <si>
    <t>2023</t>
  </si>
  <si>
    <t>2022</t>
  </si>
  <si>
    <t>2021</t>
  </si>
  <si>
    <t>2020</t>
  </si>
  <si>
    <t>2019</t>
  </si>
  <si>
    <t>2018</t>
  </si>
  <si>
    <t>2017</t>
  </si>
  <si>
    <t>2016</t>
  </si>
  <si>
    <t>2015</t>
  </si>
  <si>
    <t>2014</t>
  </si>
  <si>
    <t>2013</t>
  </si>
  <si>
    <t>2012</t>
  </si>
  <si>
    <t>2011</t>
  </si>
  <si>
    <t>2010</t>
  </si>
  <si>
    <t>2009</t>
  </si>
  <si>
    <t>2008</t>
  </si>
  <si>
    <t>2007</t>
  </si>
  <si>
    <t>2006</t>
  </si>
  <si>
    <t>2005</t>
  </si>
  <si>
    <t>_</t>
  </si>
  <si>
    <t>Primary Demand</t>
  </si>
  <si>
    <t>Less Electricity and Steam Secondary Demand</t>
  </si>
  <si>
    <t>Electric and Steam Generation</t>
  </si>
  <si>
    <t>Select Case: Reference</t>
  </si>
  <si>
    <t>Select Appendices: Primary Energy Demand</t>
  </si>
  <si>
    <t>Select Report Version: Canada’s Energy Future 2016</t>
  </si>
  <si>
    <t>petroleum</t>
  </si>
  <si>
    <t>Subsidy Totals, 2013 (Million USD)</t>
  </si>
  <si>
    <t>Primary Energy by Fuel, 2013 (PJ)</t>
  </si>
  <si>
    <t>Subsidy Amount per Unit Fuel</t>
  </si>
  <si>
    <t>We assign subsidies that apply to more than one fuel in proportion to the</t>
  </si>
  <si>
    <t>quantity of that fuel used.</t>
  </si>
  <si>
    <t>Canada fossil fuel primary energy quantities</t>
  </si>
  <si>
    <t>National Energy Board</t>
  </si>
  <si>
    <t>Canada's Energy Future 2016</t>
  </si>
  <si>
    <t>https://apps.neb-one.gc.ca/ftrppndc/dflt.aspx?GoCTemplateCulture=en-CA</t>
  </si>
  <si>
    <t>Table "Primary Energy Demand"</t>
  </si>
  <si>
    <t>Conversion factors</t>
  </si>
  <si>
    <t>2015 USD per 2013 USD</t>
  </si>
  <si>
    <t>2015 CAD per USD</t>
  </si>
  <si>
    <t>BTU per Petajoule</t>
  </si>
  <si>
    <t>M 2013 USD / PJ</t>
  </si>
  <si>
    <t>2013 USD / PJ</t>
  </si>
  <si>
    <t>2015 USD / PJ</t>
  </si>
  <si>
    <t>2015 CAD / PJ</t>
  </si>
  <si>
    <t>2015 CAD / BTU</t>
  </si>
  <si>
    <t>Subsidy Amount by Fuel (Million USD)</t>
  </si>
  <si>
    <t>In Canada, RE subsidy programs exist at the provincial level.</t>
  </si>
  <si>
    <t>No federal-level subsidies exist.</t>
  </si>
  <si>
    <t>Province/Territory</t>
  </si>
  <si>
    <t>Alberta</t>
  </si>
  <si>
    <t>British Columbia</t>
  </si>
  <si>
    <t>Manitoba</t>
  </si>
  <si>
    <t>New Brunswick</t>
  </si>
  <si>
    <t>Northwest Territories</t>
  </si>
  <si>
    <t>Nova Scotia</t>
  </si>
  <si>
    <t>Nunavut</t>
  </si>
  <si>
    <t>Ontario</t>
  </si>
  <si>
    <t>Prince Edward Island</t>
  </si>
  <si>
    <t>Quebec</t>
  </si>
  <si>
    <t>Newfoundland and Labrador</t>
  </si>
  <si>
    <t>Yukon</t>
  </si>
  <si>
    <t>Saskatchewan</t>
  </si>
  <si>
    <t>Program</t>
  </si>
  <si>
    <t>Details</t>
  </si>
  <si>
    <t>https://www.efficiencyalberta.ca/solar/</t>
  </si>
  <si>
    <t>Alberta Residential &amp; Commercial Solar Program</t>
  </si>
  <si>
    <t>On-Farm Solar Photovoltaics Program</t>
  </si>
  <si>
    <t>Payment</t>
  </si>
  <si>
    <t>http://www.growingforward.alberta.ca/Programs/index.htm?contentId=ON_FARM_SOLAR_PRG&amp;useSecondary=true</t>
  </si>
  <si>
    <t>$0.75/watt or $0.56/watt</t>
  </si>
  <si>
    <t>$0.75/watt</t>
  </si>
  <si>
    <t>http://www.mccac.ca/programs/AMSP</t>
  </si>
  <si>
    <t>$0.55-0.90/watt</t>
  </si>
  <si>
    <t>Alberta Municipal Solar Program (AMSP)</t>
  </si>
  <si>
    <t>PST (Sales Tax) Exemption</t>
  </si>
  <si>
    <t>5% of equipment cost</t>
  </si>
  <si>
    <t>https://www2.gov.bc.ca/assets/gov/taxes/sales-taxes/publications/pst-203-energy-conservation-ice-fund-tax.pdf</t>
  </si>
  <si>
    <t>Solar Energy Program</t>
  </si>
  <si>
    <t>$1/watt</t>
  </si>
  <si>
    <t>Program End Date</t>
  </si>
  <si>
    <t>https://www.hydro.mb.ca/environment/solar.shtml</t>
  </si>
  <si>
    <t>none found</t>
  </si>
  <si>
    <t>https://www.nbpower.com/media/688103/2-program-guide-vs-56-november-14-2016.pdf</t>
  </si>
  <si>
    <t>Energy Smart Commercial Buildings Retrofit Program</t>
  </si>
  <si>
    <t>Up to $75k/bldg</t>
  </si>
  <si>
    <t>none</t>
  </si>
  <si>
    <t>specific RE projects, selected by application</t>
  </si>
  <si>
    <t>Community Renewable Energy Program</t>
  </si>
  <si>
    <t>http://aea.nt.ca/files/download/16f4554461d5720</t>
  </si>
  <si>
    <t>Applies to</t>
  </si>
  <si>
    <t>solar PV eqpt.</t>
  </si>
  <si>
    <t>FIT (Feed-in Tariff) Program</t>
  </si>
  <si>
    <t>Micro-FIT Program</t>
  </si>
  <si>
    <t>http://www.ieso.ca/get-involved/microfit/news-overview</t>
  </si>
  <si>
    <t>&lt;500kW RE systems, selected by application</t>
  </si>
  <si>
    <t>&lt;10kW RE systems, selected by application</t>
  </si>
  <si>
    <t>http://www.ieso.ca/en/sector-participants/feed-in-tariff-program/overview</t>
  </si>
  <si>
    <t>$165-311/MWh, see http://www.ieso.ca/-/media/files/ieso/document-library/fit/2017-fit-price-schedule.pdf?la=en</t>
  </si>
  <si>
    <t>Heating with Green Power</t>
  </si>
  <si>
    <t>RenoVert Tax Credit</t>
  </si>
  <si>
    <t>Up to $10k/bldg</t>
  </si>
  <si>
    <t>building rennovation, including solar panels</t>
  </si>
  <si>
    <t>building rennovation, including distributed RE</t>
  </si>
  <si>
    <t>https://www.revenuquebec.ca/en/citizens/tax-credits/renovert-tax-credit/</t>
  </si>
  <si>
    <t>Up to $1275/home</t>
  </si>
  <si>
    <t>home air and water heater replacement</t>
  </si>
  <si>
    <t>http://www4.gouv.qc.ca/en/Portail/citoyens/programme-service/Pages/Info.aspx?sqctype=sujet&amp;sqcid=2934</t>
  </si>
  <si>
    <t>Solar or Wind-powered Water Pump Grant for Farms</t>
  </si>
  <si>
    <t>Small Power Producers Program</t>
  </si>
  <si>
    <t>Net Metering Rebate</t>
  </si>
  <si>
    <t>Up to $20k</t>
  </si>
  <si>
    <t>http://www.saskpower.com/efficiency-programs-and-tips/generate-your-own-power/self-generation-programs/net-metering-program/</t>
  </si>
  <si>
    <t>RE and flare gas projects</t>
  </si>
  <si>
    <t>&lt;100kW</t>
  </si>
  <si>
    <t>http://www.saskpower.com/efficiency-programs-and-tips/generate-your-own-power/self-generation-programs/small-power-producers-program/</t>
  </si>
  <si>
    <t>closed, limit reached</t>
  </si>
  <si>
    <t>10.82¢/kWh</t>
  </si>
  <si>
    <t>Up to $500</t>
  </si>
  <si>
    <t>solar or wind-powered water pumps</t>
  </si>
  <si>
    <t>http://www.saskpower.com/efficiency-programs-and-tips/business-programs-and-offers/solar-or-wind-powered-water-pump-grant/</t>
  </si>
  <si>
    <t>Micro-Generation Program</t>
  </si>
  <si>
    <t>http://www.energy.gov.yk.ca/microgeneration.html</t>
  </si>
  <si>
    <t>RE systems &lt;5kw, or up to 50kW w/ preapproval</t>
  </si>
  <si>
    <t>Rural Electrification and Telecommunications Program</t>
  </si>
  <si>
    <t>elec distribution infrastructure in rural areas</t>
  </si>
  <si>
    <t>Up to 25% of land and improvement costs</t>
  </si>
  <si>
    <t>http://www.community.gov.yk.ca/property/retp_guide.html</t>
  </si>
  <si>
    <t>Good Energy Residential Incentives Program</t>
  </si>
  <si>
    <t>small-scale residential RE systems</t>
  </si>
  <si>
    <t>http://goodenergyyukon.ca/energy-systems</t>
  </si>
  <si>
    <t>$800/kW, up to $5000</t>
  </si>
  <si>
    <t>Canada fossil fuel subsidies</t>
  </si>
  <si>
    <t>The source on fossil fuel subsidies from the Overseas Development Institute also includes info</t>
  </si>
  <si>
    <t>on public financing for coal, oil, and gas projects, but we exclude the public financing, as it is</t>
  </si>
  <si>
    <t>for export projects, and we are concerned about subsidies for energy used within Canada.</t>
  </si>
  <si>
    <t>BRITISH COLUMBIA</t>
  </si>
  <si>
    <t>ALBERTA</t>
  </si>
  <si>
    <t>SASKATCHEWAN</t>
  </si>
  <si>
    <t>MANITOBA</t>
  </si>
  <si>
    <t>ONTARIO</t>
  </si>
  <si>
    <t>QUEBEC</t>
  </si>
  <si>
    <t>NEW BRUNSWICK</t>
  </si>
  <si>
    <t>NOVA SCOTIA</t>
  </si>
  <si>
    <t>NEWFOUNDLAND AND LABRADOR</t>
  </si>
  <si>
    <t>PRINCE EDWARD ISLAND</t>
  </si>
  <si>
    <t>YUKON</t>
  </si>
  <si>
    <t>NORTHWEST TERRITORIES</t>
  </si>
  <si>
    <t>NUNAVUT</t>
  </si>
  <si>
    <t>Total Electricity Generation by Province/Territory, 2016 (GWh)</t>
  </si>
  <si>
    <t>RE Subsidy Programs by Province</t>
  </si>
  <si>
    <t>See "CAN RE subsidy programs" tab</t>
  </si>
  <si>
    <t>An overview is available at the following link, while the official program pages or guides are available at the links in the table below.</t>
  </si>
  <si>
    <t>http://sunmetrix.com/solar-tax-credits-incentives-and-solar-rebates-in-canada/</t>
  </si>
  <si>
    <t>Electricity Generation by Province/Territory</t>
  </si>
  <si>
    <t>Canada's Energy Future 2016, Data Explorer</t>
  </si>
  <si>
    <t>https://apps2.neb-one.gc.ca/dvs/?page=viz1&amp;mainSelection=electricityGeneration&amp;unit=gigawattHours&amp;scenario=reference&amp;provinces=AB,BC,MB,NB,NL,NS,NT,NU,ON,PE,QC,YT,SK&amp;provincesInOrder=AB,BC,MB,NB,NL,NS,NT,NU,ON,PE,QC,SK,YT&amp;dataset=jan2016&amp;language=en</t>
  </si>
  <si>
    <t>Set up the chart, then use "Download Data" link at the bottom</t>
  </si>
  <si>
    <t>Assumptions</t>
  </si>
  <si>
    <t>Programs that pay a rate per watt for RE power are assumed to be paying for Solar PV.</t>
  </si>
  <si>
    <t>Solar PV capacity factor</t>
  </si>
  <si>
    <t>(see bldgs/DSCF for source and details)</t>
  </si>
  <si>
    <t>Payments for capital are spread over</t>
  </si>
  <si>
    <t>years of generation</t>
  </si>
  <si>
    <t>Programs that pay for something other than RE systems (like building retrofits, even if they could include RE systems) are disregarded.</t>
  </si>
  <si>
    <t>Programs with end dates in 2018 or earlier are disregarded.</t>
  </si>
  <si>
    <t>$/MW</t>
  </si>
  <si>
    <t>Incentive levels are weighted by electricity generation in each province/territory.</t>
  </si>
  <si>
    <t>5% of eqpt cost</t>
  </si>
  <si>
    <t>Solar PV system cost (CAD 2015$/MW)</t>
  </si>
  <si>
    <t>$192/MWh</t>
  </si>
  <si>
    <t>none qualifies</t>
  </si>
  <si>
    <t>Up to $25k/system, no wattage formula</t>
  </si>
  <si>
    <t>$0.21 or 0.30/kWh depending on displaced energy type</t>
  </si>
  <si>
    <t>$0.21 or 0.30/kWh</t>
  </si>
  <si>
    <t>$/MWh</t>
  </si>
  <si>
    <t>$5000/system</t>
  </si>
  <si>
    <t>Northwest Territories doesn't have a formula relating the payout to the system capacity.</t>
  </si>
  <si>
    <t>Payout amounts are done for individual projects by application.</t>
  </si>
  <si>
    <t>Accordingly, we assume Northwest Territories' payout rate is the same as Yukon's.</t>
  </si>
  <si>
    <t>(see bldgs/CpUDSC for source and details)</t>
  </si>
  <si>
    <t>Hours</t>
  </si>
  <si>
    <t>Payment Description</t>
  </si>
  <si>
    <t>Generation-weighted average</t>
  </si>
  <si>
    <t>We don't trust this value due to the high variance in payment rates by province, as well as</t>
  </si>
  <si>
    <t>the fact that many of these provincial programs are aimed at small, distributed systems, while</t>
  </si>
  <si>
    <t>this variable is looking for subsidy rates that apply to everyone, but particularly the big utilities</t>
  </si>
  <si>
    <t>that produce the most power.</t>
  </si>
  <si>
    <t>Accordingly, we choose not to use these data and use a subsidy rate of zero.</t>
  </si>
  <si>
    <t>We leave these data in place so it is easy to revisit this decision later.</t>
  </si>
  <si>
    <t>We calculate a generation-weighted average of provincial and territorial subsidy rates for</t>
  </si>
  <si>
    <t>RE generation, but we choose not to use it in the output tables for this variable.  See the</t>
  </si>
  <si>
    <t>"CAN RE Calculations" tab for details.</t>
  </si>
  <si>
    <t>hard coal ($/MW)</t>
  </si>
  <si>
    <t>natural gas nonpeaker ($/MW)</t>
  </si>
  <si>
    <t>nuclear ($/MW)</t>
  </si>
  <si>
    <t>hydro ($/MW)</t>
  </si>
  <si>
    <t>onshore wind ($/MW)</t>
  </si>
  <si>
    <t>solar PV ($/MW)</t>
  </si>
  <si>
    <t>solar thermal ($/MW)</t>
  </si>
  <si>
    <t>biomass ($/MW)</t>
  </si>
  <si>
    <t>geothermal ($/MW)</t>
  </si>
  <si>
    <t>petroleum ($/MW)</t>
  </si>
  <si>
    <t>natural gas peaker ($/MW)</t>
  </si>
  <si>
    <t>lignite ($/MW)</t>
  </si>
  <si>
    <t>offshore wind ($/MW)</t>
  </si>
  <si>
    <t>BS BAU Subsidy per Unit Electricity Capacity Built</t>
  </si>
  <si>
    <t>Select Region: Alberta</t>
  </si>
  <si>
    <t>Note for AB:</t>
  </si>
  <si>
    <t>This amount is so small (especially when compared to the CAN number of ~50$/MWh) that setting it to 0 is even more reasonable</t>
  </si>
  <si>
    <t>Note:</t>
  </si>
  <si>
    <t>The non AB subsidies are dealt with on the next page</t>
  </si>
  <si>
    <t>cogen</t>
  </si>
  <si>
    <t>coal-to-gas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</si>
</sst>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_-* #,##0.00_-;\-* #,##0.00_-;_-* &quot;-&quot;??_-;_-@_-"/>
    <numFmt numFmtId="166" formatCode="0.000E+00"/>
  </numFmts>
  <fonts count="19"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i/>
      <sz val="11"/>
      <color theme="1"/>
      <name val="Calibri"/>
      <family val="2"/>
      <scheme val="minor"/>
    </font>
    <font>
      <sz val="12"/>
      <color theme="1"/>
      <name val="Calibri"/>
      <family val="2"/>
      <scheme val="minor"/>
    </font>
    <font>
      <b/>
      <sz val="10"/>
      <color rgb="FF4F81BD"/>
      <name val="Arial"/>
      <family val="2"/>
    </font>
    <font>
      <b/>
      <sz val="10"/>
      <color indexed="62"/>
      <name val="Arial"/>
      <family val="2"/>
    </font>
    <font>
      <sz val="10"/>
      <color indexed="8"/>
      <name val="Arial"/>
      <family val="2"/>
    </font>
    <font>
      <i/>
      <sz val="10"/>
      <color indexed="8"/>
      <name val="Arial"/>
      <family val="2"/>
    </font>
    <font>
      <sz val="10"/>
      <color theme="4"/>
      <name val="Arial"/>
      <family val="2"/>
    </font>
    <font>
      <sz val="10"/>
      <name val="Arial"/>
      <family val="2"/>
    </font>
    <font>
      <i/>
      <sz val="10"/>
      <color theme="4"/>
      <name val="Arial"/>
      <family val="2"/>
    </font>
    <font>
      <i/>
      <sz val="10"/>
      <name val="Arial"/>
      <family val="2"/>
    </font>
    <font>
      <b/>
      <sz val="10"/>
      <color theme="4"/>
      <name val="Arial"/>
      <family val="2"/>
    </font>
    <font>
      <sz val="11"/>
      <color rgb="FF000000"/>
      <name val="Calibri"/>
      <family val="2"/>
    </font>
    <font>
      <b/>
      <sz val="14"/>
      <color rgb="FF000000"/>
      <name val="Calibri"/>
      <family val="2"/>
    </font>
    <font>
      <b/>
      <sz val="16"/>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bgColor indexed="64"/>
      </patternFill>
    </fill>
    <fill>
      <patternFill patternType="solid">
        <fgColor rgb="FF00B050"/>
        <bgColor indexed="64"/>
      </patternFill>
    </fill>
  </fills>
  <borders count="9">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style="medium">
        <color auto="1"/>
      </top>
      <bottom style="medium">
        <color auto="1"/>
      </bottom>
      <diagonal/>
    </border>
  </borders>
  <cellStyleXfs count="10">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6" fillId="0" borderId="0"/>
    <xf numFmtId="165" fontId="6" fillId="0" borderId="0" applyFont="0" applyFill="0" applyBorder="0" applyAlignment="0" applyProtection="0"/>
    <xf numFmtId="0" fontId="16" fillId="0" borderId="0" applyBorder="0"/>
  </cellStyleXfs>
  <cellXfs count="75">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0" fontId="0" fillId="2" borderId="0" xfId="0" applyFill="1"/>
    <xf numFmtId="0" fontId="0" fillId="0" borderId="0" xfId="0" applyFill="1"/>
    <xf numFmtId="0" fontId="0" fillId="0" borderId="0" xfId="0" applyAlignment="1"/>
    <xf numFmtId="0" fontId="1" fillId="3" borderId="0" xfId="0" applyFont="1" applyFill="1"/>
    <xf numFmtId="0" fontId="0" fillId="0" borderId="0" xfId="0"/>
    <xf numFmtId="0" fontId="5" fillId="0" borderId="0" xfId="0" applyFont="1"/>
    <xf numFmtId="11" fontId="0" fillId="0" borderId="0" xfId="0" applyNumberFormat="1" applyAlignment="1"/>
    <xf numFmtId="0" fontId="7" fillId="0" borderId="0" xfId="7" applyFont="1" applyBorder="1" applyAlignment="1">
      <alignment horizontal="left" vertical="center"/>
    </xf>
    <xf numFmtId="0" fontId="9" fillId="0" borderId="0" xfId="7" applyFont="1"/>
    <xf numFmtId="0" fontId="9" fillId="0" borderId="0" xfId="7" applyFont="1" applyAlignment="1"/>
    <xf numFmtId="0" fontId="11" fillId="0" borderId="5" xfId="7" applyFont="1" applyBorder="1" applyAlignment="1">
      <alignment vertical="center"/>
    </xf>
    <xf numFmtId="0" fontId="9" fillId="0" borderId="5" xfId="7" applyFont="1" applyBorder="1" applyAlignment="1">
      <alignment vertical="center"/>
    </xf>
    <xf numFmtId="0" fontId="10" fillId="0" borderId="5" xfId="7" applyFont="1" applyBorder="1" applyAlignment="1">
      <alignment vertical="center"/>
    </xf>
    <xf numFmtId="1" fontId="10" fillId="0" borderId="5" xfId="7" applyNumberFormat="1" applyFont="1" applyBorder="1" applyAlignment="1">
      <alignment vertical="center"/>
    </xf>
    <xf numFmtId="1" fontId="10" fillId="0" borderId="5" xfId="7" applyNumberFormat="1" applyFont="1" applyFill="1" applyBorder="1" applyAlignment="1">
      <alignment horizontal="right" vertical="center"/>
    </xf>
    <xf numFmtId="1" fontId="9" fillId="0" borderId="5" xfId="7" applyNumberFormat="1" applyFont="1" applyBorder="1" applyAlignment="1">
      <alignment vertical="center"/>
    </xf>
    <xf numFmtId="1" fontId="10" fillId="0" borderId="5" xfId="7" applyNumberFormat="1" applyFont="1" applyFill="1" applyBorder="1" applyAlignment="1">
      <alignment vertical="center"/>
    </xf>
    <xf numFmtId="1" fontId="9" fillId="0" borderId="5" xfId="7" applyNumberFormat="1" applyFont="1" applyFill="1" applyBorder="1" applyAlignment="1">
      <alignment vertical="center"/>
    </xf>
    <xf numFmtId="0" fontId="9" fillId="0" borderId="5" xfId="7" applyFont="1" applyFill="1" applyBorder="1" applyAlignment="1">
      <alignment vertical="center"/>
    </xf>
    <xf numFmtId="0" fontId="10" fillId="0" borderId="5" xfId="7" applyFont="1" applyBorder="1" applyAlignment="1">
      <alignment horizontal="right" vertical="center"/>
    </xf>
    <xf numFmtId="1" fontId="10" fillId="0" borderId="5" xfId="7" applyNumberFormat="1" applyFont="1" applyBorder="1" applyAlignment="1">
      <alignment horizontal="right" vertical="center"/>
    </xf>
    <xf numFmtId="0" fontId="9" fillId="0" borderId="8" xfId="7" applyFont="1" applyBorder="1" applyAlignment="1">
      <alignment vertical="center"/>
    </xf>
    <xf numFmtId="0" fontId="10" fillId="0" borderId="8" xfId="7" applyFont="1" applyBorder="1" applyAlignment="1">
      <alignment horizontal="right" vertical="center"/>
    </xf>
    <xf numFmtId="1" fontId="10" fillId="0" borderId="8" xfId="7" applyNumberFormat="1" applyFont="1" applyBorder="1" applyAlignment="1">
      <alignment horizontal="right" vertical="center"/>
    </xf>
    <xf numFmtId="0" fontId="12" fillId="0" borderId="5" xfId="7" applyFont="1" applyBorder="1" applyAlignment="1">
      <alignment vertical="center"/>
    </xf>
    <xf numFmtId="1" fontId="11" fillId="0" borderId="5" xfId="7" applyNumberFormat="1" applyFont="1" applyBorder="1" applyAlignment="1">
      <alignment vertical="center"/>
    </xf>
    <xf numFmtId="1" fontId="13" fillId="0" borderId="5" xfId="7" applyNumberFormat="1" applyFont="1" applyBorder="1" applyAlignment="1">
      <alignment vertical="center"/>
    </xf>
    <xf numFmtId="0" fontId="11" fillId="0" borderId="0" xfId="7" applyFont="1" applyAlignment="1"/>
    <xf numFmtId="0" fontId="11" fillId="0" borderId="0" xfId="7" applyFont="1"/>
    <xf numFmtId="0" fontId="12" fillId="0" borderId="7" xfId="7" applyFont="1" applyBorder="1" applyAlignment="1">
      <alignment vertical="center" wrapText="1"/>
    </xf>
    <xf numFmtId="0" fontId="12" fillId="0" borderId="5" xfId="7" applyFont="1" applyBorder="1"/>
    <xf numFmtId="0" fontId="12" fillId="0" borderId="7" xfId="7" applyFont="1" applyBorder="1" applyAlignment="1">
      <alignment vertical="center"/>
    </xf>
    <xf numFmtId="1" fontId="12" fillId="4" borderId="5" xfId="7" applyNumberFormat="1" applyFont="1" applyFill="1" applyBorder="1"/>
    <xf numFmtId="1" fontId="14" fillId="0" borderId="7" xfId="7" applyNumberFormat="1" applyFont="1" applyBorder="1" applyAlignment="1">
      <alignment vertical="center"/>
    </xf>
    <xf numFmtId="0" fontId="12" fillId="0" borderId="0" xfId="7" applyFont="1"/>
    <xf numFmtId="1" fontId="12" fillId="0" borderId="5" xfId="7" applyNumberFormat="1" applyFont="1" applyBorder="1"/>
    <xf numFmtId="1" fontId="14" fillId="0" borderId="5" xfId="7" applyNumberFormat="1" applyFont="1" applyBorder="1" applyAlignment="1">
      <alignment vertical="center"/>
    </xf>
    <xf numFmtId="0" fontId="12" fillId="0" borderId="0" xfId="7" applyFont="1" applyAlignment="1"/>
    <xf numFmtId="0" fontId="12" fillId="0" borderId="5" xfId="7" applyFont="1" applyFill="1" applyBorder="1" applyAlignment="1">
      <alignment vertical="center"/>
    </xf>
    <xf numFmtId="0" fontId="11" fillId="0" borderId="5" xfId="7" applyFont="1" applyBorder="1" applyAlignment="1">
      <alignment vertical="center" wrapText="1"/>
    </xf>
    <xf numFmtId="1" fontId="11" fillId="0" borderId="5" xfId="7" applyNumberFormat="1" applyFont="1" applyBorder="1" applyAlignment="1">
      <alignment vertical="center" wrapText="1"/>
    </xf>
    <xf numFmtId="1" fontId="13" fillId="0" borderId="5" xfId="7" applyNumberFormat="1" applyFont="1" applyBorder="1" applyAlignment="1">
      <alignment vertical="center" wrapText="1"/>
    </xf>
    <xf numFmtId="0" fontId="9" fillId="0" borderId="5" xfId="7" applyFont="1" applyBorder="1" applyAlignment="1">
      <alignment vertical="center" wrapText="1"/>
    </xf>
    <xf numFmtId="0" fontId="10" fillId="0" borderId="5" xfId="7" applyFont="1" applyBorder="1" applyAlignment="1">
      <alignment vertical="center" wrapText="1"/>
    </xf>
    <xf numFmtId="1" fontId="9" fillId="0" borderId="0" xfId="7" applyNumberFormat="1" applyFont="1"/>
    <xf numFmtId="0" fontId="16" fillId="0" borderId="0" xfId="9" applyNumberFormat="1" applyFill="1" applyAlignment="1" applyProtection="1"/>
    <xf numFmtId="0" fontId="17" fillId="0" borderId="0" xfId="9" applyNumberFormat="1" applyFont="1" applyFill="1" applyAlignment="1" applyProtection="1"/>
    <xf numFmtId="0" fontId="18" fillId="0" borderId="0" xfId="9" applyNumberFormat="1" applyFont="1" applyFill="1" applyAlignment="1" applyProtection="1"/>
    <xf numFmtId="0" fontId="7" fillId="3" borderId="5" xfId="7" applyFont="1" applyFill="1" applyBorder="1" applyAlignment="1">
      <alignment horizontal="left" vertical="center"/>
    </xf>
    <xf numFmtId="0" fontId="9" fillId="0" borderId="0" xfId="7" applyFont="1" applyFill="1" applyAlignment="1"/>
    <xf numFmtId="0" fontId="9" fillId="0" borderId="0" xfId="7" applyFont="1" applyFill="1"/>
    <xf numFmtId="0" fontId="15" fillId="3" borderId="5" xfId="7" applyFont="1" applyFill="1" applyBorder="1" applyAlignment="1">
      <alignment horizontal="left" vertical="center" wrapText="1"/>
    </xf>
    <xf numFmtId="164" fontId="0" fillId="0" borderId="0" xfId="0" applyNumberFormat="1"/>
    <xf numFmtId="1" fontId="0" fillId="0" borderId="0" xfId="0" applyNumberFormat="1"/>
    <xf numFmtId="0" fontId="0" fillId="0" borderId="0" xfId="0" applyFont="1"/>
    <xf numFmtId="0" fontId="0" fillId="0" borderId="0" xfId="0" applyAlignment="1">
      <alignment horizontal="right"/>
    </xf>
    <xf numFmtId="166" fontId="0" fillId="0" borderId="0" xfId="0" applyNumberFormat="1"/>
    <xf numFmtId="0" fontId="0" fillId="0" borderId="0" xfId="0" applyFont="1" applyAlignment="1">
      <alignment horizontal="left"/>
    </xf>
    <xf numFmtId="14" fontId="0" fillId="0" borderId="0" xfId="0" applyNumberFormat="1" applyAlignment="1">
      <alignment horizontal="left"/>
    </xf>
    <xf numFmtId="0" fontId="0" fillId="0" borderId="0" xfId="0" applyAlignment="1">
      <alignment wrapText="1"/>
    </xf>
    <xf numFmtId="0" fontId="1" fillId="3" borderId="0" xfId="0" applyFont="1" applyFill="1" applyAlignment="1">
      <alignment wrapText="1"/>
    </xf>
    <xf numFmtId="0" fontId="1" fillId="3" borderId="0" xfId="0" applyFont="1" applyFill="1" applyAlignment="1">
      <alignment horizontal="left"/>
    </xf>
    <xf numFmtId="1" fontId="0" fillId="2" borderId="0" xfId="0" applyNumberFormat="1" applyFill="1"/>
    <xf numFmtId="0" fontId="0" fillId="3" borderId="0" xfId="0" applyFill="1"/>
    <xf numFmtId="1" fontId="9" fillId="5" borderId="5" xfId="7" applyNumberFormat="1" applyFont="1" applyFill="1" applyBorder="1" applyAlignment="1">
      <alignment vertical="center" wrapText="1"/>
    </xf>
    <xf numFmtId="0" fontId="0" fillId="5" borderId="0" xfId="0" applyNumberFormat="1" applyFill="1" applyAlignment="1" applyProtection="1"/>
    <xf numFmtId="0" fontId="9" fillId="0" borderId="5" xfId="7" applyFont="1" applyBorder="1" applyAlignment="1">
      <alignment vertical="center"/>
    </xf>
    <xf numFmtId="0" fontId="9" fillId="0" borderId="6" xfId="7" applyFont="1" applyBorder="1" applyAlignment="1">
      <alignment horizontal="center" vertical="center" wrapText="1"/>
    </xf>
    <xf numFmtId="0" fontId="9" fillId="0" borderId="7" xfId="7" applyFont="1" applyBorder="1" applyAlignment="1">
      <alignment horizontal="center" vertical="center" wrapText="1"/>
    </xf>
    <xf numFmtId="0" fontId="9" fillId="0" borderId="5" xfId="7" applyFont="1" applyBorder="1" applyAlignment="1">
      <alignment vertical="center" wrapText="1"/>
    </xf>
    <xf numFmtId="0" fontId="10" fillId="0" borderId="5" xfId="7" applyFont="1" applyBorder="1" applyAlignment="1">
      <alignment vertical="center"/>
    </xf>
  </cellXfs>
  <cellStyles count="10">
    <cellStyle name="Body: normal cell" xfId="4" xr:uid="{00000000-0005-0000-0000-000000000000}"/>
    <cellStyle name="Comma 2" xfId="8" xr:uid="{00000000-0005-0000-0000-000001000000}"/>
    <cellStyle name="Font: Calibri, 9pt regular" xfId="1" xr:uid="{00000000-0005-0000-0000-000002000000}"/>
    <cellStyle name="Footnotes: top row" xfId="6" xr:uid="{00000000-0005-0000-0000-000003000000}"/>
    <cellStyle name="Header: bottom row" xfId="2" xr:uid="{00000000-0005-0000-0000-000004000000}"/>
    <cellStyle name="Normal" xfId="0" builtinId="0"/>
    <cellStyle name="Normal 2" xfId="7" xr:uid="{00000000-0005-0000-0000-000006000000}"/>
    <cellStyle name="Normal 3" xfId="9" xr:uid="{00000000-0005-0000-0000-000007000000}"/>
    <cellStyle name="Parent row" xfId="5" xr:uid="{00000000-0005-0000-0000-000008000000}"/>
    <cellStyle name="Table title" xfId="3" xr:uid="{00000000-0005-0000-0000-000009000000}"/>
  </cellStyles>
  <dxfs count="108">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none">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
      <numFmt numFmtId="0" formatCode="General"/>
      <fill>
        <patternFill patternType="solid">
          <fgColor indexed="64"/>
          <bgColor rgb="FF00B050"/>
        </patternFill>
      </fill>
      <alignment horizontal="general" vertical="bottom"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8:AK14" totalsRowShown="0">
  <tableColumns count="37">
    <tableColumn id="1" xr3:uid="{00000000-0010-0000-0000-000001000000}" name="_"/>
    <tableColumn id="2" xr3:uid="{00000000-0010-0000-0000-000002000000}" name="2005" dataDxfId="107"/>
    <tableColumn id="3" xr3:uid="{00000000-0010-0000-0000-000003000000}" name="2006" dataDxfId="106"/>
    <tableColumn id="4" xr3:uid="{00000000-0010-0000-0000-000004000000}" name="2007" dataDxfId="105"/>
    <tableColumn id="5" xr3:uid="{00000000-0010-0000-0000-000005000000}" name="2008" dataDxfId="104"/>
    <tableColumn id="6" xr3:uid="{00000000-0010-0000-0000-000006000000}" name="2009" dataDxfId="103"/>
    <tableColumn id="7" xr3:uid="{00000000-0010-0000-0000-000007000000}" name="2010" dataDxfId="102"/>
    <tableColumn id="8" xr3:uid="{00000000-0010-0000-0000-000008000000}" name="2011" dataDxfId="101"/>
    <tableColumn id="9" xr3:uid="{00000000-0010-0000-0000-000009000000}" name="2012" dataDxfId="100"/>
    <tableColumn id="10" xr3:uid="{00000000-0010-0000-0000-00000A000000}" name="2013" dataDxfId="99"/>
    <tableColumn id="11" xr3:uid="{00000000-0010-0000-0000-00000B000000}" name="2014" dataDxfId="98"/>
    <tableColumn id="12" xr3:uid="{00000000-0010-0000-0000-00000C000000}" name="2015" dataDxfId="97"/>
    <tableColumn id="13" xr3:uid="{00000000-0010-0000-0000-00000D000000}" name="2016" dataDxfId="96"/>
    <tableColumn id="14" xr3:uid="{00000000-0010-0000-0000-00000E000000}" name="2017" dataDxfId="95"/>
    <tableColumn id="15" xr3:uid="{00000000-0010-0000-0000-00000F000000}" name="2018" dataDxfId="94"/>
    <tableColumn id="16" xr3:uid="{00000000-0010-0000-0000-000010000000}" name="2019" dataDxfId="93"/>
    <tableColumn id="17" xr3:uid="{00000000-0010-0000-0000-000011000000}" name="2020" dataDxfId="92"/>
    <tableColumn id="18" xr3:uid="{00000000-0010-0000-0000-000012000000}" name="2021" dataDxfId="91"/>
    <tableColumn id="19" xr3:uid="{00000000-0010-0000-0000-000013000000}" name="2022" dataDxfId="90"/>
    <tableColumn id="20" xr3:uid="{00000000-0010-0000-0000-000014000000}" name="2023" dataDxfId="89"/>
    <tableColumn id="21" xr3:uid="{00000000-0010-0000-0000-000015000000}" name="2024" dataDxfId="88"/>
    <tableColumn id="22" xr3:uid="{00000000-0010-0000-0000-000016000000}" name="2025" dataDxfId="87"/>
    <tableColumn id="23" xr3:uid="{00000000-0010-0000-0000-000017000000}" name="2026" dataDxfId="86"/>
    <tableColumn id="24" xr3:uid="{00000000-0010-0000-0000-000018000000}" name="2027" dataDxfId="85"/>
    <tableColumn id="25" xr3:uid="{00000000-0010-0000-0000-000019000000}" name="2028" dataDxfId="84"/>
    <tableColumn id="26" xr3:uid="{00000000-0010-0000-0000-00001A000000}" name="2029" dataDxfId="83"/>
    <tableColumn id="27" xr3:uid="{00000000-0010-0000-0000-00001B000000}" name="2030" dataDxfId="82"/>
    <tableColumn id="28" xr3:uid="{00000000-0010-0000-0000-00001C000000}" name="2031" dataDxfId="81"/>
    <tableColumn id="29" xr3:uid="{00000000-0010-0000-0000-00001D000000}" name="2032" dataDxfId="80"/>
    <tableColumn id="30" xr3:uid="{00000000-0010-0000-0000-00001E000000}" name="2033" dataDxfId="79"/>
    <tableColumn id="31" xr3:uid="{00000000-0010-0000-0000-00001F000000}" name="2034" dataDxfId="78"/>
    <tableColumn id="32" xr3:uid="{00000000-0010-0000-0000-000020000000}" name="2035" dataDxfId="77"/>
    <tableColumn id="33" xr3:uid="{00000000-0010-0000-0000-000021000000}" name="2036" dataDxfId="76"/>
    <tableColumn id="34" xr3:uid="{00000000-0010-0000-0000-000022000000}" name="2037" dataDxfId="75"/>
    <tableColumn id="35" xr3:uid="{00000000-0010-0000-0000-000023000000}" name="2038" dataDxfId="74"/>
    <tableColumn id="36" xr3:uid="{00000000-0010-0000-0000-000024000000}" name="2039" dataDxfId="73"/>
    <tableColumn id="37" xr3:uid="{00000000-0010-0000-0000-000025000000}" name="2040" dataDxfId="7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7:AK18" totalsRowShown="0">
  <tableColumns count="37">
    <tableColumn id="1" xr3:uid="{00000000-0010-0000-0100-000001000000}" name="_"/>
    <tableColumn id="2" xr3:uid="{00000000-0010-0000-0100-000002000000}" name="2005" dataDxfId="71"/>
    <tableColumn id="3" xr3:uid="{00000000-0010-0000-0100-000003000000}" name="2006" dataDxfId="70"/>
    <tableColumn id="4" xr3:uid="{00000000-0010-0000-0100-000004000000}" name="2007" dataDxfId="69"/>
    <tableColumn id="5" xr3:uid="{00000000-0010-0000-0100-000005000000}" name="2008" dataDxfId="68"/>
    <tableColumn id="6" xr3:uid="{00000000-0010-0000-0100-000006000000}" name="2009" dataDxfId="67"/>
    <tableColumn id="7" xr3:uid="{00000000-0010-0000-0100-000007000000}" name="2010" dataDxfId="66"/>
    <tableColumn id="8" xr3:uid="{00000000-0010-0000-0100-000008000000}" name="2011" dataDxfId="65"/>
    <tableColumn id="9" xr3:uid="{00000000-0010-0000-0100-000009000000}" name="2012" dataDxfId="64"/>
    <tableColumn id="10" xr3:uid="{00000000-0010-0000-0100-00000A000000}" name="2013" dataDxfId="63"/>
    <tableColumn id="11" xr3:uid="{00000000-0010-0000-0100-00000B000000}" name="2014" dataDxfId="62"/>
    <tableColumn id="12" xr3:uid="{00000000-0010-0000-0100-00000C000000}" name="2015" dataDxfId="61"/>
    <tableColumn id="13" xr3:uid="{00000000-0010-0000-0100-00000D000000}" name="2016" dataDxfId="60"/>
    <tableColumn id="14" xr3:uid="{00000000-0010-0000-0100-00000E000000}" name="2017" dataDxfId="59"/>
    <tableColumn id="15" xr3:uid="{00000000-0010-0000-0100-00000F000000}" name="2018" dataDxfId="58"/>
    <tableColumn id="16" xr3:uid="{00000000-0010-0000-0100-000010000000}" name="2019" dataDxfId="57"/>
    <tableColumn id="17" xr3:uid="{00000000-0010-0000-0100-000011000000}" name="2020" dataDxfId="56"/>
    <tableColumn id="18" xr3:uid="{00000000-0010-0000-0100-000012000000}" name="2021" dataDxfId="55"/>
    <tableColumn id="19" xr3:uid="{00000000-0010-0000-0100-000013000000}" name="2022" dataDxfId="54"/>
    <tableColumn id="20" xr3:uid="{00000000-0010-0000-0100-000014000000}" name="2023" dataDxfId="53"/>
    <tableColumn id="21" xr3:uid="{00000000-0010-0000-0100-000015000000}" name="2024" dataDxfId="52"/>
    <tableColumn id="22" xr3:uid="{00000000-0010-0000-0100-000016000000}" name="2025" dataDxfId="51"/>
    <tableColumn id="23" xr3:uid="{00000000-0010-0000-0100-000017000000}" name="2026" dataDxfId="50"/>
    <tableColumn id="24" xr3:uid="{00000000-0010-0000-0100-000018000000}" name="2027" dataDxfId="49"/>
    <tableColumn id="25" xr3:uid="{00000000-0010-0000-0100-000019000000}" name="2028" dataDxfId="48"/>
    <tableColumn id="26" xr3:uid="{00000000-0010-0000-0100-00001A000000}" name="2029" dataDxfId="47"/>
    <tableColumn id="27" xr3:uid="{00000000-0010-0000-0100-00001B000000}" name="2030" dataDxfId="46"/>
    <tableColumn id="28" xr3:uid="{00000000-0010-0000-0100-00001C000000}" name="2031" dataDxfId="45"/>
    <tableColumn id="29" xr3:uid="{00000000-0010-0000-0100-00001D000000}" name="2032" dataDxfId="44"/>
    <tableColumn id="30" xr3:uid="{00000000-0010-0000-0100-00001E000000}" name="2033" dataDxfId="43"/>
    <tableColumn id="31" xr3:uid="{00000000-0010-0000-0100-00001F000000}" name="2034" dataDxfId="42"/>
    <tableColumn id="32" xr3:uid="{00000000-0010-0000-0100-000020000000}" name="2035" dataDxfId="41"/>
    <tableColumn id="33" xr3:uid="{00000000-0010-0000-0100-000021000000}" name="2036" dataDxfId="40"/>
    <tableColumn id="34" xr3:uid="{00000000-0010-0000-0100-000022000000}" name="2037" dataDxfId="39"/>
    <tableColumn id="35" xr3:uid="{00000000-0010-0000-0100-000023000000}" name="2038" dataDxfId="38"/>
    <tableColumn id="36" xr3:uid="{00000000-0010-0000-0100-000024000000}" name="2039" dataDxfId="37"/>
    <tableColumn id="37" xr3:uid="{00000000-0010-0000-0100-000025000000}" name="2040" dataDxfId="36"/>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21:AK28" totalsRowShown="0">
  <tableColumns count="37">
    <tableColumn id="1" xr3:uid="{00000000-0010-0000-0200-000001000000}" name="_"/>
    <tableColumn id="2" xr3:uid="{00000000-0010-0000-0200-000002000000}" name="2005" dataDxfId="35"/>
    <tableColumn id="3" xr3:uid="{00000000-0010-0000-0200-000003000000}" name="2006" dataDxfId="34"/>
    <tableColumn id="4" xr3:uid="{00000000-0010-0000-0200-000004000000}" name="2007" dataDxfId="33"/>
    <tableColumn id="5" xr3:uid="{00000000-0010-0000-0200-000005000000}" name="2008" dataDxfId="32"/>
    <tableColumn id="6" xr3:uid="{00000000-0010-0000-0200-000006000000}" name="2009" dataDxfId="31"/>
    <tableColumn id="7" xr3:uid="{00000000-0010-0000-0200-000007000000}" name="2010" dataDxfId="30"/>
    <tableColumn id="8" xr3:uid="{00000000-0010-0000-0200-000008000000}" name="2011" dataDxfId="29"/>
    <tableColumn id="9" xr3:uid="{00000000-0010-0000-0200-000009000000}" name="2012" dataDxfId="28"/>
    <tableColumn id="10" xr3:uid="{00000000-0010-0000-0200-00000A000000}" name="2013" dataDxfId="27"/>
    <tableColumn id="11" xr3:uid="{00000000-0010-0000-0200-00000B000000}" name="2014" dataDxfId="26"/>
    <tableColumn id="12" xr3:uid="{00000000-0010-0000-0200-00000C000000}" name="2015" dataDxfId="25"/>
    <tableColumn id="13" xr3:uid="{00000000-0010-0000-0200-00000D000000}" name="2016" dataDxfId="24"/>
    <tableColumn id="14" xr3:uid="{00000000-0010-0000-0200-00000E000000}" name="2017" dataDxfId="23"/>
    <tableColumn id="15" xr3:uid="{00000000-0010-0000-0200-00000F000000}" name="2018" dataDxfId="22"/>
    <tableColumn id="16" xr3:uid="{00000000-0010-0000-0200-000010000000}" name="2019" dataDxfId="21"/>
    <tableColumn id="17" xr3:uid="{00000000-0010-0000-0200-000011000000}" name="2020" dataDxfId="20"/>
    <tableColumn id="18" xr3:uid="{00000000-0010-0000-0200-000012000000}" name="2021" dataDxfId="19"/>
    <tableColumn id="19" xr3:uid="{00000000-0010-0000-0200-000013000000}" name="2022" dataDxfId="18"/>
    <tableColumn id="20" xr3:uid="{00000000-0010-0000-0200-000014000000}" name="2023" dataDxfId="17"/>
    <tableColumn id="21" xr3:uid="{00000000-0010-0000-0200-000015000000}" name="2024" dataDxfId="16"/>
    <tableColumn id="22" xr3:uid="{00000000-0010-0000-0200-000016000000}" name="2025" dataDxfId="15"/>
    <tableColumn id="23" xr3:uid="{00000000-0010-0000-0200-000017000000}" name="2026" dataDxfId="14"/>
    <tableColumn id="24" xr3:uid="{00000000-0010-0000-0200-000018000000}" name="2027" dataDxfId="13"/>
    <tableColumn id="25" xr3:uid="{00000000-0010-0000-0200-000019000000}" name="2028" dataDxfId="12"/>
    <tableColumn id="26" xr3:uid="{00000000-0010-0000-0200-00001A000000}" name="2029" dataDxfId="11"/>
    <tableColumn id="27" xr3:uid="{00000000-0010-0000-0200-00001B000000}" name="2030" dataDxfId="10"/>
    <tableColumn id="28" xr3:uid="{00000000-0010-0000-0200-00001C000000}" name="2031" dataDxfId="9"/>
    <tableColumn id="29" xr3:uid="{00000000-0010-0000-0200-00001D000000}" name="2032" dataDxfId="8"/>
    <tableColumn id="30" xr3:uid="{00000000-0010-0000-0200-00001E000000}" name="2033" dataDxfId="7"/>
    <tableColumn id="31" xr3:uid="{00000000-0010-0000-0200-00001F000000}" name="2034" dataDxfId="6"/>
    <tableColumn id="32" xr3:uid="{00000000-0010-0000-0200-000020000000}" name="2035" dataDxfId="5"/>
    <tableColumn id="33" xr3:uid="{00000000-0010-0000-0200-000021000000}" name="2036" dataDxfId="4"/>
    <tableColumn id="34" xr3:uid="{00000000-0010-0000-0200-000022000000}" name="2037" dataDxfId="3"/>
    <tableColumn id="35" xr3:uid="{00000000-0010-0000-0200-000023000000}" name="2038" dataDxfId="2"/>
    <tableColumn id="36" xr3:uid="{00000000-0010-0000-0200-000024000000}" name="2039" dataDxfId="1"/>
    <tableColumn id="37" xr3:uid="{00000000-0010-0000-0200-000025000000}" name="2040"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54"/>
  <sheetViews>
    <sheetView topLeftCell="A21" workbookViewId="0">
      <selection activeCell="A45" sqref="A45"/>
    </sheetView>
  </sheetViews>
  <sheetFormatPr defaultRowHeight="14.4" x14ac:dyDescent="0.3"/>
  <cols>
    <col min="2" max="2" width="83.33203125" customWidth="1"/>
  </cols>
  <sheetData>
    <row r="1" spans="1:2" x14ac:dyDescent="0.3">
      <c r="A1" s="1" t="s">
        <v>24</v>
      </c>
    </row>
    <row r="2" spans="1:2" x14ac:dyDescent="0.3">
      <c r="A2" s="1" t="s">
        <v>23</v>
      </c>
    </row>
    <row r="3" spans="1:2" s="8" customFormat="1" x14ac:dyDescent="0.3">
      <c r="A3" s="1" t="s">
        <v>337</v>
      </c>
    </row>
    <row r="5" spans="1:2" x14ac:dyDescent="0.3">
      <c r="A5" s="1" t="s">
        <v>0</v>
      </c>
      <c r="B5" s="7" t="s">
        <v>263</v>
      </c>
    </row>
    <row r="6" spans="1:2" s="8" customFormat="1" x14ac:dyDescent="0.3">
      <c r="A6" s="1"/>
      <c r="B6" s="8" t="s">
        <v>107</v>
      </c>
    </row>
    <row r="7" spans="1:2" s="8" customFormat="1" x14ac:dyDescent="0.3">
      <c r="A7" s="1"/>
      <c r="B7" s="2">
        <v>2014</v>
      </c>
    </row>
    <row r="8" spans="1:2" s="8" customFormat="1" x14ac:dyDescent="0.3">
      <c r="A8" s="1"/>
      <c r="B8" s="8" t="s">
        <v>108</v>
      </c>
    </row>
    <row r="9" spans="1:2" s="8" customFormat="1" x14ac:dyDescent="0.3">
      <c r="A9" s="1"/>
      <c r="B9" s="8" t="s">
        <v>109</v>
      </c>
    </row>
    <row r="10" spans="1:2" s="8" customFormat="1" x14ac:dyDescent="0.3">
      <c r="A10" s="1"/>
    </row>
    <row r="11" spans="1:2" s="8" customFormat="1" x14ac:dyDescent="0.3">
      <c r="A11" s="1"/>
      <c r="B11" s="7" t="s">
        <v>163</v>
      </c>
    </row>
    <row r="12" spans="1:2" s="8" customFormat="1" x14ac:dyDescent="0.3">
      <c r="A12" s="1"/>
      <c r="B12" s="8" t="s">
        <v>164</v>
      </c>
    </row>
    <row r="13" spans="1:2" s="8" customFormat="1" x14ac:dyDescent="0.3">
      <c r="A13" s="1"/>
      <c r="B13" s="2">
        <v>2016</v>
      </c>
    </row>
    <row r="14" spans="1:2" s="8" customFormat="1" x14ac:dyDescent="0.3">
      <c r="A14" s="1"/>
      <c r="B14" s="8" t="s">
        <v>165</v>
      </c>
    </row>
    <row r="15" spans="1:2" s="8" customFormat="1" x14ac:dyDescent="0.3">
      <c r="A15" s="1"/>
      <c r="B15" s="8" t="s">
        <v>166</v>
      </c>
    </row>
    <row r="16" spans="1:2" s="8" customFormat="1" x14ac:dyDescent="0.3">
      <c r="A16" s="1"/>
      <c r="B16" s="8" t="s">
        <v>167</v>
      </c>
    </row>
    <row r="17" spans="1:2" s="8" customFormat="1" x14ac:dyDescent="0.3">
      <c r="A17" s="1"/>
    </row>
    <row r="18" spans="1:2" s="8" customFormat="1" x14ac:dyDescent="0.3">
      <c r="A18" s="1"/>
      <c r="B18" s="7" t="s">
        <v>281</v>
      </c>
    </row>
    <row r="19" spans="1:2" s="8" customFormat="1" x14ac:dyDescent="0.3">
      <c r="A19" s="1"/>
      <c r="B19" s="8" t="s">
        <v>282</v>
      </c>
    </row>
    <row r="20" spans="1:2" s="8" customFormat="1" x14ac:dyDescent="0.3">
      <c r="A20" s="1"/>
    </row>
    <row r="21" spans="1:2" s="8" customFormat="1" x14ac:dyDescent="0.3">
      <c r="A21" s="1"/>
      <c r="B21" s="7" t="s">
        <v>285</v>
      </c>
    </row>
    <row r="22" spans="1:2" s="8" customFormat="1" x14ac:dyDescent="0.3">
      <c r="A22" s="1"/>
      <c r="B22" s="8" t="s">
        <v>164</v>
      </c>
    </row>
    <row r="23" spans="1:2" s="8" customFormat="1" x14ac:dyDescent="0.3">
      <c r="A23" s="1"/>
      <c r="B23" s="2">
        <v>2016</v>
      </c>
    </row>
    <row r="24" spans="1:2" s="8" customFormat="1" x14ac:dyDescent="0.3">
      <c r="A24" s="1"/>
      <c r="B24" s="8" t="s">
        <v>286</v>
      </c>
    </row>
    <row r="25" spans="1:2" s="8" customFormat="1" x14ac:dyDescent="0.3">
      <c r="A25" s="1"/>
      <c r="B25" s="8" t="s">
        <v>287</v>
      </c>
    </row>
    <row r="26" spans="1:2" s="8" customFormat="1" x14ac:dyDescent="0.3">
      <c r="A26" s="1"/>
      <c r="B26" s="8" t="s">
        <v>288</v>
      </c>
    </row>
    <row r="27" spans="1:2" s="8" customFormat="1" x14ac:dyDescent="0.3">
      <c r="A27" s="1"/>
    </row>
    <row r="28" spans="1:2" x14ac:dyDescent="0.3">
      <c r="A28" s="1" t="s">
        <v>9</v>
      </c>
    </row>
    <row r="29" spans="1:2" x14ac:dyDescent="0.3">
      <c r="A29" t="s">
        <v>12</v>
      </c>
    </row>
    <row r="30" spans="1:2" x14ac:dyDescent="0.3">
      <c r="A30" t="s">
        <v>13</v>
      </c>
    </row>
    <row r="31" spans="1:2" x14ac:dyDescent="0.3">
      <c r="A31" t="s">
        <v>14</v>
      </c>
    </row>
    <row r="32" spans="1:2" x14ac:dyDescent="0.3">
      <c r="A32" t="s">
        <v>15</v>
      </c>
    </row>
    <row r="34" spans="1:2" x14ac:dyDescent="0.3">
      <c r="A34" t="s">
        <v>264</v>
      </c>
    </row>
    <row r="35" spans="1:2" x14ac:dyDescent="0.3">
      <c r="A35" t="s">
        <v>265</v>
      </c>
    </row>
    <row r="36" spans="1:2" x14ac:dyDescent="0.3">
      <c r="A36" t="s">
        <v>266</v>
      </c>
    </row>
    <row r="37" spans="1:2" s="8" customFormat="1" x14ac:dyDescent="0.3"/>
    <row r="38" spans="1:2" s="8" customFormat="1" x14ac:dyDescent="0.3">
      <c r="A38" s="8" t="s">
        <v>321</v>
      </c>
    </row>
    <row r="39" spans="1:2" s="8" customFormat="1" x14ac:dyDescent="0.3">
      <c r="A39" s="8" t="s">
        <v>322</v>
      </c>
    </row>
    <row r="40" spans="1:2" s="8" customFormat="1" x14ac:dyDescent="0.3">
      <c r="A40" s="8" t="s">
        <v>323</v>
      </c>
    </row>
    <row r="42" spans="1:2" x14ac:dyDescent="0.3">
      <c r="A42" s="1" t="s">
        <v>168</v>
      </c>
    </row>
    <row r="43" spans="1:2" x14ac:dyDescent="0.3">
      <c r="A43">
        <v>0.98287000000000002</v>
      </c>
      <c r="B43" t="s">
        <v>169</v>
      </c>
    </row>
    <row r="44" spans="1:2" x14ac:dyDescent="0.3">
      <c r="A44">
        <v>1.3900999999999999</v>
      </c>
      <c r="B44" t="s">
        <v>170</v>
      </c>
    </row>
    <row r="45" spans="1:2" x14ac:dyDescent="0.3">
      <c r="A45">
        <v>947817077749</v>
      </c>
      <c r="B45" t="s">
        <v>171</v>
      </c>
    </row>
    <row r="46" spans="1:2" x14ac:dyDescent="0.3">
      <c r="A46" s="8"/>
    </row>
    <row r="47" spans="1:2" x14ac:dyDescent="0.3">
      <c r="A47" s="8"/>
    </row>
    <row r="48" spans="1:2" x14ac:dyDescent="0.3">
      <c r="A48" s="8"/>
    </row>
    <row r="49" spans="1:1" s="8" customFormat="1" x14ac:dyDescent="0.3"/>
    <row r="50" spans="1:1" x14ac:dyDescent="0.3">
      <c r="A50" s="58"/>
    </row>
    <row r="51" spans="1:1" x14ac:dyDescent="0.3">
      <c r="A51" s="58"/>
    </row>
    <row r="52" spans="1:1" x14ac:dyDescent="0.3">
      <c r="A52" s="58"/>
    </row>
    <row r="53" spans="1:1" x14ac:dyDescent="0.3">
      <c r="A53" s="58"/>
    </row>
    <row r="54" spans="1:1" x14ac:dyDescent="0.3">
      <c r="A54" s="58"/>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0"/>
  <sheetViews>
    <sheetView workbookViewId="0">
      <pane xSplit="1" ySplit="5" topLeftCell="B18" activePane="bottomRight" state="frozen"/>
      <selection activeCell="A3" sqref="A3:G4"/>
      <selection pane="topRight" activeCell="A3" sqref="A3:G4"/>
      <selection pane="bottomLeft" activeCell="A3" sqref="A3:G4"/>
      <selection pane="bottomRight" activeCell="F11" sqref="F11"/>
    </sheetView>
  </sheetViews>
  <sheetFormatPr defaultColWidth="12.33203125" defaultRowHeight="13.2" x14ac:dyDescent="0.25"/>
  <cols>
    <col min="1" max="1" width="80.6640625" style="12" customWidth="1"/>
    <col min="2" max="2" width="24" style="12" customWidth="1"/>
    <col min="3" max="3" width="19.44140625" style="12" customWidth="1"/>
    <col min="4" max="4" width="17.109375" style="12" customWidth="1"/>
    <col min="5" max="6" width="12.33203125" style="12"/>
    <col min="7" max="7" width="23.6640625" style="12" customWidth="1"/>
    <col min="8" max="8" width="67.44140625" style="12" customWidth="1"/>
    <col min="9" max="9" width="15" style="12" customWidth="1"/>
    <col min="10" max="16384" width="12.33203125" style="12"/>
  </cols>
  <sheetData>
    <row r="1" spans="1:10" x14ac:dyDescent="0.25">
      <c r="A1" s="11" t="s">
        <v>43</v>
      </c>
    </row>
    <row r="2" spans="1:10" ht="13.8" thickBot="1" x14ac:dyDescent="0.3"/>
    <row r="3" spans="1:10" ht="36" customHeight="1" thickBot="1" x14ac:dyDescent="0.3">
      <c r="A3" s="70" t="s">
        <v>44</v>
      </c>
      <c r="B3" s="70" t="s">
        <v>45</v>
      </c>
      <c r="C3" s="71" t="s">
        <v>46</v>
      </c>
      <c r="D3" s="73" t="s">
        <v>47</v>
      </c>
      <c r="E3" s="74" t="s">
        <v>48</v>
      </c>
      <c r="F3" s="74" t="s">
        <v>49</v>
      </c>
      <c r="G3" s="70" t="s">
        <v>50</v>
      </c>
      <c r="H3" s="70" t="s">
        <v>29</v>
      </c>
      <c r="I3" s="13"/>
      <c r="J3" s="13"/>
    </row>
    <row r="4" spans="1:10" ht="13.8" thickBot="1" x14ac:dyDescent="0.3">
      <c r="A4" s="70"/>
      <c r="B4" s="70"/>
      <c r="C4" s="72"/>
      <c r="D4" s="73"/>
      <c r="E4" s="74"/>
      <c r="F4" s="74"/>
      <c r="G4" s="70"/>
      <c r="H4" s="70"/>
      <c r="I4" s="13"/>
      <c r="J4" s="13"/>
    </row>
    <row r="5" spans="1:10" s="54" customFormat="1" ht="13.8" thickBot="1" x14ac:dyDescent="0.3">
      <c r="A5" s="52" t="s">
        <v>51</v>
      </c>
      <c r="B5" s="52"/>
      <c r="C5" s="52"/>
      <c r="D5" s="52"/>
      <c r="E5" s="52"/>
      <c r="F5" s="52"/>
      <c r="G5" s="52"/>
      <c r="H5" s="52"/>
      <c r="I5" s="53"/>
      <c r="J5" s="53"/>
    </row>
    <row r="6" spans="1:10" ht="13.8" thickBot="1" x14ac:dyDescent="0.3">
      <c r="A6" s="14" t="s">
        <v>52</v>
      </c>
      <c r="B6" s="15"/>
      <c r="C6" s="15"/>
      <c r="D6" s="15"/>
      <c r="E6" s="16"/>
      <c r="F6" s="16"/>
      <c r="G6" s="15"/>
      <c r="H6" s="15"/>
      <c r="I6" s="13"/>
      <c r="J6" s="13"/>
    </row>
    <row r="7" spans="1:10" ht="13.8" thickBot="1" x14ac:dyDescent="0.3">
      <c r="A7" s="15" t="s">
        <v>53</v>
      </c>
      <c r="B7" s="15" t="s">
        <v>54</v>
      </c>
      <c r="C7" s="15" t="s">
        <v>55</v>
      </c>
      <c r="D7" s="17">
        <v>785</v>
      </c>
      <c r="E7" s="17">
        <f>845*0.929</f>
        <v>785.005</v>
      </c>
      <c r="F7" s="18" t="s">
        <v>56</v>
      </c>
      <c r="G7" s="15" t="s">
        <v>57</v>
      </c>
      <c r="H7" s="15" t="s">
        <v>58</v>
      </c>
      <c r="I7" s="13"/>
      <c r="J7" s="13"/>
    </row>
    <row r="8" spans="1:10" ht="13.8" thickBot="1" x14ac:dyDescent="0.3">
      <c r="A8" s="15" t="s">
        <v>53</v>
      </c>
      <c r="B8" s="15" t="s">
        <v>54</v>
      </c>
      <c r="C8" s="15" t="s">
        <v>59</v>
      </c>
      <c r="D8" s="17">
        <v>196</v>
      </c>
      <c r="E8" s="17">
        <f>211*0.929</f>
        <v>196.01900000000001</v>
      </c>
      <c r="F8" s="18" t="s">
        <v>56</v>
      </c>
      <c r="G8" s="15" t="s">
        <v>57</v>
      </c>
      <c r="H8" s="15" t="s">
        <v>58</v>
      </c>
      <c r="I8" s="13"/>
      <c r="J8" s="13"/>
    </row>
    <row r="9" spans="1:10" ht="13.8" thickBot="1" x14ac:dyDescent="0.3">
      <c r="A9" s="15" t="s">
        <v>60</v>
      </c>
      <c r="B9" s="15" t="s">
        <v>61</v>
      </c>
      <c r="C9" s="15" t="s">
        <v>62</v>
      </c>
      <c r="D9" s="19">
        <f>(E9+F9)/2</f>
        <v>136.26724999999999</v>
      </c>
      <c r="E9" s="17">
        <f>215.5*0.929</f>
        <v>200.1995</v>
      </c>
      <c r="F9" s="20">
        <f>85*0.851</f>
        <v>72.334999999999994</v>
      </c>
      <c r="G9" s="15" t="s">
        <v>63</v>
      </c>
      <c r="H9" s="15" t="s">
        <v>64</v>
      </c>
      <c r="I9" s="13"/>
      <c r="J9" s="13"/>
    </row>
    <row r="10" spans="1:10" ht="13.8" thickBot="1" x14ac:dyDescent="0.3">
      <c r="A10" s="15" t="s">
        <v>65</v>
      </c>
      <c r="B10" s="15" t="s">
        <v>66</v>
      </c>
      <c r="C10" s="15" t="s">
        <v>55</v>
      </c>
      <c r="D10" s="17">
        <v>127</v>
      </c>
      <c r="E10" s="17">
        <f>137*0.929</f>
        <v>127.27300000000001</v>
      </c>
      <c r="F10" s="18" t="s">
        <v>56</v>
      </c>
      <c r="G10" s="15" t="s">
        <v>67</v>
      </c>
      <c r="H10" s="15" t="s">
        <v>58</v>
      </c>
      <c r="I10" s="13" t="s">
        <v>68</v>
      </c>
      <c r="J10" s="13"/>
    </row>
    <row r="11" spans="1:10" ht="13.8" thickBot="1" x14ac:dyDescent="0.3">
      <c r="A11" s="15" t="s">
        <v>69</v>
      </c>
      <c r="B11" s="15" t="s">
        <v>70</v>
      </c>
      <c r="C11" s="15" t="s">
        <v>55</v>
      </c>
      <c r="D11" s="19">
        <f>(E11+F11)/2</f>
        <v>121.905</v>
      </c>
      <c r="E11" s="17">
        <f>180*0.929</f>
        <v>167.22</v>
      </c>
      <c r="F11" s="20">
        <f>90*0.851</f>
        <v>76.59</v>
      </c>
      <c r="G11" s="15" t="s">
        <v>63</v>
      </c>
      <c r="H11" s="15" t="s">
        <v>71</v>
      </c>
      <c r="I11" s="13" t="s">
        <v>72</v>
      </c>
      <c r="J11" s="13"/>
    </row>
    <row r="12" spans="1:10" ht="13.8" thickBot="1" x14ac:dyDescent="0.3">
      <c r="A12" s="15" t="s">
        <v>73</v>
      </c>
      <c r="B12" s="15" t="s">
        <v>74</v>
      </c>
      <c r="C12" s="15" t="s">
        <v>75</v>
      </c>
      <c r="D12" s="21">
        <f>(E12+F12)/2</f>
        <v>118.91249999999999</v>
      </c>
      <c r="E12" s="18">
        <f>136*0.929</f>
        <v>126.34400000000001</v>
      </c>
      <c r="F12" s="18">
        <f>131*0.851</f>
        <v>111.48099999999999</v>
      </c>
      <c r="G12" s="15" t="s">
        <v>63</v>
      </c>
      <c r="H12" s="15" t="s">
        <v>76</v>
      </c>
      <c r="I12" s="13"/>
      <c r="J12" s="13"/>
    </row>
    <row r="13" spans="1:10" ht="13.8" thickBot="1" x14ac:dyDescent="0.3">
      <c r="A13" s="15" t="s">
        <v>77</v>
      </c>
      <c r="B13" s="15" t="s">
        <v>66</v>
      </c>
      <c r="C13" s="15" t="s">
        <v>59</v>
      </c>
      <c r="D13" s="17">
        <v>32</v>
      </c>
      <c r="E13" s="17">
        <f>34*0.929</f>
        <v>31.586000000000002</v>
      </c>
      <c r="F13" s="18" t="s">
        <v>56</v>
      </c>
      <c r="G13" s="15" t="s">
        <v>67</v>
      </c>
      <c r="H13" s="15" t="s">
        <v>58</v>
      </c>
      <c r="I13" s="13" t="s">
        <v>68</v>
      </c>
      <c r="J13" s="13"/>
    </row>
    <row r="14" spans="1:10" ht="13.8" thickBot="1" x14ac:dyDescent="0.3">
      <c r="A14" s="22" t="s">
        <v>78</v>
      </c>
      <c r="B14" s="15" t="s">
        <v>79</v>
      </c>
      <c r="C14" s="15" t="s">
        <v>55</v>
      </c>
      <c r="D14" s="23">
        <v>28</v>
      </c>
      <c r="E14" s="24">
        <f>30*0.929</f>
        <v>27.87</v>
      </c>
      <c r="F14" s="18" t="s">
        <v>56</v>
      </c>
      <c r="G14" s="15" t="s">
        <v>67</v>
      </c>
      <c r="H14" s="15" t="s">
        <v>58</v>
      </c>
      <c r="I14" s="13"/>
      <c r="J14" s="13"/>
    </row>
    <row r="15" spans="1:10" ht="13.8" thickBot="1" x14ac:dyDescent="0.3">
      <c r="A15" s="15" t="s">
        <v>78</v>
      </c>
      <c r="B15" s="25" t="s">
        <v>79</v>
      </c>
      <c r="C15" s="25" t="s">
        <v>62</v>
      </c>
      <c r="D15" s="26">
        <v>7</v>
      </c>
      <c r="E15" s="27">
        <f>8*0.929</f>
        <v>7.4320000000000004</v>
      </c>
      <c r="F15" s="18" t="s">
        <v>56</v>
      </c>
      <c r="G15" s="25" t="s">
        <v>67</v>
      </c>
      <c r="H15" s="15" t="s">
        <v>58</v>
      </c>
    </row>
    <row r="16" spans="1:10" ht="13.8" thickBot="1" x14ac:dyDescent="0.3">
      <c r="A16" s="22" t="s">
        <v>80</v>
      </c>
      <c r="B16" s="15" t="s">
        <v>66</v>
      </c>
      <c r="C16" s="15" t="s">
        <v>62</v>
      </c>
      <c r="D16" s="18" t="s">
        <v>56</v>
      </c>
      <c r="E16" s="18" t="s">
        <v>56</v>
      </c>
      <c r="F16" s="18" t="s">
        <v>56</v>
      </c>
      <c r="G16" s="22" t="s">
        <v>81</v>
      </c>
      <c r="H16" s="22" t="s">
        <v>82</v>
      </c>
      <c r="I16" s="13"/>
      <c r="J16" s="13"/>
    </row>
    <row r="17" spans="1:10" ht="13.8" thickBot="1" x14ac:dyDescent="0.3">
      <c r="A17" s="15" t="s">
        <v>83</v>
      </c>
      <c r="B17" s="15" t="s">
        <v>84</v>
      </c>
      <c r="C17" s="15" t="s">
        <v>75</v>
      </c>
      <c r="D17" s="18" t="s">
        <v>56</v>
      </c>
      <c r="E17" s="18" t="s">
        <v>56</v>
      </c>
      <c r="F17" s="18" t="s">
        <v>56</v>
      </c>
      <c r="G17" s="15" t="s">
        <v>85</v>
      </c>
      <c r="H17" s="15"/>
      <c r="I17" s="13"/>
      <c r="J17" s="13"/>
    </row>
    <row r="18" spans="1:10" ht="13.8" thickBot="1" x14ac:dyDescent="0.3">
      <c r="A18" s="15" t="s">
        <v>86</v>
      </c>
      <c r="B18" s="15" t="s">
        <v>66</v>
      </c>
      <c r="C18" s="15" t="s">
        <v>75</v>
      </c>
      <c r="D18" s="18" t="s">
        <v>56</v>
      </c>
      <c r="E18" s="18" t="s">
        <v>56</v>
      </c>
      <c r="F18" s="18" t="s">
        <v>56</v>
      </c>
      <c r="G18" s="15" t="s">
        <v>81</v>
      </c>
      <c r="H18" s="15"/>
      <c r="I18" s="13"/>
      <c r="J18" s="13"/>
    </row>
    <row r="19" spans="1:10" ht="13.8" thickBot="1" x14ac:dyDescent="0.3">
      <c r="A19" s="15" t="s">
        <v>87</v>
      </c>
      <c r="B19" s="15" t="s">
        <v>70</v>
      </c>
      <c r="C19" s="15" t="s">
        <v>59</v>
      </c>
      <c r="D19" s="23" t="s">
        <v>88</v>
      </c>
      <c r="E19" s="23" t="s">
        <v>88</v>
      </c>
      <c r="F19" s="23" t="s">
        <v>88</v>
      </c>
      <c r="G19" s="15" t="s">
        <v>63</v>
      </c>
      <c r="H19" s="15"/>
      <c r="I19" s="13"/>
      <c r="J19" s="13"/>
    </row>
    <row r="20" spans="1:10" ht="13.8" thickBot="1" x14ac:dyDescent="0.3">
      <c r="A20" s="15" t="s">
        <v>89</v>
      </c>
      <c r="B20" s="15" t="s">
        <v>66</v>
      </c>
      <c r="C20" s="15" t="s">
        <v>55</v>
      </c>
      <c r="D20" s="23" t="s">
        <v>88</v>
      </c>
      <c r="E20" s="23" t="s">
        <v>88</v>
      </c>
      <c r="F20" s="23" t="s">
        <v>88</v>
      </c>
      <c r="G20" s="15" t="s">
        <v>67</v>
      </c>
      <c r="H20" s="15"/>
      <c r="I20" s="13"/>
      <c r="J20" s="13"/>
    </row>
    <row r="21" spans="1:10" ht="13.8" thickBot="1" x14ac:dyDescent="0.3">
      <c r="A21" s="14" t="s">
        <v>90</v>
      </c>
      <c r="B21" s="15"/>
      <c r="C21" s="15"/>
      <c r="D21" s="19">
        <f>SUM(D7:D15)</f>
        <v>1552.0847499999998</v>
      </c>
      <c r="E21" s="17">
        <f>SUM(E7:E15)</f>
        <v>1668.9485</v>
      </c>
      <c r="F21" s="17">
        <f>SUM(F7:F15)</f>
        <v>260.40600000000001</v>
      </c>
      <c r="G21" s="15"/>
      <c r="H21" s="15"/>
      <c r="I21" s="13"/>
      <c r="J21" s="13"/>
    </row>
    <row r="22" spans="1:10" ht="13.8" thickBot="1" x14ac:dyDescent="0.3">
      <c r="A22" s="15"/>
      <c r="B22" s="15"/>
      <c r="C22" s="15"/>
      <c r="D22" s="15"/>
      <c r="E22" s="16"/>
      <c r="F22" s="16"/>
      <c r="G22" s="15"/>
      <c r="H22" s="15"/>
      <c r="I22" s="13"/>
      <c r="J22" s="13"/>
    </row>
    <row r="23" spans="1:10" ht="13.8" thickBot="1" x14ac:dyDescent="0.3">
      <c r="A23" s="14" t="s">
        <v>91</v>
      </c>
      <c r="B23" s="15"/>
      <c r="C23" s="15"/>
      <c r="D23" s="15"/>
      <c r="E23" s="16"/>
      <c r="F23" s="16"/>
      <c r="G23" s="15"/>
      <c r="H23" s="15"/>
      <c r="I23" s="13"/>
      <c r="J23" s="13"/>
    </row>
    <row r="24" spans="1:10" ht="13.8" thickBot="1" x14ac:dyDescent="0.3">
      <c r="A24" s="15" t="s">
        <v>92</v>
      </c>
      <c r="B24" s="15" t="s">
        <v>93</v>
      </c>
      <c r="C24" s="15" t="s">
        <v>62</v>
      </c>
      <c r="D24" s="19">
        <f>(E24+F24)/2</f>
        <v>604.30999999999995</v>
      </c>
      <c r="E24" s="17">
        <f>679*0.929</f>
        <v>630.79100000000005</v>
      </c>
      <c r="F24" s="17">
        <f>679*0.851</f>
        <v>577.82899999999995</v>
      </c>
      <c r="G24" s="15" t="s">
        <v>94</v>
      </c>
      <c r="H24" s="15" t="s">
        <v>76</v>
      </c>
      <c r="I24" s="13"/>
      <c r="J24" s="13"/>
    </row>
    <row r="25" spans="1:10" s="32" customFormat="1" ht="13.8" thickBot="1" x14ac:dyDescent="0.3">
      <c r="A25" s="14" t="s">
        <v>95</v>
      </c>
      <c r="B25" s="14"/>
      <c r="C25" s="14"/>
      <c r="D25" s="29">
        <f>SUM(D24:D24)</f>
        <v>604.30999999999995</v>
      </c>
      <c r="E25" s="30">
        <f>SUM(E24:E24)</f>
        <v>630.79100000000005</v>
      </c>
      <c r="F25" s="30">
        <f>SUM(F24:F24)</f>
        <v>577.82899999999995</v>
      </c>
      <c r="G25" s="14"/>
      <c r="H25" s="14"/>
      <c r="I25" s="31"/>
      <c r="J25" s="31"/>
    </row>
    <row r="26" spans="1:10" s="32" customFormat="1" ht="13.8" thickBot="1" x14ac:dyDescent="0.3">
      <c r="A26" s="14" t="s">
        <v>96</v>
      </c>
      <c r="B26" s="14"/>
      <c r="C26" s="14"/>
      <c r="D26" s="29">
        <f>SUM(D21+D25)</f>
        <v>2156.3947499999995</v>
      </c>
      <c r="E26" s="30">
        <f>SUM(E21+E25)</f>
        <v>2299.7395000000001</v>
      </c>
      <c r="F26" s="30">
        <f>SUM(F21:F25)</f>
        <v>1416.0639999999999</v>
      </c>
      <c r="G26" s="14"/>
      <c r="H26" s="14"/>
      <c r="I26" s="31"/>
      <c r="J26" s="31"/>
    </row>
    <row r="27" spans="1:10" ht="16.95" customHeight="1" thickBot="1" x14ac:dyDescent="0.3">
      <c r="A27" s="52" t="s">
        <v>97</v>
      </c>
      <c r="B27" s="52"/>
      <c r="C27" s="52"/>
      <c r="D27" s="52"/>
      <c r="E27" s="52"/>
      <c r="F27" s="52"/>
      <c r="G27" s="52"/>
      <c r="H27" s="52"/>
      <c r="I27" s="13"/>
      <c r="J27" s="13"/>
    </row>
    <row r="28" spans="1:10" s="38" customFormat="1" ht="13.8" thickBot="1" x14ac:dyDescent="0.3">
      <c r="A28" s="33" t="s">
        <v>98</v>
      </c>
      <c r="B28" s="34" t="s">
        <v>99</v>
      </c>
      <c r="C28" s="35" t="s">
        <v>55</v>
      </c>
      <c r="D28" s="36">
        <f t="shared" ref="D28:D29" si="0">(E28+F28)/2</f>
        <v>103.24000000000001</v>
      </c>
      <c r="E28" s="37">
        <f>116*0.929</f>
        <v>107.76400000000001</v>
      </c>
      <c r="F28" s="37">
        <f>116*0.851</f>
        <v>98.715999999999994</v>
      </c>
      <c r="G28" s="35" t="s">
        <v>100</v>
      </c>
      <c r="H28" s="35" t="s">
        <v>101</v>
      </c>
    </row>
    <row r="29" spans="1:10" s="38" customFormat="1" ht="13.8" thickBot="1" x14ac:dyDescent="0.3">
      <c r="A29" s="42" t="s">
        <v>102</v>
      </c>
      <c r="B29" s="28" t="s">
        <v>103</v>
      </c>
      <c r="C29" s="28" t="s">
        <v>62</v>
      </c>
      <c r="D29" s="39">
        <f t="shared" si="0"/>
        <v>12.846499999999999</v>
      </c>
      <c r="E29" s="40">
        <f>13*0.929</f>
        <v>12.077</v>
      </c>
      <c r="F29" s="40">
        <f>16*0.851</f>
        <v>13.616</v>
      </c>
      <c r="G29" s="28" t="s">
        <v>104</v>
      </c>
      <c r="H29" s="28" t="s">
        <v>101</v>
      </c>
      <c r="I29" s="41"/>
      <c r="J29" s="41"/>
    </row>
    <row r="30" spans="1:10" s="32" customFormat="1" ht="13.8" thickBot="1" x14ac:dyDescent="0.3">
      <c r="A30" s="43" t="s">
        <v>105</v>
      </c>
      <c r="B30" s="43"/>
      <c r="C30" s="43"/>
      <c r="D30" s="44">
        <f>SUM(D28:D29)</f>
        <v>116.0865</v>
      </c>
      <c r="E30" s="45">
        <f>SUM(E29:E29)</f>
        <v>12.077</v>
      </c>
      <c r="F30" s="45">
        <f>SUM(F29:F29)</f>
        <v>13.616</v>
      </c>
      <c r="G30" s="43"/>
      <c r="H30" s="43"/>
    </row>
    <row r="31" spans="1:10" ht="13.8" thickBot="1" x14ac:dyDescent="0.3">
      <c r="A31" s="46"/>
      <c r="B31" s="46"/>
      <c r="C31" s="46"/>
      <c r="D31" s="46"/>
      <c r="E31" s="47"/>
      <c r="F31" s="47"/>
      <c r="G31" s="46"/>
      <c r="H31" s="46"/>
    </row>
    <row r="32" spans="1:10" ht="13.8" thickBot="1" x14ac:dyDescent="0.3">
      <c r="A32" s="55" t="s">
        <v>106</v>
      </c>
      <c r="B32" s="55"/>
      <c r="C32" s="55"/>
      <c r="D32" s="68">
        <f>SUM(D26+D30)</f>
        <v>2272.4812499999994</v>
      </c>
      <c r="E32" s="68">
        <f>SUM(E26+E30)</f>
        <v>2311.8165000000004</v>
      </c>
      <c r="F32" s="68">
        <f>SUM(F26+F30)</f>
        <v>1429.6799999999998</v>
      </c>
      <c r="G32" s="46"/>
      <c r="H32" s="46"/>
    </row>
    <row r="39" spans="4:4" x14ac:dyDescent="0.25">
      <c r="D39" s="48"/>
    </row>
    <row r="40" spans="4:4" x14ac:dyDescent="0.25">
      <c r="D40" s="48"/>
    </row>
  </sheetData>
  <mergeCells count="8">
    <mergeCell ref="G3:G4"/>
    <mergeCell ref="H3:H4"/>
    <mergeCell ref="A3:A4"/>
    <mergeCell ref="B3:B4"/>
    <mergeCell ref="C3:C4"/>
    <mergeCell ref="D3:D4"/>
    <mergeCell ref="E3:E4"/>
    <mergeCell ref="F3:F4"/>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28"/>
  <sheetViews>
    <sheetView workbookViewId="0">
      <selection activeCell="F27" sqref="F27"/>
    </sheetView>
  </sheetViews>
  <sheetFormatPr defaultColWidth="8.6640625" defaultRowHeight="14.4" x14ac:dyDescent="0.3"/>
  <cols>
    <col min="1" max="1" width="31.88671875" style="49" customWidth="1"/>
    <col min="2" max="16384" width="8.6640625" style="49"/>
  </cols>
  <sheetData>
    <row r="1" spans="1:37" ht="21" x14ac:dyDescent="0.4">
      <c r="A1" s="51" t="s">
        <v>156</v>
      </c>
    </row>
    <row r="2" spans="1:37" ht="21" x14ac:dyDescent="0.4">
      <c r="A2" s="51" t="s">
        <v>155</v>
      </c>
    </row>
    <row r="3" spans="1:37" ht="21" x14ac:dyDescent="0.4">
      <c r="A3" s="51" t="s">
        <v>154</v>
      </c>
    </row>
    <row r="4" spans="1:37" ht="21" x14ac:dyDescent="0.4">
      <c r="A4" s="51" t="s">
        <v>338</v>
      </c>
    </row>
    <row r="7" spans="1:37" ht="18" x14ac:dyDescent="0.35">
      <c r="A7" s="50" t="s">
        <v>153</v>
      </c>
    </row>
    <row r="8" spans="1:37" x14ac:dyDescent="0.3">
      <c r="A8" s="49" t="s">
        <v>150</v>
      </c>
      <c r="B8" s="49" t="s">
        <v>149</v>
      </c>
      <c r="C8" s="49" t="s">
        <v>148</v>
      </c>
      <c r="D8" s="49" t="s">
        <v>147</v>
      </c>
      <c r="E8" s="49" t="s">
        <v>146</v>
      </c>
      <c r="F8" s="49" t="s">
        <v>145</v>
      </c>
      <c r="G8" s="49" t="s">
        <v>144</v>
      </c>
      <c r="H8" s="49" t="s">
        <v>143</v>
      </c>
      <c r="I8" s="49" t="s">
        <v>142</v>
      </c>
      <c r="J8" s="49" t="s">
        <v>141</v>
      </c>
      <c r="K8" s="49" t="s">
        <v>140</v>
      </c>
      <c r="L8" s="49" t="s">
        <v>139</v>
      </c>
      <c r="M8" s="49" t="s">
        <v>138</v>
      </c>
      <c r="N8" s="49" t="s">
        <v>137</v>
      </c>
      <c r="O8" s="49" t="s">
        <v>136</v>
      </c>
      <c r="P8" s="49" t="s">
        <v>135</v>
      </c>
      <c r="Q8" s="49" t="s">
        <v>134</v>
      </c>
      <c r="R8" s="49" t="s">
        <v>133</v>
      </c>
      <c r="S8" s="49" t="s">
        <v>132</v>
      </c>
      <c r="T8" s="49" t="s">
        <v>131</v>
      </c>
      <c r="U8" s="49" t="s">
        <v>130</v>
      </c>
      <c r="V8" s="49" t="s">
        <v>129</v>
      </c>
      <c r="W8" s="49" t="s">
        <v>128</v>
      </c>
      <c r="X8" s="49" t="s">
        <v>127</v>
      </c>
      <c r="Y8" s="49" t="s">
        <v>126</v>
      </c>
      <c r="Z8" s="49" t="s">
        <v>125</v>
      </c>
      <c r="AA8" s="49" t="s">
        <v>124</v>
      </c>
      <c r="AB8" s="49" t="s">
        <v>123</v>
      </c>
      <c r="AC8" s="49" t="s">
        <v>122</v>
      </c>
      <c r="AD8" s="49" t="s">
        <v>121</v>
      </c>
      <c r="AE8" s="49" t="s">
        <v>120</v>
      </c>
      <c r="AF8" s="49" t="s">
        <v>119</v>
      </c>
      <c r="AG8" s="49" t="s">
        <v>118</v>
      </c>
      <c r="AH8" s="49" t="s">
        <v>117</v>
      </c>
      <c r="AI8" s="49" t="s">
        <v>116</v>
      </c>
      <c r="AJ8" s="49" t="s">
        <v>115</v>
      </c>
      <c r="AK8" s="49" t="s">
        <v>114</v>
      </c>
    </row>
    <row r="9" spans="1:37" x14ac:dyDescent="0.3">
      <c r="A9" s="49" t="s">
        <v>31</v>
      </c>
      <c r="B9" s="69">
        <v>170.26</v>
      </c>
      <c r="C9" s="69">
        <v>180.27</v>
      </c>
      <c r="D9" s="69">
        <v>180.87</v>
      </c>
      <c r="E9" s="69">
        <v>222.65</v>
      </c>
      <c r="F9" s="69">
        <v>220.78</v>
      </c>
      <c r="G9" s="69">
        <v>246.98</v>
      </c>
      <c r="H9" s="69">
        <v>255.11</v>
      </c>
      <c r="I9" s="69">
        <v>292.31</v>
      </c>
      <c r="J9" s="69">
        <v>302.57</v>
      </c>
      <c r="K9" s="69">
        <v>274.08999999999997</v>
      </c>
      <c r="L9" s="69">
        <v>359.76</v>
      </c>
      <c r="M9" s="69">
        <v>384.11</v>
      </c>
      <c r="N9" s="69">
        <v>412.57</v>
      </c>
      <c r="O9" s="69">
        <v>473.58</v>
      </c>
      <c r="P9" s="69">
        <v>464.55</v>
      </c>
      <c r="Q9" s="69">
        <v>499.21</v>
      </c>
      <c r="R9" s="69">
        <v>520.82000000000005</v>
      </c>
      <c r="S9" s="69">
        <v>520.91</v>
      </c>
      <c r="T9" s="69">
        <v>550.86</v>
      </c>
      <c r="U9" s="69">
        <v>553.12</v>
      </c>
      <c r="V9" s="69">
        <v>572.15</v>
      </c>
      <c r="W9" s="69">
        <v>622.69000000000005</v>
      </c>
      <c r="X9" s="69">
        <v>624.41</v>
      </c>
      <c r="Y9" s="69">
        <v>607.55999999999995</v>
      </c>
      <c r="Z9" s="69">
        <v>713.19</v>
      </c>
      <c r="AA9" s="69">
        <v>701.97</v>
      </c>
      <c r="AB9" s="69">
        <v>737.87</v>
      </c>
      <c r="AC9" s="69">
        <v>747.39</v>
      </c>
      <c r="AD9" s="69">
        <v>758.43</v>
      </c>
      <c r="AE9" s="69">
        <v>745.24</v>
      </c>
      <c r="AF9" s="69">
        <v>761.2</v>
      </c>
      <c r="AG9" s="69">
        <v>773.8</v>
      </c>
      <c r="AH9" s="69">
        <v>784.61</v>
      </c>
      <c r="AI9" s="69">
        <v>797.01</v>
      </c>
      <c r="AJ9" s="69">
        <v>808.14</v>
      </c>
      <c r="AK9" s="69">
        <v>820.26</v>
      </c>
    </row>
    <row r="10" spans="1:37" x14ac:dyDescent="0.3">
      <c r="A10" s="49" t="s">
        <v>113</v>
      </c>
      <c r="B10" s="69">
        <v>27.59</v>
      </c>
      <c r="C10" s="69">
        <v>27.59</v>
      </c>
      <c r="D10" s="69">
        <v>27.59</v>
      </c>
      <c r="E10" s="69">
        <v>23.86</v>
      </c>
      <c r="F10" s="69">
        <v>6.9</v>
      </c>
      <c r="G10" s="69">
        <v>27.84</v>
      </c>
      <c r="H10" s="69">
        <v>2.65</v>
      </c>
      <c r="I10" s="69">
        <v>2.23</v>
      </c>
      <c r="J10" s="69">
        <v>2.27</v>
      </c>
      <c r="K10" s="69">
        <v>2.5</v>
      </c>
      <c r="L10" s="69">
        <v>2.44</v>
      </c>
      <c r="M10" s="69">
        <v>2.44</v>
      </c>
      <c r="N10" s="69">
        <v>2.44</v>
      </c>
      <c r="O10" s="69">
        <v>2.44</v>
      </c>
      <c r="P10" s="69">
        <v>2.44</v>
      </c>
      <c r="Q10" s="69">
        <v>2.44</v>
      </c>
      <c r="R10" s="69">
        <v>2.44</v>
      </c>
      <c r="S10" s="69">
        <v>2.44</v>
      </c>
      <c r="T10" s="69">
        <v>2.44</v>
      </c>
      <c r="U10" s="69">
        <v>2.44</v>
      </c>
      <c r="V10" s="69">
        <v>2.44</v>
      </c>
      <c r="W10" s="69">
        <v>2.44</v>
      </c>
      <c r="X10" s="69">
        <v>2.44</v>
      </c>
      <c r="Y10" s="69">
        <v>2.44</v>
      </c>
      <c r="Z10" s="69">
        <v>2.44</v>
      </c>
      <c r="AA10" s="69">
        <v>2.44</v>
      </c>
      <c r="AB10" s="69">
        <v>2.44</v>
      </c>
      <c r="AC10" s="69">
        <v>2.44</v>
      </c>
      <c r="AD10" s="69">
        <v>2.44</v>
      </c>
      <c r="AE10" s="69">
        <v>2.44</v>
      </c>
      <c r="AF10" s="69">
        <v>2.44</v>
      </c>
      <c r="AG10" s="69">
        <v>2.44</v>
      </c>
      <c r="AH10" s="69">
        <v>2.44</v>
      </c>
      <c r="AI10" s="69">
        <v>2.44</v>
      </c>
      <c r="AJ10" s="69">
        <v>2.44</v>
      </c>
      <c r="AK10" s="69">
        <v>2.44</v>
      </c>
    </row>
    <row r="11" spans="1:37" x14ac:dyDescent="0.3">
      <c r="A11" s="49" t="s">
        <v>112</v>
      </c>
      <c r="B11" s="69">
        <v>538.16</v>
      </c>
      <c r="C11" s="69">
        <v>538.16</v>
      </c>
      <c r="D11" s="69">
        <v>538.16</v>
      </c>
      <c r="E11" s="69">
        <v>469.59</v>
      </c>
      <c r="F11" s="69">
        <v>463.35</v>
      </c>
      <c r="G11" s="69">
        <v>452.96</v>
      </c>
      <c r="H11" s="69">
        <v>444.73</v>
      </c>
      <c r="I11" s="69">
        <v>337.88</v>
      </c>
      <c r="J11" s="69">
        <v>371.72</v>
      </c>
      <c r="K11" s="69">
        <v>491.94</v>
      </c>
      <c r="L11" s="69">
        <v>456.56</v>
      </c>
      <c r="M11" s="69">
        <v>456.74</v>
      </c>
      <c r="N11" s="69">
        <v>447.53</v>
      </c>
      <c r="O11" s="69">
        <v>387.31</v>
      </c>
      <c r="P11" s="69">
        <v>413.89</v>
      </c>
      <c r="Q11" s="69">
        <v>388.52</v>
      </c>
      <c r="R11" s="69">
        <v>367.55</v>
      </c>
      <c r="S11" s="69">
        <v>386.89</v>
      </c>
      <c r="T11" s="69">
        <v>366.95</v>
      </c>
      <c r="U11" s="69">
        <v>336.07</v>
      </c>
      <c r="V11" s="69">
        <v>335.59</v>
      </c>
      <c r="W11" s="69">
        <v>329.29</v>
      </c>
      <c r="X11" s="69">
        <v>296.97000000000003</v>
      </c>
      <c r="Y11" s="69">
        <v>337.77</v>
      </c>
      <c r="Z11" s="69">
        <v>248.53</v>
      </c>
      <c r="AA11" s="69">
        <v>237.2</v>
      </c>
      <c r="AB11" s="69">
        <v>255.89</v>
      </c>
      <c r="AC11" s="69">
        <v>255.89</v>
      </c>
      <c r="AD11" s="69">
        <v>255.89</v>
      </c>
      <c r="AE11" s="69">
        <v>294.36</v>
      </c>
      <c r="AF11" s="69">
        <v>294.36</v>
      </c>
      <c r="AG11" s="69">
        <v>294.36</v>
      </c>
      <c r="AH11" s="69">
        <v>294.36</v>
      </c>
      <c r="AI11" s="69">
        <v>294.36</v>
      </c>
      <c r="AJ11" s="69">
        <v>294.36</v>
      </c>
      <c r="AK11" s="69">
        <v>294.36</v>
      </c>
    </row>
    <row r="12" spans="1:37" x14ac:dyDescent="0.3">
      <c r="A12" s="49" t="s">
        <v>111</v>
      </c>
      <c r="B12" s="69">
        <v>7.61</v>
      </c>
      <c r="C12" s="69">
        <v>7.61</v>
      </c>
      <c r="D12" s="69">
        <v>7.61</v>
      </c>
      <c r="E12" s="69">
        <v>7.14</v>
      </c>
      <c r="F12" s="69">
        <v>5.77</v>
      </c>
      <c r="G12" s="69">
        <v>6.51</v>
      </c>
      <c r="H12" s="69">
        <v>7.02</v>
      </c>
      <c r="I12" s="69">
        <v>9.15</v>
      </c>
      <c r="J12" s="69">
        <v>7.07</v>
      </c>
      <c r="K12" s="69">
        <v>4.93</v>
      </c>
      <c r="L12" s="69">
        <v>4.93</v>
      </c>
      <c r="M12" s="69">
        <v>4.93</v>
      </c>
      <c r="N12" s="69">
        <v>4.93</v>
      </c>
      <c r="O12" s="69">
        <v>4.93</v>
      </c>
      <c r="P12" s="69">
        <v>4.93</v>
      </c>
      <c r="Q12" s="69">
        <v>4.93</v>
      </c>
      <c r="R12" s="69">
        <v>4.93</v>
      </c>
      <c r="S12" s="69">
        <v>4.93</v>
      </c>
      <c r="T12" s="69">
        <v>4.93</v>
      </c>
      <c r="U12" s="69">
        <v>4.93</v>
      </c>
      <c r="V12" s="69">
        <v>4.93</v>
      </c>
      <c r="W12" s="69">
        <v>4.93</v>
      </c>
      <c r="X12" s="69">
        <v>4.93</v>
      </c>
      <c r="Y12" s="69">
        <v>4.93</v>
      </c>
      <c r="Z12" s="69">
        <v>4.93</v>
      </c>
      <c r="AA12" s="69">
        <v>4.93</v>
      </c>
      <c r="AB12" s="69">
        <v>4.93</v>
      </c>
      <c r="AC12" s="69">
        <v>4.93</v>
      </c>
      <c r="AD12" s="69">
        <v>4.93</v>
      </c>
      <c r="AE12" s="69">
        <v>4.93</v>
      </c>
      <c r="AF12" s="69">
        <v>4.93</v>
      </c>
      <c r="AG12" s="69">
        <v>4.93</v>
      </c>
      <c r="AH12" s="69">
        <v>4.93</v>
      </c>
      <c r="AI12" s="69">
        <v>4.93</v>
      </c>
      <c r="AJ12" s="69">
        <v>4.93</v>
      </c>
      <c r="AK12" s="69">
        <v>4.93</v>
      </c>
    </row>
    <row r="13" spans="1:37" x14ac:dyDescent="0.3">
      <c r="A13" s="49" t="s">
        <v>30</v>
      </c>
      <c r="B13" s="69">
        <v>0</v>
      </c>
      <c r="C13" s="69">
        <v>0</v>
      </c>
      <c r="D13" s="69">
        <v>0</v>
      </c>
      <c r="E13" s="69">
        <v>0</v>
      </c>
      <c r="F13" s="69">
        <v>0</v>
      </c>
      <c r="G13" s="69">
        <v>0</v>
      </c>
      <c r="H13" s="69">
        <v>0</v>
      </c>
      <c r="I13" s="69">
        <v>0</v>
      </c>
      <c r="J13" s="69">
        <v>0</v>
      </c>
      <c r="K13" s="69">
        <v>0</v>
      </c>
      <c r="L13" s="69">
        <v>0</v>
      </c>
      <c r="M13" s="69">
        <v>0</v>
      </c>
      <c r="N13" s="69">
        <v>0</v>
      </c>
      <c r="O13" s="69">
        <v>0</v>
      </c>
      <c r="P13" s="69">
        <v>0</v>
      </c>
      <c r="Q13" s="69">
        <v>0</v>
      </c>
      <c r="R13" s="69">
        <v>0</v>
      </c>
      <c r="S13" s="69">
        <v>0</v>
      </c>
      <c r="T13" s="69">
        <v>0</v>
      </c>
      <c r="U13" s="69">
        <v>0</v>
      </c>
      <c r="V13" s="69">
        <v>0</v>
      </c>
      <c r="W13" s="69">
        <v>0</v>
      </c>
      <c r="X13" s="69">
        <v>0</v>
      </c>
      <c r="Y13" s="69">
        <v>0</v>
      </c>
      <c r="Z13" s="69">
        <v>0</v>
      </c>
      <c r="AA13" s="69">
        <v>0</v>
      </c>
      <c r="AB13" s="69">
        <v>0</v>
      </c>
      <c r="AC13" s="69">
        <v>0</v>
      </c>
      <c r="AD13" s="69">
        <v>0</v>
      </c>
      <c r="AE13" s="69">
        <v>0</v>
      </c>
      <c r="AF13" s="69">
        <v>0</v>
      </c>
      <c r="AG13" s="69">
        <v>0</v>
      </c>
      <c r="AH13" s="69">
        <v>0</v>
      </c>
      <c r="AI13" s="69">
        <v>0</v>
      </c>
      <c r="AJ13" s="69">
        <v>0</v>
      </c>
      <c r="AK13" s="69">
        <v>0</v>
      </c>
    </row>
    <row r="14" spans="1:37" x14ac:dyDescent="0.3">
      <c r="A14" s="49" t="s">
        <v>110</v>
      </c>
      <c r="B14" s="69">
        <v>29.73</v>
      </c>
      <c r="C14" s="69">
        <v>31.14</v>
      </c>
      <c r="D14" s="69">
        <v>31.99</v>
      </c>
      <c r="E14" s="69">
        <v>40.32</v>
      </c>
      <c r="F14" s="69">
        <v>20.77</v>
      </c>
      <c r="G14" s="69">
        <v>49.22</v>
      </c>
      <c r="H14" s="69">
        <v>31.79</v>
      </c>
      <c r="I14" s="69">
        <v>36.42</v>
      </c>
      <c r="J14" s="69">
        <v>35.64</v>
      </c>
      <c r="K14" s="69">
        <v>36.53</v>
      </c>
      <c r="L14" s="69">
        <v>36.869999999999997</v>
      </c>
      <c r="M14" s="69">
        <v>41.47</v>
      </c>
      <c r="N14" s="69">
        <v>43.45</v>
      </c>
      <c r="O14" s="69">
        <v>44.81</v>
      </c>
      <c r="P14" s="69">
        <v>46.71</v>
      </c>
      <c r="Q14" s="69">
        <v>47.33</v>
      </c>
      <c r="R14" s="69">
        <v>47.63</v>
      </c>
      <c r="S14" s="69">
        <v>47.92</v>
      </c>
      <c r="T14" s="69">
        <v>48.21</v>
      </c>
      <c r="U14" s="69">
        <v>48.5</v>
      </c>
      <c r="V14" s="69">
        <v>49.13</v>
      </c>
      <c r="W14" s="69">
        <v>49.42</v>
      </c>
      <c r="X14" s="69">
        <v>49.71</v>
      </c>
      <c r="Y14" s="69">
        <v>50</v>
      </c>
      <c r="Z14" s="69">
        <v>50.3</v>
      </c>
      <c r="AA14" s="69">
        <v>50.92</v>
      </c>
      <c r="AB14" s="69">
        <v>51.21</v>
      </c>
      <c r="AC14" s="69">
        <v>51.51</v>
      </c>
      <c r="AD14" s="69">
        <v>51.8</v>
      </c>
      <c r="AE14" s="69">
        <v>52.09</v>
      </c>
      <c r="AF14" s="69">
        <v>52.46</v>
      </c>
      <c r="AG14" s="69">
        <v>52.46</v>
      </c>
      <c r="AH14" s="69">
        <v>52.46</v>
      </c>
      <c r="AI14" s="69">
        <v>52.46</v>
      </c>
      <c r="AJ14" s="69">
        <v>52.46</v>
      </c>
      <c r="AK14" s="69">
        <v>52.46</v>
      </c>
    </row>
    <row r="16" spans="1:37" ht="18" x14ac:dyDescent="0.35">
      <c r="A16" s="50" t="s">
        <v>152</v>
      </c>
    </row>
    <row r="17" spans="1:37" x14ac:dyDescent="0.3">
      <c r="A17" s="49" t="s">
        <v>150</v>
      </c>
      <c r="B17" s="49" t="s">
        <v>149</v>
      </c>
      <c r="C17" s="49" t="s">
        <v>148</v>
      </c>
      <c r="D17" s="49" t="s">
        <v>147</v>
      </c>
      <c r="E17" s="49" t="s">
        <v>146</v>
      </c>
      <c r="F17" s="49" t="s">
        <v>145</v>
      </c>
      <c r="G17" s="49" t="s">
        <v>144</v>
      </c>
      <c r="H17" s="49" t="s">
        <v>143</v>
      </c>
      <c r="I17" s="49" t="s">
        <v>142</v>
      </c>
      <c r="J17" s="49" t="s">
        <v>141</v>
      </c>
      <c r="K17" s="49" t="s">
        <v>140</v>
      </c>
      <c r="L17" s="49" t="s">
        <v>139</v>
      </c>
      <c r="M17" s="49" t="s">
        <v>138</v>
      </c>
      <c r="N17" s="49" t="s">
        <v>137</v>
      </c>
      <c r="O17" s="49" t="s">
        <v>136</v>
      </c>
      <c r="P17" s="49" t="s">
        <v>135</v>
      </c>
      <c r="Q17" s="49" t="s">
        <v>134</v>
      </c>
      <c r="R17" s="49" t="s">
        <v>133</v>
      </c>
      <c r="S17" s="49" t="s">
        <v>132</v>
      </c>
      <c r="T17" s="49" t="s">
        <v>131</v>
      </c>
      <c r="U17" s="49" t="s">
        <v>130</v>
      </c>
      <c r="V17" s="49" t="s">
        <v>129</v>
      </c>
      <c r="W17" s="49" t="s">
        <v>128</v>
      </c>
      <c r="X17" s="49" t="s">
        <v>127</v>
      </c>
      <c r="Y17" s="49" t="s">
        <v>126</v>
      </c>
      <c r="Z17" s="49" t="s">
        <v>125</v>
      </c>
      <c r="AA17" s="49" t="s">
        <v>124</v>
      </c>
      <c r="AB17" s="49" t="s">
        <v>123</v>
      </c>
      <c r="AC17" s="49" t="s">
        <v>122</v>
      </c>
      <c r="AD17" s="49" t="s">
        <v>121</v>
      </c>
      <c r="AE17" s="49" t="s">
        <v>120</v>
      </c>
      <c r="AF17" s="49" t="s">
        <v>119</v>
      </c>
      <c r="AG17" s="49" t="s">
        <v>118</v>
      </c>
      <c r="AH17" s="49" t="s">
        <v>117</v>
      </c>
      <c r="AI17" s="49" t="s">
        <v>116</v>
      </c>
      <c r="AJ17" s="49" t="s">
        <v>115</v>
      </c>
      <c r="AK17" s="49" t="s">
        <v>114</v>
      </c>
    </row>
    <row r="18" spans="1:37" x14ac:dyDescent="0.3">
      <c r="A18" s="49" t="s">
        <v>1</v>
      </c>
      <c r="B18" s="69">
        <v>229.34</v>
      </c>
      <c r="C18" s="69">
        <v>235.77</v>
      </c>
      <c r="D18" s="69">
        <v>239.72</v>
      </c>
      <c r="E18" s="69">
        <v>240.4</v>
      </c>
      <c r="F18" s="69">
        <v>253.48</v>
      </c>
      <c r="G18" s="69">
        <v>247.51</v>
      </c>
      <c r="H18" s="69">
        <v>265.13</v>
      </c>
      <c r="I18" s="69">
        <v>268.67</v>
      </c>
      <c r="J18" s="69">
        <v>295.45</v>
      </c>
      <c r="K18" s="69">
        <v>303.89</v>
      </c>
      <c r="L18" s="69">
        <v>313.26</v>
      </c>
      <c r="M18" s="69">
        <v>322.94</v>
      </c>
      <c r="N18" s="69">
        <v>333.89</v>
      </c>
      <c r="O18" s="69">
        <v>340.51</v>
      </c>
      <c r="P18" s="69">
        <v>345.44</v>
      </c>
      <c r="Q18" s="69">
        <v>349.82</v>
      </c>
      <c r="R18" s="69">
        <v>354.05</v>
      </c>
      <c r="S18" s="69">
        <v>359.44</v>
      </c>
      <c r="T18" s="69">
        <v>366.81</v>
      </c>
      <c r="U18" s="69">
        <v>373.78</v>
      </c>
      <c r="V18" s="69">
        <v>379.56</v>
      </c>
      <c r="W18" s="69">
        <v>385.4</v>
      </c>
      <c r="X18" s="69">
        <v>391.57</v>
      </c>
      <c r="Y18" s="69">
        <v>397.62</v>
      </c>
      <c r="Z18" s="69">
        <v>403.17</v>
      </c>
      <c r="AA18" s="69">
        <v>408.71</v>
      </c>
      <c r="AB18" s="69">
        <v>414.63</v>
      </c>
      <c r="AC18" s="69">
        <v>420.54</v>
      </c>
      <c r="AD18" s="69">
        <v>426.01</v>
      </c>
      <c r="AE18" s="69">
        <v>431.42</v>
      </c>
      <c r="AF18" s="69">
        <v>437.16</v>
      </c>
      <c r="AG18" s="69">
        <v>442.47</v>
      </c>
      <c r="AH18" s="69">
        <v>447.53</v>
      </c>
      <c r="AI18" s="69">
        <v>452.37</v>
      </c>
      <c r="AJ18" s="69">
        <v>456.87</v>
      </c>
      <c r="AK18" s="69">
        <v>461.45</v>
      </c>
    </row>
    <row r="20" spans="1:37" ht="18" x14ac:dyDescent="0.35">
      <c r="A20" s="50" t="s">
        <v>151</v>
      </c>
    </row>
    <row r="21" spans="1:37" x14ac:dyDescent="0.3">
      <c r="A21" s="49" t="s">
        <v>150</v>
      </c>
      <c r="B21" s="49" t="s">
        <v>149</v>
      </c>
      <c r="C21" s="49" t="s">
        <v>148</v>
      </c>
      <c r="D21" s="49" t="s">
        <v>147</v>
      </c>
      <c r="E21" s="49" t="s">
        <v>146</v>
      </c>
      <c r="F21" s="49" t="s">
        <v>145</v>
      </c>
      <c r="G21" s="49" t="s">
        <v>144</v>
      </c>
      <c r="H21" s="49" t="s">
        <v>143</v>
      </c>
      <c r="I21" s="49" t="s">
        <v>142</v>
      </c>
      <c r="J21" s="49" t="s">
        <v>141</v>
      </c>
      <c r="K21" s="49" t="s">
        <v>140</v>
      </c>
      <c r="L21" s="49" t="s">
        <v>139</v>
      </c>
      <c r="M21" s="49" t="s">
        <v>138</v>
      </c>
      <c r="N21" s="49" t="s">
        <v>137</v>
      </c>
      <c r="O21" s="49" t="s">
        <v>136</v>
      </c>
      <c r="P21" s="49" t="s">
        <v>135</v>
      </c>
      <c r="Q21" s="49" t="s">
        <v>134</v>
      </c>
      <c r="R21" s="49" t="s">
        <v>133</v>
      </c>
      <c r="S21" s="49" t="s">
        <v>132</v>
      </c>
      <c r="T21" s="49" t="s">
        <v>131</v>
      </c>
      <c r="U21" s="49" t="s">
        <v>130</v>
      </c>
      <c r="V21" s="49" t="s">
        <v>129</v>
      </c>
      <c r="W21" s="49" t="s">
        <v>128</v>
      </c>
      <c r="X21" s="49" t="s">
        <v>127</v>
      </c>
      <c r="Y21" s="49" t="s">
        <v>126</v>
      </c>
      <c r="Z21" s="49" t="s">
        <v>125</v>
      </c>
      <c r="AA21" s="49" t="s">
        <v>124</v>
      </c>
      <c r="AB21" s="49" t="s">
        <v>123</v>
      </c>
      <c r="AC21" s="49" t="s">
        <v>122</v>
      </c>
      <c r="AD21" s="49" t="s">
        <v>121</v>
      </c>
      <c r="AE21" s="49" t="s">
        <v>120</v>
      </c>
      <c r="AF21" s="49" t="s">
        <v>119</v>
      </c>
      <c r="AG21" s="49" t="s">
        <v>118</v>
      </c>
      <c r="AH21" s="49" t="s">
        <v>117</v>
      </c>
      <c r="AI21" s="49" t="s">
        <v>116</v>
      </c>
      <c r="AJ21" s="49" t="s">
        <v>115</v>
      </c>
      <c r="AK21" s="49" t="s">
        <v>114</v>
      </c>
    </row>
    <row r="22" spans="1:37" x14ac:dyDescent="0.3">
      <c r="A22" s="49" t="s">
        <v>1</v>
      </c>
      <c r="B22" s="69">
        <v>3394.63</v>
      </c>
      <c r="C22" s="69">
        <v>3568.26</v>
      </c>
      <c r="D22" s="69">
        <v>3729.73</v>
      </c>
      <c r="E22" s="69">
        <v>3560.11</v>
      </c>
      <c r="F22" s="69">
        <v>3597.56</v>
      </c>
      <c r="G22" s="69">
        <v>3761.7</v>
      </c>
      <c r="H22" s="69">
        <v>3830.17</v>
      </c>
      <c r="I22" s="69">
        <v>4057.59</v>
      </c>
      <c r="J22" s="69">
        <v>4204.03</v>
      </c>
      <c r="K22" s="69">
        <v>4483.6099999999997</v>
      </c>
      <c r="L22" s="69">
        <v>4712.5200000000004</v>
      </c>
      <c r="M22" s="69">
        <v>4899.3599999999997</v>
      </c>
      <c r="N22" s="69">
        <v>5075.3</v>
      </c>
      <c r="O22" s="69">
        <v>5170.9799999999996</v>
      </c>
      <c r="P22" s="69">
        <v>5260.25</v>
      </c>
      <c r="Q22" s="69">
        <v>5310.87</v>
      </c>
      <c r="R22" s="69">
        <v>5346.53</v>
      </c>
      <c r="S22" s="69">
        <v>5415.58</v>
      </c>
      <c r="T22" s="69">
        <v>5506.75</v>
      </c>
      <c r="U22" s="69">
        <v>5545.1</v>
      </c>
      <c r="V22" s="69">
        <v>5607.22</v>
      </c>
      <c r="W22" s="69">
        <v>5689.25</v>
      </c>
      <c r="X22" s="69">
        <v>5700.12</v>
      </c>
      <c r="Y22" s="69">
        <v>5761.81</v>
      </c>
      <c r="Z22" s="69">
        <v>5807.13</v>
      </c>
      <c r="AA22" s="69">
        <v>5810.42</v>
      </c>
      <c r="AB22" s="69">
        <v>5894.57</v>
      </c>
      <c r="AC22" s="69">
        <v>5932.57</v>
      </c>
      <c r="AD22" s="69">
        <v>5965.11</v>
      </c>
      <c r="AE22" s="69">
        <v>6007</v>
      </c>
      <c r="AF22" s="69">
        <v>6041.59</v>
      </c>
      <c r="AG22" s="69">
        <v>6069.96</v>
      </c>
      <c r="AH22" s="69">
        <v>6088.6</v>
      </c>
      <c r="AI22" s="69">
        <v>6106.35</v>
      </c>
      <c r="AJ22" s="69">
        <v>6122.05</v>
      </c>
      <c r="AK22" s="69">
        <v>6139.12</v>
      </c>
    </row>
    <row r="23" spans="1:37" x14ac:dyDescent="0.3">
      <c r="A23" s="49" t="s">
        <v>31</v>
      </c>
      <c r="B23" s="69">
        <v>1566.68</v>
      </c>
      <c r="C23" s="69">
        <v>1686.16</v>
      </c>
      <c r="D23" s="69">
        <v>1798.96</v>
      </c>
      <c r="E23" s="69">
        <v>1757.39</v>
      </c>
      <c r="F23" s="69">
        <v>1834.96</v>
      </c>
      <c r="G23" s="69">
        <v>1884.29</v>
      </c>
      <c r="H23" s="69">
        <v>1965.23</v>
      </c>
      <c r="I23" s="69">
        <v>2191.9</v>
      </c>
      <c r="J23" s="69">
        <v>2327.77</v>
      </c>
      <c r="K23" s="69">
        <v>2452.23</v>
      </c>
      <c r="L23" s="69">
        <v>2689.37</v>
      </c>
      <c r="M23" s="69">
        <v>2839.88</v>
      </c>
      <c r="N23" s="69">
        <v>2995.79</v>
      </c>
      <c r="O23" s="69">
        <v>3115.14</v>
      </c>
      <c r="P23" s="69">
        <v>3141.63</v>
      </c>
      <c r="Q23" s="69">
        <v>3207.35</v>
      </c>
      <c r="R23" s="69">
        <v>3255.76</v>
      </c>
      <c r="S23" s="69">
        <v>3299.37</v>
      </c>
      <c r="T23" s="69">
        <v>3399.33</v>
      </c>
      <c r="U23" s="69">
        <v>3456.93</v>
      </c>
      <c r="V23" s="69">
        <v>3511.93</v>
      </c>
      <c r="W23" s="69">
        <v>3596.35</v>
      </c>
      <c r="X23" s="69">
        <v>3634.16</v>
      </c>
      <c r="Y23" s="69">
        <v>3651.95</v>
      </c>
      <c r="Z23" s="69">
        <v>3783.49</v>
      </c>
      <c r="AA23" s="69">
        <v>3795.1</v>
      </c>
      <c r="AB23" s="69">
        <v>3854.91</v>
      </c>
      <c r="AC23" s="69">
        <v>3891.21</v>
      </c>
      <c r="AD23" s="69">
        <v>3918.65</v>
      </c>
      <c r="AE23" s="69">
        <v>3917.87</v>
      </c>
      <c r="AF23" s="69">
        <v>3947.28</v>
      </c>
      <c r="AG23" s="69">
        <v>3976.63</v>
      </c>
      <c r="AH23" s="69">
        <v>3994.01</v>
      </c>
      <c r="AI23" s="69">
        <v>4010.81</v>
      </c>
      <c r="AJ23" s="69">
        <v>4025.28</v>
      </c>
      <c r="AK23" s="69">
        <v>4040.67</v>
      </c>
    </row>
    <row r="24" spans="1:37" x14ac:dyDescent="0.3">
      <c r="A24" s="49" t="s">
        <v>113</v>
      </c>
      <c r="B24" s="69">
        <v>1150.74</v>
      </c>
      <c r="C24" s="69">
        <v>1222.9000000000001</v>
      </c>
      <c r="D24" s="69">
        <v>1271.49</v>
      </c>
      <c r="E24" s="69">
        <v>1211.54</v>
      </c>
      <c r="F24" s="69">
        <v>1195.58</v>
      </c>
      <c r="G24" s="69">
        <v>1289.7</v>
      </c>
      <c r="H24" s="69">
        <v>1291.6099999999999</v>
      </c>
      <c r="I24" s="69">
        <v>1392.41</v>
      </c>
      <c r="J24" s="69">
        <v>1369.37</v>
      </c>
      <c r="K24" s="69">
        <v>1405.21</v>
      </c>
      <c r="L24" s="69">
        <v>1431.5</v>
      </c>
      <c r="M24" s="69">
        <v>1462.12</v>
      </c>
      <c r="N24" s="69">
        <v>1488.61</v>
      </c>
      <c r="O24" s="69">
        <v>1524.23</v>
      </c>
      <c r="P24" s="69">
        <v>1558.94</v>
      </c>
      <c r="Q24" s="69">
        <v>1568.92</v>
      </c>
      <c r="R24" s="69">
        <v>1577.24</v>
      </c>
      <c r="S24" s="69">
        <v>1583.49</v>
      </c>
      <c r="T24" s="69">
        <v>1594.75</v>
      </c>
      <c r="U24" s="69">
        <v>1606.49</v>
      </c>
      <c r="V24" s="69">
        <v>1613.95</v>
      </c>
      <c r="W24" s="69">
        <v>1618.21</v>
      </c>
      <c r="X24" s="69">
        <v>1623.95</v>
      </c>
      <c r="Y24" s="69">
        <v>1627.43</v>
      </c>
      <c r="Z24" s="69">
        <v>1630.84</v>
      </c>
      <c r="AA24" s="69">
        <v>1633.89</v>
      </c>
      <c r="AB24" s="69">
        <v>1639.85</v>
      </c>
      <c r="AC24" s="69">
        <v>1641.85</v>
      </c>
      <c r="AD24" s="69">
        <v>1647.21</v>
      </c>
      <c r="AE24" s="69">
        <v>1651.67</v>
      </c>
      <c r="AF24" s="69">
        <v>1657.07</v>
      </c>
      <c r="AG24" s="69">
        <v>1656.73</v>
      </c>
      <c r="AH24" s="69">
        <v>1658.65</v>
      </c>
      <c r="AI24" s="69">
        <v>1660.23</v>
      </c>
      <c r="AJ24" s="69">
        <v>1662.06</v>
      </c>
      <c r="AK24" s="69">
        <v>1664.31</v>
      </c>
    </row>
    <row r="25" spans="1:37" x14ac:dyDescent="0.3">
      <c r="A25" s="49" t="s">
        <v>112</v>
      </c>
      <c r="B25" s="69">
        <v>539.51</v>
      </c>
      <c r="C25" s="69">
        <v>548.45000000000005</v>
      </c>
      <c r="D25" s="69">
        <v>547.84</v>
      </c>
      <c r="E25" s="69">
        <v>478.82</v>
      </c>
      <c r="F25" s="69">
        <v>472.9</v>
      </c>
      <c r="G25" s="69">
        <v>462.82</v>
      </c>
      <c r="H25" s="69">
        <v>454.48</v>
      </c>
      <c r="I25" s="69">
        <v>343.99</v>
      </c>
      <c r="J25" s="69">
        <v>377.46</v>
      </c>
      <c r="K25" s="69">
        <v>497.93</v>
      </c>
      <c r="L25" s="69">
        <v>462.12</v>
      </c>
      <c r="M25" s="69">
        <v>462.36</v>
      </c>
      <c r="N25" s="69">
        <v>453.19</v>
      </c>
      <c r="O25" s="69">
        <v>392.87</v>
      </c>
      <c r="P25" s="69">
        <v>419.44</v>
      </c>
      <c r="Q25" s="69">
        <v>394.16</v>
      </c>
      <c r="R25" s="69">
        <v>373.25</v>
      </c>
      <c r="S25" s="69">
        <v>392.63</v>
      </c>
      <c r="T25" s="69">
        <v>372.73</v>
      </c>
      <c r="U25" s="69">
        <v>341.9</v>
      </c>
      <c r="V25" s="69">
        <v>341.46</v>
      </c>
      <c r="W25" s="69">
        <v>335.15</v>
      </c>
      <c r="X25" s="69">
        <v>302.83999999999997</v>
      </c>
      <c r="Y25" s="69">
        <v>343.65</v>
      </c>
      <c r="Z25" s="69">
        <v>254.43</v>
      </c>
      <c r="AA25" s="69">
        <v>243.13</v>
      </c>
      <c r="AB25" s="69">
        <v>261.86</v>
      </c>
      <c r="AC25" s="69">
        <v>261.89</v>
      </c>
      <c r="AD25" s="69">
        <v>261.93</v>
      </c>
      <c r="AE25" s="69">
        <v>300.41000000000003</v>
      </c>
      <c r="AF25" s="69">
        <v>300.41000000000003</v>
      </c>
      <c r="AG25" s="69">
        <v>300.41000000000003</v>
      </c>
      <c r="AH25" s="69">
        <v>300.39</v>
      </c>
      <c r="AI25" s="69">
        <v>300.39999999999998</v>
      </c>
      <c r="AJ25" s="69">
        <v>300.42</v>
      </c>
      <c r="AK25" s="69">
        <v>300.45</v>
      </c>
    </row>
    <row r="26" spans="1:37" x14ac:dyDescent="0.3">
      <c r="A26" s="49" t="s">
        <v>111</v>
      </c>
      <c r="B26" s="69">
        <v>7.61</v>
      </c>
      <c r="C26" s="69">
        <v>7.61</v>
      </c>
      <c r="D26" s="69">
        <v>7.61</v>
      </c>
      <c r="E26" s="69">
        <v>7.14</v>
      </c>
      <c r="F26" s="69">
        <v>5.77</v>
      </c>
      <c r="G26" s="69">
        <v>6.51</v>
      </c>
      <c r="H26" s="69">
        <v>7.02</v>
      </c>
      <c r="I26" s="69">
        <v>9.15</v>
      </c>
      <c r="J26" s="69">
        <v>7.07</v>
      </c>
      <c r="K26" s="69">
        <v>4.93</v>
      </c>
      <c r="L26" s="69">
        <v>4.93</v>
      </c>
      <c r="M26" s="69">
        <v>4.93</v>
      </c>
      <c r="N26" s="69">
        <v>4.93</v>
      </c>
      <c r="O26" s="69">
        <v>4.93</v>
      </c>
      <c r="P26" s="69">
        <v>4.93</v>
      </c>
      <c r="Q26" s="69">
        <v>4.93</v>
      </c>
      <c r="R26" s="69">
        <v>4.93</v>
      </c>
      <c r="S26" s="69">
        <v>4.93</v>
      </c>
      <c r="T26" s="69">
        <v>4.93</v>
      </c>
      <c r="U26" s="69">
        <v>4.93</v>
      </c>
      <c r="V26" s="69">
        <v>4.93</v>
      </c>
      <c r="W26" s="69">
        <v>4.93</v>
      </c>
      <c r="X26" s="69">
        <v>4.93</v>
      </c>
      <c r="Y26" s="69">
        <v>4.93</v>
      </c>
      <c r="Z26" s="69">
        <v>4.93</v>
      </c>
      <c r="AA26" s="69">
        <v>4.93</v>
      </c>
      <c r="AB26" s="69">
        <v>4.93</v>
      </c>
      <c r="AC26" s="69">
        <v>4.93</v>
      </c>
      <c r="AD26" s="69">
        <v>4.93</v>
      </c>
      <c r="AE26" s="69">
        <v>4.93</v>
      </c>
      <c r="AF26" s="69">
        <v>4.93</v>
      </c>
      <c r="AG26" s="69">
        <v>4.93</v>
      </c>
      <c r="AH26" s="69">
        <v>4.93</v>
      </c>
      <c r="AI26" s="69">
        <v>4.93</v>
      </c>
      <c r="AJ26" s="69">
        <v>4.93</v>
      </c>
      <c r="AK26" s="69">
        <v>4.93</v>
      </c>
    </row>
    <row r="27" spans="1:37" x14ac:dyDescent="0.3">
      <c r="A27" s="49" t="s">
        <v>30</v>
      </c>
      <c r="B27" s="69">
        <v>0</v>
      </c>
      <c r="C27" s="69">
        <v>0</v>
      </c>
      <c r="D27" s="69">
        <v>0</v>
      </c>
      <c r="E27" s="69">
        <v>0</v>
      </c>
      <c r="F27" s="69">
        <v>0</v>
      </c>
      <c r="G27" s="69">
        <v>0</v>
      </c>
      <c r="H27" s="69">
        <v>0</v>
      </c>
      <c r="I27" s="69">
        <v>0</v>
      </c>
      <c r="J27" s="69">
        <v>0</v>
      </c>
      <c r="K27" s="69">
        <v>0</v>
      </c>
      <c r="L27" s="69">
        <v>0</v>
      </c>
      <c r="M27" s="69">
        <v>0</v>
      </c>
      <c r="N27" s="69">
        <v>0</v>
      </c>
      <c r="O27" s="69">
        <v>0</v>
      </c>
      <c r="P27" s="69">
        <v>0</v>
      </c>
      <c r="Q27" s="69">
        <v>0</v>
      </c>
      <c r="R27" s="69">
        <v>0</v>
      </c>
      <c r="S27" s="69">
        <v>0</v>
      </c>
      <c r="T27" s="69">
        <v>0</v>
      </c>
      <c r="U27" s="69">
        <v>0</v>
      </c>
      <c r="V27" s="69">
        <v>0</v>
      </c>
      <c r="W27" s="69">
        <v>0</v>
      </c>
      <c r="X27" s="69">
        <v>0</v>
      </c>
      <c r="Y27" s="69">
        <v>0</v>
      </c>
      <c r="Z27" s="69">
        <v>0</v>
      </c>
      <c r="AA27" s="69">
        <v>0</v>
      </c>
      <c r="AB27" s="69">
        <v>0</v>
      </c>
      <c r="AC27" s="69">
        <v>0</v>
      </c>
      <c r="AD27" s="69">
        <v>0</v>
      </c>
      <c r="AE27" s="69">
        <v>0</v>
      </c>
      <c r="AF27" s="69">
        <v>0</v>
      </c>
      <c r="AG27" s="69">
        <v>0</v>
      </c>
      <c r="AH27" s="69">
        <v>0</v>
      </c>
      <c r="AI27" s="69">
        <v>0</v>
      </c>
      <c r="AJ27" s="69">
        <v>0</v>
      </c>
      <c r="AK27" s="69">
        <v>0</v>
      </c>
    </row>
    <row r="28" spans="1:37" x14ac:dyDescent="0.3">
      <c r="A28" s="49" t="s">
        <v>110</v>
      </c>
      <c r="B28" s="69">
        <v>130.09</v>
      </c>
      <c r="C28" s="69">
        <v>103.14</v>
      </c>
      <c r="D28" s="69">
        <v>103.83</v>
      </c>
      <c r="E28" s="69">
        <v>105.22</v>
      </c>
      <c r="F28" s="69">
        <v>88.35</v>
      </c>
      <c r="G28" s="69">
        <v>118.38</v>
      </c>
      <c r="H28" s="69">
        <v>111.82</v>
      </c>
      <c r="I28" s="69">
        <v>120.15</v>
      </c>
      <c r="J28" s="69">
        <v>122.37</v>
      </c>
      <c r="K28" s="69">
        <v>123.32</v>
      </c>
      <c r="L28" s="69">
        <v>124.61</v>
      </c>
      <c r="M28" s="69">
        <v>130.08000000000001</v>
      </c>
      <c r="N28" s="69">
        <v>132.78</v>
      </c>
      <c r="O28" s="69">
        <v>133.80000000000001</v>
      </c>
      <c r="P28" s="69">
        <v>135.30000000000001</v>
      </c>
      <c r="Q28" s="69">
        <v>135.5</v>
      </c>
      <c r="R28" s="69">
        <v>135.35</v>
      </c>
      <c r="S28" s="69">
        <v>135.16999999999999</v>
      </c>
      <c r="T28" s="69">
        <v>135.01</v>
      </c>
      <c r="U28" s="69">
        <v>134.86000000000001</v>
      </c>
      <c r="V28" s="69">
        <v>134.94999999999999</v>
      </c>
      <c r="W28" s="69">
        <v>134.6</v>
      </c>
      <c r="X28" s="69">
        <v>134.22999999999999</v>
      </c>
      <c r="Y28" s="69">
        <v>133.85</v>
      </c>
      <c r="Z28" s="69">
        <v>133.44</v>
      </c>
      <c r="AA28" s="69">
        <v>133.37</v>
      </c>
      <c r="AB28" s="69">
        <v>133.02000000000001</v>
      </c>
      <c r="AC28" s="69">
        <v>132.69</v>
      </c>
      <c r="AD28" s="69">
        <v>132.4</v>
      </c>
      <c r="AE28" s="69">
        <v>132.12</v>
      </c>
      <c r="AF28" s="69">
        <v>131.9</v>
      </c>
      <c r="AG28" s="69">
        <v>131.26</v>
      </c>
      <c r="AH28" s="69">
        <v>130.62</v>
      </c>
      <c r="AI28" s="69">
        <v>129.97999999999999</v>
      </c>
      <c r="AJ28" s="69">
        <v>129.36000000000001</v>
      </c>
      <c r="AK28" s="69">
        <v>128.76</v>
      </c>
    </row>
  </sheetData>
  <pageMargins left="0.75" right="0.75" top="0.75" bottom="0.5" header="0.5" footer="0.75"/>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1:F33"/>
  <sheetViews>
    <sheetView topLeftCell="A5" workbookViewId="0">
      <selection activeCell="B2" sqref="B2"/>
    </sheetView>
  </sheetViews>
  <sheetFormatPr defaultRowHeight="14.4" x14ac:dyDescent="0.3"/>
  <cols>
    <col min="1" max="1" width="16.88671875" customWidth="1"/>
    <col min="2" max="8" width="16.33203125" customWidth="1"/>
  </cols>
  <sheetData>
    <row r="1" spans="1:4" x14ac:dyDescent="0.3">
      <c r="A1" s="1" t="s">
        <v>158</v>
      </c>
    </row>
    <row r="2" spans="1:4" x14ac:dyDescent="0.3">
      <c r="A2" t="s">
        <v>55</v>
      </c>
      <c r="B2" s="57">
        <f>SUMIFS('CAN Fossil Subsidies'!E:E,'CAN Fossil Subsidies'!C:C,A2)</f>
        <v>1215.1320000000001</v>
      </c>
      <c r="D2" s="57"/>
    </row>
    <row r="3" spans="1:4" x14ac:dyDescent="0.3">
      <c r="A3" t="s">
        <v>59</v>
      </c>
      <c r="B3" s="57">
        <f>SUMIFS('CAN Fossil Subsidies'!E:E,'CAN Fossil Subsidies'!C:C,A3)</f>
        <v>227.60500000000002</v>
      </c>
    </row>
    <row r="4" spans="1:4" x14ac:dyDescent="0.3">
      <c r="A4" t="s">
        <v>62</v>
      </c>
      <c r="B4" s="57">
        <f>SUMIFS('CAN Fossil Subsidies'!E:E,'CAN Fossil Subsidies'!C:C,A4)</f>
        <v>850.49950000000001</v>
      </c>
    </row>
    <row r="5" spans="1:4" x14ac:dyDescent="0.3">
      <c r="A5" t="s">
        <v>28</v>
      </c>
      <c r="B5" s="57">
        <f>SUMIFS('CAN Fossil Subsidies'!E:E,'CAN Fossil Subsidies'!C:C,A5)</f>
        <v>0</v>
      </c>
    </row>
    <row r="6" spans="1:4" x14ac:dyDescent="0.3">
      <c r="A6" t="s">
        <v>75</v>
      </c>
      <c r="B6" s="57">
        <f>SUMIFS('CAN Fossil Subsidies'!E:E,'CAN Fossil Subsidies'!C:C,A6)</f>
        <v>126.34400000000001</v>
      </c>
    </row>
    <row r="8" spans="1:4" x14ac:dyDescent="0.3">
      <c r="A8" s="1" t="s">
        <v>159</v>
      </c>
    </row>
    <row r="9" spans="1:4" x14ac:dyDescent="0.3">
      <c r="A9" t="s">
        <v>5</v>
      </c>
      <c r="B9" s="57">
        <f>'CAN Primary Energy'!J25</f>
        <v>377.46</v>
      </c>
    </row>
    <row r="10" spans="1:4" x14ac:dyDescent="0.3">
      <c r="A10" t="s">
        <v>6</v>
      </c>
      <c r="B10" s="57">
        <f>'CAN Primary Energy'!J23</f>
        <v>2327.77</v>
      </c>
    </row>
    <row r="11" spans="1:4" x14ac:dyDescent="0.3">
      <c r="A11" t="s">
        <v>157</v>
      </c>
      <c r="B11" s="57">
        <f>'CAN Primary Energy'!J24</f>
        <v>1369.37</v>
      </c>
    </row>
    <row r="13" spans="1:4" x14ac:dyDescent="0.3">
      <c r="A13" s="1" t="s">
        <v>177</v>
      </c>
    </row>
    <row r="14" spans="1:4" x14ac:dyDescent="0.3">
      <c r="A14" t="s">
        <v>161</v>
      </c>
    </row>
    <row r="15" spans="1:4" x14ac:dyDescent="0.3">
      <c r="A15" t="s">
        <v>162</v>
      </c>
    </row>
    <row r="16" spans="1:4" s="59" customFormat="1" x14ac:dyDescent="0.3">
      <c r="A16" s="58" t="s">
        <v>5</v>
      </c>
      <c r="B16" s="57">
        <f>B5+B6*(B9/SUM(B9:B11))</f>
        <v>11.704168811662496</v>
      </c>
    </row>
    <row r="17" spans="1:6" x14ac:dyDescent="0.3">
      <c r="A17" s="58" t="s">
        <v>6</v>
      </c>
      <c r="B17" s="57">
        <f>B3+B4*(B10/SUM(B10:B11))+B6*(B10/SUM(B9:B11))</f>
        <v>835.26994667777706</v>
      </c>
    </row>
    <row r="18" spans="1:6" x14ac:dyDescent="0.3">
      <c r="A18" s="58" t="s">
        <v>157</v>
      </c>
      <c r="B18" s="57">
        <f>B2+B4*(B11/SUM(B10:B11))+B6*(B11/SUM(B9:B11))</f>
        <v>1572.6063845105607</v>
      </c>
    </row>
    <row r="20" spans="1:6" x14ac:dyDescent="0.3">
      <c r="A20" s="1" t="s">
        <v>160</v>
      </c>
    </row>
    <row r="21" spans="1:6" s="8" customFormat="1" x14ac:dyDescent="0.3">
      <c r="A21" s="61"/>
      <c r="B21" s="59" t="s">
        <v>172</v>
      </c>
      <c r="C21" s="59" t="s">
        <v>173</v>
      </c>
      <c r="D21" s="59" t="s">
        <v>174</v>
      </c>
      <c r="E21" s="59" t="s">
        <v>175</v>
      </c>
      <c r="F21" s="59" t="s">
        <v>176</v>
      </c>
    </row>
    <row r="22" spans="1:6" s="8" customFormat="1" x14ac:dyDescent="0.3">
      <c r="A22" s="58" t="s">
        <v>5</v>
      </c>
      <c r="B22" s="8">
        <f>B16/B9</f>
        <v>3.1007706277916859E-2</v>
      </c>
      <c r="C22" s="60">
        <f>B22*10^6</f>
        <v>31007.706277916859</v>
      </c>
      <c r="D22" s="60">
        <f>C22/About!$A$43</f>
        <v>31548.125670655183</v>
      </c>
      <c r="E22" s="60">
        <f>D22*About!$A$44</f>
        <v>43855.04949477777</v>
      </c>
      <c r="F22" s="60">
        <f>E22/About!$A$45</f>
        <v>4.6269528714264654E-8</v>
      </c>
    </row>
    <row r="23" spans="1:6" s="8" customFormat="1" x14ac:dyDescent="0.3">
      <c r="A23" s="58" t="s">
        <v>6</v>
      </c>
      <c r="B23" s="8">
        <f>B17/B10</f>
        <v>0.35882838367956332</v>
      </c>
      <c r="C23" s="60">
        <f>B23*10^6</f>
        <v>358828.3836795633</v>
      </c>
      <c r="D23" s="60">
        <f>C23/About!$A$43</f>
        <v>365082.24249347654</v>
      </c>
      <c r="E23" s="60">
        <f>D23*About!$A$44</f>
        <v>507500.82529018173</v>
      </c>
      <c r="F23" s="60">
        <f>E23/About!$A$45</f>
        <v>5.354417399773605E-7</v>
      </c>
    </row>
    <row r="24" spans="1:6" s="8" customFormat="1" x14ac:dyDescent="0.3">
      <c r="A24" s="58" t="s">
        <v>157</v>
      </c>
      <c r="B24" s="8">
        <f>B18/B11</f>
        <v>1.1484159756023287</v>
      </c>
      <c r="C24" s="60">
        <f>B24*10^6</f>
        <v>1148415.9756023288</v>
      </c>
      <c r="D24" s="60">
        <f>C24/About!$A$43</f>
        <v>1168431.2020942024</v>
      </c>
      <c r="E24" s="60">
        <f>D24*About!$A$44</f>
        <v>1624236.2140311506</v>
      </c>
      <c r="F24" s="60">
        <f>E24/About!$A$45</f>
        <v>1.7136600006075005E-6</v>
      </c>
    </row>
    <row r="25" spans="1:6" s="8" customFormat="1" x14ac:dyDescent="0.3"/>
    <row r="26" spans="1:6" s="8" customFormat="1" x14ac:dyDescent="0.3"/>
    <row r="27" spans="1:6" s="8" customFormat="1" x14ac:dyDescent="0.3"/>
    <row r="28" spans="1:6" s="8" customFormat="1" x14ac:dyDescent="0.3"/>
    <row r="29" spans="1:6" s="8" customFormat="1" x14ac:dyDescent="0.3"/>
    <row r="30" spans="1:6" s="8" customFormat="1" x14ac:dyDescent="0.3"/>
    <row r="31" spans="1:6" s="8" customFormat="1" x14ac:dyDescent="0.3"/>
    <row r="32" spans="1:6" s="8" customFormat="1" x14ac:dyDescent="0.3"/>
    <row r="33" s="8" customFormat="1"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1"/>
  <sheetViews>
    <sheetView topLeftCell="A22" workbookViewId="0">
      <selection activeCell="A32" sqref="A32"/>
    </sheetView>
  </sheetViews>
  <sheetFormatPr defaultRowHeight="14.4" x14ac:dyDescent="0.3"/>
  <cols>
    <col min="1" max="1" width="27.5546875" customWidth="1"/>
    <col min="2" max="2" width="42.88671875" style="63" customWidth="1"/>
    <col min="3" max="3" width="22" style="8" customWidth="1"/>
    <col min="4" max="4" width="23.33203125" style="63" customWidth="1"/>
    <col min="5" max="5" width="20.109375" style="2" customWidth="1"/>
    <col min="6" max="6" width="17.44140625" customWidth="1"/>
  </cols>
  <sheetData>
    <row r="1" spans="1:6" x14ac:dyDescent="0.3">
      <c r="A1" t="s">
        <v>178</v>
      </c>
    </row>
    <row r="2" spans="1:6" x14ac:dyDescent="0.3">
      <c r="A2" t="s">
        <v>179</v>
      </c>
    </row>
    <row r="3" spans="1:6" s="8" customFormat="1" x14ac:dyDescent="0.3">
      <c r="B3" s="63"/>
      <c r="D3" s="63"/>
      <c r="E3" s="2"/>
    </row>
    <row r="4" spans="1:6" s="8" customFormat="1" x14ac:dyDescent="0.3">
      <c r="A4" s="8" t="s">
        <v>283</v>
      </c>
      <c r="B4" s="63"/>
      <c r="D4" s="63"/>
      <c r="E4" s="2"/>
    </row>
    <row r="5" spans="1:6" s="8" customFormat="1" x14ac:dyDescent="0.3">
      <c r="A5" s="8" t="s">
        <v>284</v>
      </c>
      <c r="B5" s="63"/>
      <c r="D5" s="63"/>
      <c r="E5" s="2"/>
    </row>
    <row r="6" spans="1:6" s="8" customFormat="1" x14ac:dyDescent="0.3">
      <c r="B6" s="63"/>
      <c r="D6" s="63"/>
      <c r="E6" s="2"/>
    </row>
    <row r="7" spans="1:6" x14ac:dyDescent="0.3">
      <c r="A7" s="7" t="s">
        <v>180</v>
      </c>
      <c r="B7" s="64" t="s">
        <v>194</v>
      </c>
      <c r="C7" s="7" t="s">
        <v>221</v>
      </c>
      <c r="D7" s="64" t="s">
        <v>199</v>
      </c>
      <c r="E7" s="65" t="s">
        <v>211</v>
      </c>
      <c r="F7" s="7" t="s">
        <v>195</v>
      </c>
    </row>
    <row r="8" spans="1:6" x14ac:dyDescent="0.3">
      <c r="A8" t="s">
        <v>181</v>
      </c>
      <c r="B8" s="63" t="s">
        <v>197</v>
      </c>
      <c r="C8" s="8" t="s">
        <v>222</v>
      </c>
      <c r="D8" s="63" t="s">
        <v>202</v>
      </c>
      <c r="E8" s="2" t="s">
        <v>213</v>
      </c>
      <c r="F8" t="s">
        <v>196</v>
      </c>
    </row>
    <row r="9" spans="1:6" s="8" customFormat="1" x14ac:dyDescent="0.3">
      <c r="A9" s="8" t="s">
        <v>181</v>
      </c>
      <c r="B9" s="63" t="s">
        <v>198</v>
      </c>
      <c r="C9" s="8" t="s">
        <v>222</v>
      </c>
      <c r="D9" s="63" t="s">
        <v>201</v>
      </c>
      <c r="E9" s="62">
        <v>42840</v>
      </c>
      <c r="F9" s="8" t="s">
        <v>200</v>
      </c>
    </row>
    <row r="10" spans="1:6" s="8" customFormat="1" x14ac:dyDescent="0.3">
      <c r="A10" s="8" t="s">
        <v>181</v>
      </c>
      <c r="B10" s="63" t="s">
        <v>205</v>
      </c>
      <c r="C10" s="8" t="s">
        <v>222</v>
      </c>
      <c r="D10" s="63" t="s">
        <v>204</v>
      </c>
      <c r="E10" s="62">
        <v>42405</v>
      </c>
      <c r="F10" s="8" t="s">
        <v>203</v>
      </c>
    </row>
    <row r="11" spans="1:6" x14ac:dyDescent="0.3">
      <c r="A11" t="s">
        <v>182</v>
      </c>
      <c r="B11" s="63" t="s">
        <v>206</v>
      </c>
      <c r="C11" s="8" t="s">
        <v>222</v>
      </c>
      <c r="D11" s="63" t="s">
        <v>207</v>
      </c>
      <c r="E11" s="2" t="s">
        <v>213</v>
      </c>
      <c r="F11" t="s">
        <v>208</v>
      </c>
    </row>
    <row r="12" spans="1:6" x14ac:dyDescent="0.3">
      <c r="A12" t="s">
        <v>183</v>
      </c>
      <c r="B12" s="63" t="s">
        <v>209</v>
      </c>
      <c r="C12" s="8" t="s">
        <v>222</v>
      </c>
      <c r="D12" s="63" t="s">
        <v>210</v>
      </c>
      <c r="E12" s="62">
        <v>43220</v>
      </c>
      <c r="F12" t="s">
        <v>212</v>
      </c>
    </row>
    <row r="13" spans="1:6" ht="28.8" x14ac:dyDescent="0.3">
      <c r="A13" t="s">
        <v>184</v>
      </c>
      <c r="B13" s="63" t="s">
        <v>215</v>
      </c>
      <c r="C13" s="63" t="s">
        <v>234</v>
      </c>
      <c r="D13" s="63" t="s">
        <v>216</v>
      </c>
      <c r="E13" s="2" t="s">
        <v>213</v>
      </c>
      <c r="F13" t="s">
        <v>214</v>
      </c>
    </row>
    <row r="14" spans="1:6" x14ac:dyDescent="0.3">
      <c r="A14" t="s">
        <v>191</v>
      </c>
      <c r="B14" s="63" t="s">
        <v>217</v>
      </c>
    </row>
    <row r="15" spans="1:6" ht="28.8" x14ac:dyDescent="0.3">
      <c r="A15" t="s">
        <v>185</v>
      </c>
      <c r="B15" s="63" t="s">
        <v>219</v>
      </c>
      <c r="C15" s="63" t="s">
        <v>218</v>
      </c>
      <c r="D15" s="63" t="s">
        <v>303</v>
      </c>
      <c r="E15" s="2" t="s">
        <v>213</v>
      </c>
      <c r="F15" t="s">
        <v>220</v>
      </c>
    </row>
    <row r="16" spans="1:6" x14ac:dyDescent="0.3">
      <c r="A16" t="s">
        <v>186</v>
      </c>
      <c r="B16" s="63" t="s">
        <v>217</v>
      </c>
    </row>
    <row r="17" spans="1:6" x14ac:dyDescent="0.3">
      <c r="A17" t="s">
        <v>187</v>
      </c>
      <c r="B17" s="63" t="s">
        <v>217</v>
      </c>
    </row>
    <row r="18" spans="1:6" ht="28.8" x14ac:dyDescent="0.3">
      <c r="A18" t="s">
        <v>188</v>
      </c>
      <c r="B18" s="63" t="s">
        <v>223</v>
      </c>
      <c r="C18" s="63" t="s">
        <v>226</v>
      </c>
      <c r="D18" s="6" t="s">
        <v>229</v>
      </c>
      <c r="E18" s="2" t="s">
        <v>213</v>
      </c>
      <c r="F18" t="s">
        <v>228</v>
      </c>
    </row>
    <row r="19" spans="1:6" s="8" customFormat="1" ht="28.8" x14ac:dyDescent="0.3">
      <c r="A19" s="8" t="s">
        <v>188</v>
      </c>
      <c r="B19" s="63" t="s">
        <v>224</v>
      </c>
      <c r="C19" s="63" t="s">
        <v>227</v>
      </c>
      <c r="D19" s="6" t="s">
        <v>229</v>
      </c>
      <c r="E19" s="62">
        <v>43070</v>
      </c>
      <c r="F19" s="8" t="s">
        <v>225</v>
      </c>
    </row>
    <row r="20" spans="1:6" x14ac:dyDescent="0.3">
      <c r="A20" t="s">
        <v>189</v>
      </c>
      <c r="B20" s="63" t="s">
        <v>217</v>
      </c>
      <c r="C20" s="63"/>
    </row>
    <row r="21" spans="1:6" ht="28.8" x14ac:dyDescent="0.3">
      <c r="A21" t="s">
        <v>190</v>
      </c>
      <c r="B21" s="63" t="s">
        <v>230</v>
      </c>
      <c r="C21" s="63" t="s">
        <v>237</v>
      </c>
      <c r="D21" s="63" t="s">
        <v>236</v>
      </c>
      <c r="E21" s="2" t="s">
        <v>213</v>
      </c>
      <c r="F21" t="s">
        <v>238</v>
      </c>
    </row>
    <row r="22" spans="1:6" s="8" customFormat="1" ht="28.8" x14ac:dyDescent="0.3">
      <c r="A22" s="8" t="s">
        <v>190</v>
      </c>
      <c r="B22" s="63" t="s">
        <v>231</v>
      </c>
      <c r="C22" s="63" t="s">
        <v>233</v>
      </c>
      <c r="D22" s="63" t="s">
        <v>232</v>
      </c>
      <c r="E22" s="62">
        <v>43190</v>
      </c>
      <c r="F22" s="8" t="s">
        <v>235</v>
      </c>
    </row>
    <row r="23" spans="1:6" ht="28.8" x14ac:dyDescent="0.3">
      <c r="A23" t="s">
        <v>193</v>
      </c>
      <c r="B23" s="63" t="s">
        <v>239</v>
      </c>
      <c r="C23" s="63" t="s">
        <v>250</v>
      </c>
      <c r="D23" s="63" t="s">
        <v>249</v>
      </c>
      <c r="E23" s="2" t="s">
        <v>213</v>
      </c>
      <c r="F23" t="s">
        <v>251</v>
      </c>
    </row>
    <row r="24" spans="1:6" s="8" customFormat="1" x14ac:dyDescent="0.3">
      <c r="A24" s="8" t="s">
        <v>193</v>
      </c>
      <c r="B24" s="63" t="s">
        <v>240</v>
      </c>
      <c r="C24" s="63" t="s">
        <v>245</v>
      </c>
      <c r="D24" s="63" t="s">
        <v>248</v>
      </c>
      <c r="E24" s="2" t="s">
        <v>247</v>
      </c>
      <c r="F24" s="8" t="s">
        <v>246</v>
      </c>
    </row>
    <row r="25" spans="1:6" s="8" customFormat="1" x14ac:dyDescent="0.3">
      <c r="A25" s="8" t="s">
        <v>193</v>
      </c>
      <c r="B25" s="63" t="s">
        <v>241</v>
      </c>
      <c r="C25" s="8" t="s">
        <v>244</v>
      </c>
      <c r="D25" s="63" t="s">
        <v>242</v>
      </c>
      <c r="E25" s="62">
        <v>43434</v>
      </c>
      <c r="F25" s="8" t="s">
        <v>243</v>
      </c>
    </row>
    <row r="26" spans="1:6" ht="43.2" x14ac:dyDescent="0.3">
      <c r="A26" t="s">
        <v>192</v>
      </c>
      <c r="B26" s="63" t="s">
        <v>252</v>
      </c>
      <c r="C26" s="63" t="s">
        <v>254</v>
      </c>
      <c r="D26" s="63" t="s">
        <v>304</v>
      </c>
      <c r="E26" s="2" t="s">
        <v>213</v>
      </c>
      <c r="F26" t="s">
        <v>253</v>
      </c>
    </row>
    <row r="27" spans="1:6" ht="43.2" x14ac:dyDescent="0.3">
      <c r="A27" s="8" t="s">
        <v>192</v>
      </c>
      <c r="B27" s="63" t="s">
        <v>255</v>
      </c>
      <c r="C27" s="63" t="s">
        <v>256</v>
      </c>
      <c r="D27" s="63" t="s">
        <v>257</v>
      </c>
      <c r="E27" s="2" t="s">
        <v>213</v>
      </c>
      <c r="F27" t="s">
        <v>258</v>
      </c>
    </row>
    <row r="28" spans="1:6" ht="28.8" x14ac:dyDescent="0.3">
      <c r="A28" s="8" t="s">
        <v>192</v>
      </c>
      <c r="B28" s="63" t="s">
        <v>259</v>
      </c>
      <c r="C28" s="63" t="s">
        <v>260</v>
      </c>
      <c r="D28" s="63" t="s">
        <v>262</v>
      </c>
      <c r="E28" s="2" t="s">
        <v>213</v>
      </c>
      <c r="F28" t="s">
        <v>261</v>
      </c>
    </row>
    <row r="30" spans="1:6" x14ac:dyDescent="0.3">
      <c r="A30" s="1" t="s">
        <v>341</v>
      </c>
    </row>
    <row r="31" spans="1:6" x14ac:dyDescent="0.3">
      <c r="A31" t="s">
        <v>342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58"/>
  <sheetViews>
    <sheetView topLeftCell="A36" workbookViewId="0">
      <selection activeCell="A58" sqref="A58"/>
    </sheetView>
  </sheetViews>
  <sheetFormatPr defaultRowHeight="14.4" x14ac:dyDescent="0.3"/>
  <cols>
    <col min="1" max="1" width="33.44140625" customWidth="1"/>
    <col min="2" max="2" width="20.88671875" customWidth="1"/>
  </cols>
  <sheetData>
    <row r="1" spans="1:3" x14ac:dyDescent="0.3">
      <c r="A1" s="1" t="s">
        <v>289</v>
      </c>
    </row>
    <row r="2" spans="1:3" x14ac:dyDescent="0.3">
      <c r="A2" t="s">
        <v>290</v>
      </c>
    </row>
    <row r="3" spans="1:3" x14ac:dyDescent="0.3">
      <c r="A3" t="s">
        <v>291</v>
      </c>
      <c r="B3" s="4">
        <v>0.13</v>
      </c>
      <c r="C3" s="9" t="s">
        <v>292</v>
      </c>
    </row>
    <row r="4" spans="1:3" x14ac:dyDescent="0.3">
      <c r="A4" t="s">
        <v>293</v>
      </c>
      <c r="B4" s="4">
        <v>3</v>
      </c>
      <c r="C4" t="s">
        <v>294</v>
      </c>
    </row>
    <row r="5" spans="1:3" x14ac:dyDescent="0.3">
      <c r="A5" t="s">
        <v>295</v>
      </c>
    </row>
    <row r="6" spans="1:3" x14ac:dyDescent="0.3">
      <c r="A6" t="s">
        <v>296</v>
      </c>
    </row>
    <row r="7" spans="1:3" x14ac:dyDescent="0.3">
      <c r="A7" t="s">
        <v>300</v>
      </c>
      <c r="B7" s="66">
        <v>4529970.0112122661</v>
      </c>
      <c r="C7" s="9" t="s">
        <v>311</v>
      </c>
    </row>
    <row r="8" spans="1:3" x14ac:dyDescent="0.3">
      <c r="A8" t="s">
        <v>298</v>
      </c>
    </row>
    <row r="10" spans="1:3" x14ac:dyDescent="0.3">
      <c r="A10" s="1" t="s">
        <v>280</v>
      </c>
    </row>
    <row r="11" spans="1:3" x14ac:dyDescent="0.3">
      <c r="A11" s="8" t="s">
        <v>267</v>
      </c>
      <c r="B11" s="57">
        <v>72287.323900000003</v>
      </c>
    </row>
    <row r="12" spans="1:3" x14ac:dyDescent="0.3">
      <c r="A12" s="8" t="s">
        <v>268</v>
      </c>
      <c r="B12" s="57">
        <v>91211.1443</v>
      </c>
    </row>
    <row r="13" spans="1:3" x14ac:dyDescent="0.3">
      <c r="A13" s="8" t="s">
        <v>269</v>
      </c>
      <c r="B13" s="57">
        <v>26242.086200000002</v>
      </c>
    </row>
    <row r="14" spans="1:3" x14ac:dyDescent="0.3">
      <c r="A14" s="8" t="s">
        <v>270</v>
      </c>
      <c r="B14" s="57">
        <v>40211.313399999999</v>
      </c>
    </row>
    <row r="15" spans="1:3" x14ac:dyDescent="0.3">
      <c r="A15" s="8" t="s">
        <v>271</v>
      </c>
      <c r="B15" s="57">
        <v>174651.49280000001</v>
      </c>
    </row>
    <row r="16" spans="1:3" x14ac:dyDescent="0.3">
      <c r="A16" s="8" t="s">
        <v>272</v>
      </c>
      <c r="B16" s="57">
        <v>195804.10200000001</v>
      </c>
    </row>
    <row r="17" spans="1:5" x14ac:dyDescent="0.3">
      <c r="A17" s="8" t="s">
        <v>273</v>
      </c>
      <c r="B17" s="57">
        <v>10834.447899999999</v>
      </c>
    </row>
    <row r="18" spans="1:5" x14ac:dyDescent="0.3">
      <c r="A18" s="8" t="s">
        <v>274</v>
      </c>
      <c r="B18" s="57">
        <v>12698.9269</v>
      </c>
    </row>
    <row r="19" spans="1:5" x14ac:dyDescent="0.3">
      <c r="A19" s="8" t="s">
        <v>275</v>
      </c>
      <c r="B19" s="57">
        <v>41145.587299999999</v>
      </c>
    </row>
    <row r="20" spans="1:5" x14ac:dyDescent="0.3">
      <c r="A20" s="8" t="s">
        <v>276</v>
      </c>
      <c r="B20" s="57">
        <v>440.48450000000003</v>
      </c>
    </row>
    <row r="21" spans="1:5" x14ac:dyDescent="0.3">
      <c r="A21" s="8" t="s">
        <v>277</v>
      </c>
      <c r="B21" s="57">
        <v>442.90550000000002</v>
      </c>
    </row>
    <row r="22" spans="1:5" x14ac:dyDescent="0.3">
      <c r="A22" s="8" t="s">
        <v>278</v>
      </c>
      <c r="B22" s="57">
        <v>831.02359999999999</v>
      </c>
    </row>
    <row r="23" spans="1:5" x14ac:dyDescent="0.3">
      <c r="A23" s="8" t="s">
        <v>279</v>
      </c>
      <c r="B23" s="57">
        <v>152.11869999999999</v>
      </c>
    </row>
    <row r="27" spans="1:5" x14ac:dyDescent="0.3">
      <c r="A27" s="1" t="s">
        <v>180</v>
      </c>
      <c r="B27" s="1" t="s">
        <v>313</v>
      </c>
      <c r="C27" s="3" t="s">
        <v>297</v>
      </c>
      <c r="D27" s="3" t="s">
        <v>312</v>
      </c>
      <c r="E27" s="3" t="s">
        <v>306</v>
      </c>
    </row>
    <row r="28" spans="1:5" x14ac:dyDescent="0.3">
      <c r="A28" s="8" t="s">
        <v>267</v>
      </c>
      <c r="B28" t="s">
        <v>299</v>
      </c>
      <c r="C28" s="57">
        <f>B7*0.05</f>
        <v>226498.50056061332</v>
      </c>
      <c r="D28">
        <f>365*24*$B$4</f>
        <v>26280</v>
      </c>
      <c r="E28" s="56">
        <f>C28/D28*$B$3</f>
        <v>1.1204263726362151</v>
      </c>
    </row>
    <row r="29" spans="1:5" x14ac:dyDescent="0.3">
      <c r="A29" s="8" t="s">
        <v>268</v>
      </c>
      <c r="B29" s="8" t="s">
        <v>202</v>
      </c>
      <c r="C29">
        <v>750000</v>
      </c>
      <c r="D29" s="8">
        <f>365*24*$B$4</f>
        <v>26280</v>
      </c>
      <c r="E29" s="56">
        <f>C29/D29*$B$3</f>
        <v>3.7100456621004567</v>
      </c>
    </row>
    <row r="30" spans="1:5" x14ac:dyDescent="0.3">
      <c r="A30" s="8" t="s">
        <v>269</v>
      </c>
      <c r="B30" t="s">
        <v>248</v>
      </c>
      <c r="C30" s="67"/>
      <c r="D30" s="67"/>
      <c r="E30" s="57">
        <f>10.82/100*10^3</f>
        <v>108.2</v>
      </c>
    </row>
    <row r="31" spans="1:5" x14ac:dyDescent="0.3">
      <c r="A31" s="8" t="s">
        <v>270</v>
      </c>
      <c r="B31" t="s">
        <v>302</v>
      </c>
      <c r="C31" s="67"/>
      <c r="D31" s="67"/>
      <c r="E31" s="67"/>
    </row>
    <row r="32" spans="1:5" x14ac:dyDescent="0.3">
      <c r="A32" s="8" t="s">
        <v>271</v>
      </c>
      <c r="B32" t="s">
        <v>301</v>
      </c>
      <c r="C32" s="67"/>
      <c r="D32" s="67"/>
      <c r="E32" s="58">
        <v>192</v>
      </c>
    </row>
    <row r="33" spans="1:5" x14ac:dyDescent="0.3">
      <c r="A33" s="8" t="s">
        <v>272</v>
      </c>
      <c r="B33" s="8" t="s">
        <v>302</v>
      </c>
      <c r="C33" s="67"/>
      <c r="D33" s="67"/>
      <c r="E33" s="67"/>
    </row>
    <row r="34" spans="1:5" x14ac:dyDescent="0.3">
      <c r="A34" s="8" t="s">
        <v>273</v>
      </c>
      <c r="B34" s="8" t="s">
        <v>302</v>
      </c>
      <c r="C34" s="67"/>
      <c r="D34" s="67"/>
      <c r="E34" s="67"/>
    </row>
    <row r="35" spans="1:5" x14ac:dyDescent="0.3">
      <c r="A35" s="8" t="s">
        <v>274</v>
      </c>
      <c r="B35" s="8" t="s">
        <v>302</v>
      </c>
      <c r="C35" s="67"/>
      <c r="D35" s="67"/>
      <c r="E35" s="67"/>
    </row>
    <row r="36" spans="1:5" x14ac:dyDescent="0.3">
      <c r="A36" s="8" t="s">
        <v>275</v>
      </c>
      <c r="B36" s="8" t="s">
        <v>302</v>
      </c>
      <c r="C36" s="67"/>
      <c r="D36" s="67"/>
      <c r="E36" s="67"/>
    </row>
    <row r="37" spans="1:5" x14ac:dyDescent="0.3">
      <c r="A37" s="8" t="s">
        <v>276</v>
      </c>
      <c r="B37" s="8" t="s">
        <v>302</v>
      </c>
      <c r="C37" s="67"/>
      <c r="D37" s="67"/>
      <c r="E37" s="67"/>
    </row>
    <row r="38" spans="1:5" x14ac:dyDescent="0.3">
      <c r="A38" s="8" t="s">
        <v>277</v>
      </c>
      <c r="B38" t="s">
        <v>305</v>
      </c>
      <c r="C38" s="67"/>
      <c r="D38" s="67"/>
      <c r="E38">
        <f>AVERAGE(0.21,0.3)*10^3</f>
        <v>255</v>
      </c>
    </row>
    <row r="39" spans="1:5" x14ac:dyDescent="0.3">
      <c r="A39" s="8" t="s">
        <v>278</v>
      </c>
      <c r="B39" s="4" t="s">
        <v>307</v>
      </c>
      <c r="C39" s="67"/>
      <c r="D39" s="67"/>
      <c r="E39" s="5">
        <f>E38</f>
        <v>255</v>
      </c>
    </row>
    <row r="40" spans="1:5" x14ac:dyDescent="0.3">
      <c r="A40" s="8" t="s">
        <v>279</v>
      </c>
      <c r="B40" s="8" t="s">
        <v>302</v>
      </c>
      <c r="C40" s="67"/>
      <c r="D40" s="67"/>
      <c r="E40" s="67"/>
    </row>
    <row r="42" spans="1:5" x14ac:dyDescent="0.3">
      <c r="A42" t="s">
        <v>308</v>
      </c>
    </row>
    <row r="43" spans="1:5" x14ac:dyDescent="0.3">
      <c r="A43" t="s">
        <v>309</v>
      </c>
    </row>
    <row r="44" spans="1:5" x14ac:dyDescent="0.3">
      <c r="A44" t="s">
        <v>310</v>
      </c>
    </row>
    <row r="46" spans="1:5" x14ac:dyDescent="0.3">
      <c r="A46" s="1" t="s">
        <v>314</v>
      </c>
    </row>
    <row r="47" spans="1:5" x14ac:dyDescent="0.3">
      <c r="A47" s="56">
        <f>E29</f>
        <v>3.7100456621004567</v>
      </c>
      <c r="B47" t="s">
        <v>306</v>
      </c>
    </row>
    <row r="49" spans="1:1" x14ac:dyDescent="0.3">
      <c r="A49" t="s">
        <v>315</v>
      </c>
    </row>
    <row r="50" spans="1:1" x14ac:dyDescent="0.3">
      <c r="A50" t="s">
        <v>316</v>
      </c>
    </row>
    <row r="51" spans="1:1" x14ac:dyDescent="0.3">
      <c r="A51" t="s">
        <v>317</v>
      </c>
    </row>
    <row r="52" spans="1:1" x14ac:dyDescent="0.3">
      <c r="A52" t="s">
        <v>318</v>
      </c>
    </row>
    <row r="54" spans="1:1" x14ac:dyDescent="0.3">
      <c r="A54" t="s">
        <v>319</v>
      </c>
    </row>
    <row r="55" spans="1:1" x14ac:dyDescent="0.3">
      <c r="A55" t="s">
        <v>320</v>
      </c>
    </row>
    <row r="57" spans="1:1" x14ac:dyDescent="0.3">
      <c r="A57" s="1" t="s">
        <v>339</v>
      </c>
    </row>
    <row r="58" spans="1:1" x14ac:dyDescent="0.3">
      <c r="A58" t="s">
        <v>340</v>
      </c>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K17"/>
  <sheetViews>
    <sheetView tabSelected="1" workbookViewId="0">
      <selection activeCell="C12" sqref="C12"/>
    </sheetView>
  </sheetViews>
  <sheetFormatPr defaultColWidth="9.109375" defaultRowHeight="14.4" x14ac:dyDescent="0.3"/>
  <cols>
    <col min="1" max="1" width="26.5546875" style="6" customWidth="1"/>
    <col min="2" max="16384" width="9.109375" style="6"/>
  </cols>
  <sheetData>
    <row r="1" spans="1:37" x14ac:dyDescent="0.3">
      <c r="A1" s="6" t="s">
        <v>10</v>
      </c>
      <c r="B1" s="6">
        <v>2015</v>
      </c>
      <c r="C1" s="6">
        <v>2016</v>
      </c>
      <c r="D1" s="6">
        <v>2017</v>
      </c>
      <c r="E1" s="6">
        <v>2018</v>
      </c>
      <c r="F1" s="6">
        <v>2019</v>
      </c>
      <c r="G1" s="6">
        <v>2020</v>
      </c>
      <c r="H1" s="6">
        <v>2021</v>
      </c>
      <c r="I1" s="6">
        <v>2022</v>
      </c>
      <c r="J1" s="6">
        <v>2023</v>
      </c>
      <c r="K1" s="6">
        <v>2024</v>
      </c>
      <c r="L1" s="6">
        <v>2025</v>
      </c>
      <c r="M1" s="6">
        <v>2026</v>
      </c>
      <c r="N1" s="6">
        <v>2027</v>
      </c>
      <c r="O1" s="6">
        <v>2028</v>
      </c>
      <c r="P1" s="6">
        <v>2029</v>
      </c>
      <c r="Q1" s="6">
        <v>2030</v>
      </c>
      <c r="R1" s="6">
        <v>2031</v>
      </c>
      <c r="S1" s="6">
        <v>2032</v>
      </c>
      <c r="T1" s="6">
        <v>2033</v>
      </c>
      <c r="U1" s="6">
        <v>2034</v>
      </c>
      <c r="V1" s="6">
        <v>2035</v>
      </c>
      <c r="W1" s="6">
        <v>2036</v>
      </c>
      <c r="X1" s="6">
        <v>2037</v>
      </c>
      <c r="Y1" s="6">
        <v>2038</v>
      </c>
      <c r="Z1" s="6">
        <v>2039</v>
      </c>
      <c r="AA1" s="6">
        <v>2040</v>
      </c>
      <c r="AB1" s="6">
        <v>2041</v>
      </c>
      <c r="AC1" s="6">
        <v>2042</v>
      </c>
      <c r="AD1" s="6">
        <v>2043</v>
      </c>
      <c r="AE1" s="6">
        <v>2044</v>
      </c>
      <c r="AF1" s="6">
        <v>2045</v>
      </c>
      <c r="AG1" s="6">
        <v>2046</v>
      </c>
      <c r="AH1" s="6">
        <v>2047</v>
      </c>
      <c r="AI1" s="6">
        <v>2048</v>
      </c>
      <c r="AJ1" s="6">
        <v>2049</v>
      </c>
      <c r="AK1" s="6">
        <v>2050</v>
      </c>
    </row>
    <row r="2" spans="1:37" x14ac:dyDescent="0.3">
      <c r="A2" s="6" t="s">
        <v>11</v>
      </c>
      <c r="B2" s="6">
        <v>0</v>
      </c>
      <c r="C2" s="6">
        <v>0</v>
      </c>
      <c r="D2" s="6">
        <v>0</v>
      </c>
      <c r="E2" s="6">
        <v>0</v>
      </c>
      <c r="F2" s="6">
        <v>0</v>
      </c>
      <c r="G2" s="6">
        <v>0</v>
      </c>
      <c r="H2" s="6">
        <v>0</v>
      </c>
      <c r="I2" s="6">
        <v>0</v>
      </c>
      <c r="J2" s="6">
        <v>0</v>
      </c>
      <c r="K2" s="6">
        <v>0</v>
      </c>
      <c r="L2" s="6">
        <v>0</v>
      </c>
      <c r="M2" s="6">
        <v>0</v>
      </c>
      <c r="N2" s="6">
        <v>0</v>
      </c>
      <c r="O2" s="6">
        <v>0</v>
      </c>
      <c r="P2" s="6">
        <v>0</v>
      </c>
      <c r="Q2" s="6">
        <v>0</v>
      </c>
      <c r="R2" s="6">
        <f t="shared" ref="R2:AK2" si="0">TREND($I2:$Q2,$I$1:$Q$1,R$1)</f>
        <v>0</v>
      </c>
      <c r="S2" s="6">
        <f t="shared" si="0"/>
        <v>0</v>
      </c>
      <c r="T2" s="6">
        <f t="shared" si="0"/>
        <v>0</v>
      </c>
      <c r="U2" s="6">
        <f t="shared" si="0"/>
        <v>0</v>
      </c>
      <c r="V2" s="6">
        <f t="shared" si="0"/>
        <v>0</v>
      </c>
      <c r="W2" s="6">
        <f t="shared" si="0"/>
        <v>0</v>
      </c>
      <c r="X2" s="6">
        <f t="shared" si="0"/>
        <v>0</v>
      </c>
      <c r="Y2" s="6">
        <f t="shared" si="0"/>
        <v>0</v>
      </c>
      <c r="Z2" s="6">
        <f t="shared" si="0"/>
        <v>0</v>
      </c>
      <c r="AA2" s="6">
        <f t="shared" si="0"/>
        <v>0</v>
      </c>
      <c r="AB2" s="6">
        <f t="shared" si="0"/>
        <v>0</v>
      </c>
      <c r="AC2" s="6">
        <f t="shared" si="0"/>
        <v>0</v>
      </c>
      <c r="AD2" s="6">
        <f t="shared" si="0"/>
        <v>0</v>
      </c>
      <c r="AE2" s="6">
        <f t="shared" si="0"/>
        <v>0</v>
      </c>
      <c r="AF2" s="6">
        <f t="shared" si="0"/>
        <v>0</v>
      </c>
      <c r="AG2" s="6">
        <f t="shared" si="0"/>
        <v>0</v>
      </c>
      <c r="AH2" s="6">
        <f t="shared" si="0"/>
        <v>0</v>
      </c>
      <c r="AI2" s="6">
        <f t="shared" si="0"/>
        <v>0</v>
      </c>
      <c r="AJ2" s="6">
        <f t="shared" si="0"/>
        <v>0</v>
      </c>
      <c r="AK2" s="6">
        <f t="shared" si="0"/>
        <v>0</v>
      </c>
    </row>
    <row r="3" spans="1:37" x14ac:dyDescent="0.3">
      <c r="A3" s="6" t="s">
        <v>40</v>
      </c>
      <c r="B3" s="10">
        <f>'CAN Fossil Calculations'!F22</f>
        <v>4.6269528714264654E-8</v>
      </c>
      <c r="C3" s="10">
        <f>$B3</f>
        <v>4.6269528714264654E-8</v>
      </c>
      <c r="D3" s="10">
        <f t="shared" ref="D3:AK5" si="1">$B3</f>
        <v>4.6269528714264654E-8</v>
      </c>
      <c r="E3" s="10">
        <f t="shared" si="1"/>
        <v>4.6269528714264654E-8</v>
      </c>
      <c r="F3" s="10">
        <f t="shared" si="1"/>
        <v>4.6269528714264654E-8</v>
      </c>
      <c r="G3" s="10">
        <f t="shared" si="1"/>
        <v>4.6269528714264654E-8</v>
      </c>
      <c r="H3" s="10">
        <f t="shared" si="1"/>
        <v>4.6269528714264654E-8</v>
      </c>
      <c r="I3" s="10">
        <f t="shared" si="1"/>
        <v>4.6269528714264654E-8</v>
      </c>
      <c r="J3" s="10">
        <f t="shared" si="1"/>
        <v>4.6269528714264654E-8</v>
      </c>
      <c r="K3" s="10">
        <f t="shared" si="1"/>
        <v>4.6269528714264654E-8</v>
      </c>
      <c r="L3" s="10">
        <f t="shared" si="1"/>
        <v>4.6269528714264654E-8</v>
      </c>
      <c r="M3" s="10">
        <f t="shared" si="1"/>
        <v>4.6269528714264654E-8</v>
      </c>
      <c r="N3" s="10">
        <f t="shared" si="1"/>
        <v>4.6269528714264654E-8</v>
      </c>
      <c r="O3" s="10">
        <f t="shared" si="1"/>
        <v>4.6269528714264654E-8</v>
      </c>
      <c r="P3" s="10">
        <f t="shared" si="1"/>
        <v>4.6269528714264654E-8</v>
      </c>
      <c r="Q3" s="10">
        <f t="shared" si="1"/>
        <v>4.6269528714264654E-8</v>
      </c>
      <c r="R3" s="10">
        <f t="shared" si="1"/>
        <v>4.6269528714264654E-8</v>
      </c>
      <c r="S3" s="10">
        <f t="shared" si="1"/>
        <v>4.6269528714264654E-8</v>
      </c>
      <c r="T3" s="10">
        <f t="shared" si="1"/>
        <v>4.6269528714264654E-8</v>
      </c>
      <c r="U3" s="10">
        <f t="shared" si="1"/>
        <v>4.6269528714264654E-8</v>
      </c>
      <c r="V3" s="10">
        <f t="shared" si="1"/>
        <v>4.6269528714264654E-8</v>
      </c>
      <c r="W3" s="10">
        <f t="shared" si="1"/>
        <v>4.6269528714264654E-8</v>
      </c>
      <c r="X3" s="10">
        <f t="shared" si="1"/>
        <v>4.6269528714264654E-8</v>
      </c>
      <c r="Y3" s="10">
        <f t="shared" si="1"/>
        <v>4.6269528714264654E-8</v>
      </c>
      <c r="Z3" s="10">
        <f t="shared" si="1"/>
        <v>4.6269528714264654E-8</v>
      </c>
      <c r="AA3" s="10">
        <f t="shared" si="1"/>
        <v>4.6269528714264654E-8</v>
      </c>
      <c r="AB3" s="10">
        <f t="shared" si="1"/>
        <v>4.6269528714264654E-8</v>
      </c>
      <c r="AC3" s="10">
        <f t="shared" si="1"/>
        <v>4.6269528714264654E-8</v>
      </c>
      <c r="AD3" s="10">
        <f t="shared" si="1"/>
        <v>4.6269528714264654E-8</v>
      </c>
      <c r="AE3" s="10">
        <f t="shared" si="1"/>
        <v>4.6269528714264654E-8</v>
      </c>
      <c r="AF3" s="10">
        <f t="shared" si="1"/>
        <v>4.6269528714264654E-8</v>
      </c>
      <c r="AG3" s="10">
        <f t="shared" si="1"/>
        <v>4.6269528714264654E-8</v>
      </c>
      <c r="AH3" s="10">
        <f t="shared" si="1"/>
        <v>4.6269528714264654E-8</v>
      </c>
      <c r="AI3" s="10">
        <f t="shared" si="1"/>
        <v>4.6269528714264654E-8</v>
      </c>
      <c r="AJ3" s="10">
        <f t="shared" si="1"/>
        <v>4.6269528714264654E-8</v>
      </c>
      <c r="AK3" s="10">
        <f t="shared" si="1"/>
        <v>4.6269528714264654E-8</v>
      </c>
    </row>
    <row r="4" spans="1:37" x14ac:dyDescent="0.3">
      <c r="A4" s="6" t="s">
        <v>16</v>
      </c>
      <c r="B4" s="10">
        <f>'CAN Fossil Calculations'!F23</f>
        <v>5.354417399773605E-7</v>
      </c>
      <c r="C4" s="10">
        <f>$B4</f>
        <v>5.354417399773605E-7</v>
      </c>
      <c r="D4" s="10">
        <f t="shared" si="1"/>
        <v>5.354417399773605E-7</v>
      </c>
      <c r="E4" s="10">
        <f t="shared" si="1"/>
        <v>5.354417399773605E-7</v>
      </c>
      <c r="F4" s="10">
        <f t="shared" si="1"/>
        <v>5.354417399773605E-7</v>
      </c>
      <c r="G4" s="10">
        <f t="shared" si="1"/>
        <v>5.354417399773605E-7</v>
      </c>
      <c r="H4" s="10">
        <f t="shared" si="1"/>
        <v>5.354417399773605E-7</v>
      </c>
      <c r="I4" s="10">
        <f t="shared" si="1"/>
        <v>5.354417399773605E-7</v>
      </c>
      <c r="J4" s="10">
        <f t="shared" si="1"/>
        <v>5.354417399773605E-7</v>
      </c>
      <c r="K4" s="10">
        <f t="shared" si="1"/>
        <v>5.354417399773605E-7</v>
      </c>
      <c r="L4" s="10">
        <f t="shared" si="1"/>
        <v>5.354417399773605E-7</v>
      </c>
      <c r="M4" s="10">
        <f t="shared" si="1"/>
        <v>5.354417399773605E-7</v>
      </c>
      <c r="N4" s="10">
        <f t="shared" si="1"/>
        <v>5.354417399773605E-7</v>
      </c>
      <c r="O4" s="10">
        <f t="shared" si="1"/>
        <v>5.354417399773605E-7</v>
      </c>
      <c r="P4" s="10">
        <f t="shared" si="1"/>
        <v>5.354417399773605E-7</v>
      </c>
      <c r="Q4" s="10">
        <f t="shared" si="1"/>
        <v>5.354417399773605E-7</v>
      </c>
      <c r="R4" s="10">
        <f t="shared" si="1"/>
        <v>5.354417399773605E-7</v>
      </c>
      <c r="S4" s="10">
        <f t="shared" si="1"/>
        <v>5.354417399773605E-7</v>
      </c>
      <c r="T4" s="10">
        <f t="shared" si="1"/>
        <v>5.354417399773605E-7</v>
      </c>
      <c r="U4" s="10">
        <f t="shared" si="1"/>
        <v>5.354417399773605E-7</v>
      </c>
      <c r="V4" s="10">
        <f t="shared" si="1"/>
        <v>5.354417399773605E-7</v>
      </c>
      <c r="W4" s="10">
        <f t="shared" si="1"/>
        <v>5.354417399773605E-7</v>
      </c>
      <c r="X4" s="10">
        <f t="shared" si="1"/>
        <v>5.354417399773605E-7</v>
      </c>
      <c r="Y4" s="10">
        <f t="shared" si="1"/>
        <v>5.354417399773605E-7</v>
      </c>
      <c r="Z4" s="10">
        <f t="shared" si="1"/>
        <v>5.354417399773605E-7</v>
      </c>
      <c r="AA4" s="10">
        <f t="shared" si="1"/>
        <v>5.354417399773605E-7</v>
      </c>
      <c r="AB4" s="10">
        <f t="shared" si="1"/>
        <v>5.354417399773605E-7</v>
      </c>
      <c r="AC4" s="10">
        <f t="shared" si="1"/>
        <v>5.354417399773605E-7</v>
      </c>
      <c r="AD4" s="10">
        <f t="shared" si="1"/>
        <v>5.354417399773605E-7</v>
      </c>
      <c r="AE4" s="10">
        <f t="shared" si="1"/>
        <v>5.354417399773605E-7</v>
      </c>
      <c r="AF4" s="10">
        <f t="shared" si="1"/>
        <v>5.354417399773605E-7</v>
      </c>
      <c r="AG4" s="10">
        <f t="shared" si="1"/>
        <v>5.354417399773605E-7</v>
      </c>
      <c r="AH4" s="10">
        <f t="shared" si="1"/>
        <v>5.354417399773605E-7</v>
      </c>
      <c r="AI4" s="10">
        <f t="shared" si="1"/>
        <v>5.354417399773605E-7</v>
      </c>
      <c r="AJ4" s="10">
        <f t="shared" si="1"/>
        <v>5.354417399773605E-7</v>
      </c>
      <c r="AK4" s="10">
        <f t="shared" si="1"/>
        <v>5.354417399773605E-7</v>
      </c>
    </row>
    <row r="5" spans="1:37" x14ac:dyDescent="0.3">
      <c r="A5" s="6" t="s">
        <v>343</v>
      </c>
      <c r="B5" s="10">
        <f>B4</f>
        <v>5.354417399773605E-7</v>
      </c>
      <c r="C5" s="10">
        <f>$B5</f>
        <v>5.354417399773605E-7</v>
      </c>
      <c r="D5" s="10">
        <f t="shared" si="1"/>
        <v>5.354417399773605E-7</v>
      </c>
      <c r="E5" s="10">
        <f t="shared" si="1"/>
        <v>5.354417399773605E-7</v>
      </c>
      <c r="F5" s="10">
        <f t="shared" si="1"/>
        <v>5.354417399773605E-7</v>
      </c>
      <c r="G5" s="10">
        <f t="shared" si="1"/>
        <v>5.354417399773605E-7</v>
      </c>
      <c r="H5" s="10">
        <f t="shared" si="1"/>
        <v>5.354417399773605E-7</v>
      </c>
      <c r="I5" s="10">
        <f t="shared" si="1"/>
        <v>5.354417399773605E-7</v>
      </c>
      <c r="J5" s="10">
        <f t="shared" si="1"/>
        <v>5.354417399773605E-7</v>
      </c>
      <c r="K5" s="10">
        <f t="shared" si="1"/>
        <v>5.354417399773605E-7</v>
      </c>
      <c r="L5" s="10">
        <f t="shared" si="1"/>
        <v>5.354417399773605E-7</v>
      </c>
      <c r="M5" s="10">
        <f t="shared" si="1"/>
        <v>5.354417399773605E-7</v>
      </c>
      <c r="N5" s="10">
        <f t="shared" si="1"/>
        <v>5.354417399773605E-7</v>
      </c>
      <c r="O5" s="10">
        <f t="shared" si="1"/>
        <v>5.354417399773605E-7</v>
      </c>
      <c r="P5" s="10">
        <f t="shared" si="1"/>
        <v>5.354417399773605E-7</v>
      </c>
      <c r="Q5" s="10">
        <f t="shared" si="1"/>
        <v>5.354417399773605E-7</v>
      </c>
      <c r="R5" s="10">
        <f t="shared" si="1"/>
        <v>5.354417399773605E-7</v>
      </c>
      <c r="S5" s="10">
        <f t="shared" si="1"/>
        <v>5.354417399773605E-7</v>
      </c>
      <c r="T5" s="10">
        <f t="shared" si="1"/>
        <v>5.354417399773605E-7</v>
      </c>
      <c r="U5" s="10">
        <f t="shared" si="1"/>
        <v>5.354417399773605E-7</v>
      </c>
      <c r="V5" s="10">
        <f t="shared" si="1"/>
        <v>5.354417399773605E-7</v>
      </c>
      <c r="W5" s="10">
        <f t="shared" si="1"/>
        <v>5.354417399773605E-7</v>
      </c>
      <c r="X5" s="10">
        <f t="shared" si="1"/>
        <v>5.354417399773605E-7</v>
      </c>
      <c r="Y5" s="10">
        <f t="shared" si="1"/>
        <v>5.354417399773605E-7</v>
      </c>
      <c r="Z5" s="10">
        <f t="shared" si="1"/>
        <v>5.354417399773605E-7</v>
      </c>
      <c r="AA5" s="10">
        <f t="shared" si="1"/>
        <v>5.354417399773605E-7</v>
      </c>
      <c r="AB5" s="10">
        <f t="shared" si="1"/>
        <v>5.354417399773605E-7</v>
      </c>
      <c r="AC5" s="10">
        <f t="shared" si="1"/>
        <v>5.354417399773605E-7</v>
      </c>
      <c r="AD5" s="10">
        <f t="shared" si="1"/>
        <v>5.354417399773605E-7</v>
      </c>
      <c r="AE5" s="10">
        <f t="shared" si="1"/>
        <v>5.354417399773605E-7</v>
      </c>
      <c r="AF5" s="10">
        <f t="shared" si="1"/>
        <v>5.354417399773605E-7</v>
      </c>
      <c r="AG5" s="10">
        <f t="shared" si="1"/>
        <v>5.354417399773605E-7</v>
      </c>
      <c r="AH5" s="10">
        <f t="shared" si="1"/>
        <v>5.354417399773605E-7</v>
      </c>
      <c r="AI5" s="10">
        <f t="shared" si="1"/>
        <v>5.354417399773605E-7</v>
      </c>
      <c r="AJ5" s="10">
        <f t="shared" si="1"/>
        <v>5.354417399773605E-7</v>
      </c>
      <c r="AK5" s="10">
        <f t="shared" si="1"/>
        <v>5.354417399773605E-7</v>
      </c>
    </row>
    <row r="6" spans="1:37" x14ac:dyDescent="0.3">
      <c r="A6" s="6" t="s">
        <v>4</v>
      </c>
      <c r="B6" s="6">
        <v>0</v>
      </c>
      <c r="C6" s="6">
        <v>0</v>
      </c>
      <c r="D6" s="6">
        <v>0</v>
      </c>
      <c r="E6" s="6">
        <v>0</v>
      </c>
      <c r="F6" s="6">
        <v>0</v>
      </c>
      <c r="G6" s="6">
        <v>0</v>
      </c>
      <c r="H6" s="6">
        <v>0</v>
      </c>
      <c r="I6" s="6">
        <v>0</v>
      </c>
      <c r="J6" s="6">
        <v>0</v>
      </c>
      <c r="K6" s="6">
        <v>0</v>
      </c>
      <c r="L6" s="6">
        <v>0</v>
      </c>
      <c r="M6" s="6">
        <v>0</v>
      </c>
      <c r="N6" s="6">
        <v>0</v>
      </c>
      <c r="O6" s="6">
        <v>0</v>
      </c>
      <c r="P6" s="6">
        <v>0</v>
      </c>
      <c r="Q6" s="6">
        <v>0</v>
      </c>
      <c r="R6" s="6">
        <f t="shared" ref="R5:AA8" si="2">TREND($I6:$Q6,$I$1:$Q$1,R$1)</f>
        <v>0</v>
      </c>
      <c r="S6" s="6">
        <f t="shared" si="2"/>
        <v>0</v>
      </c>
      <c r="T6" s="6">
        <f t="shared" si="2"/>
        <v>0</v>
      </c>
      <c r="U6" s="6">
        <f t="shared" si="2"/>
        <v>0</v>
      </c>
      <c r="V6" s="6">
        <f t="shared" si="2"/>
        <v>0</v>
      </c>
      <c r="W6" s="6">
        <f t="shared" si="2"/>
        <v>0</v>
      </c>
      <c r="X6" s="6">
        <f t="shared" si="2"/>
        <v>0</v>
      </c>
      <c r="Y6" s="6">
        <f t="shared" si="2"/>
        <v>0</v>
      </c>
      <c r="Z6" s="6">
        <f t="shared" si="2"/>
        <v>0</v>
      </c>
      <c r="AA6" s="6">
        <f t="shared" si="2"/>
        <v>0</v>
      </c>
      <c r="AB6" s="6">
        <f t="shared" ref="AB5:AK8" si="3">TREND($I6:$Q6,$I$1:$Q$1,AB$1)</f>
        <v>0</v>
      </c>
      <c r="AC6" s="6">
        <f t="shared" si="3"/>
        <v>0</v>
      </c>
      <c r="AD6" s="6">
        <f t="shared" si="3"/>
        <v>0</v>
      </c>
      <c r="AE6" s="6">
        <f t="shared" si="3"/>
        <v>0</v>
      </c>
      <c r="AF6" s="6">
        <f t="shared" si="3"/>
        <v>0</v>
      </c>
      <c r="AG6" s="6">
        <f t="shared" si="3"/>
        <v>0</v>
      </c>
      <c r="AH6" s="6">
        <f t="shared" si="3"/>
        <v>0</v>
      </c>
      <c r="AI6" s="6">
        <f t="shared" si="3"/>
        <v>0</v>
      </c>
      <c r="AJ6" s="6">
        <f t="shared" si="3"/>
        <v>0</v>
      </c>
      <c r="AK6" s="6">
        <f t="shared" si="3"/>
        <v>0</v>
      </c>
    </row>
    <row r="7" spans="1:37" x14ac:dyDescent="0.3">
      <c r="A7" s="6" t="s">
        <v>3</v>
      </c>
      <c r="B7" s="6">
        <v>0</v>
      </c>
      <c r="C7" s="6">
        <v>0</v>
      </c>
      <c r="D7" s="6">
        <v>0</v>
      </c>
      <c r="E7" s="6">
        <v>0</v>
      </c>
      <c r="F7" s="6">
        <v>0</v>
      </c>
      <c r="G7" s="6">
        <v>0</v>
      </c>
      <c r="H7" s="6">
        <v>0</v>
      </c>
      <c r="I7" s="6">
        <v>0</v>
      </c>
      <c r="J7" s="6">
        <v>0</v>
      </c>
      <c r="K7" s="6">
        <v>0</v>
      </c>
      <c r="L7" s="6">
        <v>0</v>
      </c>
      <c r="M7" s="6">
        <v>0</v>
      </c>
      <c r="N7" s="6">
        <v>0</v>
      </c>
      <c r="O7" s="6">
        <v>0</v>
      </c>
      <c r="P7" s="6">
        <v>0</v>
      </c>
      <c r="Q7" s="6">
        <v>0</v>
      </c>
      <c r="R7" s="6">
        <f t="shared" si="2"/>
        <v>0</v>
      </c>
      <c r="S7" s="6">
        <f t="shared" si="2"/>
        <v>0</v>
      </c>
      <c r="T7" s="6">
        <f t="shared" si="2"/>
        <v>0</v>
      </c>
      <c r="U7" s="6">
        <f t="shared" si="2"/>
        <v>0</v>
      </c>
      <c r="V7" s="6">
        <f t="shared" si="2"/>
        <v>0</v>
      </c>
      <c r="W7" s="6">
        <f t="shared" si="2"/>
        <v>0</v>
      </c>
      <c r="X7" s="6">
        <f t="shared" si="2"/>
        <v>0</v>
      </c>
      <c r="Y7" s="6">
        <f t="shared" si="2"/>
        <v>0</v>
      </c>
      <c r="Z7" s="6">
        <f t="shared" si="2"/>
        <v>0</v>
      </c>
      <c r="AA7" s="6">
        <f t="shared" si="2"/>
        <v>0</v>
      </c>
      <c r="AB7" s="6">
        <f t="shared" si="3"/>
        <v>0</v>
      </c>
      <c r="AC7" s="6">
        <f t="shared" si="3"/>
        <v>0</v>
      </c>
      <c r="AD7" s="6">
        <f t="shared" si="3"/>
        <v>0</v>
      </c>
      <c r="AE7" s="6">
        <f t="shared" si="3"/>
        <v>0</v>
      </c>
      <c r="AF7" s="6">
        <f t="shared" si="3"/>
        <v>0</v>
      </c>
      <c r="AG7" s="6">
        <f t="shared" si="3"/>
        <v>0</v>
      </c>
      <c r="AH7" s="6">
        <f t="shared" si="3"/>
        <v>0</v>
      </c>
      <c r="AI7" s="6">
        <f t="shared" si="3"/>
        <v>0</v>
      </c>
      <c r="AJ7" s="6">
        <f t="shared" si="3"/>
        <v>0</v>
      </c>
      <c r="AK7" s="6">
        <f t="shared" si="3"/>
        <v>0</v>
      </c>
    </row>
    <row r="8" spans="1:37" x14ac:dyDescent="0.3">
      <c r="A8" s="6" t="s">
        <v>2</v>
      </c>
      <c r="B8" s="6">
        <v>0</v>
      </c>
      <c r="C8" s="6">
        <v>0</v>
      </c>
      <c r="D8" s="6">
        <v>0</v>
      </c>
      <c r="E8" s="6">
        <v>0</v>
      </c>
      <c r="F8" s="6">
        <v>0</v>
      </c>
      <c r="G8" s="6">
        <v>0</v>
      </c>
      <c r="H8" s="6">
        <v>0</v>
      </c>
      <c r="I8" s="6">
        <v>0</v>
      </c>
      <c r="J8" s="6">
        <v>0</v>
      </c>
      <c r="K8" s="6">
        <v>0</v>
      </c>
      <c r="L8" s="6">
        <v>0</v>
      </c>
      <c r="M8" s="6">
        <v>0</v>
      </c>
      <c r="N8" s="6">
        <v>0</v>
      </c>
      <c r="O8" s="6">
        <v>0</v>
      </c>
      <c r="P8" s="6">
        <v>0</v>
      </c>
      <c r="Q8" s="6">
        <v>0</v>
      </c>
      <c r="R8" s="6">
        <f t="shared" si="2"/>
        <v>0</v>
      </c>
      <c r="S8" s="6">
        <f t="shared" si="2"/>
        <v>0</v>
      </c>
      <c r="T8" s="6">
        <f t="shared" si="2"/>
        <v>0</v>
      </c>
      <c r="U8" s="6">
        <f t="shared" si="2"/>
        <v>0</v>
      </c>
      <c r="V8" s="6">
        <f t="shared" si="2"/>
        <v>0</v>
      </c>
      <c r="W8" s="6">
        <f t="shared" si="2"/>
        <v>0</v>
      </c>
      <c r="X8" s="6">
        <f t="shared" si="2"/>
        <v>0</v>
      </c>
      <c r="Y8" s="6">
        <f t="shared" si="2"/>
        <v>0</v>
      </c>
      <c r="Z8" s="6">
        <f t="shared" si="2"/>
        <v>0</v>
      </c>
      <c r="AA8" s="6">
        <f t="shared" si="2"/>
        <v>0</v>
      </c>
      <c r="AB8" s="6">
        <f t="shared" si="3"/>
        <v>0</v>
      </c>
      <c r="AC8" s="6">
        <f t="shared" si="3"/>
        <v>0</v>
      </c>
      <c r="AD8" s="6">
        <f t="shared" si="3"/>
        <v>0</v>
      </c>
      <c r="AE8" s="6">
        <f t="shared" si="3"/>
        <v>0</v>
      </c>
      <c r="AF8" s="6">
        <f t="shared" si="3"/>
        <v>0</v>
      </c>
      <c r="AG8" s="6">
        <f t="shared" si="3"/>
        <v>0</v>
      </c>
      <c r="AH8" s="6">
        <f t="shared" si="3"/>
        <v>0</v>
      </c>
      <c r="AI8" s="6">
        <f t="shared" si="3"/>
        <v>0</v>
      </c>
      <c r="AJ8" s="6">
        <f t="shared" si="3"/>
        <v>0</v>
      </c>
      <c r="AK8" s="6">
        <f t="shared" si="3"/>
        <v>0</v>
      </c>
    </row>
    <row r="9" spans="1:37" x14ac:dyDescent="0.3">
      <c r="A9" s="6" t="s">
        <v>17</v>
      </c>
      <c r="B9" s="6">
        <v>0</v>
      </c>
      <c r="C9" s="6">
        <v>0</v>
      </c>
      <c r="D9" s="6">
        <v>0</v>
      </c>
      <c r="E9" s="6">
        <v>0</v>
      </c>
      <c r="F9" s="6">
        <v>0</v>
      </c>
      <c r="G9" s="6">
        <v>0</v>
      </c>
      <c r="H9" s="6">
        <v>0</v>
      </c>
      <c r="I9" s="6">
        <v>0</v>
      </c>
      <c r="J9" s="6">
        <v>0</v>
      </c>
      <c r="K9" s="6">
        <v>0</v>
      </c>
      <c r="L9" s="6">
        <v>0</v>
      </c>
      <c r="M9" s="6">
        <v>0</v>
      </c>
      <c r="N9" s="6">
        <v>0</v>
      </c>
      <c r="O9" s="6">
        <v>0</v>
      </c>
      <c r="P9" s="6">
        <v>0</v>
      </c>
      <c r="Q9" s="6">
        <v>0</v>
      </c>
      <c r="R9" s="6">
        <f t="shared" ref="R9:AG9" si="4">TREND($I9:$Q9,$I$1:$Q$1,R$1)</f>
        <v>0</v>
      </c>
      <c r="S9" s="6">
        <f t="shared" si="4"/>
        <v>0</v>
      </c>
      <c r="T9" s="6">
        <f t="shared" si="4"/>
        <v>0</v>
      </c>
      <c r="U9" s="6">
        <f t="shared" si="4"/>
        <v>0</v>
      </c>
      <c r="V9" s="6">
        <f t="shared" si="4"/>
        <v>0</v>
      </c>
      <c r="W9" s="6">
        <f t="shared" si="4"/>
        <v>0</v>
      </c>
      <c r="X9" s="6">
        <f t="shared" si="4"/>
        <v>0</v>
      </c>
      <c r="Y9" s="6">
        <f t="shared" si="4"/>
        <v>0</v>
      </c>
      <c r="Z9" s="6">
        <f t="shared" si="4"/>
        <v>0</v>
      </c>
      <c r="AA9" s="6">
        <f t="shared" si="4"/>
        <v>0</v>
      </c>
      <c r="AB9" s="6">
        <f t="shared" si="4"/>
        <v>0</v>
      </c>
      <c r="AC9" s="6">
        <f t="shared" si="4"/>
        <v>0</v>
      </c>
      <c r="AD9" s="6">
        <f t="shared" si="4"/>
        <v>0</v>
      </c>
      <c r="AE9" s="6">
        <f t="shared" si="4"/>
        <v>0</v>
      </c>
      <c r="AF9" s="6">
        <f t="shared" si="4"/>
        <v>0</v>
      </c>
      <c r="AG9" s="6">
        <f t="shared" si="4"/>
        <v>0</v>
      </c>
      <c r="AH9" s="6">
        <f t="shared" ref="AH9:AK9" si="5">TREND($I9:$Q9,$I$1:$Q$1,AH$1)</f>
        <v>0</v>
      </c>
      <c r="AI9" s="6">
        <f t="shared" si="5"/>
        <v>0</v>
      </c>
      <c r="AJ9" s="6">
        <f t="shared" si="5"/>
        <v>0</v>
      </c>
      <c r="AK9" s="6">
        <f t="shared" si="5"/>
        <v>0</v>
      </c>
    </row>
    <row r="10" spans="1:37" x14ac:dyDescent="0.3">
      <c r="A10" s="6" t="s">
        <v>18</v>
      </c>
      <c r="B10" s="10">
        <f>'CAN Fossil Calculations'!F$24</f>
        <v>1.7136600006075005E-6</v>
      </c>
      <c r="C10" s="10">
        <f>$B10</f>
        <v>1.7136600006075005E-6</v>
      </c>
      <c r="D10" s="10">
        <f t="shared" ref="D10:AK11" si="6">$B10</f>
        <v>1.7136600006075005E-6</v>
      </c>
      <c r="E10" s="10">
        <f t="shared" si="6"/>
        <v>1.7136600006075005E-6</v>
      </c>
      <c r="F10" s="10">
        <f t="shared" si="6"/>
        <v>1.7136600006075005E-6</v>
      </c>
      <c r="G10" s="10">
        <f t="shared" si="6"/>
        <v>1.7136600006075005E-6</v>
      </c>
      <c r="H10" s="10">
        <f t="shared" si="6"/>
        <v>1.7136600006075005E-6</v>
      </c>
      <c r="I10" s="10">
        <f t="shared" si="6"/>
        <v>1.7136600006075005E-6</v>
      </c>
      <c r="J10" s="10">
        <f t="shared" si="6"/>
        <v>1.7136600006075005E-6</v>
      </c>
      <c r="K10" s="10">
        <f t="shared" si="6"/>
        <v>1.7136600006075005E-6</v>
      </c>
      <c r="L10" s="10">
        <f t="shared" si="6"/>
        <v>1.7136600006075005E-6</v>
      </c>
      <c r="M10" s="10">
        <f t="shared" si="6"/>
        <v>1.7136600006075005E-6</v>
      </c>
      <c r="N10" s="10">
        <f t="shared" si="6"/>
        <v>1.7136600006075005E-6</v>
      </c>
      <c r="O10" s="10">
        <f t="shared" si="6"/>
        <v>1.7136600006075005E-6</v>
      </c>
      <c r="P10" s="10">
        <f t="shared" si="6"/>
        <v>1.7136600006075005E-6</v>
      </c>
      <c r="Q10" s="10">
        <f t="shared" si="6"/>
        <v>1.7136600006075005E-6</v>
      </c>
      <c r="R10" s="10">
        <f t="shared" si="6"/>
        <v>1.7136600006075005E-6</v>
      </c>
      <c r="S10" s="10">
        <f t="shared" si="6"/>
        <v>1.7136600006075005E-6</v>
      </c>
      <c r="T10" s="10">
        <f t="shared" si="6"/>
        <v>1.7136600006075005E-6</v>
      </c>
      <c r="U10" s="10">
        <f t="shared" si="6"/>
        <v>1.7136600006075005E-6</v>
      </c>
      <c r="V10" s="10">
        <f t="shared" si="6"/>
        <v>1.7136600006075005E-6</v>
      </c>
      <c r="W10" s="10">
        <f t="shared" si="6"/>
        <v>1.7136600006075005E-6</v>
      </c>
      <c r="X10" s="10">
        <f t="shared" si="6"/>
        <v>1.7136600006075005E-6</v>
      </c>
      <c r="Y10" s="10">
        <f t="shared" si="6"/>
        <v>1.7136600006075005E-6</v>
      </c>
      <c r="Z10" s="10">
        <f t="shared" si="6"/>
        <v>1.7136600006075005E-6</v>
      </c>
      <c r="AA10" s="10">
        <f t="shared" si="6"/>
        <v>1.7136600006075005E-6</v>
      </c>
      <c r="AB10" s="10">
        <f t="shared" si="6"/>
        <v>1.7136600006075005E-6</v>
      </c>
      <c r="AC10" s="10">
        <f t="shared" si="6"/>
        <v>1.7136600006075005E-6</v>
      </c>
      <c r="AD10" s="10">
        <f t="shared" si="6"/>
        <v>1.7136600006075005E-6</v>
      </c>
      <c r="AE10" s="10">
        <f t="shared" si="6"/>
        <v>1.7136600006075005E-6</v>
      </c>
      <c r="AF10" s="10">
        <f t="shared" si="6"/>
        <v>1.7136600006075005E-6</v>
      </c>
      <c r="AG10" s="10">
        <f t="shared" si="6"/>
        <v>1.7136600006075005E-6</v>
      </c>
      <c r="AH10" s="10">
        <f t="shared" si="6"/>
        <v>1.7136600006075005E-6</v>
      </c>
      <c r="AI10" s="10">
        <f t="shared" si="6"/>
        <v>1.7136600006075005E-6</v>
      </c>
      <c r="AJ10" s="10">
        <f t="shared" si="6"/>
        <v>1.7136600006075005E-6</v>
      </c>
      <c r="AK10" s="10">
        <f t="shared" si="6"/>
        <v>1.7136600006075005E-6</v>
      </c>
    </row>
    <row r="11" spans="1:37" x14ac:dyDescent="0.3">
      <c r="A11" s="6" t="s">
        <v>19</v>
      </c>
      <c r="B11" s="10">
        <f>'CAN Fossil Calculations'!F$24</f>
        <v>1.7136600006075005E-6</v>
      </c>
      <c r="C11" s="10">
        <f>$B11</f>
        <v>1.7136600006075005E-6</v>
      </c>
      <c r="D11" s="10">
        <f t="shared" si="6"/>
        <v>1.7136600006075005E-6</v>
      </c>
      <c r="E11" s="10">
        <f t="shared" si="6"/>
        <v>1.7136600006075005E-6</v>
      </c>
      <c r="F11" s="10">
        <f t="shared" si="6"/>
        <v>1.7136600006075005E-6</v>
      </c>
      <c r="G11" s="10">
        <f t="shared" si="6"/>
        <v>1.7136600006075005E-6</v>
      </c>
      <c r="H11" s="10">
        <f t="shared" si="6"/>
        <v>1.7136600006075005E-6</v>
      </c>
      <c r="I11" s="10">
        <f t="shared" si="6"/>
        <v>1.7136600006075005E-6</v>
      </c>
      <c r="J11" s="10">
        <f t="shared" si="6"/>
        <v>1.7136600006075005E-6</v>
      </c>
      <c r="K11" s="10">
        <f t="shared" si="6"/>
        <v>1.7136600006075005E-6</v>
      </c>
      <c r="L11" s="10">
        <f t="shared" si="6"/>
        <v>1.7136600006075005E-6</v>
      </c>
      <c r="M11" s="10">
        <f t="shared" si="6"/>
        <v>1.7136600006075005E-6</v>
      </c>
      <c r="N11" s="10">
        <f t="shared" si="6"/>
        <v>1.7136600006075005E-6</v>
      </c>
      <c r="O11" s="10">
        <f t="shared" si="6"/>
        <v>1.7136600006075005E-6</v>
      </c>
      <c r="P11" s="10">
        <f t="shared" si="6"/>
        <v>1.7136600006075005E-6</v>
      </c>
      <c r="Q11" s="10">
        <f t="shared" si="6"/>
        <v>1.7136600006075005E-6</v>
      </c>
      <c r="R11" s="10">
        <f t="shared" si="6"/>
        <v>1.7136600006075005E-6</v>
      </c>
      <c r="S11" s="10">
        <f t="shared" si="6"/>
        <v>1.7136600006075005E-6</v>
      </c>
      <c r="T11" s="10">
        <f t="shared" si="6"/>
        <v>1.7136600006075005E-6</v>
      </c>
      <c r="U11" s="10">
        <f t="shared" si="6"/>
        <v>1.7136600006075005E-6</v>
      </c>
      <c r="V11" s="10">
        <f t="shared" si="6"/>
        <v>1.7136600006075005E-6</v>
      </c>
      <c r="W11" s="10">
        <f t="shared" si="6"/>
        <v>1.7136600006075005E-6</v>
      </c>
      <c r="X11" s="10">
        <f t="shared" si="6"/>
        <v>1.7136600006075005E-6</v>
      </c>
      <c r="Y11" s="10">
        <f t="shared" si="6"/>
        <v>1.7136600006075005E-6</v>
      </c>
      <c r="Z11" s="10">
        <f t="shared" si="6"/>
        <v>1.7136600006075005E-6</v>
      </c>
      <c r="AA11" s="10">
        <f t="shared" si="6"/>
        <v>1.7136600006075005E-6</v>
      </c>
      <c r="AB11" s="10">
        <f t="shared" si="6"/>
        <v>1.7136600006075005E-6</v>
      </c>
      <c r="AC11" s="10">
        <f t="shared" si="6"/>
        <v>1.7136600006075005E-6</v>
      </c>
      <c r="AD11" s="10">
        <f t="shared" si="6"/>
        <v>1.7136600006075005E-6</v>
      </c>
      <c r="AE11" s="10">
        <f t="shared" si="6"/>
        <v>1.7136600006075005E-6</v>
      </c>
      <c r="AF11" s="10">
        <f t="shared" si="6"/>
        <v>1.7136600006075005E-6</v>
      </c>
      <c r="AG11" s="10">
        <f t="shared" si="6"/>
        <v>1.7136600006075005E-6</v>
      </c>
      <c r="AH11" s="10">
        <f t="shared" si="6"/>
        <v>1.7136600006075005E-6</v>
      </c>
      <c r="AI11" s="10">
        <f t="shared" si="6"/>
        <v>1.7136600006075005E-6</v>
      </c>
      <c r="AJ11" s="10">
        <f t="shared" si="6"/>
        <v>1.7136600006075005E-6</v>
      </c>
      <c r="AK11" s="10">
        <f t="shared" si="6"/>
        <v>1.7136600006075005E-6</v>
      </c>
    </row>
    <row r="12" spans="1:37" x14ac:dyDescent="0.3">
      <c r="A12" s="6" t="s">
        <v>7</v>
      </c>
      <c r="B12" s="6">
        <v>0</v>
      </c>
      <c r="C12" s="6">
        <v>0</v>
      </c>
      <c r="D12" s="6">
        <v>0</v>
      </c>
      <c r="E12" s="6">
        <v>0</v>
      </c>
      <c r="F12" s="6">
        <v>0</v>
      </c>
      <c r="G12" s="6">
        <v>0</v>
      </c>
      <c r="H12" s="6">
        <v>0</v>
      </c>
      <c r="I12" s="6">
        <v>0</v>
      </c>
      <c r="J12" s="6">
        <v>0</v>
      </c>
      <c r="K12" s="6">
        <v>0</v>
      </c>
      <c r="L12" s="6">
        <v>0</v>
      </c>
      <c r="M12" s="6">
        <v>0</v>
      </c>
      <c r="N12" s="6">
        <v>0</v>
      </c>
      <c r="O12" s="6">
        <v>0</v>
      </c>
      <c r="P12" s="6">
        <v>0</v>
      </c>
      <c r="Q12" s="6">
        <v>0</v>
      </c>
      <c r="R12" s="6">
        <f t="shared" ref="R12:AA13" si="7">TREND($I12:$Q12,$I$1:$Q$1,R$1)</f>
        <v>0</v>
      </c>
      <c r="S12" s="6">
        <f t="shared" si="7"/>
        <v>0</v>
      </c>
      <c r="T12" s="6">
        <f t="shared" si="7"/>
        <v>0</v>
      </c>
      <c r="U12" s="6">
        <f t="shared" si="7"/>
        <v>0</v>
      </c>
      <c r="V12" s="6">
        <f t="shared" si="7"/>
        <v>0</v>
      </c>
      <c r="W12" s="6">
        <f t="shared" si="7"/>
        <v>0</v>
      </c>
      <c r="X12" s="6">
        <f t="shared" si="7"/>
        <v>0</v>
      </c>
      <c r="Y12" s="6">
        <f t="shared" si="7"/>
        <v>0</v>
      </c>
      <c r="Z12" s="6">
        <f t="shared" si="7"/>
        <v>0</v>
      </c>
      <c r="AA12" s="6">
        <f t="shared" si="7"/>
        <v>0</v>
      </c>
      <c r="AB12" s="6">
        <f t="shared" ref="AB12:AK13" si="8">TREND($I12:$Q12,$I$1:$Q$1,AB$1)</f>
        <v>0</v>
      </c>
      <c r="AC12" s="6">
        <f t="shared" si="8"/>
        <v>0</v>
      </c>
      <c r="AD12" s="6">
        <f t="shared" si="8"/>
        <v>0</v>
      </c>
      <c r="AE12" s="6">
        <f t="shared" si="8"/>
        <v>0</v>
      </c>
      <c r="AF12" s="6">
        <f t="shared" si="8"/>
        <v>0</v>
      </c>
      <c r="AG12" s="6">
        <f t="shared" si="8"/>
        <v>0</v>
      </c>
      <c r="AH12" s="6">
        <f t="shared" si="8"/>
        <v>0</v>
      </c>
      <c r="AI12" s="6">
        <f t="shared" si="8"/>
        <v>0</v>
      </c>
      <c r="AJ12" s="6">
        <f t="shared" si="8"/>
        <v>0</v>
      </c>
      <c r="AK12" s="6">
        <f t="shared" si="8"/>
        <v>0</v>
      </c>
    </row>
    <row r="13" spans="1:37" x14ac:dyDescent="0.3">
      <c r="A13" s="6" t="s">
        <v>8</v>
      </c>
      <c r="B13" s="6">
        <v>0</v>
      </c>
      <c r="C13" s="6">
        <v>0</v>
      </c>
      <c r="D13" s="6">
        <v>0</v>
      </c>
      <c r="E13" s="6">
        <v>0</v>
      </c>
      <c r="F13" s="6">
        <v>0</v>
      </c>
      <c r="G13" s="6">
        <v>0</v>
      </c>
      <c r="H13" s="6">
        <v>0</v>
      </c>
      <c r="I13" s="6">
        <v>0</v>
      </c>
      <c r="J13" s="6">
        <v>0</v>
      </c>
      <c r="K13" s="6">
        <v>0</v>
      </c>
      <c r="L13" s="6">
        <v>0</v>
      </c>
      <c r="M13" s="6">
        <v>0</v>
      </c>
      <c r="N13" s="6">
        <v>0</v>
      </c>
      <c r="O13" s="6">
        <v>0</v>
      </c>
      <c r="P13" s="6">
        <v>0</v>
      </c>
      <c r="Q13" s="6">
        <v>0</v>
      </c>
      <c r="R13" s="6">
        <f t="shared" si="7"/>
        <v>0</v>
      </c>
      <c r="S13" s="6">
        <f t="shared" si="7"/>
        <v>0</v>
      </c>
      <c r="T13" s="6">
        <f t="shared" si="7"/>
        <v>0</v>
      </c>
      <c r="U13" s="6">
        <f t="shared" si="7"/>
        <v>0</v>
      </c>
      <c r="V13" s="6">
        <f t="shared" si="7"/>
        <v>0</v>
      </c>
      <c r="W13" s="6">
        <f t="shared" si="7"/>
        <v>0</v>
      </c>
      <c r="X13" s="6">
        <f t="shared" si="7"/>
        <v>0</v>
      </c>
      <c r="Y13" s="6">
        <f t="shared" si="7"/>
        <v>0</v>
      </c>
      <c r="Z13" s="6">
        <f t="shared" si="7"/>
        <v>0</v>
      </c>
      <c r="AA13" s="6">
        <f t="shared" si="7"/>
        <v>0</v>
      </c>
      <c r="AB13" s="6">
        <f t="shared" si="8"/>
        <v>0</v>
      </c>
      <c r="AC13" s="6">
        <f t="shared" si="8"/>
        <v>0</v>
      </c>
      <c r="AD13" s="6">
        <f t="shared" si="8"/>
        <v>0</v>
      </c>
      <c r="AE13" s="6">
        <f t="shared" si="8"/>
        <v>0</v>
      </c>
      <c r="AF13" s="6">
        <f t="shared" si="8"/>
        <v>0</v>
      </c>
      <c r="AG13" s="6">
        <f t="shared" si="8"/>
        <v>0</v>
      </c>
      <c r="AH13" s="6">
        <f t="shared" si="8"/>
        <v>0</v>
      </c>
      <c r="AI13" s="6">
        <f t="shared" si="8"/>
        <v>0</v>
      </c>
      <c r="AJ13" s="6">
        <f t="shared" si="8"/>
        <v>0</v>
      </c>
      <c r="AK13" s="6">
        <f t="shared" si="8"/>
        <v>0</v>
      </c>
    </row>
    <row r="14" spans="1:37" x14ac:dyDescent="0.3">
      <c r="A14" s="6" t="s">
        <v>20</v>
      </c>
      <c r="B14" s="10">
        <f>'CAN Fossil Calculations'!F$24</f>
        <v>1.7136600006075005E-6</v>
      </c>
      <c r="C14" s="10">
        <f>$B14</f>
        <v>1.7136600006075005E-6</v>
      </c>
      <c r="D14" s="10">
        <f t="shared" ref="D14:AK14" si="9">$B14</f>
        <v>1.7136600006075005E-6</v>
      </c>
      <c r="E14" s="10">
        <f t="shared" si="9"/>
        <v>1.7136600006075005E-6</v>
      </c>
      <c r="F14" s="10">
        <f t="shared" si="9"/>
        <v>1.7136600006075005E-6</v>
      </c>
      <c r="G14" s="10">
        <f t="shared" si="9"/>
        <v>1.7136600006075005E-6</v>
      </c>
      <c r="H14" s="10">
        <f t="shared" si="9"/>
        <v>1.7136600006075005E-6</v>
      </c>
      <c r="I14" s="10">
        <f t="shared" si="9"/>
        <v>1.7136600006075005E-6</v>
      </c>
      <c r="J14" s="10">
        <f t="shared" si="9"/>
        <v>1.7136600006075005E-6</v>
      </c>
      <c r="K14" s="10">
        <f t="shared" si="9"/>
        <v>1.7136600006075005E-6</v>
      </c>
      <c r="L14" s="10">
        <f t="shared" si="9"/>
        <v>1.7136600006075005E-6</v>
      </c>
      <c r="M14" s="10">
        <f t="shared" si="9"/>
        <v>1.7136600006075005E-6</v>
      </c>
      <c r="N14" s="10">
        <f t="shared" si="9"/>
        <v>1.7136600006075005E-6</v>
      </c>
      <c r="O14" s="10">
        <f t="shared" si="9"/>
        <v>1.7136600006075005E-6</v>
      </c>
      <c r="P14" s="10">
        <f t="shared" si="9"/>
        <v>1.7136600006075005E-6</v>
      </c>
      <c r="Q14" s="10">
        <f t="shared" si="9"/>
        <v>1.7136600006075005E-6</v>
      </c>
      <c r="R14" s="10">
        <f t="shared" si="9"/>
        <v>1.7136600006075005E-6</v>
      </c>
      <c r="S14" s="10">
        <f t="shared" si="9"/>
        <v>1.7136600006075005E-6</v>
      </c>
      <c r="T14" s="10">
        <f t="shared" si="9"/>
        <v>1.7136600006075005E-6</v>
      </c>
      <c r="U14" s="10">
        <f t="shared" si="9"/>
        <v>1.7136600006075005E-6</v>
      </c>
      <c r="V14" s="10">
        <f t="shared" si="9"/>
        <v>1.7136600006075005E-6</v>
      </c>
      <c r="W14" s="10">
        <f t="shared" si="9"/>
        <v>1.7136600006075005E-6</v>
      </c>
      <c r="X14" s="10">
        <f t="shared" si="9"/>
        <v>1.7136600006075005E-6</v>
      </c>
      <c r="Y14" s="10">
        <f t="shared" si="9"/>
        <v>1.7136600006075005E-6</v>
      </c>
      <c r="Z14" s="10">
        <f t="shared" si="9"/>
        <v>1.7136600006075005E-6</v>
      </c>
      <c r="AA14" s="10">
        <f t="shared" si="9"/>
        <v>1.7136600006075005E-6</v>
      </c>
      <c r="AB14" s="10">
        <f t="shared" si="9"/>
        <v>1.7136600006075005E-6</v>
      </c>
      <c r="AC14" s="10">
        <f t="shared" si="9"/>
        <v>1.7136600006075005E-6</v>
      </c>
      <c r="AD14" s="10">
        <f t="shared" si="9"/>
        <v>1.7136600006075005E-6</v>
      </c>
      <c r="AE14" s="10">
        <f t="shared" si="9"/>
        <v>1.7136600006075005E-6</v>
      </c>
      <c r="AF14" s="10">
        <f t="shared" si="9"/>
        <v>1.7136600006075005E-6</v>
      </c>
      <c r="AG14" s="10">
        <f t="shared" si="9"/>
        <v>1.7136600006075005E-6</v>
      </c>
      <c r="AH14" s="10">
        <f t="shared" si="9"/>
        <v>1.7136600006075005E-6</v>
      </c>
      <c r="AI14" s="10">
        <f t="shared" si="9"/>
        <v>1.7136600006075005E-6</v>
      </c>
      <c r="AJ14" s="10">
        <f t="shared" si="9"/>
        <v>1.7136600006075005E-6</v>
      </c>
      <c r="AK14" s="10">
        <f t="shared" si="9"/>
        <v>1.7136600006075005E-6</v>
      </c>
    </row>
    <row r="15" spans="1:37" x14ac:dyDescent="0.3">
      <c r="A15" s="6" t="s">
        <v>25</v>
      </c>
      <c r="B15" s="6">
        <v>0</v>
      </c>
      <c r="C15" s="6">
        <v>0</v>
      </c>
      <c r="D15" s="6">
        <v>0</v>
      </c>
      <c r="E15" s="6">
        <v>0</v>
      </c>
      <c r="F15" s="6">
        <v>0</v>
      </c>
      <c r="G15" s="6">
        <v>0</v>
      </c>
      <c r="H15" s="6">
        <v>0</v>
      </c>
      <c r="I15" s="6">
        <v>0</v>
      </c>
      <c r="J15" s="6">
        <v>0</v>
      </c>
      <c r="K15" s="6">
        <v>0</v>
      </c>
      <c r="L15" s="6">
        <v>0</v>
      </c>
      <c r="M15" s="6">
        <v>0</v>
      </c>
      <c r="N15" s="6">
        <v>0</v>
      </c>
      <c r="O15" s="6">
        <v>0</v>
      </c>
      <c r="P15" s="6">
        <v>0</v>
      </c>
      <c r="Q15" s="6">
        <v>0</v>
      </c>
      <c r="R15" s="6">
        <f t="shared" ref="R15:AK15" si="10">TREND($I15:$Q15,$I$1:$Q$1,R$1)</f>
        <v>0</v>
      </c>
      <c r="S15" s="6">
        <f t="shared" si="10"/>
        <v>0</v>
      </c>
      <c r="T15" s="6">
        <f t="shared" si="10"/>
        <v>0</v>
      </c>
      <c r="U15" s="6">
        <f t="shared" si="10"/>
        <v>0</v>
      </c>
      <c r="V15" s="6">
        <f t="shared" si="10"/>
        <v>0</v>
      </c>
      <c r="W15" s="6">
        <f t="shared" si="10"/>
        <v>0</v>
      </c>
      <c r="X15" s="6">
        <f t="shared" si="10"/>
        <v>0</v>
      </c>
      <c r="Y15" s="6">
        <f t="shared" si="10"/>
        <v>0</v>
      </c>
      <c r="Z15" s="6">
        <f t="shared" si="10"/>
        <v>0</v>
      </c>
      <c r="AA15" s="6">
        <f t="shared" si="10"/>
        <v>0</v>
      </c>
      <c r="AB15" s="6">
        <f t="shared" si="10"/>
        <v>0</v>
      </c>
      <c r="AC15" s="6">
        <f t="shared" si="10"/>
        <v>0</v>
      </c>
      <c r="AD15" s="6">
        <f t="shared" si="10"/>
        <v>0</v>
      </c>
      <c r="AE15" s="6">
        <f t="shared" si="10"/>
        <v>0</v>
      </c>
      <c r="AF15" s="6">
        <f t="shared" si="10"/>
        <v>0</v>
      </c>
      <c r="AG15" s="6">
        <f t="shared" si="10"/>
        <v>0</v>
      </c>
      <c r="AH15" s="6">
        <f t="shared" si="10"/>
        <v>0</v>
      </c>
      <c r="AI15" s="6">
        <f t="shared" si="10"/>
        <v>0</v>
      </c>
      <c r="AJ15" s="6">
        <f t="shared" si="10"/>
        <v>0</v>
      </c>
      <c r="AK15" s="6">
        <f t="shared" si="10"/>
        <v>0</v>
      </c>
    </row>
    <row r="16" spans="1:37" x14ac:dyDescent="0.3">
      <c r="A16" s="6" t="s">
        <v>32</v>
      </c>
      <c r="B16" s="6">
        <v>0</v>
      </c>
      <c r="C16" s="6">
        <v>0</v>
      </c>
      <c r="D16" s="6">
        <v>0</v>
      </c>
      <c r="E16" s="6">
        <v>0</v>
      </c>
      <c r="F16" s="6">
        <v>0</v>
      </c>
      <c r="G16" s="6">
        <v>0</v>
      </c>
      <c r="H16" s="6">
        <v>0</v>
      </c>
      <c r="I16" s="6">
        <v>0</v>
      </c>
      <c r="J16" s="6">
        <v>0</v>
      </c>
      <c r="K16" s="6">
        <v>0</v>
      </c>
      <c r="L16" s="6">
        <v>0</v>
      </c>
      <c r="M16" s="6">
        <v>0</v>
      </c>
      <c r="N16" s="6">
        <v>0</v>
      </c>
      <c r="O16" s="6">
        <v>0</v>
      </c>
      <c r="P16" s="6">
        <v>0</v>
      </c>
      <c r="Q16" s="6">
        <v>0</v>
      </c>
      <c r="R16" s="6">
        <f t="shared" ref="R16:V17" si="11">TREND($I16:$Q16,$I$1:$Q$1,R$1)</f>
        <v>0</v>
      </c>
      <c r="S16" s="6">
        <f t="shared" si="11"/>
        <v>0</v>
      </c>
      <c r="T16" s="6">
        <f t="shared" si="11"/>
        <v>0</v>
      </c>
      <c r="U16" s="6">
        <f t="shared" si="11"/>
        <v>0</v>
      </c>
      <c r="V16" s="6">
        <f t="shared" si="11"/>
        <v>0</v>
      </c>
      <c r="W16" s="6">
        <f t="shared" ref="W16:AK17" si="12">TREND($I16:$Q16,$I$1:$Q$1,W$1)</f>
        <v>0</v>
      </c>
      <c r="X16" s="6">
        <f t="shared" si="12"/>
        <v>0</v>
      </c>
      <c r="Y16" s="6">
        <f t="shared" si="12"/>
        <v>0</v>
      </c>
      <c r="Z16" s="6">
        <f t="shared" si="12"/>
        <v>0</v>
      </c>
      <c r="AA16" s="6">
        <f t="shared" si="12"/>
        <v>0</v>
      </c>
      <c r="AB16" s="6">
        <f t="shared" si="12"/>
        <v>0</v>
      </c>
      <c r="AC16" s="6">
        <f t="shared" si="12"/>
        <v>0</v>
      </c>
      <c r="AD16" s="6">
        <f t="shared" si="12"/>
        <v>0</v>
      </c>
      <c r="AE16" s="6">
        <f t="shared" si="12"/>
        <v>0</v>
      </c>
      <c r="AF16" s="6">
        <f t="shared" si="12"/>
        <v>0</v>
      </c>
      <c r="AG16" s="6">
        <f t="shared" si="12"/>
        <v>0</v>
      </c>
      <c r="AH16" s="6">
        <f t="shared" si="12"/>
        <v>0</v>
      </c>
      <c r="AI16" s="6">
        <f t="shared" si="12"/>
        <v>0</v>
      </c>
      <c r="AJ16" s="6">
        <f t="shared" si="12"/>
        <v>0</v>
      </c>
      <c r="AK16" s="6">
        <f t="shared" si="12"/>
        <v>0</v>
      </c>
    </row>
    <row r="17" spans="1:37" x14ac:dyDescent="0.3">
      <c r="A17" s="6" t="s">
        <v>344</v>
      </c>
      <c r="B17" s="10">
        <f>B4</f>
        <v>5.354417399773605E-7</v>
      </c>
      <c r="C17" s="10">
        <f t="shared" ref="C17:AK17" si="13">C4</f>
        <v>5.354417399773605E-7</v>
      </c>
      <c r="D17" s="10">
        <f t="shared" si="13"/>
        <v>5.354417399773605E-7</v>
      </c>
      <c r="E17" s="10">
        <f t="shared" si="13"/>
        <v>5.354417399773605E-7</v>
      </c>
      <c r="F17" s="10">
        <f t="shared" si="13"/>
        <v>5.354417399773605E-7</v>
      </c>
      <c r="G17" s="10">
        <f t="shared" si="13"/>
        <v>5.354417399773605E-7</v>
      </c>
      <c r="H17" s="10">
        <f t="shared" si="13"/>
        <v>5.354417399773605E-7</v>
      </c>
      <c r="I17" s="10">
        <f t="shared" si="13"/>
        <v>5.354417399773605E-7</v>
      </c>
      <c r="J17" s="10">
        <f t="shared" si="13"/>
        <v>5.354417399773605E-7</v>
      </c>
      <c r="K17" s="10">
        <f t="shared" si="13"/>
        <v>5.354417399773605E-7</v>
      </c>
      <c r="L17" s="10">
        <f t="shared" si="13"/>
        <v>5.354417399773605E-7</v>
      </c>
      <c r="M17" s="10">
        <f t="shared" si="13"/>
        <v>5.354417399773605E-7</v>
      </c>
      <c r="N17" s="10">
        <f t="shared" si="13"/>
        <v>5.354417399773605E-7</v>
      </c>
      <c r="O17" s="10">
        <f t="shared" si="13"/>
        <v>5.354417399773605E-7</v>
      </c>
      <c r="P17" s="10">
        <f t="shared" si="13"/>
        <v>5.354417399773605E-7</v>
      </c>
      <c r="Q17" s="10">
        <f t="shared" si="13"/>
        <v>5.354417399773605E-7</v>
      </c>
      <c r="R17" s="10">
        <f t="shared" si="13"/>
        <v>5.354417399773605E-7</v>
      </c>
      <c r="S17" s="10">
        <f t="shared" si="13"/>
        <v>5.354417399773605E-7</v>
      </c>
      <c r="T17" s="10">
        <f t="shared" si="13"/>
        <v>5.354417399773605E-7</v>
      </c>
      <c r="U17" s="10">
        <f t="shared" si="13"/>
        <v>5.354417399773605E-7</v>
      </c>
      <c r="V17" s="10">
        <f t="shared" si="13"/>
        <v>5.354417399773605E-7</v>
      </c>
      <c r="W17" s="10">
        <f t="shared" si="13"/>
        <v>5.354417399773605E-7</v>
      </c>
      <c r="X17" s="10">
        <f t="shared" si="13"/>
        <v>5.354417399773605E-7</v>
      </c>
      <c r="Y17" s="10">
        <f t="shared" si="13"/>
        <v>5.354417399773605E-7</v>
      </c>
      <c r="Z17" s="10">
        <f t="shared" si="13"/>
        <v>5.354417399773605E-7</v>
      </c>
      <c r="AA17" s="10">
        <f t="shared" si="13"/>
        <v>5.354417399773605E-7</v>
      </c>
      <c r="AB17" s="10">
        <f t="shared" si="13"/>
        <v>5.354417399773605E-7</v>
      </c>
      <c r="AC17" s="10">
        <f t="shared" si="13"/>
        <v>5.354417399773605E-7</v>
      </c>
      <c r="AD17" s="10">
        <f t="shared" si="13"/>
        <v>5.354417399773605E-7</v>
      </c>
      <c r="AE17" s="10">
        <f t="shared" si="13"/>
        <v>5.354417399773605E-7</v>
      </c>
      <c r="AF17" s="10">
        <f t="shared" si="13"/>
        <v>5.354417399773605E-7</v>
      </c>
      <c r="AG17" s="10">
        <f t="shared" si="13"/>
        <v>5.354417399773605E-7</v>
      </c>
      <c r="AH17" s="10">
        <f t="shared" si="13"/>
        <v>5.354417399773605E-7</v>
      </c>
      <c r="AI17" s="10">
        <f t="shared" si="13"/>
        <v>5.354417399773605E-7</v>
      </c>
      <c r="AJ17" s="10">
        <f t="shared" si="13"/>
        <v>5.354417399773605E-7</v>
      </c>
      <c r="AK17" s="10">
        <f t="shared" si="13"/>
        <v>5.354417399773605E-7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K16"/>
  <sheetViews>
    <sheetView workbookViewId="0">
      <selection activeCell="B10" sqref="B10"/>
    </sheetView>
  </sheetViews>
  <sheetFormatPr defaultRowHeight="14.4" x14ac:dyDescent="0.3"/>
  <cols>
    <col min="1" max="1" width="31" customWidth="1"/>
  </cols>
  <sheetData>
    <row r="1" spans="1:37" x14ac:dyDescent="0.3">
      <c r="A1" t="s">
        <v>10</v>
      </c>
      <c r="B1">
        <v>2015</v>
      </c>
      <c r="C1">
        <v>2016</v>
      </c>
      <c r="D1">
        <v>2017</v>
      </c>
      <c r="E1">
        <v>2018</v>
      </c>
      <c r="F1">
        <v>2019</v>
      </c>
      <c r="G1">
        <v>2020</v>
      </c>
      <c r="H1">
        <v>2021</v>
      </c>
      <c r="I1">
        <v>2022</v>
      </c>
      <c r="J1">
        <v>2023</v>
      </c>
      <c r="K1">
        <v>2024</v>
      </c>
      <c r="L1">
        <v>2025</v>
      </c>
      <c r="M1">
        <v>2026</v>
      </c>
      <c r="N1">
        <v>2027</v>
      </c>
      <c r="O1">
        <v>2028</v>
      </c>
      <c r="P1">
        <v>2029</v>
      </c>
      <c r="Q1">
        <v>2030</v>
      </c>
      <c r="R1" s="8">
        <v>2031</v>
      </c>
      <c r="S1" s="8">
        <v>2032</v>
      </c>
      <c r="T1" s="8">
        <v>2033</v>
      </c>
      <c r="U1" s="8">
        <v>2034</v>
      </c>
      <c r="V1" s="8">
        <v>2035</v>
      </c>
      <c r="W1" s="8">
        <v>2036</v>
      </c>
      <c r="X1" s="8">
        <v>2037</v>
      </c>
      <c r="Y1" s="8">
        <v>2038</v>
      </c>
      <c r="Z1" s="8">
        <v>2039</v>
      </c>
      <c r="AA1" s="8">
        <v>2040</v>
      </c>
      <c r="AB1" s="8">
        <v>2041</v>
      </c>
      <c r="AC1" s="8">
        <v>2042</v>
      </c>
      <c r="AD1" s="8">
        <v>2043</v>
      </c>
      <c r="AE1" s="8">
        <v>2044</v>
      </c>
      <c r="AF1" s="8">
        <v>2045</v>
      </c>
      <c r="AG1" s="8">
        <v>2046</v>
      </c>
      <c r="AH1" s="8">
        <v>2047</v>
      </c>
      <c r="AI1" s="8">
        <v>2048</v>
      </c>
      <c r="AJ1" s="8">
        <v>2049</v>
      </c>
      <c r="AK1" s="8">
        <v>2050</v>
      </c>
    </row>
    <row r="2" spans="1:37" x14ac:dyDescent="0.3">
      <c r="A2" t="s">
        <v>41</v>
      </c>
      <c r="B2" s="8">
        <v>0</v>
      </c>
      <c r="C2" s="8">
        <v>0</v>
      </c>
      <c r="D2" s="8">
        <v>0</v>
      </c>
      <c r="E2" s="8">
        <v>0</v>
      </c>
      <c r="F2" s="8">
        <v>0</v>
      </c>
      <c r="G2" s="8">
        <v>0</v>
      </c>
      <c r="H2" s="8">
        <v>0</v>
      </c>
      <c r="I2" s="8">
        <v>0</v>
      </c>
      <c r="J2" s="8">
        <v>0</v>
      </c>
      <c r="K2" s="8">
        <v>0</v>
      </c>
      <c r="L2" s="8">
        <v>0</v>
      </c>
      <c r="M2" s="8">
        <v>0</v>
      </c>
      <c r="N2" s="8">
        <v>0</v>
      </c>
      <c r="O2" s="8">
        <v>0</v>
      </c>
      <c r="P2" s="8">
        <v>0</v>
      </c>
      <c r="Q2" s="8">
        <v>0</v>
      </c>
      <c r="R2" s="8">
        <f t="shared" ref="R2:AG14" si="0">TREND($I2:$Q2,$I$1:$Q$1,R$1)</f>
        <v>0</v>
      </c>
      <c r="S2" s="8">
        <f t="shared" ref="S2:AK6" si="1">TREND($I2:$Q2,$I$1:$Q$1,S$1)</f>
        <v>0</v>
      </c>
      <c r="T2" s="8">
        <f t="shared" si="1"/>
        <v>0</v>
      </c>
      <c r="U2" s="8">
        <f t="shared" si="1"/>
        <v>0</v>
      </c>
      <c r="V2" s="8">
        <f t="shared" si="1"/>
        <v>0</v>
      </c>
      <c r="W2" s="8">
        <f t="shared" si="1"/>
        <v>0</v>
      </c>
      <c r="X2" s="8">
        <f t="shared" si="1"/>
        <v>0</v>
      </c>
      <c r="Y2" s="8">
        <f t="shared" si="1"/>
        <v>0</v>
      </c>
      <c r="Z2" s="8">
        <f t="shared" si="1"/>
        <v>0</v>
      </c>
      <c r="AA2" s="8">
        <f t="shared" si="1"/>
        <v>0</v>
      </c>
      <c r="AB2" s="8">
        <f t="shared" si="1"/>
        <v>0</v>
      </c>
      <c r="AC2" s="8">
        <f t="shared" si="1"/>
        <v>0</v>
      </c>
      <c r="AD2" s="8">
        <f t="shared" si="1"/>
        <v>0</v>
      </c>
      <c r="AE2" s="8">
        <f t="shared" si="1"/>
        <v>0</v>
      </c>
      <c r="AF2" s="8">
        <f t="shared" si="1"/>
        <v>0</v>
      </c>
      <c r="AG2" s="8">
        <f t="shared" si="1"/>
        <v>0</v>
      </c>
      <c r="AH2" s="8">
        <f t="shared" si="1"/>
        <v>0</v>
      </c>
      <c r="AI2" s="8">
        <f t="shared" si="1"/>
        <v>0</v>
      </c>
      <c r="AJ2" s="8">
        <f t="shared" si="1"/>
        <v>0</v>
      </c>
      <c r="AK2" s="8">
        <f t="shared" si="1"/>
        <v>0</v>
      </c>
    </row>
    <row r="3" spans="1:37" x14ac:dyDescent="0.3">
      <c r="A3" t="s">
        <v>34</v>
      </c>
      <c r="B3" s="8">
        <v>0</v>
      </c>
      <c r="C3" s="8">
        <v>0</v>
      </c>
      <c r="D3" s="8">
        <v>0</v>
      </c>
      <c r="E3" s="8">
        <v>0</v>
      </c>
      <c r="F3" s="8">
        <v>0</v>
      </c>
      <c r="G3" s="8">
        <v>0</v>
      </c>
      <c r="H3" s="8">
        <v>0</v>
      </c>
      <c r="I3" s="8">
        <v>0</v>
      </c>
      <c r="J3" s="8">
        <v>0</v>
      </c>
      <c r="K3" s="8">
        <v>0</v>
      </c>
      <c r="L3" s="8">
        <v>0</v>
      </c>
      <c r="M3" s="8">
        <v>0</v>
      </c>
      <c r="N3" s="8">
        <v>0</v>
      </c>
      <c r="O3" s="8">
        <v>0</v>
      </c>
      <c r="P3" s="8">
        <v>0</v>
      </c>
      <c r="Q3" s="8">
        <v>0</v>
      </c>
      <c r="R3" s="8">
        <f t="shared" si="0"/>
        <v>0</v>
      </c>
      <c r="S3" s="8">
        <f t="shared" si="1"/>
        <v>0</v>
      </c>
      <c r="T3" s="8">
        <f t="shared" si="1"/>
        <v>0</v>
      </c>
      <c r="U3" s="8">
        <f t="shared" si="1"/>
        <v>0</v>
      </c>
      <c r="V3" s="8">
        <f t="shared" si="1"/>
        <v>0</v>
      </c>
      <c r="W3" s="8">
        <f t="shared" si="1"/>
        <v>0</v>
      </c>
      <c r="X3" s="8">
        <f t="shared" si="1"/>
        <v>0</v>
      </c>
      <c r="Y3" s="8">
        <f t="shared" si="1"/>
        <v>0</v>
      </c>
      <c r="Z3" s="8">
        <f t="shared" si="1"/>
        <v>0</v>
      </c>
      <c r="AA3" s="8">
        <f t="shared" si="1"/>
        <v>0</v>
      </c>
      <c r="AB3" s="8">
        <f t="shared" si="1"/>
        <v>0</v>
      </c>
      <c r="AC3" s="8">
        <f t="shared" si="1"/>
        <v>0</v>
      </c>
      <c r="AD3" s="8">
        <f t="shared" si="1"/>
        <v>0</v>
      </c>
      <c r="AE3" s="8">
        <f t="shared" si="1"/>
        <v>0</v>
      </c>
      <c r="AF3" s="8">
        <f t="shared" si="1"/>
        <v>0</v>
      </c>
      <c r="AG3" s="8">
        <f t="shared" si="1"/>
        <v>0</v>
      </c>
      <c r="AH3" s="8">
        <f t="shared" si="1"/>
        <v>0</v>
      </c>
      <c r="AI3" s="8">
        <f t="shared" si="1"/>
        <v>0</v>
      </c>
      <c r="AJ3" s="8">
        <f t="shared" si="1"/>
        <v>0</v>
      </c>
      <c r="AK3" s="8">
        <f t="shared" si="1"/>
        <v>0</v>
      </c>
    </row>
    <row r="4" spans="1:37" x14ac:dyDescent="0.3">
      <c r="A4" t="s">
        <v>21</v>
      </c>
      <c r="B4" s="8">
        <v>0</v>
      </c>
      <c r="C4" s="8">
        <v>0</v>
      </c>
      <c r="D4" s="8">
        <v>0</v>
      </c>
      <c r="E4" s="8">
        <v>0</v>
      </c>
      <c r="F4" s="8">
        <v>0</v>
      </c>
      <c r="G4" s="8">
        <v>0</v>
      </c>
      <c r="H4" s="8">
        <v>0</v>
      </c>
      <c r="I4" s="8">
        <v>0</v>
      </c>
      <c r="J4" s="8">
        <v>0</v>
      </c>
      <c r="K4" s="8">
        <v>0</v>
      </c>
      <c r="L4" s="8">
        <v>0</v>
      </c>
      <c r="M4" s="8">
        <v>0</v>
      </c>
      <c r="N4" s="8">
        <v>0</v>
      </c>
      <c r="O4" s="8">
        <v>0</v>
      </c>
      <c r="P4" s="8">
        <v>0</v>
      </c>
      <c r="Q4" s="8">
        <v>0</v>
      </c>
      <c r="R4" s="8">
        <f t="shared" si="0"/>
        <v>0</v>
      </c>
      <c r="S4" s="8">
        <f t="shared" si="1"/>
        <v>0</v>
      </c>
      <c r="T4" s="8">
        <f t="shared" si="1"/>
        <v>0</v>
      </c>
      <c r="U4" s="8">
        <f t="shared" si="1"/>
        <v>0</v>
      </c>
      <c r="V4" s="8">
        <f t="shared" si="1"/>
        <v>0</v>
      </c>
      <c r="W4" s="8">
        <f t="shared" si="1"/>
        <v>0</v>
      </c>
      <c r="X4" s="8">
        <f t="shared" si="1"/>
        <v>0</v>
      </c>
      <c r="Y4" s="8">
        <f t="shared" si="1"/>
        <v>0</v>
      </c>
      <c r="Z4" s="8">
        <f t="shared" si="1"/>
        <v>0</v>
      </c>
      <c r="AA4" s="8">
        <f t="shared" si="1"/>
        <v>0</v>
      </c>
      <c r="AB4" s="8">
        <f t="shared" si="1"/>
        <v>0</v>
      </c>
      <c r="AC4" s="8">
        <f t="shared" si="1"/>
        <v>0</v>
      </c>
      <c r="AD4" s="8">
        <f t="shared" si="1"/>
        <v>0</v>
      </c>
      <c r="AE4" s="8">
        <f t="shared" si="1"/>
        <v>0</v>
      </c>
      <c r="AF4" s="8">
        <f t="shared" si="1"/>
        <v>0</v>
      </c>
      <c r="AG4" s="8">
        <f t="shared" si="1"/>
        <v>0</v>
      </c>
      <c r="AH4" s="8">
        <f t="shared" si="1"/>
        <v>0</v>
      </c>
      <c r="AI4" s="8">
        <f t="shared" si="1"/>
        <v>0</v>
      </c>
      <c r="AJ4" s="8">
        <f t="shared" si="1"/>
        <v>0</v>
      </c>
      <c r="AK4" s="8">
        <f t="shared" si="1"/>
        <v>0</v>
      </c>
    </row>
    <row r="5" spans="1:37" x14ac:dyDescent="0.3">
      <c r="A5" t="s">
        <v>22</v>
      </c>
      <c r="B5" s="8">
        <v>0</v>
      </c>
      <c r="C5" s="8">
        <v>0</v>
      </c>
      <c r="D5" s="8">
        <v>0</v>
      </c>
      <c r="E5" s="8">
        <v>0</v>
      </c>
      <c r="F5" s="8">
        <v>0</v>
      </c>
      <c r="G5" s="8">
        <v>0</v>
      </c>
      <c r="H5" s="8">
        <v>0</v>
      </c>
      <c r="I5" s="8">
        <v>0</v>
      </c>
      <c r="J5" s="8">
        <v>0</v>
      </c>
      <c r="K5" s="8">
        <v>0</v>
      </c>
      <c r="L5" s="8">
        <v>0</v>
      </c>
      <c r="M5" s="8">
        <v>0</v>
      </c>
      <c r="N5" s="8">
        <v>0</v>
      </c>
      <c r="O5" s="8">
        <v>0</v>
      </c>
      <c r="P5" s="8">
        <v>0</v>
      </c>
      <c r="Q5" s="8">
        <v>0</v>
      </c>
      <c r="R5" s="8">
        <f t="shared" si="0"/>
        <v>0</v>
      </c>
      <c r="S5" s="8">
        <f t="shared" si="1"/>
        <v>0</v>
      </c>
      <c r="T5" s="8">
        <f t="shared" si="1"/>
        <v>0</v>
      </c>
      <c r="U5" s="8">
        <f t="shared" si="1"/>
        <v>0</v>
      </c>
      <c r="V5" s="8">
        <f t="shared" si="1"/>
        <v>0</v>
      </c>
      <c r="W5" s="8">
        <f t="shared" si="1"/>
        <v>0</v>
      </c>
      <c r="X5" s="8">
        <f t="shared" si="1"/>
        <v>0</v>
      </c>
      <c r="Y5" s="8">
        <f t="shared" si="1"/>
        <v>0</v>
      </c>
      <c r="Z5" s="8">
        <f t="shared" si="1"/>
        <v>0</v>
      </c>
      <c r="AA5" s="8">
        <f t="shared" si="1"/>
        <v>0</v>
      </c>
      <c r="AB5" s="8">
        <f t="shared" si="1"/>
        <v>0</v>
      </c>
      <c r="AC5" s="8">
        <f t="shared" si="1"/>
        <v>0</v>
      </c>
      <c r="AD5" s="8">
        <f t="shared" si="1"/>
        <v>0</v>
      </c>
      <c r="AE5" s="8">
        <f t="shared" si="1"/>
        <v>0</v>
      </c>
      <c r="AF5" s="8">
        <f t="shared" si="1"/>
        <v>0</v>
      </c>
      <c r="AG5" s="8">
        <f t="shared" si="1"/>
        <v>0</v>
      </c>
      <c r="AH5" s="8">
        <f t="shared" si="1"/>
        <v>0</v>
      </c>
      <c r="AI5" s="8">
        <f t="shared" si="1"/>
        <v>0</v>
      </c>
      <c r="AJ5" s="8">
        <f t="shared" si="1"/>
        <v>0</v>
      </c>
      <c r="AK5" s="8">
        <f t="shared" si="1"/>
        <v>0</v>
      </c>
    </row>
    <row r="6" spans="1:37" x14ac:dyDescent="0.3">
      <c r="A6" t="s">
        <v>42</v>
      </c>
      <c r="B6" s="8">
        <v>0</v>
      </c>
      <c r="C6" s="8">
        <v>0</v>
      </c>
      <c r="D6" s="8">
        <v>0</v>
      </c>
      <c r="E6" s="8">
        <v>0</v>
      </c>
      <c r="F6" s="8">
        <v>0</v>
      </c>
      <c r="G6" s="8">
        <v>0</v>
      </c>
      <c r="H6" s="8">
        <v>0</v>
      </c>
      <c r="I6" s="8">
        <v>0</v>
      </c>
      <c r="J6" s="8">
        <v>0</v>
      </c>
      <c r="K6" s="8">
        <v>0</v>
      </c>
      <c r="L6" s="8">
        <v>0</v>
      </c>
      <c r="M6" s="8">
        <v>0</v>
      </c>
      <c r="N6" s="8">
        <v>0</v>
      </c>
      <c r="O6" s="8">
        <v>0</v>
      </c>
      <c r="P6" s="8">
        <v>0</v>
      </c>
      <c r="Q6" s="8">
        <v>0</v>
      </c>
      <c r="R6" s="8">
        <f t="shared" si="0"/>
        <v>0</v>
      </c>
      <c r="S6" s="8">
        <f t="shared" si="1"/>
        <v>0</v>
      </c>
      <c r="T6" s="8">
        <f t="shared" si="1"/>
        <v>0</v>
      </c>
      <c r="U6" s="8">
        <f t="shared" si="1"/>
        <v>0</v>
      </c>
      <c r="V6" s="8">
        <f t="shared" si="1"/>
        <v>0</v>
      </c>
      <c r="W6" s="8">
        <f t="shared" ref="W6:AK14" si="2">TREND($I6:$Q6,$I$1:$Q$1,W$1)</f>
        <v>0</v>
      </c>
      <c r="X6" s="8">
        <f t="shared" si="2"/>
        <v>0</v>
      </c>
      <c r="Y6" s="8">
        <f t="shared" si="2"/>
        <v>0</v>
      </c>
      <c r="Z6" s="8">
        <f t="shared" si="2"/>
        <v>0</v>
      </c>
      <c r="AA6" s="8">
        <f t="shared" si="2"/>
        <v>0</v>
      </c>
      <c r="AB6" s="8">
        <f t="shared" si="2"/>
        <v>0</v>
      </c>
      <c r="AC6" s="8">
        <f t="shared" si="2"/>
        <v>0</v>
      </c>
      <c r="AD6" s="8">
        <f t="shared" si="2"/>
        <v>0</v>
      </c>
      <c r="AE6" s="8">
        <f t="shared" si="2"/>
        <v>0</v>
      </c>
      <c r="AF6" s="8">
        <f t="shared" si="2"/>
        <v>0</v>
      </c>
      <c r="AG6" s="8">
        <f t="shared" si="2"/>
        <v>0</v>
      </c>
      <c r="AH6" s="8">
        <f t="shared" si="2"/>
        <v>0</v>
      </c>
      <c r="AI6" s="8">
        <f t="shared" si="2"/>
        <v>0</v>
      </c>
      <c r="AJ6" s="8">
        <f t="shared" si="2"/>
        <v>0</v>
      </c>
      <c r="AK6" s="8">
        <f t="shared" si="2"/>
        <v>0</v>
      </c>
    </row>
    <row r="7" spans="1:37" x14ac:dyDescent="0.3">
      <c r="A7" t="s">
        <v>26</v>
      </c>
      <c r="B7" s="8">
        <v>0</v>
      </c>
      <c r="C7" s="8">
        <v>0</v>
      </c>
      <c r="D7" s="8">
        <v>0</v>
      </c>
      <c r="E7" s="8">
        <v>0</v>
      </c>
      <c r="F7" s="8">
        <v>0</v>
      </c>
      <c r="G7" s="8">
        <v>0</v>
      </c>
      <c r="H7" s="8">
        <v>0</v>
      </c>
      <c r="I7" s="8">
        <v>0</v>
      </c>
      <c r="J7" s="8">
        <v>0</v>
      </c>
      <c r="K7" s="8">
        <v>0</v>
      </c>
      <c r="L7" s="8">
        <v>0</v>
      </c>
      <c r="M7" s="8">
        <v>0</v>
      </c>
      <c r="N7" s="8">
        <v>0</v>
      </c>
      <c r="O7" s="8">
        <v>0</v>
      </c>
      <c r="P7" s="8">
        <v>0</v>
      </c>
      <c r="Q7" s="8">
        <v>0</v>
      </c>
      <c r="R7" s="8">
        <f t="shared" si="0"/>
        <v>0</v>
      </c>
      <c r="S7" s="8">
        <f t="shared" si="0"/>
        <v>0</v>
      </c>
      <c r="T7" s="8">
        <f t="shared" si="0"/>
        <v>0</v>
      </c>
      <c r="U7" s="8">
        <f t="shared" si="0"/>
        <v>0</v>
      </c>
      <c r="V7" s="8">
        <f t="shared" si="0"/>
        <v>0</v>
      </c>
      <c r="W7" s="8">
        <f t="shared" si="0"/>
        <v>0</v>
      </c>
      <c r="X7" s="8">
        <f t="shared" si="0"/>
        <v>0</v>
      </c>
      <c r="Y7" s="8">
        <f t="shared" si="0"/>
        <v>0</v>
      </c>
      <c r="Z7" s="8">
        <f t="shared" si="0"/>
        <v>0</v>
      </c>
      <c r="AA7" s="8">
        <f t="shared" si="0"/>
        <v>0</v>
      </c>
      <c r="AB7" s="8">
        <f t="shared" si="0"/>
        <v>0</v>
      </c>
      <c r="AC7" s="8">
        <f t="shared" si="0"/>
        <v>0</v>
      </c>
      <c r="AD7" s="8">
        <f t="shared" si="0"/>
        <v>0</v>
      </c>
      <c r="AE7" s="8">
        <f t="shared" si="0"/>
        <v>0</v>
      </c>
      <c r="AF7" s="8">
        <f t="shared" si="0"/>
        <v>0</v>
      </c>
      <c r="AG7" s="8">
        <f t="shared" si="0"/>
        <v>0</v>
      </c>
      <c r="AH7" s="8">
        <f t="shared" si="2"/>
        <v>0</v>
      </c>
      <c r="AI7" s="8">
        <f t="shared" si="2"/>
        <v>0</v>
      </c>
      <c r="AJ7" s="8">
        <f t="shared" si="2"/>
        <v>0</v>
      </c>
      <c r="AK7" s="8">
        <f t="shared" si="2"/>
        <v>0</v>
      </c>
    </row>
    <row r="8" spans="1:37" x14ac:dyDescent="0.3">
      <c r="A8" t="s">
        <v>27</v>
      </c>
      <c r="B8" s="8">
        <v>0</v>
      </c>
      <c r="C8" s="8">
        <v>0</v>
      </c>
      <c r="D8" s="8">
        <v>0</v>
      </c>
      <c r="E8" s="8">
        <v>0</v>
      </c>
      <c r="F8" s="8">
        <v>0</v>
      </c>
      <c r="G8" s="8">
        <v>0</v>
      </c>
      <c r="H8" s="8">
        <v>0</v>
      </c>
      <c r="I8" s="8">
        <v>0</v>
      </c>
      <c r="J8" s="8">
        <v>0</v>
      </c>
      <c r="K8" s="8">
        <v>0</v>
      </c>
      <c r="L8" s="8">
        <v>0</v>
      </c>
      <c r="M8" s="8">
        <v>0</v>
      </c>
      <c r="N8" s="8">
        <v>0</v>
      </c>
      <c r="O8" s="8">
        <v>0</v>
      </c>
      <c r="P8" s="8">
        <v>0</v>
      </c>
      <c r="Q8" s="8">
        <v>0</v>
      </c>
      <c r="R8" s="8">
        <f t="shared" si="0"/>
        <v>0</v>
      </c>
      <c r="S8" s="8">
        <f t="shared" si="0"/>
        <v>0</v>
      </c>
      <c r="T8" s="8">
        <f t="shared" si="0"/>
        <v>0</v>
      </c>
      <c r="U8" s="8">
        <f t="shared" si="0"/>
        <v>0</v>
      </c>
      <c r="V8" s="8">
        <f t="shared" si="0"/>
        <v>0</v>
      </c>
      <c r="W8" s="8">
        <f t="shared" si="0"/>
        <v>0</v>
      </c>
      <c r="X8" s="8">
        <f t="shared" si="0"/>
        <v>0</v>
      </c>
      <c r="Y8" s="8">
        <f t="shared" si="0"/>
        <v>0</v>
      </c>
      <c r="Z8" s="8">
        <f t="shared" si="0"/>
        <v>0</v>
      </c>
      <c r="AA8" s="8">
        <f t="shared" si="0"/>
        <v>0</v>
      </c>
      <c r="AB8" s="8">
        <f t="shared" si="0"/>
        <v>0</v>
      </c>
      <c r="AC8" s="8">
        <f t="shared" si="0"/>
        <v>0</v>
      </c>
      <c r="AD8" s="8">
        <f t="shared" si="0"/>
        <v>0</v>
      </c>
      <c r="AE8" s="8">
        <f t="shared" si="0"/>
        <v>0</v>
      </c>
      <c r="AF8" s="8">
        <f t="shared" si="0"/>
        <v>0</v>
      </c>
      <c r="AG8" s="8">
        <f t="shared" si="0"/>
        <v>0</v>
      </c>
      <c r="AH8" s="8">
        <f t="shared" si="2"/>
        <v>0</v>
      </c>
      <c r="AI8" s="8">
        <f t="shared" si="2"/>
        <v>0</v>
      </c>
      <c r="AJ8" s="8">
        <f t="shared" si="2"/>
        <v>0</v>
      </c>
      <c r="AK8" s="8">
        <f t="shared" si="2"/>
        <v>0</v>
      </c>
    </row>
    <row r="9" spans="1:37" x14ac:dyDescent="0.3">
      <c r="A9" t="s">
        <v>33</v>
      </c>
      <c r="B9" s="8">
        <v>0</v>
      </c>
      <c r="C9" s="8">
        <v>0</v>
      </c>
      <c r="D9" s="8">
        <v>0</v>
      </c>
      <c r="E9" s="8">
        <v>0</v>
      </c>
      <c r="F9" s="8">
        <v>0</v>
      </c>
      <c r="G9" s="8">
        <v>0</v>
      </c>
      <c r="H9" s="8">
        <v>0</v>
      </c>
      <c r="I9" s="8">
        <v>0</v>
      </c>
      <c r="J9" s="8">
        <v>0</v>
      </c>
      <c r="K9" s="8">
        <v>0</v>
      </c>
      <c r="L9" s="8">
        <v>0</v>
      </c>
      <c r="M9" s="8">
        <v>0</v>
      </c>
      <c r="N9" s="8">
        <v>0</v>
      </c>
      <c r="O9" s="8">
        <v>0</v>
      </c>
      <c r="P9" s="8">
        <v>0</v>
      </c>
      <c r="Q9" s="8">
        <v>0</v>
      </c>
      <c r="R9" s="8">
        <f t="shared" si="0"/>
        <v>0</v>
      </c>
      <c r="S9" s="8">
        <f t="shared" si="0"/>
        <v>0</v>
      </c>
      <c r="T9" s="8">
        <f t="shared" si="0"/>
        <v>0</v>
      </c>
      <c r="U9" s="8">
        <f t="shared" si="0"/>
        <v>0</v>
      </c>
      <c r="V9" s="8">
        <f t="shared" si="0"/>
        <v>0</v>
      </c>
      <c r="W9" s="8">
        <f t="shared" si="0"/>
        <v>0</v>
      </c>
      <c r="X9" s="8">
        <f t="shared" si="0"/>
        <v>0</v>
      </c>
      <c r="Y9" s="8">
        <f t="shared" si="0"/>
        <v>0</v>
      </c>
      <c r="Z9" s="8">
        <f t="shared" si="0"/>
        <v>0</v>
      </c>
      <c r="AA9" s="8">
        <f t="shared" si="0"/>
        <v>0</v>
      </c>
      <c r="AB9" s="8">
        <f t="shared" si="0"/>
        <v>0</v>
      </c>
      <c r="AC9" s="8">
        <f t="shared" si="0"/>
        <v>0</v>
      </c>
      <c r="AD9" s="8">
        <f t="shared" si="0"/>
        <v>0</v>
      </c>
      <c r="AE9" s="8">
        <f t="shared" si="0"/>
        <v>0</v>
      </c>
      <c r="AF9" s="8">
        <f t="shared" si="0"/>
        <v>0</v>
      </c>
      <c r="AG9" s="8">
        <f t="shared" si="0"/>
        <v>0</v>
      </c>
      <c r="AH9" s="8">
        <f t="shared" si="2"/>
        <v>0</v>
      </c>
      <c r="AI9" s="8">
        <f t="shared" si="2"/>
        <v>0</v>
      </c>
      <c r="AJ9" s="8">
        <f t="shared" si="2"/>
        <v>0</v>
      </c>
      <c r="AK9" s="8">
        <f t="shared" si="2"/>
        <v>0</v>
      </c>
    </row>
    <row r="10" spans="1:37" x14ac:dyDescent="0.3">
      <c r="A10" t="s">
        <v>36</v>
      </c>
      <c r="B10" s="8">
        <v>0</v>
      </c>
      <c r="C10" s="8">
        <v>0</v>
      </c>
      <c r="D10" s="8">
        <v>0</v>
      </c>
      <c r="E10" s="8">
        <v>0</v>
      </c>
      <c r="F10" s="8">
        <v>0</v>
      </c>
      <c r="G10" s="8">
        <v>0</v>
      </c>
      <c r="H10" s="8">
        <v>0</v>
      </c>
      <c r="I10" s="8">
        <v>0</v>
      </c>
      <c r="J10" s="8">
        <v>0</v>
      </c>
      <c r="K10" s="8">
        <v>0</v>
      </c>
      <c r="L10" s="8">
        <v>0</v>
      </c>
      <c r="M10" s="8">
        <v>0</v>
      </c>
      <c r="N10" s="8">
        <v>0</v>
      </c>
      <c r="O10" s="8">
        <v>0</v>
      </c>
      <c r="P10" s="8">
        <v>0</v>
      </c>
      <c r="Q10" s="8">
        <v>0</v>
      </c>
      <c r="R10" s="8">
        <f t="shared" si="0"/>
        <v>0</v>
      </c>
      <c r="S10" s="8">
        <f t="shared" si="0"/>
        <v>0</v>
      </c>
      <c r="T10" s="8">
        <f t="shared" si="0"/>
        <v>0</v>
      </c>
      <c r="U10" s="8">
        <f t="shared" si="0"/>
        <v>0</v>
      </c>
      <c r="V10" s="8">
        <f t="shared" si="0"/>
        <v>0</v>
      </c>
      <c r="W10" s="8">
        <f t="shared" si="0"/>
        <v>0</v>
      </c>
      <c r="X10" s="8">
        <f t="shared" si="0"/>
        <v>0</v>
      </c>
      <c r="Y10" s="8">
        <f t="shared" si="0"/>
        <v>0</v>
      </c>
      <c r="Z10" s="8">
        <f t="shared" si="0"/>
        <v>0</v>
      </c>
      <c r="AA10" s="8">
        <f t="shared" si="0"/>
        <v>0</v>
      </c>
      <c r="AB10" s="8">
        <f t="shared" si="0"/>
        <v>0</v>
      </c>
      <c r="AC10" s="8">
        <f t="shared" si="0"/>
        <v>0</v>
      </c>
      <c r="AD10" s="8">
        <f t="shared" si="0"/>
        <v>0</v>
      </c>
      <c r="AE10" s="8">
        <f t="shared" si="0"/>
        <v>0</v>
      </c>
      <c r="AF10" s="8">
        <f t="shared" si="0"/>
        <v>0</v>
      </c>
      <c r="AG10" s="8">
        <f t="shared" si="0"/>
        <v>0</v>
      </c>
      <c r="AH10" s="8">
        <f t="shared" si="2"/>
        <v>0</v>
      </c>
      <c r="AI10" s="8">
        <f t="shared" si="2"/>
        <v>0</v>
      </c>
      <c r="AJ10" s="8">
        <f t="shared" si="2"/>
        <v>0</v>
      </c>
      <c r="AK10" s="8">
        <f t="shared" si="2"/>
        <v>0</v>
      </c>
    </row>
    <row r="11" spans="1:37" x14ac:dyDescent="0.3">
      <c r="A11" t="s">
        <v>35</v>
      </c>
      <c r="B11" s="8">
        <v>0</v>
      </c>
      <c r="C11" s="8">
        <v>0</v>
      </c>
      <c r="D11" s="8">
        <v>0</v>
      </c>
      <c r="E11" s="8">
        <v>0</v>
      </c>
      <c r="F11" s="8">
        <v>0</v>
      </c>
      <c r="G11" s="8">
        <v>0</v>
      </c>
      <c r="H11" s="8">
        <v>0</v>
      </c>
      <c r="I11" s="8">
        <v>0</v>
      </c>
      <c r="J11" s="8">
        <v>0</v>
      </c>
      <c r="K11" s="8">
        <v>0</v>
      </c>
      <c r="L11" s="8">
        <v>0</v>
      </c>
      <c r="M11" s="8">
        <v>0</v>
      </c>
      <c r="N11" s="8">
        <v>0</v>
      </c>
      <c r="O11" s="8">
        <v>0</v>
      </c>
      <c r="P11" s="8">
        <v>0</v>
      </c>
      <c r="Q11" s="8">
        <v>0</v>
      </c>
      <c r="R11" s="8">
        <f t="shared" si="0"/>
        <v>0</v>
      </c>
      <c r="S11" s="8">
        <f t="shared" si="0"/>
        <v>0</v>
      </c>
      <c r="T11" s="8">
        <f t="shared" si="0"/>
        <v>0</v>
      </c>
      <c r="U11" s="8">
        <f t="shared" si="0"/>
        <v>0</v>
      </c>
      <c r="V11" s="8">
        <f t="shared" si="0"/>
        <v>0</v>
      </c>
      <c r="W11" s="8">
        <f t="shared" si="0"/>
        <v>0</v>
      </c>
      <c r="X11" s="8">
        <f t="shared" si="0"/>
        <v>0</v>
      </c>
      <c r="Y11" s="8">
        <f t="shared" si="0"/>
        <v>0</v>
      </c>
      <c r="Z11" s="8">
        <f t="shared" si="0"/>
        <v>0</v>
      </c>
      <c r="AA11" s="8">
        <f t="shared" si="0"/>
        <v>0</v>
      </c>
      <c r="AB11" s="8">
        <f t="shared" si="0"/>
        <v>0</v>
      </c>
      <c r="AC11" s="8">
        <f t="shared" si="0"/>
        <v>0</v>
      </c>
      <c r="AD11" s="8">
        <f t="shared" si="0"/>
        <v>0</v>
      </c>
      <c r="AE11" s="8">
        <f t="shared" si="0"/>
        <v>0</v>
      </c>
      <c r="AF11" s="8">
        <f t="shared" si="0"/>
        <v>0</v>
      </c>
      <c r="AG11" s="8">
        <f t="shared" si="0"/>
        <v>0</v>
      </c>
      <c r="AH11" s="8">
        <f t="shared" si="2"/>
        <v>0</v>
      </c>
      <c r="AI11" s="8">
        <f t="shared" si="2"/>
        <v>0</v>
      </c>
      <c r="AJ11" s="8">
        <f t="shared" si="2"/>
        <v>0</v>
      </c>
      <c r="AK11" s="8">
        <f t="shared" si="2"/>
        <v>0</v>
      </c>
    </row>
    <row r="12" spans="1:37" x14ac:dyDescent="0.3">
      <c r="A12" t="s">
        <v>37</v>
      </c>
      <c r="B12" s="8">
        <v>0</v>
      </c>
      <c r="C12" s="8">
        <v>0</v>
      </c>
      <c r="D12" s="8">
        <v>0</v>
      </c>
      <c r="E12" s="8">
        <v>0</v>
      </c>
      <c r="F12" s="8">
        <v>0</v>
      </c>
      <c r="G12" s="8">
        <v>0</v>
      </c>
      <c r="H12" s="8">
        <v>0</v>
      </c>
      <c r="I12" s="8">
        <v>0</v>
      </c>
      <c r="J12" s="8">
        <v>0</v>
      </c>
      <c r="K12" s="8">
        <v>0</v>
      </c>
      <c r="L12" s="8">
        <v>0</v>
      </c>
      <c r="M12" s="8">
        <v>0</v>
      </c>
      <c r="N12" s="8">
        <v>0</v>
      </c>
      <c r="O12" s="8">
        <v>0</v>
      </c>
      <c r="P12" s="8">
        <v>0</v>
      </c>
      <c r="Q12" s="8">
        <v>0</v>
      </c>
      <c r="R12" s="8">
        <f t="shared" si="0"/>
        <v>0</v>
      </c>
      <c r="S12" s="8">
        <f t="shared" si="0"/>
        <v>0</v>
      </c>
      <c r="T12" s="8">
        <f t="shared" si="0"/>
        <v>0</v>
      </c>
      <c r="U12" s="8">
        <f t="shared" si="0"/>
        <v>0</v>
      </c>
      <c r="V12" s="8">
        <f t="shared" si="0"/>
        <v>0</v>
      </c>
      <c r="W12" s="8">
        <f t="shared" si="0"/>
        <v>0</v>
      </c>
      <c r="X12" s="8">
        <f t="shared" si="0"/>
        <v>0</v>
      </c>
      <c r="Y12" s="8">
        <f t="shared" si="0"/>
        <v>0</v>
      </c>
      <c r="Z12" s="8">
        <f t="shared" si="0"/>
        <v>0</v>
      </c>
      <c r="AA12" s="8">
        <f t="shared" si="0"/>
        <v>0</v>
      </c>
      <c r="AB12" s="8">
        <f t="shared" si="0"/>
        <v>0</v>
      </c>
      <c r="AC12" s="8">
        <f t="shared" si="0"/>
        <v>0</v>
      </c>
      <c r="AD12" s="8">
        <f t="shared" si="0"/>
        <v>0</v>
      </c>
      <c r="AE12" s="8">
        <f t="shared" si="0"/>
        <v>0</v>
      </c>
      <c r="AF12" s="8">
        <f t="shared" si="0"/>
        <v>0</v>
      </c>
      <c r="AG12" s="8">
        <f t="shared" si="0"/>
        <v>0</v>
      </c>
      <c r="AH12" s="8">
        <f t="shared" si="2"/>
        <v>0</v>
      </c>
      <c r="AI12" s="8">
        <f t="shared" si="2"/>
        <v>0</v>
      </c>
      <c r="AJ12" s="8">
        <f t="shared" si="2"/>
        <v>0</v>
      </c>
      <c r="AK12" s="8">
        <f t="shared" si="2"/>
        <v>0</v>
      </c>
    </row>
    <row r="13" spans="1:37" x14ac:dyDescent="0.3">
      <c r="A13" s="8" t="s">
        <v>38</v>
      </c>
      <c r="B13" s="8">
        <v>0</v>
      </c>
      <c r="C13" s="8">
        <v>0</v>
      </c>
      <c r="D13" s="8">
        <v>0</v>
      </c>
      <c r="E13" s="8">
        <v>0</v>
      </c>
      <c r="F13" s="8">
        <v>0</v>
      </c>
      <c r="G13" s="8">
        <v>0</v>
      </c>
      <c r="H13" s="8">
        <v>0</v>
      </c>
      <c r="I13" s="8">
        <v>0</v>
      </c>
      <c r="J13" s="8">
        <v>0</v>
      </c>
      <c r="K13" s="8">
        <v>0</v>
      </c>
      <c r="L13" s="8">
        <v>0</v>
      </c>
      <c r="M13" s="8">
        <v>0</v>
      </c>
      <c r="N13" s="8">
        <v>0</v>
      </c>
      <c r="O13" s="8">
        <v>0</v>
      </c>
      <c r="P13" s="8">
        <v>0</v>
      </c>
      <c r="Q13" s="8">
        <v>0</v>
      </c>
      <c r="R13" s="8">
        <f t="shared" si="0"/>
        <v>0</v>
      </c>
      <c r="S13" s="8">
        <f t="shared" si="0"/>
        <v>0</v>
      </c>
      <c r="T13" s="8">
        <f t="shared" si="0"/>
        <v>0</v>
      </c>
      <c r="U13" s="8">
        <f t="shared" si="0"/>
        <v>0</v>
      </c>
      <c r="V13" s="8">
        <f t="shared" si="0"/>
        <v>0</v>
      </c>
      <c r="W13" s="8">
        <f t="shared" si="0"/>
        <v>0</v>
      </c>
      <c r="X13" s="8">
        <f t="shared" si="0"/>
        <v>0</v>
      </c>
      <c r="Y13" s="8">
        <f t="shared" si="0"/>
        <v>0</v>
      </c>
      <c r="Z13" s="8">
        <f t="shared" si="0"/>
        <v>0</v>
      </c>
      <c r="AA13" s="8">
        <f t="shared" si="0"/>
        <v>0</v>
      </c>
      <c r="AB13" s="8">
        <f t="shared" si="0"/>
        <v>0</v>
      </c>
      <c r="AC13" s="8">
        <f t="shared" si="0"/>
        <v>0</v>
      </c>
      <c r="AD13" s="8">
        <f t="shared" si="0"/>
        <v>0</v>
      </c>
      <c r="AE13" s="8">
        <f t="shared" si="0"/>
        <v>0</v>
      </c>
      <c r="AF13" s="8">
        <f t="shared" si="0"/>
        <v>0</v>
      </c>
      <c r="AG13" s="8">
        <f t="shared" si="0"/>
        <v>0</v>
      </c>
      <c r="AH13" s="8">
        <f t="shared" si="2"/>
        <v>0</v>
      </c>
      <c r="AI13" s="8">
        <f t="shared" si="2"/>
        <v>0</v>
      </c>
      <c r="AJ13" s="8">
        <f t="shared" si="2"/>
        <v>0</v>
      </c>
      <c r="AK13" s="8">
        <f t="shared" si="2"/>
        <v>0</v>
      </c>
    </row>
    <row r="14" spans="1:37" x14ac:dyDescent="0.3">
      <c r="A14" t="s">
        <v>39</v>
      </c>
      <c r="B14" s="8">
        <v>0</v>
      </c>
      <c r="C14" s="8">
        <v>0</v>
      </c>
      <c r="D14" s="8">
        <v>0</v>
      </c>
      <c r="E14" s="8">
        <v>0</v>
      </c>
      <c r="F14" s="8">
        <v>0</v>
      </c>
      <c r="G14" s="8">
        <v>0</v>
      </c>
      <c r="H14" s="8">
        <v>0</v>
      </c>
      <c r="I14" s="8">
        <v>0</v>
      </c>
      <c r="J14" s="8">
        <v>0</v>
      </c>
      <c r="K14" s="8">
        <v>0</v>
      </c>
      <c r="L14" s="8">
        <v>0</v>
      </c>
      <c r="M14" s="8">
        <v>0</v>
      </c>
      <c r="N14" s="8">
        <v>0</v>
      </c>
      <c r="O14" s="8">
        <v>0</v>
      </c>
      <c r="P14" s="8">
        <v>0</v>
      </c>
      <c r="Q14" s="8">
        <v>0</v>
      </c>
      <c r="R14" s="8">
        <f t="shared" si="0"/>
        <v>0</v>
      </c>
      <c r="S14" s="8">
        <f t="shared" si="0"/>
        <v>0</v>
      </c>
      <c r="T14" s="8">
        <f t="shared" si="0"/>
        <v>0</v>
      </c>
      <c r="U14" s="8">
        <f t="shared" si="0"/>
        <v>0</v>
      </c>
      <c r="V14" s="8">
        <f t="shared" si="0"/>
        <v>0</v>
      </c>
      <c r="W14" s="8">
        <f t="shared" si="0"/>
        <v>0</v>
      </c>
      <c r="X14" s="8">
        <f t="shared" si="0"/>
        <v>0</v>
      </c>
      <c r="Y14" s="8">
        <f t="shared" si="0"/>
        <v>0</v>
      </c>
      <c r="Z14" s="8">
        <f t="shared" si="0"/>
        <v>0</v>
      </c>
      <c r="AA14" s="8">
        <f t="shared" si="0"/>
        <v>0</v>
      </c>
      <c r="AB14" s="8">
        <f t="shared" si="0"/>
        <v>0</v>
      </c>
      <c r="AC14" s="8">
        <f t="shared" si="0"/>
        <v>0</v>
      </c>
      <c r="AD14" s="8">
        <f t="shared" si="0"/>
        <v>0</v>
      </c>
      <c r="AE14" s="8">
        <f t="shared" si="0"/>
        <v>0</v>
      </c>
      <c r="AF14" s="8">
        <f t="shared" si="0"/>
        <v>0</v>
      </c>
      <c r="AG14" s="8">
        <f t="shared" si="0"/>
        <v>0</v>
      </c>
      <c r="AH14" s="8">
        <f t="shared" si="2"/>
        <v>0</v>
      </c>
      <c r="AI14" s="8">
        <f t="shared" si="2"/>
        <v>0</v>
      </c>
      <c r="AJ14" s="8">
        <f t="shared" si="2"/>
        <v>0</v>
      </c>
      <c r="AK14" s="8">
        <f t="shared" si="2"/>
        <v>0</v>
      </c>
    </row>
    <row r="15" spans="1:37" x14ac:dyDescent="0.3">
      <c r="R15" s="8"/>
      <c r="S15" s="8"/>
      <c r="T15" s="8"/>
      <c r="U15" s="8"/>
      <c r="V15" s="8"/>
      <c r="W15" s="8"/>
      <c r="X15" s="8"/>
      <c r="Y15" s="8"/>
      <c r="Z15" s="8"/>
      <c r="AA15" s="8"/>
      <c r="AB15" s="8"/>
      <c r="AC15" s="8"/>
      <c r="AD15" s="8"/>
      <c r="AE15" s="8"/>
      <c r="AF15" s="8"/>
      <c r="AG15" s="8"/>
      <c r="AH15" s="8"/>
      <c r="AI15" s="8"/>
      <c r="AJ15" s="8"/>
      <c r="AK15" s="8"/>
    </row>
    <row r="16" spans="1:37" x14ac:dyDescent="0.3">
      <c r="R16" s="8"/>
      <c r="S16" s="8"/>
      <c r="T16" s="8"/>
      <c r="U16" s="8"/>
      <c r="V16" s="8"/>
      <c r="W16" s="8"/>
      <c r="X16" s="8"/>
      <c r="Y16" s="8"/>
      <c r="Z16" s="8"/>
      <c r="AA16" s="8"/>
      <c r="AB16" s="8"/>
      <c r="AC16" s="8"/>
      <c r="AD16" s="8"/>
      <c r="AE16" s="8"/>
      <c r="AF16" s="8"/>
      <c r="AG16" s="8"/>
      <c r="AH16" s="8"/>
      <c r="AI16" s="8"/>
      <c r="AJ16" s="8"/>
      <c r="AK16"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K14"/>
  <sheetViews>
    <sheetView workbookViewId="0"/>
  </sheetViews>
  <sheetFormatPr defaultColWidth="9.109375" defaultRowHeight="14.4" x14ac:dyDescent="0.3"/>
  <cols>
    <col min="1" max="1" width="31" style="8" customWidth="1"/>
    <col min="2" max="16384" width="9.109375" style="8"/>
  </cols>
  <sheetData>
    <row r="1" spans="1:37" x14ac:dyDescent="0.3">
      <c r="A1" s="8" t="s">
        <v>10</v>
      </c>
      <c r="B1" s="8">
        <v>2015</v>
      </c>
      <c r="C1" s="8">
        <v>2016</v>
      </c>
      <c r="D1" s="8">
        <v>2017</v>
      </c>
      <c r="E1" s="8">
        <v>2018</v>
      </c>
      <c r="F1" s="8">
        <v>2019</v>
      </c>
      <c r="G1" s="8">
        <v>2020</v>
      </c>
      <c r="H1" s="8">
        <v>2021</v>
      </c>
      <c r="I1" s="8">
        <v>2022</v>
      </c>
      <c r="J1" s="8">
        <v>2023</v>
      </c>
      <c r="K1" s="8">
        <v>2024</v>
      </c>
      <c r="L1" s="8">
        <v>2025</v>
      </c>
      <c r="M1" s="8">
        <v>2026</v>
      </c>
      <c r="N1" s="8">
        <v>2027</v>
      </c>
      <c r="O1" s="8">
        <v>2028</v>
      </c>
      <c r="P1" s="8">
        <v>2029</v>
      </c>
      <c r="Q1" s="8">
        <v>2030</v>
      </c>
      <c r="R1" s="8">
        <v>2031</v>
      </c>
      <c r="S1" s="8">
        <v>2032</v>
      </c>
      <c r="T1" s="8">
        <v>2033</v>
      </c>
      <c r="U1" s="8">
        <v>2034</v>
      </c>
      <c r="V1" s="8">
        <v>2035</v>
      </c>
      <c r="W1" s="8">
        <v>2036</v>
      </c>
      <c r="X1" s="8">
        <v>2037</v>
      </c>
      <c r="Y1" s="8">
        <v>2038</v>
      </c>
      <c r="Z1" s="8">
        <v>2039</v>
      </c>
      <c r="AA1" s="8">
        <v>2040</v>
      </c>
      <c r="AB1" s="8">
        <v>2041</v>
      </c>
      <c r="AC1" s="8">
        <v>2042</v>
      </c>
      <c r="AD1" s="8">
        <v>2043</v>
      </c>
      <c r="AE1" s="8">
        <v>2044</v>
      </c>
      <c r="AF1" s="8">
        <v>2045</v>
      </c>
      <c r="AG1" s="8">
        <v>2046</v>
      </c>
      <c r="AH1" s="8">
        <v>2047</v>
      </c>
      <c r="AI1" s="8">
        <v>2048</v>
      </c>
      <c r="AJ1" s="8">
        <v>2049</v>
      </c>
      <c r="AK1" s="8">
        <v>2050</v>
      </c>
    </row>
    <row r="2" spans="1:37" x14ac:dyDescent="0.3">
      <c r="A2" s="8" t="s">
        <v>324</v>
      </c>
      <c r="B2" s="8">
        <v>0</v>
      </c>
      <c r="C2" s="8">
        <v>0</v>
      </c>
      <c r="D2" s="8">
        <v>0</v>
      </c>
      <c r="E2" s="8">
        <v>0</v>
      </c>
      <c r="F2" s="8">
        <v>0</v>
      </c>
      <c r="G2" s="8">
        <v>0</v>
      </c>
      <c r="H2" s="8">
        <v>0</v>
      </c>
      <c r="I2" s="8">
        <v>0</v>
      </c>
      <c r="J2" s="8">
        <v>0</v>
      </c>
      <c r="K2" s="8">
        <v>0</v>
      </c>
      <c r="L2" s="8">
        <v>0</v>
      </c>
      <c r="M2" s="8">
        <v>0</v>
      </c>
      <c r="N2" s="8">
        <v>0</v>
      </c>
      <c r="O2" s="8">
        <v>0</v>
      </c>
      <c r="P2" s="8">
        <v>0</v>
      </c>
      <c r="Q2" s="8">
        <v>0</v>
      </c>
      <c r="R2" s="8">
        <f t="shared" ref="R2:AG14" si="0">TREND($I2:$Q2,$I$1:$Q$1,R$1)</f>
        <v>0</v>
      </c>
      <c r="S2" s="8">
        <f t="shared" si="0"/>
        <v>0</v>
      </c>
      <c r="T2" s="8">
        <f t="shared" si="0"/>
        <v>0</v>
      </c>
      <c r="U2" s="8">
        <f t="shared" si="0"/>
        <v>0</v>
      </c>
      <c r="V2" s="8">
        <f t="shared" si="0"/>
        <v>0</v>
      </c>
      <c r="W2" s="8">
        <f t="shared" si="0"/>
        <v>0</v>
      </c>
      <c r="X2" s="8">
        <f t="shared" si="0"/>
        <v>0</v>
      </c>
      <c r="Y2" s="8">
        <f t="shared" si="0"/>
        <v>0</v>
      </c>
      <c r="Z2" s="8">
        <f t="shared" si="0"/>
        <v>0</v>
      </c>
      <c r="AA2" s="8">
        <f t="shared" si="0"/>
        <v>0</v>
      </c>
      <c r="AB2" s="8">
        <f t="shared" si="0"/>
        <v>0</v>
      </c>
      <c r="AC2" s="8">
        <f t="shared" si="0"/>
        <v>0</v>
      </c>
      <c r="AD2" s="8">
        <f t="shared" si="0"/>
        <v>0</v>
      </c>
      <c r="AE2" s="8">
        <f t="shared" si="0"/>
        <v>0</v>
      </c>
      <c r="AF2" s="8">
        <f t="shared" si="0"/>
        <v>0</v>
      </c>
      <c r="AG2" s="8">
        <f t="shared" si="0"/>
        <v>0</v>
      </c>
      <c r="AH2" s="8">
        <f t="shared" ref="AH2:AK14" si="1">TREND($I2:$Q2,$I$1:$Q$1,AH$1)</f>
        <v>0</v>
      </c>
      <c r="AI2" s="8">
        <f t="shared" si="1"/>
        <v>0</v>
      </c>
      <c r="AJ2" s="8">
        <f t="shared" si="1"/>
        <v>0</v>
      </c>
      <c r="AK2" s="8">
        <f t="shared" si="1"/>
        <v>0</v>
      </c>
    </row>
    <row r="3" spans="1:37" x14ac:dyDescent="0.3">
      <c r="A3" s="8" t="s">
        <v>325</v>
      </c>
      <c r="B3" s="8">
        <v>0</v>
      </c>
      <c r="C3" s="8">
        <v>0</v>
      </c>
      <c r="D3" s="8">
        <v>0</v>
      </c>
      <c r="E3" s="8">
        <v>0</v>
      </c>
      <c r="F3" s="8">
        <v>0</v>
      </c>
      <c r="G3" s="8">
        <v>0</v>
      </c>
      <c r="H3" s="8">
        <v>0</v>
      </c>
      <c r="I3" s="8">
        <v>0</v>
      </c>
      <c r="J3" s="8">
        <v>0</v>
      </c>
      <c r="K3" s="8">
        <v>0</v>
      </c>
      <c r="L3" s="8">
        <v>0</v>
      </c>
      <c r="M3" s="8">
        <v>0</v>
      </c>
      <c r="N3" s="8">
        <v>0</v>
      </c>
      <c r="O3" s="8">
        <v>0</v>
      </c>
      <c r="P3" s="8">
        <v>0</v>
      </c>
      <c r="Q3" s="8">
        <v>0</v>
      </c>
      <c r="R3" s="8">
        <f t="shared" si="0"/>
        <v>0</v>
      </c>
      <c r="S3" s="8">
        <f t="shared" si="0"/>
        <v>0</v>
      </c>
      <c r="T3" s="8">
        <f t="shared" si="0"/>
        <v>0</v>
      </c>
      <c r="U3" s="8">
        <f t="shared" si="0"/>
        <v>0</v>
      </c>
      <c r="V3" s="8">
        <f t="shared" si="0"/>
        <v>0</v>
      </c>
      <c r="W3" s="8">
        <f t="shared" si="0"/>
        <v>0</v>
      </c>
      <c r="X3" s="8">
        <f t="shared" si="0"/>
        <v>0</v>
      </c>
      <c r="Y3" s="8">
        <f t="shared" si="0"/>
        <v>0</v>
      </c>
      <c r="Z3" s="8">
        <f t="shared" si="0"/>
        <v>0</v>
      </c>
      <c r="AA3" s="8">
        <f t="shared" si="0"/>
        <v>0</v>
      </c>
      <c r="AB3" s="8">
        <f t="shared" si="0"/>
        <v>0</v>
      </c>
      <c r="AC3" s="8">
        <f t="shared" si="0"/>
        <v>0</v>
      </c>
      <c r="AD3" s="8">
        <f t="shared" si="0"/>
        <v>0</v>
      </c>
      <c r="AE3" s="8">
        <f t="shared" si="0"/>
        <v>0</v>
      </c>
      <c r="AF3" s="8">
        <f t="shared" si="0"/>
        <v>0</v>
      </c>
      <c r="AG3" s="8">
        <f t="shared" si="0"/>
        <v>0</v>
      </c>
      <c r="AH3" s="8">
        <f t="shared" si="1"/>
        <v>0</v>
      </c>
      <c r="AI3" s="8">
        <f t="shared" si="1"/>
        <v>0</v>
      </c>
      <c r="AJ3" s="8">
        <f t="shared" si="1"/>
        <v>0</v>
      </c>
      <c r="AK3" s="8">
        <f t="shared" si="1"/>
        <v>0</v>
      </c>
    </row>
    <row r="4" spans="1:37" x14ac:dyDescent="0.3">
      <c r="A4" s="8" t="s">
        <v>326</v>
      </c>
      <c r="B4" s="8">
        <v>0</v>
      </c>
      <c r="C4" s="8">
        <v>0</v>
      </c>
      <c r="D4" s="8">
        <v>0</v>
      </c>
      <c r="E4" s="8">
        <v>0</v>
      </c>
      <c r="F4" s="8">
        <v>0</v>
      </c>
      <c r="G4" s="8">
        <v>0</v>
      </c>
      <c r="H4" s="8">
        <v>0</v>
      </c>
      <c r="I4" s="8">
        <v>0</v>
      </c>
      <c r="J4" s="8">
        <v>0</v>
      </c>
      <c r="K4" s="8">
        <v>0</v>
      </c>
      <c r="L4" s="8">
        <v>0</v>
      </c>
      <c r="M4" s="8">
        <v>0</v>
      </c>
      <c r="N4" s="8">
        <v>0</v>
      </c>
      <c r="O4" s="8">
        <v>0</v>
      </c>
      <c r="P4" s="8">
        <v>0</v>
      </c>
      <c r="Q4" s="8">
        <v>0</v>
      </c>
      <c r="R4" s="8">
        <f t="shared" si="0"/>
        <v>0</v>
      </c>
      <c r="S4" s="8">
        <f t="shared" si="0"/>
        <v>0</v>
      </c>
      <c r="T4" s="8">
        <f t="shared" si="0"/>
        <v>0</v>
      </c>
      <c r="U4" s="8">
        <f t="shared" si="0"/>
        <v>0</v>
      </c>
      <c r="V4" s="8">
        <f t="shared" si="0"/>
        <v>0</v>
      </c>
      <c r="W4" s="8">
        <f t="shared" si="0"/>
        <v>0</v>
      </c>
      <c r="X4" s="8">
        <f t="shared" si="0"/>
        <v>0</v>
      </c>
      <c r="Y4" s="8">
        <f t="shared" si="0"/>
        <v>0</v>
      </c>
      <c r="Z4" s="8">
        <f t="shared" si="0"/>
        <v>0</v>
      </c>
      <c r="AA4" s="8">
        <f t="shared" si="0"/>
        <v>0</v>
      </c>
      <c r="AB4" s="8">
        <f t="shared" si="0"/>
        <v>0</v>
      </c>
      <c r="AC4" s="8">
        <f t="shared" si="0"/>
        <v>0</v>
      </c>
      <c r="AD4" s="8">
        <f t="shared" si="0"/>
        <v>0</v>
      </c>
      <c r="AE4" s="8">
        <f t="shared" si="0"/>
        <v>0</v>
      </c>
      <c r="AF4" s="8">
        <f t="shared" si="0"/>
        <v>0</v>
      </c>
      <c r="AG4" s="8">
        <f t="shared" si="0"/>
        <v>0</v>
      </c>
      <c r="AH4" s="8">
        <f t="shared" si="1"/>
        <v>0</v>
      </c>
      <c r="AI4" s="8">
        <f t="shared" si="1"/>
        <v>0</v>
      </c>
      <c r="AJ4" s="8">
        <f t="shared" si="1"/>
        <v>0</v>
      </c>
      <c r="AK4" s="8">
        <f t="shared" si="1"/>
        <v>0</v>
      </c>
    </row>
    <row r="5" spans="1:37" x14ac:dyDescent="0.3">
      <c r="A5" s="8" t="s">
        <v>327</v>
      </c>
      <c r="B5" s="8">
        <v>0</v>
      </c>
      <c r="C5" s="8">
        <v>0</v>
      </c>
      <c r="D5" s="8">
        <v>0</v>
      </c>
      <c r="E5" s="8">
        <v>0</v>
      </c>
      <c r="F5" s="8">
        <v>0</v>
      </c>
      <c r="G5" s="8">
        <v>0</v>
      </c>
      <c r="H5" s="8">
        <v>0</v>
      </c>
      <c r="I5" s="8">
        <v>0</v>
      </c>
      <c r="J5" s="8">
        <v>0</v>
      </c>
      <c r="K5" s="8">
        <v>0</v>
      </c>
      <c r="L5" s="8">
        <v>0</v>
      </c>
      <c r="M5" s="8">
        <v>0</v>
      </c>
      <c r="N5" s="8">
        <v>0</v>
      </c>
      <c r="O5" s="8">
        <v>0</v>
      </c>
      <c r="P5" s="8">
        <v>0</v>
      </c>
      <c r="Q5" s="8">
        <v>0</v>
      </c>
      <c r="R5" s="8">
        <f t="shared" si="0"/>
        <v>0</v>
      </c>
      <c r="S5" s="8">
        <f t="shared" si="0"/>
        <v>0</v>
      </c>
      <c r="T5" s="8">
        <f t="shared" si="0"/>
        <v>0</v>
      </c>
      <c r="U5" s="8">
        <f t="shared" si="0"/>
        <v>0</v>
      </c>
      <c r="V5" s="8">
        <f t="shared" si="0"/>
        <v>0</v>
      </c>
      <c r="W5" s="8">
        <f t="shared" si="0"/>
        <v>0</v>
      </c>
      <c r="X5" s="8">
        <f t="shared" si="0"/>
        <v>0</v>
      </c>
      <c r="Y5" s="8">
        <f t="shared" si="0"/>
        <v>0</v>
      </c>
      <c r="Z5" s="8">
        <f t="shared" si="0"/>
        <v>0</v>
      </c>
      <c r="AA5" s="8">
        <f t="shared" si="0"/>
        <v>0</v>
      </c>
      <c r="AB5" s="8">
        <f t="shared" si="0"/>
        <v>0</v>
      </c>
      <c r="AC5" s="8">
        <f t="shared" si="0"/>
        <v>0</v>
      </c>
      <c r="AD5" s="8">
        <f t="shared" si="0"/>
        <v>0</v>
      </c>
      <c r="AE5" s="8">
        <f t="shared" si="0"/>
        <v>0</v>
      </c>
      <c r="AF5" s="8">
        <f t="shared" si="0"/>
        <v>0</v>
      </c>
      <c r="AG5" s="8">
        <f t="shared" si="0"/>
        <v>0</v>
      </c>
      <c r="AH5" s="8">
        <f t="shared" si="1"/>
        <v>0</v>
      </c>
      <c r="AI5" s="8">
        <f t="shared" si="1"/>
        <v>0</v>
      </c>
      <c r="AJ5" s="8">
        <f t="shared" si="1"/>
        <v>0</v>
      </c>
      <c r="AK5" s="8">
        <f t="shared" si="1"/>
        <v>0</v>
      </c>
    </row>
    <row r="6" spans="1:37" x14ac:dyDescent="0.3">
      <c r="A6" s="8" t="s">
        <v>328</v>
      </c>
      <c r="B6" s="8">
        <v>0</v>
      </c>
      <c r="C6" s="8">
        <v>0</v>
      </c>
      <c r="D6" s="8">
        <v>0</v>
      </c>
      <c r="E6" s="8">
        <v>0</v>
      </c>
      <c r="F6" s="8">
        <v>0</v>
      </c>
      <c r="G6" s="8">
        <v>0</v>
      </c>
      <c r="H6" s="8">
        <v>0</v>
      </c>
      <c r="I6" s="8">
        <v>0</v>
      </c>
      <c r="J6" s="8">
        <v>0</v>
      </c>
      <c r="K6" s="8">
        <v>0</v>
      </c>
      <c r="L6" s="8">
        <v>0</v>
      </c>
      <c r="M6" s="8">
        <v>0</v>
      </c>
      <c r="N6" s="8">
        <v>0</v>
      </c>
      <c r="O6" s="8">
        <v>0</v>
      </c>
      <c r="P6" s="8">
        <v>0</v>
      </c>
      <c r="Q6" s="8">
        <v>0</v>
      </c>
      <c r="R6" s="8">
        <f t="shared" si="0"/>
        <v>0</v>
      </c>
      <c r="S6" s="8">
        <f t="shared" si="0"/>
        <v>0</v>
      </c>
      <c r="T6" s="8">
        <f t="shared" si="0"/>
        <v>0</v>
      </c>
      <c r="U6" s="8">
        <f t="shared" si="0"/>
        <v>0</v>
      </c>
      <c r="V6" s="8">
        <f t="shared" si="0"/>
        <v>0</v>
      </c>
      <c r="W6" s="8">
        <f t="shared" si="0"/>
        <v>0</v>
      </c>
      <c r="X6" s="8">
        <f t="shared" si="0"/>
        <v>0</v>
      </c>
      <c r="Y6" s="8">
        <f t="shared" si="0"/>
        <v>0</v>
      </c>
      <c r="Z6" s="8">
        <f t="shared" si="0"/>
        <v>0</v>
      </c>
      <c r="AA6" s="8">
        <f t="shared" si="0"/>
        <v>0</v>
      </c>
      <c r="AB6" s="8">
        <f t="shared" si="0"/>
        <v>0</v>
      </c>
      <c r="AC6" s="8">
        <f t="shared" si="0"/>
        <v>0</v>
      </c>
      <c r="AD6" s="8">
        <f t="shared" si="0"/>
        <v>0</v>
      </c>
      <c r="AE6" s="8">
        <f t="shared" si="0"/>
        <v>0</v>
      </c>
      <c r="AF6" s="8">
        <f t="shared" si="0"/>
        <v>0</v>
      </c>
      <c r="AG6" s="8">
        <f t="shared" si="0"/>
        <v>0</v>
      </c>
      <c r="AH6" s="8">
        <f t="shared" si="1"/>
        <v>0</v>
      </c>
      <c r="AI6" s="8">
        <f t="shared" si="1"/>
        <v>0</v>
      </c>
      <c r="AJ6" s="8">
        <f t="shared" si="1"/>
        <v>0</v>
      </c>
      <c r="AK6" s="8">
        <f t="shared" si="1"/>
        <v>0</v>
      </c>
    </row>
    <row r="7" spans="1:37" x14ac:dyDescent="0.3">
      <c r="A7" s="8" t="s">
        <v>329</v>
      </c>
      <c r="B7" s="8">
        <v>0</v>
      </c>
      <c r="C7" s="8">
        <v>0</v>
      </c>
      <c r="D7" s="8">
        <v>0</v>
      </c>
      <c r="E7" s="8">
        <v>0</v>
      </c>
      <c r="F7" s="8">
        <v>0</v>
      </c>
      <c r="G7" s="8">
        <v>0</v>
      </c>
      <c r="H7" s="8">
        <v>0</v>
      </c>
      <c r="I7" s="8">
        <v>0</v>
      </c>
      <c r="J7" s="8">
        <v>0</v>
      </c>
      <c r="K7" s="8">
        <v>0</v>
      </c>
      <c r="L7" s="8">
        <v>0</v>
      </c>
      <c r="M7" s="8">
        <v>0</v>
      </c>
      <c r="N7" s="8">
        <v>0</v>
      </c>
      <c r="O7" s="8">
        <v>0</v>
      </c>
      <c r="P7" s="8">
        <v>0</v>
      </c>
      <c r="Q7" s="8">
        <v>0</v>
      </c>
      <c r="R7" s="8">
        <f t="shared" si="0"/>
        <v>0</v>
      </c>
      <c r="S7" s="8">
        <f t="shared" si="0"/>
        <v>0</v>
      </c>
      <c r="T7" s="8">
        <f t="shared" si="0"/>
        <v>0</v>
      </c>
      <c r="U7" s="8">
        <f t="shared" si="0"/>
        <v>0</v>
      </c>
      <c r="V7" s="8">
        <f t="shared" si="0"/>
        <v>0</v>
      </c>
      <c r="W7" s="8">
        <f t="shared" si="0"/>
        <v>0</v>
      </c>
      <c r="X7" s="8">
        <f t="shared" si="0"/>
        <v>0</v>
      </c>
      <c r="Y7" s="8">
        <f t="shared" si="0"/>
        <v>0</v>
      </c>
      <c r="Z7" s="8">
        <f t="shared" si="0"/>
        <v>0</v>
      </c>
      <c r="AA7" s="8">
        <f t="shared" si="0"/>
        <v>0</v>
      </c>
      <c r="AB7" s="8">
        <f t="shared" si="0"/>
        <v>0</v>
      </c>
      <c r="AC7" s="8">
        <f t="shared" si="0"/>
        <v>0</v>
      </c>
      <c r="AD7" s="8">
        <f t="shared" si="0"/>
        <v>0</v>
      </c>
      <c r="AE7" s="8">
        <f t="shared" si="0"/>
        <v>0</v>
      </c>
      <c r="AF7" s="8">
        <f t="shared" si="0"/>
        <v>0</v>
      </c>
      <c r="AG7" s="8">
        <f t="shared" si="0"/>
        <v>0</v>
      </c>
      <c r="AH7" s="8">
        <f t="shared" si="1"/>
        <v>0</v>
      </c>
      <c r="AI7" s="8">
        <f t="shared" si="1"/>
        <v>0</v>
      </c>
      <c r="AJ7" s="8">
        <f t="shared" si="1"/>
        <v>0</v>
      </c>
      <c r="AK7" s="8">
        <f t="shared" si="1"/>
        <v>0</v>
      </c>
    </row>
    <row r="8" spans="1:37" x14ac:dyDescent="0.3">
      <c r="A8" s="8" t="s">
        <v>330</v>
      </c>
      <c r="B8" s="8">
        <v>0</v>
      </c>
      <c r="C8" s="8">
        <v>0</v>
      </c>
      <c r="D8" s="8">
        <v>0</v>
      </c>
      <c r="E8" s="8">
        <v>0</v>
      </c>
      <c r="F8" s="8">
        <v>0</v>
      </c>
      <c r="G8" s="8">
        <v>0</v>
      </c>
      <c r="H8" s="8">
        <v>0</v>
      </c>
      <c r="I8" s="8">
        <v>0</v>
      </c>
      <c r="J8" s="8">
        <v>0</v>
      </c>
      <c r="K8" s="8">
        <v>0</v>
      </c>
      <c r="L8" s="8">
        <v>0</v>
      </c>
      <c r="M8" s="8">
        <v>0</v>
      </c>
      <c r="N8" s="8">
        <v>0</v>
      </c>
      <c r="O8" s="8">
        <v>0</v>
      </c>
      <c r="P8" s="8">
        <v>0</v>
      </c>
      <c r="Q8" s="8">
        <v>0</v>
      </c>
      <c r="R8" s="8">
        <f t="shared" si="0"/>
        <v>0</v>
      </c>
      <c r="S8" s="8">
        <f t="shared" si="0"/>
        <v>0</v>
      </c>
      <c r="T8" s="8">
        <f t="shared" si="0"/>
        <v>0</v>
      </c>
      <c r="U8" s="8">
        <f t="shared" si="0"/>
        <v>0</v>
      </c>
      <c r="V8" s="8">
        <f t="shared" si="0"/>
        <v>0</v>
      </c>
      <c r="W8" s="8">
        <f t="shared" si="0"/>
        <v>0</v>
      </c>
      <c r="X8" s="8">
        <f t="shared" si="0"/>
        <v>0</v>
      </c>
      <c r="Y8" s="8">
        <f t="shared" si="0"/>
        <v>0</v>
      </c>
      <c r="Z8" s="8">
        <f t="shared" si="0"/>
        <v>0</v>
      </c>
      <c r="AA8" s="8">
        <f t="shared" si="0"/>
        <v>0</v>
      </c>
      <c r="AB8" s="8">
        <f t="shared" si="0"/>
        <v>0</v>
      </c>
      <c r="AC8" s="8">
        <f t="shared" si="0"/>
        <v>0</v>
      </c>
      <c r="AD8" s="8">
        <f t="shared" si="0"/>
        <v>0</v>
      </c>
      <c r="AE8" s="8">
        <f t="shared" si="0"/>
        <v>0</v>
      </c>
      <c r="AF8" s="8">
        <f t="shared" si="0"/>
        <v>0</v>
      </c>
      <c r="AG8" s="8">
        <f t="shared" si="0"/>
        <v>0</v>
      </c>
      <c r="AH8" s="8">
        <f t="shared" si="1"/>
        <v>0</v>
      </c>
      <c r="AI8" s="8">
        <f t="shared" si="1"/>
        <v>0</v>
      </c>
      <c r="AJ8" s="8">
        <f t="shared" si="1"/>
        <v>0</v>
      </c>
      <c r="AK8" s="8">
        <f t="shared" si="1"/>
        <v>0</v>
      </c>
    </row>
    <row r="9" spans="1:37" x14ac:dyDescent="0.3">
      <c r="A9" s="8" t="s">
        <v>331</v>
      </c>
      <c r="B9" s="8">
        <v>0</v>
      </c>
      <c r="C9" s="8">
        <v>0</v>
      </c>
      <c r="D9" s="8">
        <v>0</v>
      </c>
      <c r="E9" s="8">
        <v>0</v>
      </c>
      <c r="F9" s="8">
        <v>0</v>
      </c>
      <c r="G9" s="8">
        <v>0</v>
      </c>
      <c r="H9" s="8">
        <v>0</v>
      </c>
      <c r="I9" s="8">
        <v>0</v>
      </c>
      <c r="J9" s="8">
        <v>0</v>
      </c>
      <c r="K9" s="8">
        <v>0</v>
      </c>
      <c r="L9" s="8">
        <v>0</v>
      </c>
      <c r="M9" s="8">
        <v>0</v>
      </c>
      <c r="N9" s="8">
        <v>0</v>
      </c>
      <c r="O9" s="8">
        <v>0</v>
      </c>
      <c r="P9" s="8">
        <v>0</v>
      </c>
      <c r="Q9" s="8">
        <v>0</v>
      </c>
      <c r="R9" s="8">
        <f t="shared" si="0"/>
        <v>0</v>
      </c>
      <c r="S9" s="8">
        <f t="shared" si="0"/>
        <v>0</v>
      </c>
      <c r="T9" s="8">
        <f t="shared" si="0"/>
        <v>0</v>
      </c>
      <c r="U9" s="8">
        <f t="shared" si="0"/>
        <v>0</v>
      </c>
      <c r="V9" s="8">
        <f t="shared" si="0"/>
        <v>0</v>
      </c>
      <c r="W9" s="8">
        <f t="shared" si="0"/>
        <v>0</v>
      </c>
      <c r="X9" s="8">
        <f t="shared" si="0"/>
        <v>0</v>
      </c>
      <c r="Y9" s="8">
        <f t="shared" si="0"/>
        <v>0</v>
      </c>
      <c r="Z9" s="8">
        <f t="shared" si="0"/>
        <v>0</v>
      </c>
      <c r="AA9" s="8">
        <f t="shared" si="0"/>
        <v>0</v>
      </c>
      <c r="AB9" s="8">
        <f t="shared" si="0"/>
        <v>0</v>
      </c>
      <c r="AC9" s="8">
        <f t="shared" si="0"/>
        <v>0</v>
      </c>
      <c r="AD9" s="8">
        <f t="shared" si="0"/>
        <v>0</v>
      </c>
      <c r="AE9" s="8">
        <f t="shared" si="0"/>
        <v>0</v>
      </c>
      <c r="AF9" s="8">
        <f t="shared" si="0"/>
        <v>0</v>
      </c>
      <c r="AG9" s="8">
        <f t="shared" si="0"/>
        <v>0</v>
      </c>
      <c r="AH9" s="8">
        <f t="shared" si="1"/>
        <v>0</v>
      </c>
      <c r="AI9" s="8">
        <f t="shared" si="1"/>
        <v>0</v>
      </c>
      <c r="AJ9" s="8">
        <f t="shared" si="1"/>
        <v>0</v>
      </c>
      <c r="AK9" s="8">
        <f t="shared" si="1"/>
        <v>0</v>
      </c>
    </row>
    <row r="10" spans="1:37" x14ac:dyDescent="0.3">
      <c r="A10" s="8" t="s">
        <v>332</v>
      </c>
      <c r="B10" s="8">
        <v>0</v>
      </c>
      <c r="C10" s="8">
        <v>0</v>
      </c>
      <c r="D10" s="8">
        <v>0</v>
      </c>
      <c r="E10" s="8">
        <v>0</v>
      </c>
      <c r="F10" s="8">
        <v>0</v>
      </c>
      <c r="G10" s="8">
        <v>0</v>
      </c>
      <c r="H10" s="8">
        <v>0</v>
      </c>
      <c r="I10" s="8">
        <v>0</v>
      </c>
      <c r="J10" s="8">
        <v>0</v>
      </c>
      <c r="K10" s="8">
        <v>0</v>
      </c>
      <c r="L10" s="8">
        <v>0</v>
      </c>
      <c r="M10" s="8">
        <v>0</v>
      </c>
      <c r="N10" s="8">
        <v>0</v>
      </c>
      <c r="O10" s="8">
        <v>0</v>
      </c>
      <c r="P10" s="8">
        <v>0</v>
      </c>
      <c r="Q10" s="8">
        <v>0</v>
      </c>
      <c r="R10" s="8">
        <f t="shared" si="0"/>
        <v>0</v>
      </c>
      <c r="S10" s="8">
        <f t="shared" si="0"/>
        <v>0</v>
      </c>
      <c r="T10" s="8">
        <f t="shared" si="0"/>
        <v>0</v>
      </c>
      <c r="U10" s="8">
        <f t="shared" si="0"/>
        <v>0</v>
      </c>
      <c r="V10" s="8">
        <f t="shared" si="0"/>
        <v>0</v>
      </c>
      <c r="W10" s="8">
        <f t="shared" si="0"/>
        <v>0</v>
      </c>
      <c r="X10" s="8">
        <f t="shared" si="0"/>
        <v>0</v>
      </c>
      <c r="Y10" s="8">
        <f t="shared" si="0"/>
        <v>0</v>
      </c>
      <c r="Z10" s="8">
        <f t="shared" si="0"/>
        <v>0</v>
      </c>
      <c r="AA10" s="8">
        <f t="shared" si="0"/>
        <v>0</v>
      </c>
      <c r="AB10" s="8">
        <f t="shared" si="0"/>
        <v>0</v>
      </c>
      <c r="AC10" s="8">
        <f t="shared" si="0"/>
        <v>0</v>
      </c>
      <c r="AD10" s="8">
        <f t="shared" si="0"/>
        <v>0</v>
      </c>
      <c r="AE10" s="8">
        <f t="shared" si="0"/>
        <v>0</v>
      </c>
      <c r="AF10" s="8">
        <f t="shared" si="0"/>
        <v>0</v>
      </c>
      <c r="AG10" s="8">
        <f t="shared" si="0"/>
        <v>0</v>
      </c>
      <c r="AH10" s="8">
        <f t="shared" si="1"/>
        <v>0</v>
      </c>
      <c r="AI10" s="8">
        <f t="shared" si="1"/>
        <v>0</v>
      </c>
      <c r="AJ10" s="8">
        <f t="shared" si="1"/>
        <v>0</v>
      </c>
      <c r="AK10" s="8">
        <f t="shared" si="1"/>
        <v>0</v>
      </c>
    </row>
    <row r="11" spans="1:37" x14ac:dyDescent="0.3">
      <c r="A11" s="8" t="s">
        <v>333</v>
      </c>
      <c r="B11" s="8">
        <v>0</v>
      </c>
      <c r="C11" s="8">
        <v>0</v>
      </c>
      <c r="D11" s="8">
        <v>0</v>
      </c>
      <c r="E11" s="8">
        <v>0</v>
      </c>
      <c r="F11" s="8">
        <v>0</v>
      </c>
      <c r="G11" s="8">
        <v>0</v>
      </c>
      <c r="H11" s="8">
        <v>0</v>
      </c>
      <c r="I11" s="8">
        <v>0</v>
      </c>
      <c r="J11" s="8">
        <v>0</v>
      </c>
      <c r="K11" s="8">
        <v>0</v>
      </c>
      <c r="L11" s="8">
        <v>0</v>
      </c>
      <c r="M11" s="8">
        <v>0</v>
      </c>
      <c r="N11" s="8">
        <v>0</v>
      </c>
      <c r="O11" s="8">
        <v>0</v>
      </c>
      <c r="P11" s="8">
        <v>0</v>
      </c>
      <c r="Q11" s="8">
        <v>0</v>
      </c>
      <c r="R11" s="8">
        <f t="shared" si="0"/>
        <v>0</v>
      </c>
      <c r="S11" s="8">
        <f t="shared" si="0"/>
        <v>0</v>
      </c>
      <c r="T11" s="8">
        <f t="shared" si="0"/>
        <v>0</v>
      </c>
      <c r="U11" s="8">
        <f t="shared" si="0"/>
        <v>0</v>
      </c>
      <c r="V11" s="8">
        <f t="shared" si="0"/>
        <v>0</v>
      </c>
      <c r="W11" s="8">
        <f t="shared" si="0"/>
        <v>0</v>
      </c>
      <c r="X11" s="8">
        <f t="shared" si="0"/>
        <v>0</v>
      </c>
      <c r="Y11" s="8">
        <f t="shared" si="0"/>
        <v>0</v>
      </c>
      <c r="Z11" s="8">
        <f t="shared" si="0"/>
        <v>0</v>
      </c>
      <c r="AA11" s="8">
        <f t="shared" si="0"/>
        <v>0</v>
      </c>
      <c r="AB11" s="8">
        <f t="shared" si="0"/>
        <v>0</v>
      </c>
      <c r="AC11" s="8">
        <f t="shared" si="0"/>
        <v>0</v>
      </c>
      <c r="AD11" s="8">
        <f t="shared" si="0"/>
        <v>0</v>
      </c>
      <c r="AE11" s="8">
        <f t="shared" si="0"/>
        <v>0</v>
      </c>
      <c r="AF11" s="8">
        <f t="shared" si="0"/>
        <v>0</v>
      </c>
      <c r="AG11" s="8">
        <f t="shared" si="0"/>
        <v>0</v>
      </c>
      <c r="AH11" s="8">
        <f t="shared" si="1"/>
        <v>0</v>
      </c>
      <c r="AI11" s="8">
        <f t="shared" si="1"/>
        <v>0</v>
      </c>
      <c r="AJ11" s="8">
        <f t="shared" si="1"/>
        <v>0</v>
      </c>
      <c r="AK11" s="8">
        <f t="shared" si="1"/>
        <v>0</v>
      </c>
    </row>
    <row r="12" spans="1:37" x14ac:dyDescent="0.3">
      <c r="A12" s="8" t="s">
        <v>334</v>
      </c>
      <c r="B12" s="8">
        <v>0</v>
      </c>
      <c r="C12" s="8">
        <v>0</v>
      </c>
      <c r="D12" s="8">
        <v>0</v>
      </c>
      <c r="E12" s="8">
        <v>0</v>
      </c>
      <c r="F12" s="8">
        <v>0</v>
      </c>
      <c r="G12" s="8">
        <v>0</v>
      </c>
      <c r="H12" s="8">
        <v>0</v>
      </c>
      <c r="I12" s="8">
        <v>0</v>
      </c>
      <c r="J12" s="8">
        <v>0</v>
      </c>
      <c r="K12" s="8">
        <v>0</v>
      </c>
      <c r="L12" s="8">
        <v>0</v>
      </c>
      <c r="M12" s="8">
        <v>0</v>
      </c>
      <c r="N12" s="8">
        <v>0</v>
      </c>
      <c r="O12" s="8">
        <v>0</v>
      </c>
      <c r="P12" s="8">
        <v>0</v>
      </c>
      <c r="Q12" s="8">
        <v>0</v>
      </c>
      <c r="R12" s="8">
        <f t="shared" si="0"/>
        <v>0</v>
      </c>
      <c r="S12" s="8">
        <f t="shared" si="0"/>
        <v>0</v>
      </c>
      <c r="T12" s="8">
        <f t="shared" si="0"/>
        <v>0</v>
      </c>
      <c r="U12" s="8">
        <f t="shared" si="0"/>
        <v>0</v>
      </c>
      <c r="V12" s="8">
        <f t="shared" si="0"/>
        <v>0</v>
      </c>
      <c r="W12" s="8">
        <f t="shared" si="0"/>
        <v>0</v>
      </c>
      <c r="X12" s="8">
        <f t="shared" si="0"/>
        <v>0</v>
      </c>
      <c r="Y12" s="8">
        <f t="shared" si="0"/>
        <v>0</v>
      </c>
      <c r="Z12" s="8">
        <f t="shared" si="0"/>
        <v>0</v>
      </c>
      <c r="AA12" s="8">
        <f t="shared" si="0"/>
        <v>0</v>
      </c>
      <c r="AB12" s="8">
        <f t="shared" si="0"/>
        <v>0</v>
      </c>
      <c r="AC12" s="8">
        <f t="shared" si="0"/>
        <v>0</v>
      </c>
      <c r="AD12" s="8">
        <f t="shared" si="0"/>
        <v>0</v>
      </c>
      <c r="AE12" s="8">
        <f t="shared" si="0"/>
        <v>0</v>
      </c>
      <c r="AF12" s="8">
        <f t="shared" si="0"/>
        <v>0</v>
      </c>
      <c r="AG12" s="8">
        <f t="shared" si="0"/>
        <v>0</v>
      </c>
      <c r="AH12" s="8">
        <f t="shared" si="1"/>
        <v>0</v>
      </c>
      <c r="AI12" s="8">
        <f t="shared" si="1"/>
        <v>0</v>
      </c>
      <c r="AJ12" s="8">
        <f t="shared" si="1"/>
        <v>0</v>
      </c>
      <c r="AK12" s="8">
        <f t="shared" si="1"/>
        <v>0</v>
      </c>
    </row>
    <row r="13" spans="1:37" x14ac:dyDescent="0.3">
      <c r="A13" s="8" t="s">
        <v>335</v>
      </c>
      <c r="B13" s="8">
        <v>0</v>
      </c>
      <c r="C13" s="8">
        <v>0</v>
      </c>
      <c r="D13" s="8">
        <v>0</v>
      </c>
      <c r="E13" s="8">
        <v>0</v>
      </c>
      <c r="F13" s="8">
        <v>0</v>
      </c>
      <c r="G13" s="8">
        <v>0</v>
      </c>
      <c r="H13" s="8">
        <v>0</v>
      </c>
      <c r="I13" s="8">
        <v>0</v>
      </c>
      <c r="J13" s="8">
        <v>0</v>
      </c>
      <c r="K13" s="8">
        <v>0</v>
      </c>
      <c r="L13" s="8">
        <v>0</v>
      </c>
      <c r="M13" s="8">
        <v>0</v>
      </c>
      <c r="N13" s="8">
        <v>0</v>
      </c>
      <c r="O13" s="8">
        <v>0</v>
      </c>
      <c r="P13" s="8">
        <v>0</v>
      </c>
      <c r="Q13" s="8">
        <v>0</v>
      </c>
      <c r="R13" s="8">
        <f t="shared" si="0"/>
        <v>0</v>
      </c>
      <c r="S13" s="8">
        <f t="shared" si="0"/>
        <v>0</v>
      </c>
      <c r="T13" s="8">
        <f t="shared" si="0"/>
        <v>0</v>
      </c>
      <c r="U13" s="8">
        <f t="shared" si="0"/>
        <v>0</v>
      </c>
      <c r="V13" s="8">
        <f t="shared" si="0"/>
        <v>0</v>
      </c>
      <c r="W13" s="8">
        <f t="shared" si="0"/>
        <v>0</v>
      </c>
      <c r="X13" s="8">
        <f t="shared" si="0"/>
        <v>0</v>
      </c>
      <c r="Y13" s="8">
        <f t="shared" si="0"/>
        <v>0</v>
      </c>
      <c r="Z13" s="8">
        <f t="shared" si="0"/>
        <v>0</v>
      </c>
      <c r="AA13" s="8">
        <f t="shared" si="0"/>
        <v>0</v>
      </c>
      <c r="AB13" s="8">
        <f t="shared" si="0"/>
        <v>0</v>
      </c>
      <c r="AC13" s="8">
        <f t="shared" si="0"/>
        <v>0</v>
      </c>
      <c r="AD13" s="8">
        <f t="shared" si="0"/>
        <v>0</v>
      </c>
      <c r="AE13" s="8">
        <f t="shared" si="0"/>
        <v>0</v>
      </c>
      <c r="AF13" s="8">
        <f t="shared" si="0"/>
        <v>0</v>
      </c>
      <c r="AG13" s="8">
        <f t="shared" si="0"/>
        <v>0</v>
      </c>
      <c r="AH13" s="8">
        <f t="shared" si="1"/>
        <v>0</v>
      </c>
      <c r="AI13" s="8">
        <f t="shared" si="1"/>
        <v>0</v>
      </c>
      <c r="AJ13" s="8">
        <f t="shared" si="1"/>
        <v>0</v>
      </c>
      <c r="AK13" s="8">
        <f t="shared" si="1"/>
        <v>0</v>
      </c>
    </row>
    <row r="14" spans="1:37" x14ac:dyDescent="0.3">
      <c r="A14" s="8" t="s">
        <v>336</v>
      </c>
      <c r="B14" s="8">
        <v>0</v>
      </c>
      <c r="C14" s="8">
        <v>0</v>
      </c>
      <c r="D14" s="8">
        <v>0</v>
      </c>
      <c r="E14" s="8">
        <v>0</v>
      </c>
      <c r="F14" s="8">
        <v>0</v>
      </c>
      <c r="G14" s="8">
        <v>0</v>
      </c>
      <c r="H14" s="8">
        <v>0</v>
      </c>
      <c r="I14" s="8">
        <v>0</v>
      </c>
      <c r="J14" s="8">
        <v>0</v>
      </c>
      <c r="K14" s="8">
        <v>0</v>
      </c>
      <c r="L14" s="8">
        <v>0</v>
      </c>
      <c r="M14" s="8">
        <v>0</v>
      </c>
      <c r="N14" s="8">
        <v>0</v>
      </c>
      <c r="O14" s="8">
        <v>0</v>
      </c>
      <c r="P14" s="8">
        <v>0</v>
      </c>
      <c r="Q14" s="8">
        <v>0</v>
      </c>
      <c r="R14" s="8">
        <f t="shared" si="0"/>
        <v>0</v>
      </c>
      <c r="S14" s="8">
        <f t="shared" si="0"/>
        <v>0</v>
      </c>
      <c r="T14" s="8">
        <f t="shared" si="0"/>
        <v>0</v>
      </c>
      <c r="U14" s="8">
        <f t="shared" si="0"/>
        <v>0</v>
      </c>
      <c r="V14" s="8">
        <f t="shared" si="0"/>
        <v>0</v>
      </c>
      <c r="W14" s="8">
        <f t="shared" si="0"/>
        <v>0</v>
      </c>
      <c r="X14" s="8">
        <f t="shared" si="0"/>
        <v>0</v>
      </c>
      <c r="Y14" s="8">
        <f t="shared" si="0"/>
        <v>0</v>
      </c>
      <c r="Z14" s="8">
        <f t="shared" si="0"/>
        <v>0</v>
      </c>
      <c r="AA14" s="8">
        <f t="shared" si="0"/>
        <v>0</v>
      </c>
      <c r="AB14" s="8">
        <f t="shared" si="0"/>
        <v>0</v>
      </c>
      <c r="AC14" s="8">
        <f t="shared" si="0"/>
        <v>0</v>
      </c>
      <c r="AD14" s="8">
        <f t="shared" si="0"/>
        <v>0</v>
      </c>
      <c r="AE14" s="8">
        <f t="shared" si="0"/>
        <v>0</v>
      </c>
      <c r="AF14" s="8">
        <f t="shared" si="0"/>
        <v>0</v>
      </c>
      <c r="AG14" s="8">
        <f t="shared" si="0"/>
        <v>0</v>
      </c>
      <c r="AH14" s="8">
        <f t="shared" si="1"/>
        <v>0</v>
      </c>
      <c r="AI14" s="8">
        <f t="shared" si="1"/>
        <v>0</v>
      </c>
      <c r="AJ14" s="8">
        <f t="shared" si="1"/>
        <v>0</v>
      </c>
      <c r="AK14" s="8">
        <f t="shared" si="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CAN Fossil Subsidies</vt:lpstr>
      <vt:lpstr>CAN Primary Energy</vt:lpstr>
      <vt:lpstr>CAN Fossil Calculations</vt:lpstr>
      <vt:lpstr>CAN RE subsidy programs</vt:lpstr>
      <vt:lpstr>CAN RE Calculations</vt:lpstr>
      <vt:lpstr>BS-BSfTFpEUP</vt:lpstr>
      <vt:lpstr>BS-BSpUEO</vt:lpstr>
      <vt:lpstr>BS-BSpUECB</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Kieran</cp:lastModifiedBy>
  <dcterms:created xsi:type="dcterms:W3CDTF">2014-08-21T02:04:37Z</dcterms:created>
  <dcterms:modified xsi:type="dcterms:W3CDTF">2018-08-03T19:23:13Z</dcterms:modified>
</cp:coreProperties>
</file>