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alberta-wipF/InputData/indst/PPRiFUfIIaIoE/"/>
    </mc:Choice>
  </mc:AlternateContent>
  <xr:revisionPtr revIDLastSave="0" documentId="13_ncr:1_{3B73E83D-1A31-E34A-ADE4-083B961002ED}" xr6:coauthVersionLast="36" xr6:coauthVersionMax="37" xr10:uidLastSave="{00000000-0000-0000-0000-000000000000}"/>
  <bookViews>
    <workbookView xWindow="-31240" yWindow="800" windowWidth="25680" windowHeight="17500" activeTab="2" xr2:uid="{00000000-000D-0000-FFFF-FFFF00000000}"/>
  </bookViews>
  <sheets>
    <sheet name="About" sheetId="1" r:id="rId1"/>
    <sheet name="Data" sheetId="2" r:id="rId2"/>
    <sheet name="OS limit" sheetId="4" r:id="rId3"/>
    <sheet name="PPRiEYFUfIIaIoE" sheetId="3" r:id="rId4"/>
  </sheets>
  <externalReferences>
    <externalReference r:id="rId5"/>
  </externalReferences>
  <definedNames>
    <definedName name="BTU_per_TJ">[1]About!$A$48</definedName>
  </definedNames>
  <calcPr calcId="179020"/>
</workbook>
</file>

<file path=xl/calcChain.xml><?xml version="1.0" encoding="utf-8"?>
<calcChain xmlns="http://schemas.openxmlformats.org/spreadsheetml/2006/main">
  <c r="N45" i="4" l="1"/>
  <c r="N46" i="4" s="1"/>
  <c r="Q45" i="4"/>
  <c r="Q46" i="4" s="1"/>
  <c r="R45" i="4"/>
  <c r="R46" i="4" s="1"/>
  <c r="U45" i="4"/>
  <c r="U46" i="4" s="1"/>
  <c r="V45" i="4"/>
  <c r="V46" i="4" s="1"/>
  <c r="Y45" i="4"/>
  <c r="Y46" i="4" s="1"/>
  <c r="Z45" i="4"/>
  <c r="Z46" i="4" s="1"/>
  <c r="AC45" i="4"/>
  <c r="AC46" i="4" s="1"/>
  <c r="AD45" i="4"/>
  <c r="AD46" i="4" s="1"/>
  <c r="AG45" i="4"/>
  <c r="AG46" i="4" s="1"/>
  <c r="AH45" i="4"/>
  <c r="AH46" i="4" s="1"/>
  <c r="AK45" i="4"/>
  <c r="AK46" i="4" s="1"/>
  <c r="AL45" i="4"/>
  <c r="AL46" i="4" s="1"/>
  <c r="B3" i="3"/>
  <c r="M46" i="4" s="1"/>
  <c r="AJ45" i="4" l="1"/>
  <c r="AJ46" i="4" s="1"/>
  <c r="AF45" i="4"/>
  <c r="AF46" i="4" s="1"/>
  <c r="AB45" i="4"/>
  <c r="AB46" i="4" s="1"/>
  <c r="X45" i="4"/>
  <c r="X46" i="4" s="1"/>
  <c r="T45" i="4"/>
  <c r="T46" i="4" s="1"/>
  <c r="P45" i="4"/>
  <c r="P46" i="4" s="1"/>
  <c r="AM45" i="4"/>
  <c r="AM46" i="4" s="1"/>
  <c r="AI45" i="4"/>
  <c r="AI46" i="4" s="1"/>
  <c r="AE45" i="4"/>
  <c r="AE46" i="4" s="1"/>
  <c r="AA45" i="4"/>
  <c r="AA46" i="4" s="1"/>
  <c r="W45" i="4"/>
  <c r="W46" i="4" s="1"/>
  <c r="S45" i="4"/>
  <c r="S46" i="4" s="1"/>
  <c r="O45" i="4"/>
  <c r="O46" i="4" s="1"/>
  <c r="E41" i="4"/>
  <c r="E42" i="4" s="1"/>
  <c r="E43" i="4" s="1"/>
  <c r="F41" i="4"/>
  <c r="F42" i="4" s="1"/>
  <c r="F43" i="4" s="1"/>
  <c r="G41" i="4"/>
  <c r="G42" i="4" s="1"/>
  <c r="G43" i="4" s="1"/>
  <c r="H41" i="4"/>
  <c r="H42" i="4" s="1"/>
  <c r="H43" i="4" s="1"/>
  <c r="I41" i="4"/>
  <c r="I42" i="4" s="1"/>
  <c r="I43" i="4" s="1"/>
  <c r="J41" i="4"/>
  <c r="J42" i="4" s="1"/>
  <c r="J43" i="4" s="1"/>
  <c r="K41" i="4"/>
  <c r="K42" i="4" s="1"/>
  <c r="K43" i="4" s="1"/>
  <c r="L41" i="4"/>
  <c r="L42" i="4" s="1"/>
  <c r="L43" i="4" s="1"/>
  <c r="M41" i="4"/>
  <c r="M42" i="4" s="1"/>
  <c r="M43" i="4" s="1"/>
  <c r="N41" i="4"/>
  <c r="N42" i="4" s="1"/>
  <c r="O41" i="4"/>
  <c r="O42" i="4" s="1"/>
  <c r="P41" i="4"/>
  <c r="P42" i="4" s="1"/>
  <c r="Q41" i="4"/>
  <c r="Q42" i="4" s="1"/>
  <c r="R41" i="4"/>
  <c r="R42" i="4" s="1"/>
  <c r="S41" i="4"/>
  <c r="S42" i="4" s="1"/>
  <c r="T41" i="4"/>
  <c r="T42" i="4" s="1"/>
  <c r="U41" i="4"/>
  <c r="U42" i="4" s="1"/>
  <c r="V41" i="4"/>
  <c r="V42" i="4" s="1"/>
  <c r="W41" i="4"/>
  <c r="W42" i="4" s="1"/>
  <c r="X41" i="4"/>
  <c r="X42" i="4" s="1"/>
  <c r="Y41" i="4"/>
  <c r="Y42" i="4" s="1"/>
  <c r="Z41" i="4"/>
  <c r="Z42" i="4" s="1"/>
  <c r="AA41" i="4"/>
  <c r="AA42" i="4" s="1"/>
  <c r="AB41" i="4"/>
  <c r="AB42" i="4" s="1"/>
  <c r="AC41" i="4"/>
  <c r="AC42" i="4" s="1"/>
  <c r="AD41" i="4"/>
  <c r="AD42" i="4" s="1"/>
  <c r="AE41" i="4"/>
  <c r="AE42" i="4" s="1"/>
  <c r="AF41" i="4"/>
  <c r="AF42" i="4" s="1"/>
  <c r="AG41" i="4"/>
  <c r="AG42" i="4" s="1"/>
  <c r="AH41" i="4"/>
  <c r="AH42" i="4" s="1"/>
  <c r="AI41" i="4"/>
  <c r="AI42" i="4" s="1"/>
  <c r="AJ41" i="4"/>
  <c r="AJ42" i="4" s="1"/>
  <c r="AK41" i="4"/>
  <c r="AK42" i="4" s="1"/>
  <c r="AL41" i="4"/>
  <c r="AL42" i="4" s="1"/>
  <c r="AM41" i="4"/>
  <c r="AM42" i="4" s="1"/>
  <c r="D41" i="4"/>
  <c r="D42" i="4" s="1"/>
  <c r="D43" i="4" s="1"/>
  <c r="F23" i="4"/>
  <c r="L27" i="4" s="1"/>
  <c r="L28" i="4" s="1"/>
  <c r="M29" i="4" s="1"/>
  <c r="M30" i="4" s="1"/>
  <c r="AF67" i="4"/>
  <c r="AE67" i="4"/>
  <c r="AD67" i="4"/>
  <c r="AC67" i="4"/>
  <c r="AB67" i="4"/>
  <c r="AA67" i="4"/>
  <c r="Z67" i="4"/>
  <c r="Y67" i="4"/>
  <c r="X67" i="4"/>
  <c r="W67" i="4"/>
  <c r="V67" i="4"/>
  <c r="AF66" i="4"/>
  <c r="AE66" i="4"/>
  <c r="AD66" i="4"/>
  <c r="AC66" i="4"/>
  <c r="AB66" i="4"/>
  <c r="AA66" i="4"/>
  <c r="Z66" i="4"/>
  <c r="Y66" i="4"/>
  <c r="X66" i="4"/>
  <c r="W66" i="4"/>
  <c r="V66" i="4"/>
  <c r="AF65" i="4"/>
  <c r="AE65" i="4"/>
  <c r="AD65" i="4"/>
  <c r="AC65" i="4"/>
  <c r="AB65" i="4"/>
  <c r="AA65" i="4"/>
  <c r="Z65" i="4"/>
  <c r="Y65" i="4"/>
  <c r="X65" i="4"/>
  <c r="W65" i="4"/>
  <c r="V65" i="4"/>
  <c r="L29" i="4" l="1"/>
  <c r="L30" i="4" s="1"/>
  <c r="AI29" i="4"/>
  <c r="AE29" i="4"/>
  <c r="AA29" i="4"/>
  <c r="W29" i="4"/>
  <c r="S29" i="4"/>
  <c r="S30" i="4" s="1"/>
  <c r="S31" i="4" s="1"/>
  <c r="O29" i="4"/>
  <c r="O30" i="4" s="1"/>
  <c r="O31" i="4" s="1"/>
  <c r="AD29" i="4"/>
  <c r="V29" i="4"/>
  <c r="N29" i="4"/>
  <c r="N30" i="4" s="1"/>
  <c r="N31" i="4" s="1"/>
  <c r="AH29" i="4"/>
  <c r="Z29" i="4"/>
  <c r="R29" i="4"/>
  <c r="R30" i="4" s="1"/>
  <c r="R31" i="4" s="1"/>
  <c r="AK29" i="4"/>
  <c r="AG29" i="4"/>
  <c r="AC29" i="4"/>
  <c r="Y29" i="4"/>
  <c r="U29" i="4"/>
  <c r="U30" i="4" s="1"/>
  <c r="U31" i="4" s="1"/>
  <c r="Q29" i="4"/>
  <c r="Q30" i="4" s="1"/>
  <c r="Q31" i="4" s="1"/>
  <c r="M31" i="4"/>
  <c r="AJ29" i="4"/>
  <c r="AF29" i="4"/>
  <c r="AB29" i="4"/>
  <c r="X29" i="4"/>
  <c r="T29" i="4"/>
  <c r="T30" i="4" s="1"/>
  <c r="T31" i="4" s="1"/>
  <c r="P29" i="4"/>
  <c r="P30" i="4" s="1"/>
  <c r="P31" i="4" s="1"/>
  <c r="L31" i="4"/>
  <c r="B5" i="2"/>
  <c r="B7" i="2"/>
  <c r="AK32" i="4" l="1"/>
  <c r="AC43" i="4" s="1"/>
  <c r="AL29" i="4"/>
  <c r="AJ30" i="4"/>
  <c r="AJ31" i="4" s="1"/>
  <c r="AJ32" i="4"/>
  <c r="AB43" i="4" s="1"/>
  <c r="V32" i="4"/>
  <c r="N43" i="4" s="1"/>
  <c r="V30" i="4"/>
  <c r="V31" i="4" s="1"/>
  <c r="W32" i="4"/>
  <c r="O43" i="4" s="1"/>
  <c r="W30" i="4"/>
  <c r="W31" i="4" s="1"/>
  <c r="Y30" i="4"/>
  <c r="Y31" i="4" s="1"/>
  <c r="Y32" i="4"/>
  <c r="Q43" i="4" s="1"/>
  <c r="X30" i="4"/>
  <c r="X31" i="4" s="1"/>
  <c r="X32" i="4"/>
  <c r="P43" i="4" s="1"/>
  <c r="Z32" i="4"/>
  <c r="R43" i="4" s="1"/>
  <c r="Z30" i="4"/>
  <c r="Z31" i="4" s="1"/>
  <c r="AA32" i="4"/>
  <c r="S43" i="4" s="1"/>
  <c r="AA30" i="4"/>
  <c r="AA31" i="4" s="1"/>
  <c r="AE32" i="4"/>
  <c r="W43" i="4" s="1"/>
  <c r="AE30" i="4"/>
  <c r="AE31" i="4" s="1"/>
  <c r="AC30" i="4"/>
  <c r="AC31" i="4" s="1"/>
  <c r="AC32" i="4"/>
  <c r="U43" i="4" s="1"/>
  <c r="AD32" i="4"/>
  <c r="V43" i="4" s="1"/>
  <c r="AD30" i="4"/>
  <c r="AD31" i="4" s="1"/>
  <c r="AB30" i="4"/>
  <c r="AB31" i="4" s="1"/>
  <c r="AB32" i="4"/>
  <c r="T43" i="4" s="1"/>
  <c r="AG30" i="4"/>
  <c r="AG31" i="4" s="1"/>
  <c r="AG32" i="4"/>
  <c r="Y43" i="4" s="1"/>
  <c r="AH32" i="4"/>
  <c r="Z43" i="4" s="1"/>
  <c r="AH30" i="4"/>
  <c r="AH31" i="4" s="1"/>
  <c r="AF30" i="4"/>
  <c r="AF31" i="4" s="1"/>
  <c r="AF32" i="4"/>
  <c r="X43" i="4" s="1"/>
  <c r="AK30" i="4"/>
  <c r="AK31" i="4" s="1"/>
  <c r="AI32" i="4"/>
  <c r="AA43" i="4" s="1"/>
  <c r="AI30" i="4"/>
  <c r="AI31" i="4" s="1"/>
  <c r="AM29" i="4" l="1"/>
  <c r="AL32" i="4"/>
  <c r="AD43" i="4" s="1"/>
  <c r="AN29" i="4" l="1"/>
  <c r="AM32" i="4"/>
  <c r="AE43" i="4" s="1"/>
  <c r="AO29" i="4" l="1"/>
  <c r="AN32" i="4"/>
  <c r="AF43" i="4" s="1"/>
  <c r="AO32" i="4" l="1"/>
  <c r="AG43" i="4" s="1"/>
  <c r="AP29" i="4"/>
  <c r="AQ29" i="4" l="1"/>
  <c r="AP32" i="4"/>
  <c r="AH43" i="4" s="1"/>
  <c r="AR29" i="4" l="1"/>
  <c r="AQ32" i="4"/>
  <c r="AI43" i="4" s="1"/>
  <c r="AS29" i="4" l="1"/>
  <c r="AR32" i="4"/>
  <c r="AJ43" i="4" s="1"/>
  <c r="AT29" i="4" l="1"/>
  <c r="AS32" i="4"/>
  <c r="AK43" i="4" s="1"/>
  <c r="AU29" i="4" l="1"/>
  <c r="AU32" i="4" s="1"/>
  <c r="AM43" i="4" s="1"/>
  <c r="AT32" i="4"/>
  <c r="AL43" i="4" s="1"/>
</calcChain>
</file>

<file path=xl/sharedStrings.xml><?xml version="1.0" encoding="utf-8"?>
<sst xmlns="http://schemas.openxmlformats.org/spreadsheetml/2006/main" count="171" uniqueCount="121">
  <si>
    <t>PPRiEYFUfIIaIoE Potential Perc Reduction in End Year Fuel Use from Improved Installation and Integration of Eqpt</t>
  </si>
  <si>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</si>
  <si>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</si>
  <si>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</si>
  <si>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</si>
  <si>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</si>
  <si>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Notes:</t>
  </si>
  <si>
    <t>We exclude Agriculture, because it has a lack of fixed equipment compared to other</t>
  </si>
  <si>
    <t>industries, so this policy likely does not apply very well to Agriculture.</t>
  </si>
  <si>
    <t>Item</t>
  </si>
  <si>
    <t>Energy Use (quadrillion BTU/yr)</t>
  </si>
  <si>
    <t>2050 business-as-usual</t>
  </si>
  <si>
    <t>Integrative design</t>
  </si>
  <si>
    <t>Percentage Savings in 2050</t>
  </si>
  <si>
    <t>Model End Year</t>
  </si>
  <si>
    <t>Percentage Savings in End Year</t>
  </si>
  <si>
    <t>Pot Perc Red in Fuel Use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</si>
  <si>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</si>
  <si>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</si>
  <si>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</si>
  <si>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</si>
  <si>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</si>
  <si>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</si>
  <si>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</si>
  <si>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</si>
  <si>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Original data below</t>
  </si>
  <si>
    <t>This variable has been repurposed to model the 100 Mt limit on oilsands</t>
  </si>
  <si>
    <t>Select Report Version: Canada’s Energy Future 2016: Update</t>
  </si>
  <si>
    <t>Select Appendices: End - Use Demand</t>
  </si>
  <si>
    <t>Select Case: Reference</t>
  </si>
  <si>
    <t>Select Region: Alberta</t>
  </si>
  <si>
    <t>Petajoules</t>
  </si>
  <si>
    <t>MODIFIED TO MODEL 100MT OS LIMIT</t>
  </si>
  <si>
    <t>Industrial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</si>
  <si>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</si>
  <si>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</si>
  <si>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</si>
  <si>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</si>
  <si>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</si>
  <si>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</si>
  <si>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</si>
  <si>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</si>
  <si>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</si>
  <si>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</si>
  <si>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</si>
  <si>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</si>
  <si>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</si>
  <si>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</si>
  <si>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</si>
  <si>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</si>
  <si>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</si>
  <si>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</si>
  <si>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</si>
  <si>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</si>
  <si>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</si>
  <si>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</si>
  <si>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</si>
  <si>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</si>
  <si>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</si>
  <si>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</si>
  <si>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</si>
  <si>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</si>
  <si>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</si>
  <si>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</si>
  <si>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</si>
  <si>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</si>
  <si>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</si>
  <si>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</si>
  <si>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</si>
  <si>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</si>
  <si>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</si>
  <si>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Total</t>
  </si>
  <si>
    <t>Electricity</t>
  </si>
  <si>
    <t>LPG &amp; Petroleum Feedstocks</t>
  </si>
  <si>
    <t>Natural Gas</t>
  </si>
  <si>
    <t>RPP</t>
  </si>
  <si>
    <t>Solar and Geothermal</t>
  </si>
  <si>
    <t>Still Gas &amp; Petroleum Coke</t>
  </si>
  <si>
    <t>Biomass</t>
  </si>
  <si>
    <t>Coal, Coke &amp; Coke Oven Gas</t>
  </si>
  <si>
    <t>Other</t>
  </si>
  <si>
    <t>Annual energy use for OS production (PJ)</t>
  </si>
  <si>
    <t>Predicted energy use for OS production (PJ)</t>
  </si>
  <si>
    <t>Non-OS NG energy use (PJ)</t>
  </si>
  <si>
    <t>OS energy use above 100 Mt limit (PJ)</t>
  </si>
  <si>
    <t>https://apps.neb-one.gc.ca/Conversion/conversion-tables.aspx?GoCTemplateCulture=en-CA#s1ss2</t>
  </si>
  <si>
    <t>https://www2.aer.ca/t/Production/views/NaturalGasFigureS5_7Albertatotalpurchasedprocessedandproducedgasforoilsandsproduction/NaturalGasFigureS5_7Albertatotalpurchasedprocessedandproducedgasforoilsandsproduction?:embed=y&amp;:showShareOptions=true&amp;:display_count=no</t>
  </si>
  <si>
    <t>Select Appendices: Crude Oil Production</t>
  </si>
  <si>
    <t>Select Unit: Thousand Barrels per day</t>
  </si>
  <si>
    <t>Alberta</t>
  </si>
  <si>
    <t>OS limit reached</t>
  </si>
  <si>
    <t>Conventional Light</t>
  </si>
  <si>
    <t>Conventional Heavy</t>
  </si>
  <si>
    <t>C5+</t>
  </si>
  <si>
    <t>Field Condensate</t>
  </si>
  <si>
    <t xml:space="preserve">Mined Bitumen </t>
  </si>
  <si>
    <t xml:space="preserve">In Situ Bitumen </t>
  </si>
  <si>
    <t xml:space="preserve">(Upgraded Bitumen) </t>
  </si>
  <si>
    <t>Assumptions:</t>
  </si>
  <si>
    <t>Oilsands only use natural gas as a fuel</t>
  </si>
  <si>
    <t>Natural gas use for oilsands production (1000 m3/d) in 2015</t>
  </si>
  <si>
    <t>Energy density of natural gas</t>
  </si>
  <si>
    <t xml:space="preserve"> Cubic metres (m³) per GJ</t>
  </si>
  <si>
    <t>Share of NG use that is for oilsands production</t>
  </si>
  <si>
    <t>Oilsands extraction technologies do not improve over time</t>
  </si>
  <si>
    <t>Natural gas and petroleum systems</t>
  </si>
  <si>
    <t>electricity</t>
  </si>
  <si>
    <t>coal</t>
  </si>
  <si>
    <t>natural gas</t>
  </si>
  <si>
    <t>biomass</t>
  </si>
  <si>
    <t>petroleum diesel</t>
  </si>
  <si>
    <t>heat</t>
  </si>
  <si>
    <t>Natural gas and petroleum systems (BTU)</t>
  </si>
  <si>
    <t>Source: indst/BIFUbC</t>
  </si>
  <si>
    <t>Total (BTU)</t>
  </si>
  <si>
    <t>Total (PJ)</t>
  </si>
  <si>
    <t>Total NGPS EU under OS limit (PJ)</t>
  </si>
  <si>
    <t>Natural gas used for oilsands production (1000 m3/d)</t>
  </si>
  <si>
    <t>FOPITY factors</t>
  </si>
  <si>
    <t>Year the oilsands limit is reached</t>
  </si>
  <si>
    <t>Analysis by Pembina shows limit reached in 2025 – source: https://www.ceaa-acee.gc.ca/050/documents/p65505/125100E.pdf#page=139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</si>
</sst>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_(* #,##0_);_(* \(#,##0\);_(* &quot;-&quot;??_);_(@_)"/>
    <numFmt numFmtId="167" formatCode="0.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5" fillId="4" borderId="0" xfId="0" applyFont="1" applyFill="1"/>
    <xf numFmtId="0" fontId="6" fillId="4" borderId="0" xfId="0" applyFont="1" applyFill="1"/>
    <xf numFmtId="0" fontId="7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64" fontId="0" fillId="0" borderId="0" xfId="1" applyNumberFormat="1" applyFont="1" applyFill="1" applyAlignment="1" applyProtection="1"/>
    <xf numFmtId="166" fontId="0" fillId="0" borderId="0" xfId="3" applyNumberFormat="1" applyFont="1" applyFill="1" applyAlignment="1" applyProtection="1"/>
    <xf numFmtId="0" fontId="3" fillId="0" borderId="0" xfId="2" applyAlignment="1" applyProtection="1"/>
    <xf numFmtId="0" fontId="10" fillId="5" borderId="0" xfId="0" applyNumberFormat="1" applyFont="1" applyFill="1" applyAlignment="1" applyProtection="1">
      <alignment horizontal="center" wrapText="1"/>
    </xf>
    <xf numFmtId="0" fontId="2" fillId="0" borderId="0" xfId="0" applyNumberFormat="1" applyFont="1" applyFill="1" applyAlignment="1" applyProtection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167" fontId="0" fillId="6" borderId="0" xfId="0" applyNumberFormat="1" applyFill="1"/>
    <xf numFmtId="167" fontId="2" fillId="0" borderId="0" xfId="0" applyNumberFormat="1" applyFont="1" applyFill="1" applyAlignment="1" applyProtection="1"/>
    <xf numFmtId="166" fontId="0" fillId="0" borderId="0" xfId="3" applyNumberFormat="1" applyFont="1"/>
    <xf numFmtId="166" fontId="0" fillId="0" borderId="0" xfId="0" applyNumberFormat="1"/>
    <xf numFmtId="166" fontId="0" fillId="7" borderId="0" xfId="3" applyNumberFormat="1" applyFont="1" applyFill="1"/>
    <xf numFmtId="0" fontId="0" fillId="0" borderId="0" xfId="0" applyNumberFormat="1"/>
    <xf numFmtId="43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09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ropbox/eps-1.4.2-alberta-wipF/InputData/indst/BIFUbC/BAU%20Industrial%20Fuel%20Use%20before%20CCS%20-%20OS%20lim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lectricity by Industry"/>
      <sheetName val="Energy and Non-Energy"/>
      <sheetName val="NGL Detail CAN"/>
      <sheetName val="NGL Detail"/>
      <sheetName val="Electricity"/>
      <sheetName val="Waste Management"/>
      <sheetName val="2015 Energy Use CAN"/>
      <sheetName val="2015 Energy Use AB"/>
      <sheetName val="Sector Tables"/>
      <sheetName val="Sector tables 2016"/>
      <sheetName val="Aggregated Fuel Use"/>
      <sheetName val="Data for Projections"/>
      <sheetName val="Industry Fuel Use"/>
      <sheetName val="BIFUbC-electricity"/>
      <sheetName val="BIFUbC-coal"/>
      <sheetName val="BIFUbC-natural-gas"/>
      <sheetName val="BIFUbC-biomass"/>
      <sheetName val="BIFUbC-petroleum-diesel"/>
      <sheetName val="BIFUbC-heat"/>
    </sheetNames>
    <sheetDataSet>
      <sheetData sheetId="0">
        <row r="48">
          <cell r="A48">
            <v>947817120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C5CA7-5534-784C-82CC-8AA3758C3679}" name="Table4" displayName="Table4" ref="A8:AK18" totalsRowShown="0">
  <tableColumns count="37">
    <tableColumn id="1" xr3:uid="{6C9EAC9D-765A-5F40-9846-D150F71F69C0}" name="_"/>
    <tableColumn id="2" xr3:uid="{EDA36279-9B8E-F747-B26F-58CDD7CE52A7}" name="2005" dataDxfId="108"/>
    <tableColumn id="3" xr3:uid="{4C1FFC02-3E3A-F94D-8EE1-2F518B8D05B8}" name="2006" dataDxfId="107"/>
    <tableColumn id="4" xr3:uid="{18F22442-B879-6146-8E70-CBED2E8F0013}" name="2007" dataDxfId="106"/>
    <tableColumn id="5" xr3:uid="{CF865171-5262-4F4D-B484-5DD7AE22FADB}" name="2008" dataDxfId="105"/>
    <tableColumn id="6" xr3:uid="{91E4CEBA-83B6-E342-8EDD-D06E7EFDE811}" name="2009" dataDxfId="104"/>
    <tableColumn id="7" xr3:uid="{6BDBE1BC-6524-1B43-B1A2-7D90C6AC34B2}" name="2010" dataDxfId="103"/>
    <tableColumn id="8" xr3:uid="{254D0634-E478-2449-80F0-F0A2D1EBA83F}" name="2011" dataDxfId="102"/>
    <tableColumn id="9" xr3:uid="{EC0AD18D-B8B9-6746-8337-9C4B7F3C716D}" name="2012" dataDxfId="101"/>
    <tableColumn id="10" xr3:uid="{7DE2F081-C097-B945-A2D0-C077EAA4D5E3}" name="2013" dataDxfId="100"/>
    <tableColumn id="11" xr3:uid="{0BEACB76-B643-8C48-9C67-49A2C2B8B174}" name="2014" dataDxfId="99"/>
    <tableColumn id="12" xr3:uid="{3A0ABA6B-D8BF-D34A-874E-CB796F287F75}" name="2015" dataDxfId="98"/>
    <tableColumn id="13" xr3:uid="{C8BF01AE-442C-8640-9574-32BCE19EE4EA}" name="2016" dataDxfId="97"/>
    <tableColumn id="14" xr3:uid="{32293ED9-F3CA-7F4A-B239-0BF7E0EED53B}" name="2017" dataDxfId="96"/>
    <tableColumn id="15" xr3:uid="{72729405-BBF7-AF4D-9D2D-7F34B5814DA8}" name="2018" dataDxfId="95"/>
    <tableColumn id="16" xr3:uid="{A0850E52-9DC2-BE4B-9C5B-9D8DE4ECF736}" name="2019" dataDxfId="94"/>
    <tableColumn id="17" xr3:uid="{C173E182-68C0-8248-9178-4828D66D8242}" name="2020" dataDxfId="93"/>
    <tableColumn id="18" xr3:uid="{6CD7F2AA-7B2E-644B-839A-3B00090D3628}" name="2021" dataDxfId="92"/>
    <tableColumn id="19" xr3:uid="{B32549B7-C4A4-204F-820B-9243230694F2}" name="2022" dataDxfId="91"/>
    <tableColumn id="20" xr3:uid="{9EDD9E92-D961-1D49-85B3-3F103D51450F}" name="2023" dataDxfId="90"/>
    <tableColumn id="21" xr3:uid="{AA1BAE79-6669-E747-B949-B6E3E827AF80}" name="2024" dataDxfId="89"/>
    <tableColumn id="22" xr3:uid="{4A82E043-86D5-4F4B-8B5C-6BDD9433F32A}" name="2025" dataDxfId="88"/>
    <tableColumn id="23" xr3:uid="{CADD2D6F-3946-C048-A8D2-224C17ABF2BE}" name="2026" dataDxfId="87"/>
    <tableColumn id="24" xr3:uid="{C5AD6D3F-2691-BF45-8789-E82B85F67954}" name="2027" dataDxfId="86"/>
    <tableColumn id="25" xr3:uid="{ACEF751C-BD95-D142-974D-802B4C25AE25}" name="2028" dataDxfId="85"/>
    <tableColumn id="26" xr3:uid="{AF08682B-9B98-EA42-BEE3-E02AC6EB314D}" name="2029" dataDxfId="84"/>
    <tableColumn id="27" xr3:uid="{06B602CD-28D4-C447-AB2F-E8AA40728A57}" name="2030" dataDxfId="83"/>
    <tableColumn id="28" xr3:uid="{16FE9E59-C05E-F445-8A53-ED930D4C8A90}" name="2031" dataDxfId="82"/>
    <tableColumn id="29" xr3:uid="{7DDB187B-9B7D-1E4A-8D05-3402BEC8ADDD}" name="2032" dataDxfId="81"/>
    <tableColumn id="30" xr3:uid="{41D4D26C-3D1D-E947-AA45-1DCCFE6A299B}" name="2033" dataDxfId="80"/>
    <tableColumn id="31" xr3:uid="{43B3B3A3-30FF-CA4F-AA42-0D95CBE07548}" name="2034" dataDxfId="79"/>
    <tableColumn id="32" xr3:uid="{8215495B-67B9-0049-8768-A078CDE8F0AB}" name="2035" dataDxfId="78"/>
    <tableColumn id="33" xr3:uid="{14AEEA96-F70A-5642-8E2C-945298A51F91}" name="2036" dataDxfId="77"/>
    <tableColumn id="34" xr3:uid="{D17177BA-54F4-D840-81CA-A89619542C1D}" name="2037" dataDxfId="76"/>
    <tableColumn id="35" xr3:uid="{7E30A0EC-CC5C-824E-9359-F0E983EA1EF9}" name="2038" dataDxfId="75"/>
    <tableColumn id="36" xr3:uid="{BE9096C6-4A3E-944E-A9B6-4F627A9D95D7}" name="2039" dataDxfId="74"/>
    <tableColumn id="37" xr3:uid="{24FBE364-01A6-554B-A4DC-5322080C436C}" name="2040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990FE-F6F6-8248-9876-D675E4072DF8}" name="Table1" displayName="Table1" ref="A55:AK64" totalsRowCount="1">
  <tableColumns count="37">
    <tableColumn id="1" xr3:uid="{96A0EB86-6EC1-514E-99BE-7E0D6F18ED95}" name="_" totalsRowDxfId="72"/>
    <tableColumn id="2" xr3:uid="{2C564F5B-9026-CC4F-9DAD-06799394EA7F}" name="2005" dataDxfId="71" totalsRowDxfId="70"/>
    <tableColumn id="3" xr3:uid="{25BC1F7A-6703-F943-93F1-BA6200A29A1A}" name="2006" dataDxfId="69" totalsRowDxfId="68"/>
    <tableColumn id="4" xr3:uid="{3EE8E453-3DF6-0846-9C0F-4006DB4D784A}" name="2007" dataDxfId="67" totalsRowDxfId="66"/>
    <tableColumn id="5" xr3:uid="{9F35D871-D30D-7A4B-8F32-5A084FA0126D}" name="2008" dataDxfId="65" totalsRowDxfId="64"/>
    <tableColumn id="6" xr3:uid="{43F2320D-2900-8245-A29A-D092A18F9E81}" name="2009" dataDxfId="63" totalsRowDxfId="62"/>
    <tableColumn id="7" xr3:uid="{DC388EEF-A9DE-164E-84A1-5E5DEC2B7568}" name="2010" dataDxfId="61" totalsRowDxfId="60"/>
    <tableColumn id="8" xr3:uid="{9597DE9D-6B3A-A546-BA1A-801351D86B64}" name="2011" dataDxfId="59" totalsRowDxfId="58"/>
    <tableColumn id="9" xr3:uid="{C8D11B5C-33CB-264C-AA54-6FCAE185D570}" name="2012" dataDxfId="57" totalsRowDxfId="56"/>
    <tableColumn id="10" xr3:uid="{52681F00-A49F-5940-9FC7-5D624CB1F003}" name="2013" dataDxfId="55" totalsRowDxfId="54"/>
    <tableColumn id="11" xr3:uid="{BFAB8A62-74F3-C543-BF51-711F6F0FCF89}" name="2014" dataDxfId="53" totalsRowDxfId="52"/>
    <tableColumn id="12" xr3:uid="{4DE6C657-F438-3143-B314-EDE53A918E93}" name="2015" dataDxfId="51" totalsRowDxfId="50"/>
    <tableColumn id="13" xr3:uid="{32AB36FB-A0BE-BC4C-A525-1728079D6A83}" name="2016" dataDxfId="49" totalsRowDxfId="48"/>
    <tableColumn id="14" xr3:uid="{9A558F37-4C62-7749-9055-FB1F8614610E}" name="2017" dataDxfId="47" totalsRowDxfId="46"/>
    <tableColumn id="15" xr3:uid="{AF22EAC6-7130-614D-B5E8-991E8A5ECB02}" name="2018" dataDxfId="45" totalsRowDxfId="44"/>
    <tableColumn id="16" xr3:uid="{24BE69EB-D139-F845-A326-93F82BA0881D}" name="2019" dataDxfId="43" totalsRowDxfId="42"/>
    <tableColumn id="17" xr3:uid="{F58416AA-7876-5C45-9363-592D677B07E8}" name="2020" dataDxfId="41" totalsRowDxfId="40"/>
    <tableColumn id="18" xr3:uid="{AC43EF91-2E4A-A94A-940D-FCD8B4156FD5}" name="2021" dataDxfId="39" totalsRowDxfId="38"/>
    <tableColumn id="19" xr3:uid="{EB7A4CB2-F6AD-1749-915F-F4DC20EC206A}" name="2022" dataDxfId="37" totalsRowDxfId="36"/>
    <tableColumn id="20" xr3:uid="{4A4F2DD6-DAC3-F241-A8A6-19FFC9A2EA6A}" name="2023" dataDxfId="35" totalsRowDxfId="34"/>
    <tableColumn id="21" xr3:uid="{A8A426A2-5F13-E742-8C20-4B819A345490}" name="2024" dataDxfId="33" totalsRowDxfId="32"/>
    <tableColumn id="22" xr3:uid="{F4A4308A-57BD-8D44-9349-92B99ADF3A89}" name="2025" dataDxfId="31" totalsRowDxfId="30"/>
    <tableColumn id="23" xr3:uid="{A2246D51-7F53-BC41-AD5A-E7D9806946A7}" name="2026" dataDxfId="29" totalsRowDxfId="28"/>
    <tableColumn id="24" xr3:uid="{82CAB90C-A5FB-F244-85A3-8EFAAA7464DB}" name="2027" dataDxfId="27" totalsRowDxfId="26"/>
    <tableColumn id="25" xr3:uid="{9D288164-765F-534A-975D-58ACFCDA80F0}" name="2028" dataDxfId="25" totalsRowDxfId="24"/>
    <tableColumn id="26" xr3:uid="{1606DBCC-1B07-7745-8DA0-30B3FD39459B}" name="2029" dataDxfId="23" totalsRowDxfId="22"/>
    <tableColumn id="27" xr3:uid="{26C9F398-1222-6D49-8F68-A9496F83AF74}" name="2030" dataDxfId="21" totalsRowDxfId="20"/>
    <tableColumn id="28" xr3:uid="{72B74ED1-EAA2-6440-8E6C-67BDC144FF3A}" name="2031" dataDxfId="19" totalsRowDxfId="18"/>
    <tableColumn id="29" xr3:uid="{71690221-E42A-5547-B2D8-D325DE9D6A88}" name="2032" dataDxfId="17" totalsRowDxfId="16"/>
    <tableColumn id="30" xr3:uid="{D5266123-1BD0-854E-9D2C-5FD9FE537E38}" name="2033" dataDxfId="15" totalsRowDxfId="14"/>
    <tableColumn id="31" xr3:uid="{3C6BAA25-E499-E242-9DF2-5EF68119FE69}" name="2034" dataDxfId="13" totalsRowDxfId="12"/>
    <tableColumn id="32" xr3:uid="{19C62976-CEF0-8245-96B0-B93221A35949}" name="2035" dataDxfId="11" totalsRowDxfId="10"/>
    <tableColumn id="33" xr3:uid="{806C90B0-6D0F-E045-BF85-93212B8F992E}" name="2036" dataDxfId="9" totalsRowDxfId="8"/>
    <tableColumn id="34" xr3:uid="{4282D630-E194-744F-9672-263E86AE8C11}" name="2037" dataDxfId="7" totalsRowDxfId="6"/>
    <tableColumn id="35" xr3:uid="{A9844D7D-A99B-2E46-A643-DCF6B53FF642}" name="2038" dataDxfId="5" totalsRowDxfId="4"/>
    <tableColumn id="36" xr3:uid="{9E5DEA5D-40FA-1841-81F5-2870AE158596}" name="2039" dataDxfId="3" totalsRowDxfId="2"/>
    <tableColumn id="37" xr3:uid="{7FA38E73-E863-1048-84E9-037CE777BD06}" name="2040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www2.aer.ca/t/Production/views/NaturalGasFigureS5_7Albertatotalpurchasedprocessedandproducedgasforoilsandsproduction/NaturalGasFigureS5_7Albertatotalpurchasedprocessedandproducedgasforoilsandsproduction?:embed=y&amp;:showShareOptions=true&amp;:display_count=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5" sqref="A5"/>
    </sheetView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0</v>
      </c>
    </row>
    <row r="3" spans="1:3" x14ac:dyDescent="0.2">
      <c r="A3" s="15" t="s">
        <v>26</v>
      </c>
      <c r="B3" s="14"/>
      <c r="C3" s="14"/>
    </row>
    <row r="6" spans="1:3" x14ac:dyDescent="0.2">
      <c r="A6" s="1" t="s">
        <v>25</v>
      </c>
    </row>
    <row r="8" spans="1:3" x14ac:dyDescent="0.2">
      <c r="A8" s="1" t="s">
        <v>1</v>
      </c>
      <c r="B8" t="s">
        <v>2</v>
      </c>
    </row>
    <row r="9" spans="1:3" x14ac:dyDescent="0.2">
      <c r="B9" s="2">
        <v>2011</v>
      </c>
    </row>
    <row r="10" spans="1:3" x14ac:dyDescent="0.2">
      <c r="B10" t="s">
        <v>3</v>
      </c>
    </row>
    <row r="11" spans="1:3" x14ac:dyDescent="0.2">
      <c r="B11" s="3" t="s">
        <v>4</v>
      </c>
    </row>
    <row r="12" spans="1:3" x14ac:dyDescent="0.2">
      <c r="B12" t="s">
        <v>5</v>
      </c>
    </row>
    <row r="14" spans="1:3" x14ac:dyDescent="0.2">
      <c r="A14" s="1" t="s">
        <v>6</v>
      </c>
    </row>
    <row r="15" spans="1:3" x14ac:dyDescent="0.2">
      <c r="A15" t="s">
        <v>7</v>
      </c>
    </row>
    <row r="16" spans="1:3" x14ac:dyDescent="0.2">
      <c r="A16" t="s">
        <v>8</v>
      </c>
    </row>
  </sheetData>
  <hyperlinks>
    <hyperlink ref="B11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9</v>
      </c>
      <c r="B1" s="8" t="s">
        <v>10</v>
      </c>
    </row>
    <row r="2" spans="1:2" x14ac:dyDescent="0.2">
      <c r="A2" t="s">
        <v>11</v>
      </c>
      <c r="B2">
        <v>30.5</v>
      </c>
    </row>
    <row r="3" spans="1:2" x14ac:dyDescent="0.2">
      <c r="A3" t="s">
        <v>12</v>
      </c>
      <c r="B3">
        <v>-1.1000000000000001</v>
      </c>
    </row>
    <row r="5" spans="1:2" x14ac:dyDescent="0.2">
      <c r="A5" t="s">
        <v>13</v>
      </c>
      <c r="B5" s="5">
        <f>-B3/B2</f>
        <v>3.6065573770491806E-2</v>
      </c>
    </row>
    <row r="6" spans="1:2" x14ac:dyDescent="0.2">
      <c r="A6" t="s">
        <v>14</v>
      </c>
      <c r="B6" s="9">
        <v>2050</v>
      </c>
    </row>
    <row r="7" spans="1:2" x14ac:dyDescent="0.2">
      <c r="A7" s="6" t="s">
        <v>15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FDD5-817A-004A-A222-92E321F13B22}">
  <dimension ref="A1:AU71"/>
  <sheetViews>
    <sheetView tabSelected="1" topLeftCell="A10" zoomScale="137" workbookViewId="0">
      <selection activeCell="G27" sqref="G27"/>
    </sheetView>
  </sheetViews>
  <sheetFormatPr baseColWidth="10" defaultRowHeight="15" x14ac:dyDescent="0.2"/>
  <cols>
    <col min="4" max="4" width="11.1640625" bestFit="1" customWidth="1"/>
    <col min="6" max="6" width="11.1640625" bestFit="1" customWidth="1"/>
  </cols>
  <sheetData>
    <row r="1" spans="1:37" ht="21" x14ac:dyDescent="0.25">
      <c r="A1" s="16" t="s">
        <v>27</v>
      </c>
    </row>
    <row r="2" spans="1:37" ht="21" x14ac:dyDescent="0.25">
      <c r="A2" s="16" t="s">
        <v>28</v>
      </c>
    </row>
    <row r="3" spans="1:37" ht="21" x14ac:dyDescent="0.25">
      <c r="A3" s="16" t="s">
        <v>29</v>
      </c>
    </row>
    <row r="4" spans="1:37" ht="21" x14ac:dyDescent="0.25">
      <c r="A4" s="16" t="s">
        <v>30</v>
      </c>
    </row>
    <row r="5" spans="1:37" ht="21" x14ac:dyDescent="0.25">
      <c r="A5" s="16" t="s">
        <v>31</v>
      </c>
    </row>
    <row r="6" spans="1:37" ht="21" x14ac:dyDescent="0.25">
      <c r="A6" s="17" t="s">
        <v>32</v>
      </c>
    </row>
    <row r="7" spans="1:37" ht="19" x14ac:dyDescent="0.25">
      <c r="A7" s="18" t="s">
        <v>33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37" x14ac:dyDescent="0.2">
      <c r="A8" s="19" t="s">
        <v>34</v>
      </c>
      <c r="B8" s="19" t="s">
        <v>35</v>
      </c>
      <c r="C8" s="19" t="s">
        <v>36</v>
      </c>
      <c r="D8" s="19" t="s">
        <v>37</v>
      </c>
      <c r="E8" s="19" t="s">
        <v>38</v>
      </c>
      <c r="F8" s="19" t="s">
        <v>39</v>
      </c>
      <c r="G8" s="19" t="s">
        <v>40</v>
      </c>
      <c r="H8" s="19" t="s">
        <v>41</v>
      </c>
      <c r="I8" s="19" t="s">
        <v>42</v>
      </c>
      <c r="J8" s="19" t="s">
        <v>43</v>
      </c>
      <c r="K8" s="19" t="s">
        <v>44</v>
      </c>
      <c r="L8" s="19" t="s">
        <v>45</v>
      </c>
      <c r="M8" s="19" t="s">
        <v>46</v>
      </c>
      <c r="N8" s="19" t="s">
        <v>47</v>
      </c>
      <c r="O8" s="19" t="s">
        <v>48</v>
      </c>
      <c r="P8" s="19" t="s">
        <v>49</v>
      </c>
      <c r="Q8" s="19" t="s">
        <v>50</v>
      </c>
      <c r="R8" s="19" t="s">
        <v>51</v>
      </c>
      <c r="S8" s="19" t="s">
        <v>52</v>
      </c>
      <c r="T8" s="19" t="s">
        <v>53</v>
      </c>
      <c r="U8" s="19" t="s">
        <v>54</v>
      </c>
      <c r="V8" s="19" t="s">
        <v>55</v>
      </c>
      <c r="W8" s="19" t="s">
        <v>56</v>
      </c>
      <c r="X8" s="19" t="s">
        <v>57</v>
      </c>
      <c r="Y8" s="19" t="s">
        <v>58</v>
      </c>
      <c r="Z8" s="19" t="s">
        <v>59</v>
      </c>
      <c r="AA8" s="19" t="s">
        <v>60</v>
      </c>
      <c r="AB8" s="19" t="s">
        <v>61</v>
      </c>
      <c r="AC8" s="19" t="s">
        <v>62</v>
      </c>
      <c r="AD8" s="19" t="s">
        <v>63</v>
      </c>
      <c r="AE8" s="19" t="s">
        <v>64</v>
      </c>
      <c r="AF8" s="19" t="s">
        <v>65</v>
      </c>
      <c r="AG8" s="19" t="s">
        <v>66</v>
      </c>
      <c r="AH8" s="19" t="s">
        <v>67</v>
      </c>
      <c r="AI8" s="19" t="s">
        <v>68</v>
      </c>
      <c r="AJ8" s="19" t="s">
        <v>69</v>
      </c>
      <c r="AK8" s="19" t="s">
        <v>70</v>
      </c>
    </row>
    <row r="9" spans="1:37" x14ac:dyDescent="0.2">
      <c r="A9" s="19" t="s">
        <v>71</v>
      </c>
      <c r="B9" s="19">
        <v>1930.76</v>
      </c>
      <c r="C9" s="19">
        <v>2027.79</v>
      </c>
      <c r="D9" s="19">
        <v>2156.8200000000002</v>
      </c>
      <c r="E9" s="19">
        <v>2027.67</v>
      </c>
      <c r="F9" s="19">
        <v>2098.54</v>
      </c>
      <c r="G9" s="19">
        <v>2213.69</v>
      </c>
      <c r="H9" s="19">
        <v>2300.2600000000002</v>
      </c>
      <c r="I9" s="19">
        <v>2450.63</v>
      </c>
      <c r="J9" s="19">
        <v>2596.16</v>
      </c>
      <c r="K9" s="19">
        <v>2665.88</v>
      </c>
      <c r="L9" s="19">
        <v>2764.02</v>
      </c>
      <c r="M9" s="19">
        <v>2858.13</v>
      </c>
      <c r="N9" s="19">
        <v>2978.95</v>
      </c>
      <c r="O9" s="19">
        <v>3033.75</v>
      </c>
      <c r="P9" s="19">
        <v>3076.17</v>
      </c>
      <c r="Q9" s="19">
        <v>3120.82</v>
      </c>
      <c r="R9" s="19">
        <v>3152.48</v>
      </c>
      <c r="S9" s="19">
        <v>3164.07</v>
      </c>
      <c r="T9" s="19">
        <v>3184.65</v>
      </c>
      <c r="U9" s="19">
        <v>3187.61</v>
      </c>
      <c r="V9" s="19">
        <v>3211.89</v>
      </c>
      <c r="W9" s="19">
        <v>3277.29</v>
      </c>
      <c r="X9" s="19">
        <v>3307.4</v>
      </c>
      <c r="Y9" s="19">
        <v>3315.42</v>
      </c>
      <c r="Z9" s="19">
        <v>3348.07</v>
      </c>
      <c r="AA9" s="19">
        <v>3401.86</v>
      </c>
      <c r="AB9" s="19">
        <v>3444.93</v>
      </c>
      <c r="AC9" s="19">
        <v>3450.76</v>
      </c>
      <c r="AD9" s="19">
        <v>3459.75</v>
      </c>
      <c r="AE9" s="19">
        <v>3476.62</v>
      </c>
      <c r="AF9" s="19">
        <v>3490.01</v>
      </c>
      <c r="AG9" s="19">
        <v>3518.74</v>
      </c>
      <c r="AH9" s="19">
        <v>3532.18</v>
      </c>
      <c r="AI9" s="19">
        <v>3535.76</v>
      </c>
      <c r="AJ9" s="19">
        <v>3543.85</v>
      </c>
      <c r="AK9" s="19">
        <v>3545.49</v>
      </c>
    </row>
    <row r="10" spans="1:37" x14ac:dyDescent="0.2">
      <c r="A10" s="19" t="s">
        <v>72</v>
      </c>
      <c r="B10" s="19">
        <v>152.54</v>
      </c>
      <c r="C10" s="19">
        <v>158.97</v>
      </c>
      <c r="D10" s="19">
        <v>156.08000000000001</v>
      </c>
      <c r="E10" s="19">
        <v>155.63999999999999</v>
      </c>
      <c r="F10" s="19">
        <v>156.63999999999999</v>
      </c>
      <c r="G10" s="19">
        <v>159.72</v>
      </c>
      <c r="H10" s="19">
        <v>163.35</v>
      </c>
      <c r="I10" s="19">
        <v>172.56</v>
      </c>
      <c r="J10" s="19">
        <v>177.27</v>
      </c>
      <c r="K10" s="19">
        <v>181.07</v>
      </c>
      <c r="L10" s="19">
        <v>183.89</v>
      </c>
      <c r="M10" s="19">
        <v>185.28</v>
      </c>
      <c r="N10" s="19">
        <v>187.13</v>
      </c>
      <c r="O10" s="19">
        <v>191.42</v>
      </c>
      <c r="P10" s="19">
        <v>196.25</v>
      </c>
      <c r="Q10" s="19">
        <v>198.94</v>
      </c>
      <c r="R10" s="19">
        <v>201.03</v>
      </c>
      <c r="S10" s="19">
        <v>203.76</v>
      </c>
      <c r="T10" s="19">
        <v>207.38</v>
      </c>
      <c r="U10" s="19">
        <v>210.05</v>
      </c>
      <c r="V10" s="19">
        <v>213.34</v>
      </c>
      <c r="W10" s="19">
        <v>217.87</v>
      </c>
      <c r="X10" s="19">
        <v>221.17</v>
      </c>
      <c r="Y10" s="19">
        <v>223.54</v>
      </c>
      <c r="Z10" s="19">
        <v>226.63</v>
      </c>
      <c r="AA10" s="19">
        <v>230.33</v>
      </c>
      <c r="AB10" s="19">
        <v>233.67</v>
      </c>
      <c r="AC10" s="19">
        <v>235.45</v>
      </c>
      <c r="AD10" s="19">
        <v>237.33</v>
      </c>
      <c r="AE10" s="19">
        <v>239.57</v>
      </c>
      <c r="AF10" s="19">
        <v>241.58</v>
      </c>
      <c r="AG10" s="19">
        <v>244.48</v>
      </c>
      <c r="AH10" s="19">
        <v>246.98</v>
      </c>
      <c r="AI10" s="19">
        <v>249.14</v>
      </c>
      <c r="AJ10" s="19">
        <v>251.57</v>
      </c>
      <c r="AK10" s="19">
        <v>253.76</v>
      </c>
    </row>
    <row r="11" spans="1:37" x14ac:dyDescent="0.2">
      <c r="A11" s="19" t="s">
        <v>73</v>
      </c>
      <c r="B11" s="19">
        <v>355.89</v>
      </c>
      <c r="C11" s="19">
        <v>364.18</v>
      </c>
      <c r="D11" s="19">
        <v>358.61</v>
      </c>
      <c r="E11" s="19">
        <v>324.42</v>
      </c>
      <c r="F11" s="19">
        <v>317.33</v>
      </c>
      <c r="G11" s="19">
        <v>304.29000000000002</v>
      </c>
      <c r="H11" s="19">
        <v>319.77</v>
      </c>
      <c r="I11" s="19">
        <v>317.68</v>
      </c>
      <c r="J11" s="19">
        <v>324.51</v>
      </c>
      <c r="K11" s="19">
        <v>340.78</v>
      </c>
      <c r="L11" s="19">
        <v>353.44</v>
      </c>
      <c r="M11" s="19">
        <v>374.1</v>
      </c>
      <c r="N11" s="19">
        <v>377.12</v>
      </c>
      <c r="O11" s="19">
        <v>379.05</v>
      </c>
      <c r="P11" s="19">
        <v>380.34</v>
      </c>
      <c r="Q11" s="19">
        <v>413.86</v>
      </c>
      <c r="R11" s="19">
        <v>445.48</v>
      </c>
      <c r="S11" s="19">
        <v>446.02</v>
      </c>
      <c r="T11" s="19">
        <v>446.52</v>
      </c>
      <c r="U11" s="19">
        <v>447.6</v>
      </c>
      <c r="V11" s="19">
        <v>446.75</v>
      </c>
      <c r="W11" s="19">
        <v>446.85</v>
      </c>
      <c r="X11" s="19">
        <v>447.01</v>
      </c>
      <c r="Y11" s="19">
        <v>448.13</v>
      </c>
      <c r="Z11" s="19">
        <v>447.28</v>
      </c>
      <c r="AA11" s="19">
        <v>447.4</v>
      </c>
      <c r="AB11" s="19">
        <v>447.58</v>
      </c>
      <c r="AC11" s="19">
        <v>448.56</v>
      </c>
      <c r="AD11" s="19">
        <v>447.51</v>
      </c>
      <c r="AE11" s="19">
        <v>447.56</v>
      </c>
      <c r="AF11" s="19">
        <v>447.61</v>
      </c>
      <c r="AG11" s="19">
        <v>448.72</v>
      </c>
      <c r="AH11" s="19">
        <v>448.05</v>
      </c>
      <c r="AI11" s="19">
        <v>448.34</v>
      </c>
      <c r="AJ11" s="19">
        <v>448.73</v>
      </c>
      <c r="AK11" s="19">
        <v>450.09</v>
      </c>
    </row>
    <row r="12" spans="1:37" x14ac:dyDescent="0.2">
      <c r="A12" s="19" t="s">
        <v>74</v>
      </c>
      <c r="B12" s="19">
        <v>951.9</v>
      </c>
      <c r="C12" s="19">
        <v>1023.27</v>
      </c>
      <c r="D12" s="19">
        <v>1147.27</v>
      </c>
      <c r="E12" s="19">
        <v>1116.6099999999999</v>
      </c>
      <c r="F12" s="19">
        <v>1141.8699999999999</v>
      </c>
      <c r="G12" s="19">
        <v>1233.04</v>
      </c>
      <c r="H12" s="19">
        <v>1289.82</v>
      </c>
      <c r="I12" s="19">
        <v>1443.27</v>
      </c>
      <c r="J12" s="19">
        <v>1549.69</v>
      </c>
      <c r="K12" s="19">
        <v>1570.23</v>
      </c>
      <c r="L12" s="19">
        <v>1674.11</v>
      </c>
      <c r="M12" s="19">
        <v>1735.33</v>
      </c>
      <c r="N12" s="19">
        <v>1839.7</v>
      </c>
      <c r="O12" s="19">
        <v>1872.51</v>
      </c>
      <c r="P12" s="19">
        <v>1889.93</v>
      </c>
      <c r="Q12" s="19">
        <v>1891.84</v>
      </c>
      <c r="R12" s="19">
        <v>1888.94</v>
      </c>
      <c r="S12" s="19">
        <v>1897.15</v>
      </c>
      <c r="T12" s="19">
        <v>1910.18</v>
      </c>
      <c r="U12" s="19">
        <v>1904.94</v>
      </c>
      <c r="V12" s="19">
        <v>1922.81</v>
      </c>
      <c r="W12" s="19">
        <v>1980.32</v>
      </c>
      <c r="X12" s="19">
        <v>2005.15</v>
      </c>
      <c r="Y12" s="19">
        <v>2007.86</v>
      </c>
      <c r="Z12" s="19">
        <v>2033.64</v>
      </c>
      <c r="AA12" s="19">
        <v>2079.44</v>
      </c>
      <c r="AB12" s="19">
        <v>2117.08</v>
      </c>
      <c r="AC12" s="19">
        <v>2120.34</v>
      </c>
      <c r="AD12" s="19">
        <v>2128.33</v>
      </c>
      <c r="AE12" s="19">
        <v>2142.34</v>
      </c>
      <c r="AF12" s="19">
        <v>2153.52</v>
      </c>
      <c r="AG12" s="19">
        <v>2177.0300000000002</v>
      </c>
      <c r="AH12" s="19">
        <v>2188.04</v>
      </c>
      <c r="AI12" s="19">
        <v>2188.96</v>
      </c>
      <c r="AJ12" s="19">
        <v>2193.52</v>
      </c>
      <c r="AK12" s="19">
        <v>2191.2800000000002</v>
      </c>
    </row>
    <row r="13" spans="1:37" x14ac:dyDescent="0.2">
      <c r="A13" s="19" t="s">
        <v>75</v>
      </c>
      <c r="B13" s="19">
        <v>109.68</v>
      </c>
      <c r="C13" s="19">
        <v>116.23</v>
      </c>
      <c r="D13" s="19">
        <v>121.09</v>
      </c>
      <c r="E13" s="19">
        <v>129.58000000000001</v>
      </c>
      <c r="F13" s="19">
        <v>123.7</v>
      </c>
      <c r="G13" s="19">
        <v>147.35</v>
      </c>
      <c r="H13" s="19">
        <v>150.53</v>
      </c>
      <c r="I13" s="19">
        <v>143.38999999999999</v>
      </c>
      <c r="J13" s="19">
        <v>157.72</v>
      </c>
      <c r="K13" s="19">
        <v>178.16</v>
      </c>
      <c r="L13" s="19">
        <v>152.66</v>
      </c>
      <c r="M13" s="19">
        <v>149.97999999999999</v>
      </c>
      <c r="N13" s="19">
        <v>155.31</v>
      </c>
      <c r="O13" s="19">
        <v>159.38</v>
      </c>
      <c r="P13" s="19">
        <v>165.52</v>
      </c>
      <c r="Q13" s="19">
        <v>168.62</v>
      </c>
      <c r="R13" s="19">
        <v>170.33</v>
      </c>
      <c r="S13" s="19">
        <v>172.03</v>
      </c>
      <c r="T13" s="19">
        <v>174.56</v>
      </c>
      <c r="U13" s="19">
        <v>176.82</v>
      </c>
      <c r="V13" s="19">
        <v>178.4</v>
      </c>
      <c r="W13" s="19">
        <v>179.8</v>
      </c>
      <c r="X13" s="19">
        <v>181.76</v>
      </c>
      <c r="Y13" s="19">
        <v>183.86</v>
      </c>
      <c r="Z13" s="19">
        <v>185.5</v>
      </c>
      <c r="AA13" s="19">
        <v>186.76</v>
      </c>
      <c r="AB13" s="19">
        <v>188.25</v>
      </c>
      <c r="AC13" s="19">
        <v>189.71</v>
      </c>
      <c r="AD13" s="19">
        <v>191.17</v>
      </c>
      <c r="AE13" s="19">
        <v>192.71</v>
      </c>
      <c r="AF13" s="19">
        <v>194.02</v>
      </c>
      <c r="AG13" s="19">
        <v>195.42</v>
      </c>
      <c r="AH13" s="19">
        <v>196.99</v>
      </c>
      <c r="AI13" s="19">
        <v>198.76</v>
      </c>
      <c r="AJ13" s="19">
        <v>200.81</v>
      </c>
      <c r="AK13" s="19">
        <v>202.9</v>
      </c>
    </row>
    <row r="14" spans="1:37" x14ac:dyDescent="0.2">
      <c r="A14" s="19" t="s">
        <v>76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</row>
    <row r="15" spans="1:37" x14ac:dyDescent="0.2">
      <c r="A15" s="19" t="s">
        <v>77</v>
      </c>
      <c r="B15" s="19">
        <v>255.62</v>
      </c>
      <c r="C15" s="19">
        <v>278.81</v>
      </c>
      <c r="D15" s="19">
        <v>288.79000000000002</v>
      </c>
      <c r="E15" s="19">
        <v>224.71</v>
      </c>
      <c r="F15" s="19">
        <v>268.74</v>
      </c>
      <c r="G15" s="19">
        <v>290.22000000000003</v>
      </c>
      <c r="H15" s="19">
        <v>297.27999999999997</v>
      </c>
      <c r="I15" s="19">
        <v>295.64999999999998</v>
      </c>
      <c r="J15" s="19">
        <v>298.58</v>
      </c>
      <c r="K15" s="19">
        <v>292.64</v>
      </c>
      <c r="L15" s="19">
        <v>306.27</v>
      </c>
      <c r="M15" s="19">
        <v>321.10000000000002</v>
      </c>
      <c r="N15" s="19">
        <v>327.62</v>
      </c>
      <c r="O15" s="19">
        <v>340.39</v>
      </c>
      <c r="P15" s="19">
        <v>354.05</v>
      </c>
      <c r="Q15" s="19">
        <v>358.54</v>
      </c>
      <c r="R15" s="19">
        <v>358.73</v>
      </c>
      <c r="S15" s="19">
        <v>358.18</v>
      </c>
      <c r="T15" s="19">
        <v>359.97</v>
      </c>
      <c r="U15" s="19">
        <v>363.03</v>
      </c>
      <c r="V15" s="19">
        <v>366.36</v>
      </c>
      <c r="W15" s="19">
        <v>369.17</v>
      </c>
      <c r="X15" s="19">
        <v>369.85</v>
      </c>
      <c r="Y15" s="19">
        <v>370.36</v>
      </c>
      <c r="Z15" s="19">
        <v>374.23</v>
      </c>
      <c r="AA15" s="19">
        <v>378.01</v>
      </c>
      <c r="AB15" s="19">
        <v>379.27</v>
      </c>
      <c r="AC15" s="19">
        <v>378.48</v>
      </c>
      <c r="AD15" s="19">
        <v>378</v>
      </c>
      <c r="AE15" s="19">
        <v>377.82</v>
      </c>
      <c r="AF15" s="19">
        <v>377.47</v>
      </c>
      <c r="AG15" s="19">
        <v>377.92</v>
      </c>
      <c r="AH15" s="19">
        <v>377.57</v>
      </c>
      <c r="AI15" s="19">
        <v>376.59</v>
      </c>
      <c r="AJ15" s="19">
        <v>375.78</v>
      </c>
      <c r="AK15" s="19">
        <v>374.55</v>
      </c>
    </row>
    <row r="16" spans="1:37" x14ac:dyDescent="0.2">
      <c r="A16" s="19" t="s">
        <v>78</v>
      </c>
      <c r="B16" s="19">
        <v>95.2</v>
      </c>
      <c r="C16" s="19">
        <v>67.03</v>
      </c>
      <c r="D16" s="19">
        <v>66.17</v>
      </c>
      <c r="E16" s="19">
        <v>58.11</v>
      </c>
      <c r="F16" s="19">
        <v>60.09</v>
      </c>
      <c r="G16" s="19">
        <v>59.42</v>
      </c>
      <c r="H16" s="19">
        <v>57.52</v>
      </c>
      <c r="I16" s="19">
        <v>59.32</v>
      </c>
      <c r="J16" s="19">
        <v>71.28</v>
      </c>
      <c r="K16" s="19">
        <v>86.48</v>
      </c>
      <c r="L16" s="19">
        <v>78.62</v>
      </c>
      <c r="M16" s="19">
        <v>78.3</v>
      </c>
      <c r="N16" s="19">
        <v>78.86</v>
      </c>
      <c r="O16" s="19">
        <v>78.66</v>
      </c>
      <c r="P16" s="19">
        <v>78.47</v>
      </c>
      <c r="Q16" s="19">
        <v>78.069999999999993</v>
      </c>
      <c r="R16" s="19">
        <v>77.63</v>
      </c>
      <c r="S16" s="19">
        <v>77.180000000000007</v>
      </c>
      <c r="T16" s="19">
        <v>76.78</v>
      </c>
      <c r="U16" s="19">
        <v>76.34</v>
      </c>
      <c r="V16" s="19">
        <v>75.849999999999994</v>
      </c>
      <c r="W16" s="19">
        <v>75.34</v>
      </c>
      <c r="X16" s="19">
        <v>74.83</v>
      </c>
      <c r="Y16" s="19">
        <v>74.3</v>
      </c>
      <c r="Z16" s="19">
        <v>73.73</v>
      </c>
      <c r="AA16" s="19">
        <v>73.150000000000006</v>
      </c>
      <c r="AB16" s="19">
        <v>72.55</v>
      </c>
      <c r="AC16" s="19">
        <v>71.900000000000006</v>
      </c>
      <c r="AD16" s="19">
        <v>71.260000000000005</v>
      </c>
      <c r="AE16" s="19">
        <v>70.64</v>
      </c>
      <c r="AF16" s="19">
        <v>70</v>
      </c>
      <c r="AG16" s="19">
        <v>69.489999999999995</v>
      </c>
      <c r="AH16" s="19">
        <v>68.98</v>
      </c>
      <c r="AI16" s="19">
        <v>68.48</v>
      </c>
      <c r="AJ16" s="19">
        <v>68</v>
      </c>
      <c r="AK16" s="19">
        <v>67.53</v>
      </c>
    </row>
    <row r="17" spans="1:47" x14ac:dyDescent="0.2">
      <c r="A17" s="19" t="s">
        <v>79</v>
      </c>
      <c r="B17" s="19">
        <v>1.35</v>
      </c>
      <c r="C17" s="19">
        <v>10.29</v>
      </c>
      <c r="D17" s="19">
        <v>9.5500000000000007</v>
      </c>
      <c r="E17" s="19">
        <v>9.06</v>
      </c>
      <c r="F17" s="19">
        <v>9.32</v>
      </c>
      <c r="G17" s="19">
        <v>9.61</v>
      </c>
      <c r="H17" s="19">
        <v>9.59</v>
      </c>
      <c r="I17" s="19">
        <v>5.98</v>
      </c>
      <c r="J17" s="19">
        <v>4.33</v>
      </c>
      <c r="K17" s="19">
        <v>3.18</v>
      </c>
      <c r="L17" s="19">
        <v>4.1900000000000004</v>
      </c>
      <c r="M17" s="19">
        <v>4.08</v>
      </c>
      <c r="N17" s="19">
        <v>4.0999999999999996</v>
      </c>
      <c r="O17" s="19">
        <v>4.1100000000000003</v>
      </c>
      <c r="P17" s="19">
        <v>4.18</v>
      </c>
      <c r="Q17" s="19">
        <v>4.2699999999999996</v>
      </c>
      <c r="R17" s="19">
        <v>4.33</v>
      </c>
      <c r="S17" s="19">
        <v>4.3600000000000003</v>
      </c>
      <c r="T17" s="19">
        <v>4.4400000000000004</v>
      </c>
      <c r="U17" s="19">
        <v>4.51</v>
      </c>
      <c r="V17" s="19">
        <v>4.51</v>
      </c>
      <c r="W17" s="19">
        <v>4.5</v>
      </c>
      <c r="X17" s="19">
        <v>4.55</v>
      </c>
      <c r="Y17" s="19">
        <v>4.5999999999999996</v>
      </c>
      <c r="Z17" s="19">
        <v>4.5999999999999996</v>
      </c>
      <c r="AA17" s="19">
        <v>4.5599999999999996</v>
      </c>
      <c r="AB17" s="19">
        <v>4.55</v>
      </c>
      <c r="AC17" s="19">
        <v>4.55</v>
      </c>
      <c r="AD17" s="19">
        <v>4.5599999999999996</v>
      </c>
      <c r="AE17" s="19">
        <v>4.5599999999999996</v>
      </c>
      <c r="AF17" s="19">
        <v>4.55</v>
      </c>
      <c r="AG17" s="19">
        <v>4.54</v>
      </c>
      <c r="AH17" s="19">
        <v>4.54</v>
      </c>
      <c r="AI17" s="19">
        <v>4.5599999999999996</v>
      </c>
      <c r="AJ17" s="19">
        <v>4.59</v>
      </c>
      <c r="AK17" s="19">
        <v>4.62</v>
      </c>
    </row>
    <row r="18" spans="1:47" x14ac:dyDescent="0.2">
      <c r="A18" s="19" t="s">
        <v>80</v>
      </c>
      <c r="B18" s="19">
        <v>8.59</v>
      </c>
      <c r="C18" s="19">
        <v>9.02</v>
      </c>
      <c r="D18" s="19">
        <v>9.27</v>
      </c>
      <c r="E18" s="19">
        <v>9.5500000000000007</v>
      </c>
      <c r="F18" s="19">
        <v>20.86</v>
      </c>
      <c r="G18" s="19">
        <v>10.02</v>
      </c>
      <c r="H18" s="19">
        <v>12.39</v>
      </c>
      <c r="I18" s="19">
        <v>12.78</v>
      </c>
      <c r="J18" s="19">
        <v>12.77</v>
      </c>
      <c r="K18" s="19">
        <v>13.33</v>
      </c>
      <c r="L18" s="19">
        <v>10.84</v>
      </c>
      <c r="M18" s="19">
        <v>9.94</v>
      </c>
      <c r="N18" s="19">
        <v>9.11</v>
      </c>
      <c r="O18" s="19">
        <v>8.24</v>
      </c>
      <c r="P18" s="19">
        <v>7.43</v>
      </c>
      <c r="Q18" s="19">
        <v>6.68</v>
      </c>
      <c r="R18" s="19">
        <v>6</v>
      </c>
      <c r="S18" s="19">
        <v>5.38</v>
      </c>
      <c r="T18" s="19">
        <v>4.82</v>
      </c>
      <c r="U18" s="19">
        <v>4.32</v>
      </c>
      <c r="V18" s="19">
        <v>3.86</v>
      </c>
      <c r="W18" s="19">
        <v>3.45</v>
      </c>
      <c r="X18" s="19">
        <v>3.09</v>
      </c>
      <c r="Y18" s="19">
        <v>2.76</v>
      </c>
      <c r="Z18" s="19">
        <v>2.4700000000000002</v>
      </c>
      <c r="AA18" s="19">
        <v>2.21</v>
      </c>
      <c r="AB18" s="19">
        <v>1.98</v>
      </c>
      <c r="AC18" s="19">
        <v>1.77</v>
      </c>
      <c r="AD18" s="19">
        <v>1.58</v>
      </c>
      <c r="AE18" s="19">
        <v>1.42</v>
      </c>
      <c r="AF18" s="19">
        <v>1.27</v>
      </c>
      <c r="AG18" s="19">
        <v>1.1499999999999999</v>
      </c>
      <c r="AH18" s="19">
        <v>1.03</v>
      </c>
      <c r="AI18" s="19">
        <v>0.93</v>
      </c>
      <c r="AJ18" s="19">
        <v>0.84</v>
      </c>
      <c r="AK18" s="19">
        <v>0.76</v>
      </c>
    </row>
    <row r="19" spans="1:47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47" x14ac:dyDescent="0.2">
      <c r="A20" s="25" t="s">
        <v>98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47" x14ac:dyDescent="0.2">
      <c r="A21" s="19" t="s">
        <v>99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47" x14ac:dyDescent="0.2">
      <c r="A22" s="19" t="s">
        <v>104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 spans="1:47" x14ac:dyDescent="0.2">
      <c r="A23" s="19" t="s">
        <v>100</v>
      </c>
      <c r="B23" s="19"/>
      <c r="C23" s="19"/>
      <c r="D23" s="19"/>
      <c r="E23" s="19"/>
      <c r="F23" s="22">
        <f>84.33*1000</f>
        <v>84330</v>
      </c>
      <c r="G23" s="23" t="s">
        <v>86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 spans="1:47" x14ac:dyDescent="0.2">
      <c r="A24" s="19" t="s">
        <v>101</v>
      </c>
      <c r="B24" s="19"/>
      <c r="C24" s="19"/>
      <c r="D24" s="19"/>
      <c r="E24" s="19"/>
      <c r="F24" s="19">
        <v>26.853000000000002</v>
      </c>
      <c r="G24" s="19" t="s">
        <v>102</v>
      </c>
      <c r="H24" t="s">
        <v>85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47" x14ac:dyDescent="0.2">
      <c r="A25" s="19" t="s">
        <v>119</v>
      </c>
      <c r="B25" s="19"/>
      <c r="C25" s="19"/>
      <c r="D25" s="19"/>
      <c r="E25" s="19"/>
      <c r="F25" s="19">
        <v>2025</v>
      </c>
      <c r="G25" s="19" t="s">
        <v>120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 spans="1:47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spans="1:47" x14ac:dyDescent="0.2">
      <c r="A27" s="19" t="s">
        <v>117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>
        <f>F23</f>
        <v>84330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 spans="1:47" x14ac:dyDescent="0.2">
      <c r="A28" s="19" t="s">
        <v>81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>
        <f>L27/F24*365/1000</f>
        <v>1146.257401407664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>
        <v>2041</v>
      </c>
      <c r="AM28">
        <v>2042</v>
      </c>
      <c r="AN28">
        <v>2043</v>
      </c>
      <c r="AO28">
        <v>2044</v>
      </c>
      <c r="AP28">
        <v>2045</v>
      </c>
      <c r="AQ28">
        <v>2046</v>
      </c>
      <c r="AR28">
        <v>2047</v>
      </c>
      <c r="AS28">
        <v>2048</v>
      </c>
      <c r="AT28">
        <v>2049</v>
      </c>
      <c r="AU28">
        <v>2050</v>
      </c>
    </row>
    <row r="29" spans="1:47" x14ac:dyDescent="0.2">
      <c r="A29" s="19" t="s">
        <v>82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0">
        <f t="shared" ref="L29:AK29" si="0">$L$28*SUM(L61:L62)/SUM($L$61:$L$62)</f>
        <v>1146.257401407664</v>
      </c>
      <c r="M29" s="20">
        <f t="shared" si="0"/>
        <v>1205.0770716731188</v>
      </c>
      <c r="N29" s="20">
        <f t="shared" si="0"/>
        <v>1294.1689024841437</v>
      </c>
      <c r="O29" s="20">
        <f t="shared" si="0"/>
        <v>1368.9279772227685</v>
      </c>
      <c r="P29" s="20">
        <f t="shared" si="0"/>
        <v>1437.3512294544041</v>
      </c>
      <c r="Q29" s="20">
        <f t="shared" si="0"/>
        <v>1461.0606397527636</v>
      </c>
      <c r="R29" s="20">
        <f t="shared" si="0"/>
        <v>1478.9380071274263</v>
      </c>
      <c r="S29" s="20">
        <f t="shared" si="0"/>
        <v>1502.107329404058</v>
      </c>
      <c r="T29" s="20">
        <f t="shared" si="0"/>
        <v>1538.8287763267274</v>
      </c>
      <c r="U29" s="20">
        <f t="shared" si="0"/>
        <v>1551.2871092648966</v>
      </c>
      <c r="V29" s="20">
        <f t="shared" si="0"/>
        <v>1590.94046259123</v>
      </c>
      <c r="W29" s="20">
        <f t="shared" si="0"/>
        <v>1664.5694371835509</v>
      </c>
      <c r="X29" s="20">
        <f t="shared" si="0"/>
        <v>1701.8037407991212</v>
      </c>
      <c r="Y29" s="20">
        <f t="shared" si="0"/>
        <v>1713.5676748522121</v>
      </c>
      <c r="Z29" s="20">
        <f t="shared" si="0"/>
        <v>1744.6749294817978</v>
      </c>
      <c r="AA29" s="20">
        <f t="shared" si="0"/>
        <v>1799.9136800065551</v>
      </c>
      <c r="AB29" s="20">
        <f t="shared" si="0"/>
        <v>1848.267442892987</v>
      </c>
      <c r="AC29" s="20">
        <f t="shared" si="0"/>
        <v>1859.0510491083205</v>
      </c>
      <c r="AD29" s="20">
        <f t="shared" si="0"/>
        <v>1875.4896946099773</v>
      </c>
      <c r="AE29" s="20">
        <f t="shared" si="0"/>
        <v>1896.7982094167921</v>
      </c>
      <c r="AF29" s="20">
        <f t="shared" si="0"/>
        <v>1915.5560564235145</v>
      </c>
      <c r="AG29" s="20">
        <f t="shared" si="0"/>
        <v>1945.646674776907</v>
      </c>
      <c r="AH29" s="20">
        <f t="shared" si="0"/>
        <v>1961.3727671742681</v>
      </c>
      <c r="AI29" s="20">
        <f t="shared" si="0"/>
        <v>1965.5436990395422</v>
      </c>
      <c r="AJ29" s="20">
        <f t="shared" si="0"/>
        <v>1972.8144638362444</v>
      </c>
      <c r="AK29" s="20">
        <f t="shared" si="0"/>
        <v>1972.2153746020592</v>
      </c>
      <c r="AL29" s="33">
        <f>IF(AK29=0,0,AK29*(1+($AJ29/$Z29-1)/10))</f>
        <v>1998.0047230706612</v>
      </c>
      <c r="AM29" s="33">
        <f>IF(AL29=0,0,AL29*(1+($AL29/$AC29-1)/10))</f>
        <v>2012.938691505683</v>
      </c>
      <c r="AN29" s="33">
        <f>IF(AM29=0,0,AM29*(1+($AL29/$AC29-1)/10))</f>
        <v>2027.984283006778</v>
      </c>
      <c r="AO29" s="33">
        <f t="shared" ref="AO29:AU29" si="1">IF(AN29=0,0,AN29*(1+($AL29/$AC29-1)/10))</f>
        <v>2043.142331893969</v>
      </c>
      <c r="AP29" s="33">
        <f t="shared" si="1"/>
        <v>2058.4136787233538</v>
      </c>
      <c r="AQ29" s="33">
        <f t="shared" si="1"/>
        <v>2073.7991703337179</v>
      </c>
      <c r="AR29" s="33">
        <f t="shared" si="1"/>
        <v>2089.2996598934928</v>
      </c>
      <c r="AS29" s="33">
        <f t="shared" si="1"/>
        <v>2104.9160069480677</v>
      </c>
      <c r="AT29" s="33">
        <f t="shared" si="1"/>
        <v>2120.6490774674526</v>
      </c>
      <c r="AU29" s="33">
        <f t="shared" si="1"/>
        <v>2136.4997438942992</v>
      </c>
    </row>
    <row r="30" spans="1:47" x14ac:dyDescent="0.2">
      <c r="A30" s="19" t="s">
        <v>103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1">
        <f>L29/L12</f>
        <v>0.68469658589200477</v>
      </c>
      <c r="M30" s="21">
        <f>M29/M12</f>
        <v>0.69443683430420655</v>
      </c>
      <c r="N30" s="21">
        <f t="shared" ref="N30:AK30" si="2">N29/N12</f>
        <v>0.70346736015879963</v>
      </c>
      <c r="O30" s="21">
        <f t="shared" si="2"/>
        <v>0.73106577653671734</v>
      </c>
      <c r="P30" s="21">
        <f t="shared" si="2"/>
        <v>0.76053146383961523</v>
      </c>
      <c r="Q30" s="21">
        <f t="shared" si="2"/>
        <v>0.77229609256214249</v>
      </c>
      <c r="R30" s="21">
        <f t="shared" si="2"/>
        <v>0.78294599464642933</v>
      </c>
      <c r="S30" s="21">
        <f t="shared" si="2"/>
        <v>0.79177046064046486</v>
      </c>
      <c r="T30" s="21">
        <f t="shared" si="2"/>
        <v>0.8055935965860429</v>
      </c>
      <c r="U30" s="21">
        <f t="shared" si="2"/>
        <v>0.81434959067734236</v>
      </c>
      <c r="V30" s="21">
        <f t="shared" si="2"/>
        <v>0.82740388420656752</v>
      </c>
      <c r="W30" s="21">
        <f t="shared" si="2"/>
        <v>0.84055578754118065</v>
      </c>
      <c r="X30" s="21">
        <f t="shared" si="2"/>
        <v>0.84871642560363125</v>
      </c>
      <c r="Y30" s="21">
        <f t="shared" si="2"/>
        <v>0.85342985808383665</v>
      </c>
      <c r="Z30" s="21">
        <f t="shared" si="2"/>
        <v>0.85790746124279504</v>
      </c>
      <c r="AA30" s="21">
        <f t="shared" si="2"/>
        <v>0.86557615512183805</v>
      </c>
      <c r="AB30" s="21">
        <f t="shared" si="2"/>
        <v>0.87302673630329841</v>
      </c>
      <c r="AC30" s="21">
        <f t="shared" si="2"/>
        <v>0.87677025812290499</v>
      </c>
      <c r="AD30" s="21">
        <f t="shared" si="2"/>
        <v>0.88120248956222824</v>
      </c>
      <c r="AE30" s="21">
        <f t="shared" si="2"/>
        <v>0.88538617092375249</v>
      </c>
      <c r="AF30" s="21">
        <f t="shared" si="2"/>
        <v>0.88950000762635806</v>
      </c>
      <c r="AG30" s="21">
        <f t="shared" si="2"/>
        <v>0.89371606031010453</v>
      </c>
      <c r="AH30" s="21">
        <f t="shared" si="2"/>
        <v>0.89640626641846954</v>
      </c>
      <c r="AI30" s="21">
        <f t="shared" si="2"/>
        <v>0.89793495497384246</v>
      </c>
      <c r="AJ30" s="21">
        <f t="shared" si="2"/>
        <v>0.89938293876337772</v>
      </c>
      <c r="AK30" s="21">
        <f t="shared" si="2"/>
        <v>0.90002892127069978</v>
      </c>
      <c r="AL30" s="33"/>
    </row>
    <row r="31" spans="1:47" x14ac:dyDescent="0.2">
      <c r="A31" s="19" t="s">
        <v>83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2">
        <f>L12*(1-L30)</f>
        <v>527.85259859233588</v>
      </c>
      <c r="M31" s="22">
        <f t="shared" ref="M31:AK31" si="3">M12*(1-M30)</f>
        <v>530.25292832688126</v>
      </c>
      <c r="N31" s="22">
        <f t="shared" si="3"/>
        <v>545.53109751585635</v>
      </c>
      <c r="O31" s="22">
        <f t="shared" si="3"/>
        <v>503.58202277723143</v>
      </c>
      <c r="P31" s="22">
        <f t="shared" si="3"/>
        <v>452.578770545596</v>
      </c>
      <c r="Q31" s="22">
        <f t="shared" si="3"/>
        <v>430.77936024723635</v>
      </c>
      <c r="R31" s="22">
        <f t="shared" si="3"/>
        <v>410.00199287257379</v>
      </c>
      <c r="S31" s="22">
        <f t="shared" si="3"/>
        <v>395.04267059594213</v>
      </c>
      <c r="T31" s="22">
        <f t="shared" si="3"/>
        <v>371.35122367327256</v>
      </c>
      <c r="U31" s="22">
        <f t="shared" si="3"/>
        <v>353.65289073510343</v>
      </c>
      <c r="V31" s="22">
        <f t="shared" si="3"/>
        <v>331.86953740876987</v>
      </c>
      <c r="W31" s="22">
        <f t="shared" si="3"/>
        <v>315.75056281644913</v>
      </c>
      <c r="X31" s="22">
        <f t="shared" si="3"/>
        <v>303.34625920087882</v>
      </c>
      <c r="Y31" s="22">
        <f t="shared" si="3"/>
        <v>294.29232514778772</v>
      </c>
      <c r="Z31" s="22">
        <f t="shared" si="3"/>
        <v>288.96507051820231</v>
      </c>
      <c r="AA31" s="22">
        <f t="shared" si="3"/>
        <v>279.5263199934451</v>
      </c>
      <c r="AB31" s="22">
        <f t="shared" si="3"/>
        <v>268.81255710701299</v>
      </c>
      <c r="AC31" s="22">
        <f t="shared" si="3"/>
        <v>261.28895089167963</v>
      </c>
      <c r="AD31" s="22">
        <f t="shared" si="3"/>
        <v>252.84030539002276</v>
      </c>
      <c r="AE31" s="22">
        <f t="shared" si="3"/>
        <v>245.5417905832081</v>
      </c>
      <c r="AF31" s="22">
        <f t="shared" si="3"/>
        <v>237.96394357648541</v>
      </c>
      <c r="AG31" s="22">
        <f t="shared" si="3"/>
        <v>231.38332522309315</v>
      </c>
      <c r="AH31" s="22">
        <f t="shared" si="3"/>
        <v>226.6672328257319</v>
      </c>
      <c r="AI31" s="22">
        <f t="shared" si="3"/>
        <v>223.41630096045782</v>
      </c>
      <c r="AJ31" s="22">
        <f t="shared" si="3"/>
        <v>220.70553616375571</v>
      </c>
      <c r="AK31" s="22">
        <f t="shared" si="3"/>
        <v>219.064625397941</v>
      </c>
      <c r="AL31" s="33"/>
    </row>
    <row r="32" spans="1:47" x14ac:dyDescent="0.2">
      <c r="A32" s="19" t="s">
        <v>84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>
        <f>V29-$U$29</f>
        <v>39.653353326333445</v>
      </c>
      <c r="W32" s="22">
        <f t="shared" ref="W32:AJ32" si="4">W29-$U$29</f>
        <v>113.28232791865435</v>
      </c>
      <c r="X32" s="22">
        <f t="shared" si="4"/>
        <v>150.51663153422464</v>
      </c>
      <c r="Y32" s="22">
        <f t="shared" si="4"/>
        <v>162.28056558731555</v>
      </c>
      <c r="Z32" s="22">
        <f t="shared" si="4"/>
        <v>193.38782021690122</v>
      </c>
      <c r="AA32" s="22">
        <f t="shared" si="4"/>
        <v>248.6265707416585</v>
      </c>
      <c r="AB32" s="22">
        <f t="shared" si="4"/>
        <v>296.98033362809042</v>
      </c>
      <c r="AC32" s="22">
        <f t="shared" si="4"/>
        <v>307.76393984342394</v>
      </c>
      <c r="AD32" s="22">
        <f t="shared" si="4"/>
        <v>324.20258534508071</v>
      </c>
      <c r="AE32" s="22">
        <f t="shared" si="4"/>
        <v>345.51110015189556</v>
      </c>
      <c r="AF32" s="22">
        <f t="shared" si="4"/>
        <v>364.26894715861795</v>
      </c>
      <c r="AG32" s="22">
        <f t="shared" si="4"/>
        <v>394.35956551201048</v>
      </c>
      <c r="AH32" s="22">
        <f t="shared" si="4"/>
        <v>410.08565790937155</v>
      </c>
      <c r="AI32" s="22">
        <f t="shared" si="4"/>
        <v>414.25658977464559</v>
      </c>
      <c r="AJ32" s="22">
        <f t="shared" si="4"/>
        <v>421.52735457134781</v>
      </c>
      <c r="AK32" s="22">
        <f>AK29-$U$29</f>
        <v>420.92826533716266</v>
      </c>
      <c r="AL32" s="22">
        <f t="shared" ref="AL32:AU32" si="5">AL29-$U$29</f>
        <v>446.71761380576459</v>
      </c>
      <c r="AM32" s="22">
        <f t="shared" si="5"/>
        <v>461.65158224078641</v>
      </c>
      <c r="AN32" s="22">
        <f>AN29-$U$29</f>
        <v>476.69717374188144</v>
      </c>
      <c r="AO32" s="22">
        <f t="shared" si="5"/>
        <v>491.85522262907239</v>
      </c>
      <c r="AP32" s="22">
        <f t="shared" si="5"/>
        <v>507.1265694584572</v>
      </c>
      <c r="AQ32" s="22">
        <f t="shared" si="5"/>
        <v>522.51206106882137</v>
      </c>
      <c r="AR32" s="22">
        <f t="shared" si="5"/>
        <v>538.01255062859627</v>
      </c>
      <c r="AS32" s="22">
        <f t="shared" si="5"/>
        <v>553.62889768317109</v>
      </c>
      <c r="AT32" s="22">
        <f t="shared" si="5"/>
        <v>569.361968202556</v>
      </c>
      <c r="AU32" s="22">
        <f t="shared" si="5"/>
        <v>585.2126346294026</v>
      </c>
    </row>
    <row r="33" spans="1:47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 spans="1:47" x14ac:dyDescent="0.2">
      <c r="A34" s="19" t="s">
        <v>113</v>
      </c>
      <c r="B34" s="19"/>
      <c r="C34" s="19"/>
      <c r="D34">
        <v>2015</v>
      </c>
      <c r="E34">
        <v>2016</v>
      </c>
      <c r="F34">
        <v>2017</v>
      </c>
      <c r="G34">
        <v>2018</v>
      </c>
      <c r="H34">
        <v>2019</v>
      </c>
      <c r="I34">
        <v>2020</v>
      </c>
      <c r="J34">
        <v>2021</v>
      </c>
      <c r="K34">
        <v>2022</v>
      </c>
      <c r="L34">
        <v>2023</v>
      </c>
      <c r="M34">
        <v>2024</v>
      </c>
      <c r="N34">
        <v>2025</v>
      </c>
      <c r="O34">
        <v>2026</v>
      </c>
      <c r="P34">
        <v>2027</v>
      </c>
      <c r="Q34">
        <v>2028</v>
      </c>
      <c r="R34">
        <v>2029</v>
      </c>
      <c r="S34">
        <v>2030</v>
      </c>
      <c r="T34">
        <v>2031</v>
      </c>
      <c r="U34">
        <v>2032</v>
      </c>
      <c r="V34">
        <v>2033</v>
      </c>
      <c r="W34">
        <v>2034</v>
      </c>
      <c r="X34">
        <v>2035</v>
      </c>
      <c r="Y34">
        <v>2036</v>
      </c>
      <c r="Z34">
        <v>2037</v>
      </c>
      <c r="AA34">
        <v>2038</v>
      </c>
      <c r="AB34">
        <v>2039</v>
      </c>
      <c r="AC34">
        <v>2040</v>
      </c>
      <c r="AD34">
        <v>2041</v>
      </c>
      <c r="AE34">
        <v>2042</v>
      </c>
      <c r="AF34">
        <v>2043</v>
      </c>
      <c r="AG34">
        <v>2044</v>
      </c>
      <c r="AH34">
        <v>2045</v>
      </c>
      <c r="AI34">
        <v>2046</v>
      </c>
      <c r="AJ34">
        <v>2047</v>
      </c>
      <c r="AK34">
        <v>2048</v>
      </c>
      <c r="AL34">
        <v>2049</v>
      </c>
      <c r="AM34">
        <v>2050</v>
      </c>
    </row>
    <row r="35" spans="1:47" x14ac:dyDescent="0.2">
      <c r="A35" t="s">
        <v>105</v>
      </c>
      <c r="B35" t="s">
        <v>106</v>
      </c>
      <c r="C35" t="s">
        <v>112</v>
      </c>
      <c r="D35" s="29">
        <v>121332571768396.8</v>
      </c>
      <c r="E35" s="29">
        <v>125463731575172.38</v>
      </c>
      <c r="F35" s="29">
        <v>130767383980385.67</v>
      </c>
      <c r="G35" s="29">
        <v>133172947229894.78</v>
      </c>
      <c r="H35" s="29">
        <v>135035063891284.86</v>
      </c>
      <c r="I35" s="29">
        <v>136995071173959.72</v>
      </c>
      <c r="J35" s="29">
        <v>138384854613365.86</v>
      </c>
      <c r="K35" s="29">
        <v>138893622461209.14</v>
      </c>
      <c r="L35" s="29">
        <v>139797025593962.73</v>
      </c>
      <c r="M35" s="29">
        <v>139926961127147.89</v>
      </c>
      <c r="N35" s="29">
        <v>140992783676382.94</v>
      </c>
      <c r="O35" s="29">
        <v>143863656605541.62</v>
      </c>
      <c r="P35" s="29">
        <v>145185399478583.94</v>
      </c>
      <c r="Q35" s="29">
        <v>145537454538092.38</v>
      </c>
      <c r="R35" s="29">
        <v>146970696145692.25</v>
      </c>
      <c r="S35" s="29">
        <v>149331923284215.88</v>
      </c>
      <c r="T35" s="29">
        <v>151222573086339.16</v>
      </c>
      <c r="U35" s="29">
        <v>151478493410146.44</v>
      </c>
      <c r="V35" s="29">
        <v>151873128695056.78</v>
      </c>
      <c r="W35" s="29">
        <v>152613673439933</v>
      </c>
      <c r="X35" s="29">
        <v>153201456139037.53</v>
      </c>
      <c r="Y35" s="29">
        <v>154462620959446.22</v>
      </c>
      <c r="Z35" s="29">
        <v>155052598515530.22</v>
      </c>
      <c r="AA35" s="29">
        <v>155209750275260.91</v>
      </c>
      <c r="AB35" s="29">
        <v>155564878134540.62</v>
      </c>
      <c r="AC35" s="29">
        <v>155636869443467.53</v>
      </c>
      <c r="AD35" s="29">
        <v>156091184729735.62</v>
      </c>
      <c r="AE35" s="29">
        <v>156546826195205.84</v>
      </c>
      <c r="AF35" s="29">
        <v>157003797711091.22</v>
      </c>
      <c r="AG35" s="29">
        <v>157462103159905.22</v>
      </c>
      <c r="AH35" s="29">
        <v>157921746435494.59</v>
      </c>
      <c r="AI35" s="29">
        <v>158382731443072.5</v>
      </c>
      <c r="AJ35" s="29">
        <v>158845062099251.75</v>
      </c>
      <c r="AK35" s="29">
        <v>159308742332078</v>
      </c>
      <c r="AL35" s="29">
        <v>159773776081063.16</v>
      </c>
      <c r="AM35" s="29">
        <v>160240167297218.84</v>
      </c>
    </row>
    <row r="36" spans="1:47" x14ac:dyDescent="0.2">
      <c r="A36" t="s">
        <v>105</v>
      </c>
      <c r="B36" t="s">
        <v>107</v>
      </c>
      <c r="C36" t="s">
        <v>112</v>
      </c>
      <c r="D36" s="29">
        <v>276267280295.85699</v>
      </c>
      <c r="E36" s="29">
        <v>285673693327.83331</v>
      </c>
      <c r="F36" s="29">
        <v>297749804501.17694</v>
      </c>
      <c r="G36" s="29">
        <v>303227133522.02814</v>
      </c>
      <c r="H36" s="29">
        <v>307467065950.21252</v>
      </c>
      <c r="I36" s="29">
        <v>311929889687.09216</v>
      </c>
      <c r="J36" s="29">
        <v>315094346563.00726</v>
      </c>
      <c r="K36" s="29">
        <v>316252781660.66534</v>
      </c>
      <c r="L36" s="29">
        <v>318309778581.26965</v>
      </c>
      <c r="M36" s="29">
        <v>318605634309.40326</v>
      </c>
      <c r="N36" s="29">
        <v>321032450890.1745</v>
      </c>
      <c r="O36" s="29">
        <v>327569263261.77423</v>
      </c>
      <c r="P36" s="29">
        <v>330578795685.45721</v>
      </c>
      <c r="Q36" s="29">
        <v>331380404786.68396</v>
      </c>
      <c r="R36" s="29">
        <v>334643813409.50861</v>
      </c>
      <c r="S36" s="29">
        <v>340020191658.26013</v>
      </c>
      <c r="T36" s="29">
        <v>344325092405.1225</v>
      </c>
      <c r="U36" s="29">
        <v>344907808248.03418</v>
      </c>
      <c r="V36" s="29">
        <v>345806370070.98041</v>
      </c>
      <c r="W36" s="29">
        <v>347492547818.82269</v>
      </c>
      <c r="X36" s="29">
        <v>348830895183.58905</v>
      </c>
      <c r="Y36" s="29">
        <v>351702494869.1557</v>
      </c>
      <c r="Z36" s="29">
        <v>353045839796.89734</v>
      </c>
      <c r="AA36" s="29">
        <v>353403665305.92377</v>
      </c>
      <c r="AB36" s="29">
        <v>354212270995.3158</v>
      </c>
      <c r="AC36" s="29">
        <v>354376191060.90332</v>
      </c>
      <c r="AD36" s="29">
        <v>355410640810.91516</v>
      </c>
      <c r="AE36" s="29">
        <v>356448110194.61658</v>
      </c>
      <c r="AF36" s="29">
        <v>357488608026.5368</v>
      </c>
      <c r="AG36" s="29">
        <v>358532143146.93542</v>
      </c>
      <c r="AH36" s="29">
        <v>359578724421.87726</v>
      </c>
      <c r="AI36" s="29">
        <v>360628360743.30798</v>
      </c>
      <c r="AJ36" s="29">
        <v>361681061029.12933</v>
      </c>
      <c r="AK36" s="29">
        <v>362736834223.27515</v>
      </c>
      <c r="AL36" s="29">
        <v>363795689295.78723</v>
      </c>
      <c r="AM36" s="29">
        <v>364857635242.8916</v>
      </c>
    </row>
    <row r="37" spans="1:47" x14ac:dyDescent="0.2">
      <c r="A37" t="s">
        <v>105</v>
      </c>
      <c r="B37" t="s">
        <v>108</v>
      </c>
      <c r="C37" t="s">
        <v>112</v>
      </c>
      <c r="D37" s="29">
        <v>1411974153872290.5</v>
      </c>
      <c r="E37" s="29">
        <v>1460049380397757.5</v>
      </c>
      <c r="F37" s="29">
        <v>1521769164361278</v>
      </c>
      <c r="G37" s="29">
        <v>1549763239524338.2</v>
      </c>
      <c r="H37" s="29">
        <v>1571433105736327.5</v>
      </c>
      <c r="I37" s="29">
        <v>1594242146904769.8</v>
      </c>
      <c r="J37" s="29">
        <v>1610415366241676.5</v>
      </c>
      <c r="K37" s="29">
        <v>1616336010970506</v>
      </c>
      <c r="L37" s="29">
        <v>1626849114380283</v>
      </c>
      <c r="M37" s="29">
        <v>1628361203111718.5</v>
      </c>
      <c r="N37" s="29">
        <v>1640764417435789.5</v>
      </c>
      <c r="O37" s="29">
        <v>1674173404947909</v>
      </c>
      <c r="P37" s="29">
        <v>1689554821063962.8</v>
      </c>
      <c r="Q37" s="29">
        <v>1693651764180892.2</v>
      </c>
      <c r="R37" s="29">
        <v>1710330715897569.2</v>
      </c>
      <c r="S37" s="29">
        <v>1737808841865106</v>
      </c>
      <c r="T37" s="29">
        <v>1759810754589065.5</v>
      </c>
      <c r="U37" s="29">
        <v>1762788956381048.2</v>
      </c>
      <c r="V37" s="29">
        <v>1767381415061995.8</v>
      </c>
      <c r="W37" s="29">
        <v>1775999299149602</v>
      </c>
      <c r="X37" s="29">
        <v>1782839457296196.5</v>
      </c>
      <c r="Y37" s="29">
        <v>1797515913125297</v>
      </c>
      <c r="Z37" s="29">
        <v>1804381613311274</v>
      </c>
      <c r="AA37" s="29">
        <v>1806210423331050.8</v>
      </c>
      <c r="AB37" s="29">
        <v>1810343125303115.2</v>
      </c>
      <c r="AC37" s="29">
        <v>1811180904194856.2</v>
      </c>
      <c r="AD37" s="29">
        <v>1816467872340097</v>
      </c>
      <c r="AE37" s="29">
        <v>1821770273528003</v>
      </c>
      <c r="AF37" s="29">
        <v>1827088152808742.5</v>
      </c>
      <c r="AG37" s="29">
        <v>1832421555363989</v>
      </c>
      <c r="AH37" s="29">
        <v>1837770526507304.2</v>
      </c>
      <c r="AI37" s="29">
        <v>1843135111684523.5</v>
      </c>
      <c r="AJ37" s="29">
        <v>1848515356474142</v>
      </c>
      <c r="AK37" s="29">
        <v>1853911306587701.5</v>
      </c>
      <c r="AL37" s="29">
        <v>1859323007870179.5</v>
      </c>
      <c r="AM37" s="29">
        <v>1864750506300377.8</v>
      </c>
    </row>
    <row r="38" spans="1:47" x14ac:dyDescent="0.2">
      <c r="A38" t="s">
        <v>105</v>
      </c>
      <c r="B38" t="s">
        <v>109</v>
      </c>
      <c r="C38" t="s">
        <v>112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</row>
    <row r="39" spans="1:47" x14ac:dyDescent="0.2">
      <c r="A39" t="s">
        <v>105</v>
      </c>
      <c r="B39" t="s">
        <v>110</v>
      </c>
      <c r="C39" t="s">
        <v>112</v>
      </c>
      <c r="D39" s="29">
        <v>460609737989280</v>
      </c>
      <c r="E39" s="29">
        <v>476292686174232.06</v>
      </c>
      <c r="F39" s="29">
        <v>496426718686248.94</v>
      </c>
      <c r="G39" s="29">
        <v>505558857253195.75</v>
      </c>
      <c r="H39" s="29">
        <v>512627932399361.62</v>
      </c>
      <c r="I39" s="29">
        <v>520068625593051</v>
      </c>
      <c r="J39" s="29">
        <v>525344601998699.5</v>
      </c>
      <c r="K39" s="29">
        <v>527276015976635.94</v>
      </c>
      <c r="L39" s="29">
        <v>530705567285171.88</v>
      </c>
      <c r="M39" s="29">
        <v>531198836083678.5</v>
      </c>
      <c r="N39" s="29">
        <v>535244973390347.56</v>
      </c>
      <c r="O39" s="29">
        <v>546143547519514.12</v>
      </c>
      <c r="P39" s="29">
        <v>551161224385404.12</v>
      </c>
      <c r="Q39" s="29">
        <v>552497716197574.12</v>
      </c>
      <c r="R39" s="29">
        <v>557938671018939.31</v>
      </c>
      <c r="S39" s="29">
        <v>566902498272882.38</v>
      </c>
      <c r="T39" s="29">
        <v>574079892580882.25</v>
      </c>
      <c r="U39" s="29">
        <v>575051432140103.12</v>
      </c>
      <c r="V39" s="29">
        <v>576549569470702.62</v>
      </c>
      <c r="W39" s="29">
        <v>579360868332461.62</v>
      </c>
      <c r="X39" s="29">
        <v>581592243066246.75</v>
      </c>
      <c r="Y39" s="29">
        <v>586379950019319.38</v>
      </c>
      <c r="Z39" s="29">
        <v>588619656996322.38</v>
      </c>
      <c r="AA39" s="29">
        <v>589216245610732.38</v>
      </c>
      <c r="AB39" s="29">
        <v>590564402563407.62</v>
      </c>
      <c r="AC39" s="29">
        <v>590837700140958.5</v>
      </c>
      <c r="AD39" s="29">
        <v>592562398150095.88</v>
      </c>
      <c r="AE39" s="29">
        <v>594292130677548.62</v>
      </c>
      <c r="AF39" s="29">
        <v>596026912419440</v>
      </c>
      <c r="AG39" s="29">
        <v>597766758114792.38</v>
      </c>
      <c r="AH39" s="29">
        <v>599511682545652.38</v>
      </c>
      <c r="AI39" s="29">
        <v>601261700537216.62</v>
      </c>
      <c r="AJ39" s="29">
        <v>603016826957957.38</v>
      </c>
      <c r="AK39" s="29">
        <v>604777076719749.12</v>
      </c>
      <c r="AL39" s="29">
        <v>606542464777995.38</v>
      </c>
      <c r="AM39" s="29">
        <v>608313006131755.12</v>
      </c>
    </row>
    <row r="40" spans="1:47" x14ac:dyDescent="0.2">
      <c r="A40" t="s">
        <v>105</v>
      </c>
      <c r="B40" t="s">
        <v>111</v>
      </c>
      <c r="C40" t="s">
        <v>112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</row>
    <row r="41" spans="1:47" s="1" customFormat="1" x14ac:dyDescent="0.2">
      <c r="A41" s="25" t="s">
        <v>114</v>
      </c>
      <c r="B41" s="25"/>
      <c r="C41" s="25"/>
      <c r="D41" s="30">
        <f>SUM(D35:D40)</f>
        <v>1994192730910263.2</v>
      </c>
      <c r="E41" s="30">
        <f t="shared" ref="E41:AM41" si="6">SUM(E35:E40)</f>
        <v>2062091471840489.8</v>
      </c>
      <c r="F41" s="30">
        <f t="shared" si="6"/>
        <v>2149261016832413.8</v>
      </c>
      <c r="G41" s="30">
        <f t="shared" si="6"/>
        <v>2188798271140950.8</v>
      </c>
      <c r="H41" s="30">
        <f t="shared" si="6"/>
        <v>2219403569092924</v>
      </c>
      <c r="I41" s="30">
        <f t="shared" si="6"/>
        <v>2251617773561467.5</v>
      </c>
      <c r="J41" s="30">
        <f t="shared" si="6"/>
        <v>2274459917200305</v>
      </c>
      <c r="K41" s="30">
        <f t="shared" si="6"/>
        <v>2282821902190011.5</v>
      </c>
      <c r="L41" s="30">
        <f t="shared" si="6"/>
        <v>2297670017037999</v>
      </c>
      <c r="M41" s="30">
        <f t="shared" si="6"/>
        <v>2299805605956854</v>
      </c>
      <c r="N41" s="30">
        <f t="shared" si="6"/>
        <v>2317323206953410</v>
      </c>
      <c r="O41" s="30">
        <f t="shared" si="6"/>
        <v>2364508178336226.5</v>
      </c>
      <c r="P41" s="30">
        <f t="shared" si="6"/>
        <v>2386232023723636.5</v>
      </c>
      <c r="Q41" s="30">
        <f t="shared" si="6"/>
        <v>2392018315321345.5</v>
      </c>
      <c r="R41" s="30">
        <f t="shared" si="6"/>
        <v>2415574726875610.5</v>
      </c>
      <c r="S41" s="30">
        <f t="shared" si="6"/>
        <v>2454383283613862.5</v>
      </c>
      <c r="T41" s="30">
        <f t="shared" si="6"/>
        <v>2485457545348692</v>
      </c>
      <c r="U41" s="30">
        <f t="shared" si="6"/>
        <v>2489663789739546</v>
      </c>
      <c r="V41" s="30">
        <f t="shared" si="6"/>
        <v>2496149919597826</v>
      </c>
      <c r="W41" s="30">
        <f t="shared" si="6"/>
        <v>2508321333469815.5</v>
      </c>
      <c r="X41" s="30">
        <f t="shared" si="6"/>
        <v>2517981987396664</v>
      </c>
      <c r="Y41" s="30">
        <f t="shared" si="6"/>
        <v>2538710186598932</v>
      </c>
      <c r="Z41" s="30">
        <f t="shared" si="6"/>
        <v>2548406914662923.5</v>
      </c>
      <c r="AA41" s="30">
        <f t="shared" si="6"/>
        <v>2550989822882350</v>
      </c>
      <c r="AB41" s="30">
        <f t="shared" si="6"/>
        <v>2556826618272059</v>
      </c>
      <c r="AC41" s="30">
        <f t="shared" si="6"/>
        <v>2558009849970343</v>
      </c>
      <c r="AD41" s="30">
        <f t="shared" si="6"/>
        <v>2565476865860739.5</v>
      </c>
      <c r="AE41" s="30">
        <f t="shared" si="6"/>
        <v>2572965678510952</v>
      </c>
      <c r="AF41" s="30">
        <f t="shared" si="6"/>
        <v>2580476351547300</v>
      </c>
      <c r="AG41" s="30">
        <f t="shared" si="6"/>
        <v>2588008948781833.5</v>
      </c>
      <c r="AH41" s="30">
        <f t="shared" si="6"/>
        <v>2595563534212873</v>
      </c>
      <c r="AI41" s="30">
        <f t="shared" si="6"/>
        <v>2603140172025556</v>
      </c>
      <c r="AJ41" s="30">
        <f t="shared" si="6"/>
        <v>2610738926592380.5</v>
      </c>
      <c r="AK41" s="30">
        <f t="shared" si="6"/>
        <v>2618359862473752</v>
      </c>
      <c r="AL41" s="30">
        <f t="shared" si="6"/>
        <v>2626003044418534</v>
      </c>
      <c r="AM41" s="30">
        <f t="shared" si="6"/>
        <v>2633668537364594.5</v>
      </c>
    </row>
    <row r="42" spans="1:47" x14ac:dyDescent="0.2">
      <c r="A42" t="s">
        <v>115</v>
      </c>
      <c r="D42" s="31">
        <f>D41*0.00000000000105506</f>
        <v>2103.9929826741823</v>
      </c>
      <c r="E42" s="31">
        <f t="shared" ref="E42:AM42" si="7">E41*0.00000000000105506</f>
        <v>2175.630228280027</v>
      </c>
      <c r="F42" s="31">
        <f t="shared" si="7"/>
        <v>2267.5993284192064</v>
      </c>
      <c r="G42" s="31">
        <f t="shared" si="7"/>
        <v>2309.3135039499712</v>
      </c>
      <c r="H42" s="31">
        <f t="shared" si="7"/>
        <v>2341.6039296071804</v>
      </c>
      <c r="I42" s="31">
        <f t="shared" si="7"/>
        <v>2375.5918481737617</v>
      </c>
      <c r="J42" s="31">
        <f t="shared" si="7"/>
        <v>2399.6916802413539</v>
      </c>
      <c r="K42" s="31">
        <f t="shared" si="7"/>
        <v>2408.5140761245934</v>
      </c>
      <c r="L42" s="31">
        <f t="shared" si="7"/>
        <v>2424.179728176111</v>
      </c>
      <c r="M42" s="31">
        <f t="shared" si="7"/>
        <v>2426.4329026208384</v>
      </c>
      <c r="N42" s="31">
        <f t="shared" si="7"/>
        <v>2444.9150227282648</v>
      </c>
      <c r="O42" s="31">
        <f t="shared" si="7"/>
        <v>2494.697998635419</v>
      </c>
      <c r="P42" s="31">
        <f t="shared" si="7"/>
        <v>2517.6179589498597</v>
      </c>
      <c r="Q42" s="31">
        <f t="shared" si="7"/>
        <v>2523.7228437629387</v>
      </c>
      <c r="R42" s="31">
        <f t="shared" si="7"/>
        <v>2548.5762713373815</v>
      </c>
      <c r="S42" s="31">
        <f t="shared" si="7"/>
        <v>2589.5216272096418</v>
      </c>
      <c r="T42" s="31">
        <f t="shared" si="7"/>
        <v>2622.306837795591</v>
      </c>
      <c r="U42" s="31">
        <f t="shared" si="7"/>
        <v>2626.7446780026053</v>
      </c>
      <c r="V42" s="31">
        <f t="shared" si="7"/>
        <v>2633.5879341708824</v>
      </c>
      <c r="W42" s="31">
        <f t="shared" si="7"/>
        <v>2646.4295060906634</v>
      </c>
      <c r="X42" s="31">
        <f t="shared" si="7"/>
        <v>2656.622075622724</v>
      </c>
      <c r="Y42" s="31">
        <f t="shared" si="7"/>
        <v>2678.4915694730689</v>
      </c>
      <c r="Z42" s="31">
        <f t="shared" si="7"/>
        <v>2688.7221993842641</v>
      </c>
      <c r="AA42" s="31">
        <f t="shared" si="7"/>
        <v>2691.4473225302522</v>
      </c>
      <c r="AB42" s="31">
        <f t="shared" si="7"/>
        <v>2697.6054918741183</v>
      </c>
      <c r="AC42" s="31">
        <f t="shared" si="7"/>
        <v>2698.8538723097099</v>
      </c>
      <c r="AD42" s="31">
        <f t="shared" si="7"/>
        <v>2706.7320220950319</v>
      </c>
      <c r="AE42" s="31">
        <f t="shared" si="7"/>
        <v>2714.6331687697648</v>
      </c>
      <c r="AF42" s="31">
        <f t="shared" si="7"/>
        <v>2722.5573794634943</v>
      </c>
      <c r="AG42" s="31">
        <f t="shared" si="7"/>
        <v>2730.5047215017612</v>
      </c>
      <c r="AH42" s="31">
        <f t="shared" si="7"/>
        <v>2738.4752624066336</v>
      </c>
      <c r="AI42" s="31">
        <f t="shared" si="7"/>
        <v>2746.4690698972831</v>
      </c>
      <c r="AJ42" s="31">
        <f t="shared" si="7"/>
        <v>2754.4862118905567</v>
      </c>
      <c r="AK42" s="31">
        <f t="shared" si="7"/>
        <v>2762.5267565015565</v>
      </c>
      <c r="AL42" s="31">
        <f t="shared" si="7"/>
        <v>2770.5907720442183</v>
      </c>
      <c r="AM42" s="31">
        <f t="shared" si="7"/>
        <v>2778.6783270318888</v>
      </c>
      <c r="AN42" s="31"/>
      <c r="AO42" s="31"/>
      <c r="AP42" s="31"/>
      <c r="AQ42" s="31"/>
      <c r="AR42" s="31"/>
      <c r="AS42" s="31"/>
      <c r="AT42" s="31"/>
      <c r="AU42" s="31"/>
    </row>
    <row r="43" spans="1:47" x14ac:dyDescent="0.2">
      <c r="A43" t="s">
        <v>116</v>
      </c>
      <c r="D43" s="32">
        <f>D42-L32</f>
        <v>2103.9929826741823</v>
      </c>
      <c r="E43" s="32">
        <f t="shared" ref="E43:M43" si="8">E42-M32</f>
        <v>2175.630228280027</v>
      </c>
      <c r="F43" s="32">
        <f t="shared" si="8"/>
        <v>2267.5993284192064</v>
      </c>
      <c r="G43" s="32">
        <f t="shared" si="8"/>
        <v>2309.3135039499712</v>
      </c>
      <c r="H43" s="32">
        <f t="shared" si="8"/>
        <v>2341.6039296071804</v>
      </c>
      <c r="I43" s="32">
        <f t="shared" si="8"/>
        <v>2375.5918481737617</v>
      </c>
      <c r="J43" s="32">
        <f t="shared" si="8"/>
        <v>2399.6916802413539</v>
      </c>
      <c r="K43" s="32">
        <f t="shared" si="8"/>
        <v>2408.5140761245934</v>
      </c>
      <c r="L43" s="32">
        <f t="shared" si="8"/>
        <v>2424.179728176111</v>
      </c>
      <c r="M43" s="32">
        <f t="shared" si="8"/>
        <v>2426.4329026208384</v>
      </c>
      <c r="N43" s="32">
        <f t="shared" ref="N43" si="9">N42-V32</f>
        <v>2405.2616694019316</v>
      </c>
      <c r="O43" s="32">
        <f t="shared" ref="O43" si="10">O42-W32</f>
        <v>2381.4156707167649</v>
      </c>
      <c r="P43" s="32">
        <f t="shared" ref="P43" si="11">P42-X32</f>
        <v>2367.1013274156348</v>
      </c>
      <c r="Q43" s="32">
        <f t="shared" ref="Q43" si="12">Q42-Y32</f>
        <v>2361.442278175623</v>
      </c>
      <c r="R43" s="32">
        <f t="shared" ref="R43" si="13">R42-Z32</f>
        <v>2355.1884511204803</v>
      </c>
      <c r="S43" s="32">
        <f t="shared" ref="S43" si="14">S42-AA32</f>
        <v>2340.8950564679835</v>
      </c>
      <c r="T43" s="32">
        <f t="shared" ref="T43" si="15">T42-AB32</f>
        <v>2325.3265041675004</v>
      </c>
      <c r="U43" s="32">
        <f t="shared" ref="U43:V43" si="16">U42-AC32</f>
        <v>2318.9807381591813</v>
      </c>
      <c r="V43" s="32">
        <f t="shared" si="16"/>
        <v>2309.3853488258019</v>
      </c>
      <c r="W43" s="32">
        <f t="shared" ref="W43" si="17">W42-AE32</f>
        <v>2300.918405938768</v>
      </c>
      <c r="X43" s="32">
        <f t="shared" ref="X43" si="18">X42-AF32</f>
        <v>2292.3531284641058</v>
      </c>
      <c r="Y43" s="32">
        <f t="shared" ref="Y43" si="19">Y42-AG32</f>
        <v>2284.1320039610582</v>
      </c>
      <c r="Z43" s="32">
        <f t="shared" ref="Z43" si="20">Z42-AH32</f>
        <v>2278.6365414748925</v>
      </c>
      <c r="AA43" s="32">
        <f t="shared" ref="AA43" si="21">AA42-AI32</f>
        <v>2277.1907327556064</v>
      </c>
      <c r="AB43" s="32">
        <f t="shared" ref="AB43" si="22">AB42-AJ32</f>
        <v>2276.0781373027703</v>
      </c>
      <c r="AC43" s="32">
        <f t="shared" ref="AC43" si="23">AC42-AK32</f>
        <v>2277.925606972547</v>
      </c>
      <c r="AD43" s="32">
        <f t="shared" ref="AD43:AE43" si="24">AD42-AL32</f>
        <v>2260.0144082892675</v>
      </c>
      <c r="AE43" s="32">
        <f t="shared" si="24"/>
        <v>2252.9815865289784</v>
      </c>
      <c r="AF43" s="32">
        <f t="shared" ref="AF43" si="25">AF42-AN32</f>
        <v>2245.8602057216131</v>
      </c>
      <c r="AG43" s="32">
        <f t="shared" ref="AG43" si="26">AG42-AO32</f>
        <v>2238.649498872689</v>
      </c>
      <c r="AH43" s="32">
        <f t="shared" ref="AH43" si="27">AH42-AP32</f>
        <v>2231.3486929481764</v>
      </c>
      <c r="AI43" s="32">
        <f t="shared" ref="AI43" si="28">AI42-AQ32</f>
        <v>2223.9570088284618</v>
      </c>
      <c r="AJ43" s="32">
        <f t="shared" ref="AJ43" si="29">AJ42-AR32</f>
        <v>2216.4736612619604</v>
      </c>
      <c r="AK43" s="32">
        <f t="shared" ref="AK43" si="30">AK42-AS32</f>
        <v>2208.8978588183854</v>
      </c>
      <c r="AL43" s="32">
        <f>AL42-AT32</f>
        <v>2201.2288038416623</v>
      </c>
      <c r="AM43" s="32">
        <f>AM42-AU32</f>
        <v>2193.4656924024862</v>
      </c>
    </row>
    <row r="44" spans="1:47" x14ac:dyDescent="0.2"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</row>
    <row r="45" spans="1:47" x14ac:dyDescent="0.2">
      <c r="A45" t="s">
        <v>118</v>
      </c>
      <c r="D45" s="34">
        <v>0</v>
      </c>
      <c r="E45" s="34"/>
      <c r="F45" s="34"/>
      <c r="G45" s="34"/>
      <c r="H45" s="34"/>
      <c r="I45" s="34"/>
      <c r="J45" s="34"/>
      <c r="K45" s="34"/>
      <c r="L45" s="34"/>
      <c r="M45" s="34">
        <v>0</v>
      </c>
      <c r="N45" s="35">
        <f>V32/N42/PPRiEYFUfIIaIoE!$B$3</f>
        <v>7.7008866409658622E-2</v>
      </c>
      <c r="O45" s="35">
        <f>W32/O42/PPRiEYFUfIIaIoE!$B$3</f>
        <v>0.21560993380454563</v>
      </c>
      <c r="P45" s="35">
        <f>X32/P42/PPRiEYFUfIIaIoE!$B$3</f>
        <v>0.28386983312547825</v>
      </c>
      <c r="Q45" s="35">
        <f>Y32/Q42/PPRiEYFUfIIaIoE!$B$3</f>
        <v>0.30531590839107942</v>
      </c>
      <c r="R45" s="35">
        <f>Z32/R42/PPRiEYFUfIIaIoE!$B$3</f>
        <v>0.36029319772745139</v>
      </c>
      <c r="S45" s="35">
        <f>AA32/S42/PPRiEYFUfIIaIoE!$B$3</f>
        <v>0.45588213884062251</v>
      </c>
      <c r="T45" s="35">
        <f>AB32/T42/PPRiEYFUfIIaIoE!$B$3</f>
        <v>0.53773556774328302</v>
      </c>
      <c r="U45" s="35">
        <f>AC32/U42/PPRiEYFUfIIaIoE!$B$3</f>
        <v>0.55631971615761522</v>
      </c>
      <c r="V45" s="35">
        <f>AD32/V42/PPRiEYFUfIIaIoE!$B$3</f>
        <v>0.58451172835433796</v>
      </c>
      <c r="W45" s="35">
        <f>AE32/W42/PPRiEYFUfIIaIoE!$B$3</f>
        <v>0.61990659142293714</v>
      </c>
      <c r="X45" s="35">
        <f>AF32/X42/PPRiEYFUfIIaIoE!$B$3</f>
        <v>0.65105391253715317</v>
      </c>
      <c r="Y45" s="35">
        <f>AG32/Y42/PPRiEYFUfIIaIoE!$B$3</f>
        <v>0.69907967472950894</v>
      </c>
      <c r="Z45" s="35">
        <f>AH32/Z42/PPRiEYFUfIIaIoE!$B$3</f>
        <v>0.72419117412100464</v>
      </c>
      <c r="AA45" s="35">
        <f>AI32/AA42/PPRiEYFUfIIaIoE!$B$3</f>
        <v>0.73081612519068939</v>
      </c>
      <c r="AB45" s="35">
        <f>AJ32/AB42/PPRiEYFUfIIaIoE!$B$3</f>
        <v>0.74194533010155705</v>
      </c>
      <c r="AC45" s="35">
        <f>AK32/AC42/PPRiEYFUfIIaIoE!$B$3</f>
        <v>0.74054814568970539</v>
      </c>
      <c r="AD45" s="35">
        <f>AL32/AD42/PPRiEYFUfIIaIoE!$B$3</f>
        <v>0.78363242107784892</v>
      </c>
      <c r="AE45" s="35">
        <f>AM32/AE42/PPRiEYFUfIIaIoE!$B$3</f>
        <v>0.80747253055016288</v>
      </c>
      <c r="AF45" s="35">
        <f>AN32/AF42/PPRiEYFUfIIaIoE!$B$3</f>
        <v>0.83136189570782304</v>
      </c>
      <c r="AG45" s="35">
        <f>AO32/AG42/PPRiEYFUfIIaIoE!$B$3</f>
        <v>0.85530091208312753</v>
      </c>
      <c r="AH45" s="35">
        <f>AP32/AH42/PPRiEYFUfIIaIoE!$B$3</f>
        <v>0.87928997650486607</v>
      </c>
      <c r="AI45" s="35">
        <f>AQ32/AI42/PPRiEYFUfIIaIoE!$B$3</f>
        <v>0.90332948710566552</v>
      </c>
      <c r="AJ45" s="35">
        <f>AR32/AJ42/PPRiEYFUfIIaIoE!$B$3</f>
        <v>0.92741984332936112</v>
      </c>
      <c r="AK45" s="35">
        <f>AS32/AK42/PPRiEYFUfIIaIoE!$B$3</f>
        <v>0.95156144593840242</v>
      </c>
      <c r="AL45" s="35">
        <f>AT32/AL42/PPRiEYFUfIIaIoE!$B$3</f>
        <v>0.97575469702128226</v>
      </c>
      <c r="AM45" s="35">
        <f>AU32/AM42/PPRiEYFUfIIaIoE!$B$3</f>
        <v>1</v>
      </c>
    </row>
    <row r="46" spans="1:47" x14ac:dyDescent="0.2">
      <c r="D46" s="32"/>
      <c r="E46" s="32"/>
      <c r="F46" s="32"/>
      <c r="G46" s="32"/>
      <c r="H46" s="32"/>
      <c r="I46" s="32"/>
      <c r="J46" s="32"/>
      <c r="K46" s="32"/>
      <c r="L46" s="32"/>
      <c r="M46" s="32">
        <f>M42*M45*PPRiEYFUfIIaIoE!$B$3</f>
        <v>0</v>
      </c>
      <c r="N46" s="32">
        <f>N42*N45*PPRiEYFUfIIaIoE!$B$3</f>
        <v>39.653353326333438</v>
      </c>
      <c r="O46" s="32">
        <f>O42*O45*PPRiEYFUfIIaIoE!$B$3</f>
        <v>113.28232791865433</v>
      </c>
      <c r="P46" s="32">
        <f>P42*P45*PPRiEYFUfIIaIoE!$B$3</f>
        <v>150.51663153422464</v>
      </c>
      <c r="Q46" s="32">
        <f>Q42*Q45*PPRiEYFUfIIaIoE!$B$3</f>
        <v>162.28056558731555</v>
      </c>
      <c r="R46" s="32">
        <f>R42*R45*PPRiEYFUfIIaIoE!$B$3</f>
        <v>193.38782021690122</v>
      </c>
      <c r="S46" s="32">
        <f>S42*S45*PPRiEYFUfIIaIoE!$B$3</f>
        <v>248.6265707416585</v>
      </c>
      <c r="T46" s="32">
        <f>T42*T45*PPRiEYFUfIIaIoE!$B$3</f>
        <v>296.98033362809048</v>
      </c>
      <c r="U46" s="32">
        <f>U42*U45*PPRiEYFUfIIaIoE!$B$3</f>
        <v>307.76393984342394</v>
      </c>
      <c r="V46" s="32">
        <f>V42*V45*PPRiEYFUfIIaIoE!$B$3</f>
        <v>324.20258534508071</v>
      </c>
      <c r="W46" s="32">
        <f>W42*W45*PPRiEYFUfIIaIoE!$B$3</f>
        <v>345.51110015189556</v>
      </c>
      <c r="X46" s="32">
        <f>X42*X45*PPRiEYFUfIIaIoE!$B$3</f>
        <v>364.26894715861795</v>
      </c>
      <c r="Y46" s="32">
        <f>Y42*Y45*PPRiEYFUfIIaIoE!$B$3</f>
        <v>394.35956551201042</v>
      </c>
      <c r="Z46" s="32">
        <f>Z42*Z45*PPRiEYFUfIIaIoE!$B$3</f>
        <v>410.08565790937161</v>
      </c>
      <c r="AA46" s="32">
        <f>AA42*AA45*PPRiEYFUfIIaIoE!$B$3</f>
        <v>414.25658977464559</v>
      </c>
      <c r="AB46" s="32">
        <f>AB42*AB45*PPRiEYFUfIIaIoE!$B$3</f>
        <v>421.52735457134781</v>
      </c>
      <c r="AC46" s="32">
        <f>AC42*AC45*PPRiEYFUfIIaIoE!$B$3</f>
        <v>420.92826533716271</v>
      </c>
      <c r="AD46" s="32">
        <f>AD42*AD45*PPRiEYFUfIIaIoE!$B$3</f>
        <v>446.71761380576459</v>
      </c>
      <c r="AE46" s="32">
        <f>AE42*AE45*PPRiEYFUfIIaIoE!$B$3</f>
        <v>461.65158224078641</v>
      </c>
      <c r="AF46" s="32">
        <f>AF42*AF45*PPRiEYFUfIIaIoE!$B$3</f>
        <v>476.69717374188144</v>
      </c>
      <c r="AG46" s="32">
        <f>AG42*AG45*PPRiEYFUfIIaIoE!$B$3</f>
        <v>491.85522262907239</v>
      </c>
      <c r="AH46" s="32">
        <f>AH42*AH45*PPRiEYFUfIIaIoE!$B$3</f>
        <v>507.12656945845708</v>
      </c>
      <c r="AI46" s="32">
        <f>AI42*AI45*PPRiEYFUfIIaIoE!$B$3</f>
        <v>522.51206106882148</v>
      </c>
      <c r="AJ46" s="32">
        <f>AJ42*AJ45*PPRiEYFUfIIaIoE!$B$3</f>
        <v>538.01255062859627</v>
      </c>
      <c r="AK46" s="32">
        <f>AK42*AK45*PPRiEYFUfIIaIoE!$B$3</f>
        <v>553.62889768317109</v>
      </c>
      <c r="AL46" s="32">
        <f>AL42*AL45*PPRiEYFUfIIaIoE!$B$3</f>
        <v>569.361968202556</v>
      </c>
      <c r="AM46" s="32">
        <f>AM42*AM45*PPRiEYFUfIIaIoE!$B$3</f>
        <v>585.2126346294026</v>
      </c>
    </row>
    <row r="47" spans="1:47" x14ac:dyDescent="0.2">
      <c r="A47" s="23"/>
    </row>
    <row r="48" spans="1:47" ht="21" x14ac:dyDescent="0.25">
      <c r="A48" s="16" t="s">
        <v>27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</row>
    <row r="49" spans="1:37" ht="21" x14ac:dyDescent="0.25">
      <c r="A49" s="16" t="s">
        <v>87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 spans="1:37" ht="21" x14ac:dyDescent="0.25">
      <c r="A50" s="16" t="s">
        <v>29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 spans="1:37" ht="21" x14ac:dyDescent="0.25">
      <c r="A51" s="16" t="s">
        <v>88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</row>
    <row r="52" spans="1:37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 spans="1:37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</row>
    <row r="54" spans="1:37" ht="33" x14ac:dyDescent="0.25">
      <c r="A54" s="18" t="s">
        <v>89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4" t="s">
        <v>90</v>
      </c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</row>
    <row r="55" spans="1:37" x14ac:dyDescent="0.2">
      <c r="A55" s="19" t="s">
        <v>34</v>
      </c>
      <c r="B55" s="19" t="s">
        <v>35</v>
      </c>
      <c r="C55" s="19" t="s">
        <v>36</v>
      </c>
      <c r="D55" s="19" t="s">
        <v>37</v>
      </c>
      <c r="E55" s="19" t="s">
        <v>38</v>
      </c>
      <c r="F55" s="19" t="s">
        <v>39</v>
      </c>
      <c r="G55" s="19" t="s">
        <v>40</v>
      </c>
      <c r="H55" s="19" t="s">
        <v>41</v>
      </c>
      <c r="I55" s="19" t="s">
        <v>42</v>
      </c>
      <c r="J55" s="19" t="s">
        <v>43</v>
      </c>
      <c r="K55" s="19" t="s">
        <v>44</v>
      </c>
      <c r="L55" s="19" t="s">
        <v>45</v>
      </c>
      <c r="M55" s="19" t="s">
        <v>46</v>
      </c>
      <c r="N55" s="19" t="s">
        <v>47</v>
      </c>
      <c r="O55" s="19" t="s">
        <v>48</v>
      </c>
      <c r="P55" s="19" t="s">
        <v>49</v>
      </c>
      <c r="Q55" s="19" t="s">
        <v>50</v>
      </c>
      <c r="R55" s="19" t="s">
        <v>51</v>
      </c>
      <c r="S55" s="19" t="s">
        <v>52</v>
      </c>
      <c r="T55" s="19" t="s">
        <v>53</v>
      </c>
      <c r="U55" s="19" t="s">
        <v>54</v>
      </c>
      <c r="V55" s="19" t="s">
        <v>55</v>
      </c>
      <c r="W55" s="19" t="s">
        <v>56</v>
      </c>
      <c r="X55" s="19" t="s">
        <v>57</v>
      </c>
      <c r="Y55" s="19" t="s">
        <v>58</v>
      </c>
      <c r="Z55" s="19" t="s">
        <v>59</v>
      </c>
      <c r="AA55" s="19" t="s">
        <v>60</v>
      </c>
      <c r="AB55" s="19" t="s">
        <v>61</v>
      </c>
      <c r="AC55" s="19" t="s">
        <v>62</v>
      </c>
      <c r="AD55" s="19" t="s">
        <v>63</v>
      </c>
      <c r="AE55" s="19" t="s">
        <v>64</v>
      </c>
      <c r="AF55" s="19" t="s">
        <v>65</v>
      </c>
      <c r="AG55" s="19" t="s">
        <v>66</v>
      </c>
      <c r="AH55" s="19" t="s">
        <v>67</v>
      </c>
      <c r="AI55" s="19" t="s">
        <v>68</v>
      </c>
      <c r="AJ55" s="19" t="s">
        <v>69</v>
      </c>
      <c r="AK55" s="19" t="s">
        <v>70</v>
      </c>
    </row>
    <row r="56" spans="1:37" x14ac:dyDescent="0.2">
      <c r="A56" s="19" t="s">
        <v>71</v>
      </c>
      <c r="B56" s="19">
        <v>1775.04</v>
      </c>
      <c r="C56" s="19">
        <v>1942.92</v>
      </c>
      <c r="D56" s="19">
        <v>1991.67</v>
      </c>
      <c r="E56" s="19">
        <v>1948.45</v>
      </c>
      <c r="F56" s="19">
        <v>2082.0500000000002</v>
      </c>
      <c r="G56" s="19">
        <v>2198.6</v>
      </c>
      <c r="H56" s="19">
        <v>2357.17</v>
      </c>
      <c r="I56" s="19">
        <v>2598.25</v>
      </c>
      <c r="J56" s="19">
        <v>2797.39</v>
      </c>
      <c r="K56" s="19">
        <v>3050.8</v>
      </c>
      <c r="L56" s="19">
        <v>3247.22</v>
      </c>
      <c r="M56" s="19">
        <v>3295.59</v>
      </c>
      <c r="N56" s="19">
        <v>3496.45</v>
      </c>
      <c r="O56" s="19">
        <v>3659.49</v>
      </c>
      <c r="P56" s="19">
        <v>3811.43</v>
      </c>
      <c r="Q56" s="19">
        <v>3875.34</v>
      </c>
      <c r="R56" s="19">
        <v>3930.35</v>
      </c>
      <c r="S56" s="19">
        <v>3995.01</v>
      </c>
      <c r="T56" s="19">
        <v>4087.45</v>
      </c>
      <c r="U56" s="19">
        <v>4123.7700000000004</v>
      </c>
      <c r="V56" s="19">
        <v>4217.32</v>
      </c>
      <c r="W56" s="19">
        <v>4382.33</v>
      </c>
      <c r="X56" s="19">
        <v>4464.12</v>
      </c>
      <c r="Y56" s="19">
        <v>4487.59</v>
      </c>
      <c r="Z56" s="19">
        <v>4551.99</v>
      </c>
      <c r="AA56" s="19">
        <v>4668.37</v>
      </c>
      <c r="AB56" s="19">
        <v>4768.53</v>
      </c>
      <c r="AC56" s="19">
        <v>4784.3599999999997</v>
      </c>
      <c r="AD56" s="19">
        <v>4813.87</v>
      </c>
      <c r="AE56" s="19">
        <v>4855.03</v>
      </c>
      <c r="AF56" s="19">
        <v>4888.01</v>
      </c>
      <c r="AG56" s="19">
        <v>4946.66</v>
      </c>
      <c r="AH56" s="19">
        <v>4973.37</v>
      </c>
      <c r="AI56" s="19">
        <v>4974.75</v>
      </c>
      <c r="AJ56" s="19">
        <v>4982.51</v>
      </c>
      <c r="AK56" s="19">
        <v>4971.71</v>
      </c>
    </row>
    <row r="57" spans="1:37" x14ac:dyDescent="0.2">
      <c r="A57" s="19" t="s">
        <v>91</v>
      </c>
      <c r="B57" s="19">
        <v>373.61</v>
      </c>
      <c r="C57" s="19">
        <v>359.78</v>
      </c>
      <c r="D57" s="19">
        <v>346.57</v>
      </c>
      <c r="E57" s="19">
        <v>346.57</v>
      </c>
      <c r="F57" s="19">
        <v>318.26</v>
      </c>
      <c r="G57" s="19">
        <v>318.89</v>
      </c>
      <c r="H57" s="19">
        <v>350.34</v>
      </c>
      <c r="I57" s="19">
        <v>408.84</v>
      </c>
      <c r="J57" s="19">
        <v>429.59</v>
      </c>
      <c r="K57" s="19">
        <v>437.02</v>
      </c>
      <c r="L57" s="19">
        <v>393.48</v>
      </c>
      <c r="M57" s="19">
        <v>331.5</v>
      </c>
      <c r="N57" s="19">
        <v>337.29</v>
      </c>
      <c r="O57" s="19">
        <v>337.1</v>
      </c>
      <c r="P57" s="19">
        <v>339.27</v>
      </c>
      <c r="Q57" s="19">
        <v>349.69</v>
      </c>
      <c r="R57" s="19">
        <v>362.66</v>
      </c>
      <c r="S57" s="19">
        <v>373.01</v>
      </c>
      <c r="T57" s="19">
        <v>381.68</v>
      </c>
      <c r="U57" s="19">
        <v>388.77</v>
      </c>
      <c r="V57" s="19">
        <v>393.47</v>
      </c>
      <c r="W57" s="19">
        <v>395.31</v>
      </c>
      <c r="X57" s="19">
        <v>394.74</v>
      </c>
      <c r="Y57" s="19">
        <v>392.35</v>
      </c>
      <c r="Z57" s="19">
        <v>388.75</v>
      </c>
      <c r="AA57" s="19">
        <v>384.08</v>
      </c>
      <c r="AB57" s="19">
        <v>378.5</v>
      </c>
      <c r="AC57" s="19">
        <v>372.18</v>
      </c>
      <c r="AD57" s="19">
        <v>367.67</v>
      </c>
      <c r="AE57" s="19">
        <v>363.78</v>
      </c>
      <c r="AF57" s="19">
        <v>357.94</v>
      </c>
      <c r="AG57" s="19">
        <v>352.51</v>
      </c>
      <c r="AH57" s="19">
        <v>346.67</v>
      </c>
      <c r="AI57" s="19">
        <v>340.89</v>
      </c>
      <c r="AJ57" s="19">
        <v>334.68</v>
      </c>
      <c r="AK57" s="19">
        <v>327.33</v>
      </c>
    </row>
    <row r="58" spans="1:37" x14ac:dyDescent="0.2">
      <c r="A58" s="19" t="s">
        <v>92</v>
      </c>
      <c r="B58" s="19">
        <v>197.5</v>
      </c>
      <c r="C58" s="19">
        <v>183.66</v>
      </c>
      <c r="D58" s="19">
        <v>178</v>
      </c>
      <c r="E58" s="19">
        <v>155.99</v>
      </c>
      <c r="F58" s="19">
        <v>142.78</v>
      </c>
      <c r="G58" s="19">
        <v>140.26</v>
      </c>
      <c r="H58" s="19">
        <v>139.63</v>
      </c>
      <c r="I58" s="19">
        <v>146.55000000000001</v>
      </c>
      <c r="J58" s="19">
        <v>152.84</v>
      </c>
      <c r="K58" s="19">
        <v>153.16</v>
      </c>
      <c r="L58" s="19">
        <v>136.76</v>
      </c>
      <c r="M58" s="19">
        <v>117.81</v>
      </c>
      <c r="N58" s="19">
        <v>116.93</v>
      </c>
      <c r="O58" s="19">
        <v>115.24</v>
      </c>
      <c r="P58" s="19">
        <v>114.2</v>
      </c>
      <c r="Q58" s="19">
        <v>114.92</v>
      </c>
      <c r="R58" s="19">
        <v>116.57</v>
      </c>
      <c r="S58" s="19">
        <v>117.98</v>
      </c>
      <c r="T58" s="19">
        <v>119.08</v>
      </c>
      <c r="U58" s="19">
        <v>119.93</v>
      </c>
      <c r="V58" s="19">
        <v>120.33</v>
      </c>
      <c r="W58" s="19">
        <v>120.08</v>
      </c>
      <c r="X58" s="19">
        <v>119.26</v>
      </c>
      <c r="Y58" s="19">
        <v>118.01</v>
      </c>
      <c r="Z58" s="19">
        <v>116.44</v>
      </c>
      <c r="AA58" s="19">
        <v>114.61</v>
      </c>
      <c r="AB58" s="19">
        <v>112.56</v>
      </c>
      <c r="AC58" s="19">
        <v>110.37</v>
      </c>
      <c r="AD58" s="19">
        <v>108.28</v>
      </c>
      <c r="AE58" s="19">
        <v>106.27</v>
      </c>
      <c r="AF58" s="19">
        <v>103.62</v>
      </c>
      <c r="AG58" s="19">
        <v>101.24</v>
      </c>
      <c r="AH58" s="19">
        <v>98.81</v>
      </c>
      <c r="AI58" s="19">
        <v>96.44</v>
      </c>
      <c r="AJ58" s="19">
        <v>93.98</v>
      </c>
      <c r="AK58" s="19">
        <v>91.48</v>
      </c>
    </row>
    <row r="59" spans="1:37" x14ac:dyDescent="0.2">
      <c r="A59" s="19" t="s">
        <v>93</v>
      </c>
      <c r="B59" s="19">
        <v>129.38</v>
      </c>
      <c r="C59" s="19">
        <v>134.29</v>
      </c>
      <c r="D59" s="19">
        <v>133.72</v>
      </c>
      <c r="E59" s="19">
        <v>126.24</v>
      </c>
      <c r="F59" s="19">
        <v>118.5</v>
      </c>
      <c r="G59" s="19">
        <v>115.29</v>
      </c>
      <c r="H59" s="19">
        <v>111.46</v>
      </c>
      <c r="I59" s="19">
        <v>108.75</v>
      </c>
      <c r="J59" s="19">
        <v>114.22</v>
      </c>
      <c r="K59" s="19">
        <v>133.53</v>
      </c>
      <c r="L59" s="19">
        <v>167.9</v>
      </c>
      <c r="M59" s="19">
        <v>167.72</v>
      </c>
      <c r="N59" s="19">
        <v>167.02</v>
      </c>
      <c r="O59" s="19">
        <v>167.03</v>
      </c>
      <c r="P59" s="19">
        <v>167.08</v>
      </c>
      <c r="Q59" s="19">
        <v>167.62</v>
      </c>
      <c r="R59" s="19">
        <v>168.55</v>
      </c>
      <c r="S59" s="19">
        <v>170.29</v>
      </c>
      <c r="T59" s="19">
        <v>171.85</v>
      </c>
      <c r="U59" s="19">
        <v>172.63</v>
      </c>
      <c r="V59" s="19">
        <v>173.58</v>
      </c>
      <c r="W59" s="19">
        <v>174.63</v>
      </c>
      <c r="X59" s="19">
        <v>175.63</v>
      </c>
      <c r="Y59" s="19">
        <v>176.72</v>
      </c>
      <c r="Z59" s="19">
        <v>177.66</v>
      </c>
      <c r="AA59" s="19">
        <v>178.68</v>
      </c>
      <c r="AB59" s="19">
        <v>179.79</v>
      </c>
      <c r="AC59" s="19">
        <v>180.39</v>
      </c>
      <c r="AD59" s="19">
        <v>180.46</v>
      </c>
      <c r="AE59" s="19">
        <v>180.72</v>
      </c>
      <c r="AF59" s="19">
        <v>181.06</v>
      </c>
      <c r="AG59" s="19">
        <v>181.4</v>
      </c>
      <c r="AH59" s="19">
        <v>181.9</v>
      </c>
      <c r="AI59" s="19">
        <v>182.38</v>
      </c>
      <c r="AJ59" s="19">
        <v>182.98</v>
      </c>
      <c r="AK59" s="19">
        <v>183.53</v>
      </c>
    </row>
    <row r="60" spans="1:37" x14ac:dyDescent="0.2">
      <c r="A60" s="19" t="s">
        <v>94</v>
      </c>
      <c r="B60" s="19">
        <v>9.69</v>
      </c>
      <c r="C60" s="19">
        <v>11.01</v>
      </c>
      <c r="D60" s="19">
        <v>13.15</v>
      </c>
      <c r="E60" s="19">
        <v>15.16</v>
      </c>
      <c r="F60" s="19">
        <v>13.71</v>
      </c>
      <c r="G60" s="19">
        <v>12.08</v>
      </c>
      <c r="H60" s="19">
        <v>12.2</v>
      </c>
      <c r="I60" s="19">
        <v>12.58</v>
      </c>
      <c r="J60" s="19">
        <v>16.29</v>
      </c>
      <c r="K60" s="19">
        <v>23.78</v>
      </c>
      <c r="L60" s="19">
        <v>23.49</v>
      </c>
      <c r="M60" s="19">
        <v>23.35</v>
      </c>
      <c r="N60" s="19">
        <v>23.71</v>
      </c>
      <c r="O60" s="19">
        <v>23.9</v>
      </c>
      <c r="P60" s="19">
        <v>23.9</v>
      </c>
      <c r="Q60" s="19">
        <v>23.9</v>
      </c>
      <c r="R60" s="19">
        <v>23.96</v>
      </c>
      <c r="S60" s="19">
        <v>24.07</v>
      </c>
      <c r="T60" s="19">
        <v>24.26</v>
      </c>
      <c r="U60" s="19">
        <v>24.42</v>
      </c>
      <c r="V60" s="19">
        <v>24.55</v>
      </c>
      <c r="W60" s="19">
        <v>24.69</v>
      </c>
      <c r="X60" s="19">
        <v>24.84</v>
      </c>
      <c r="Y60" s="19">
        <v>24.93</v>
      </c>
      <c r="Z60" s="19">
        <v>25.02</v>
      </c>
      <c r="AA60" s="19">
        <v>25.17</v>
      </c>
      <c r="AB60" s="19">
        <v>25.31</v>
      </c>
      <c r="AC60" s="19">
        <v>25.29</v>
      </c>
      <c r="AD60" s="19">
        <v>25.12</v>
      </c>
      <c r="AE60" s="19">
        <v>24.96</v>
      </c>
      <c r="AF60" s="19">
        <v>24.76</v>
      </c>
      <c r="AG60" s="19">
        <v>24.59</v>
      </c>
      <c r="AH60" s="19">
        <v>24.42</v>
      </c>
      <c r="AI60" s="19">
        <v>24.27</v>
      </c>
      <c r="AJ60" s="19">
        <v>24.08</v>
      </c>
      <c r="AK60" s="19">
        <v>23.89</v>
      </c>
    </row>
    <row r="61" spans="1:37" x14ac:dyDescent="0.2">
      <c r="A61" s="19" t="s">
        <v>95</v>
      </c>
      <c r="B61" s="19">
        <v>626.46</v>
      </c>
      <c r="C61" s="19">
        <v>760.44</v>
      </c>
      <c r="D61" s="19">
        <v>784.34</v>
      </c>
      <c r="E61" s="19">
        <v>721.44</v>
      </c>
      <c r="F61" s="19">
        <v>825.22</v>
      </c>
      <c r="G61" s="19">
        <v>856.67</v>
      </c>
      <c r="H61" s="19">
        <v>891.89</v>
      </c>
      <c r="I61" s="19">
        <v>929.63</v>
      </c>
      <c r="J61" s="19">
        <v>976.18</v>
      </c>
      <c r="K61" s="19">
        <v>1037.82</v>
      </c>
      <c r="L61" s="19">
        <v>1161.42</v>
      </c>
      <c r="M61" s="19">
        <v>1235.92</v>
      </c>
      <c r="N61" s="19">
        <v>1301.24</v>
      </c>
      <c r="O61" s="19">
        <v>1413.15</v>
      </c>
      <c r="P61" s="19">
        <v>1549.36</v>
      </c>
      <c r="Q61" s="19">
        <v>1581.47</v>
      </c>
      <c r="R61" s="19">
        <v>1590.4</v>
      </c>
      <c r="S61" s="19">
        <v>1594.57</v>
      </c>
      <c r="T61" s="19">
        <v>1600.56</v>
      </c>
      <c r="U61" s="19">
        <v>1601.86</v>
      </c>
      <c r="V61" s="19">
        <v>1601.86</v>
      </c>
      <c r="W61" s="19">
        <v>1601.86</v>
      </c>
      <c r="X61" s="19">
        <v>1601.86</v>
      </c>
      <c r="Y61" s="19">
        <v>1601.86</v>
      </c>
      <c r="Z61" s="19">
        <v>1601.86</v>
      </c>
      <c r="AA61" s="19">
        <v>1601.86</v>
      </c>
      <c r="AB61" s="19">
        <v>1601.86</v>
      </c>
      <c r="AC61" s="19">
        <v>1601.86</v>
      </c>
      <c r="AD61" s="19">
        <v>1601.86</v>
      </c>
      <c r="AE61" s="19">
        <v>1601.86</v>
      </c>
      <c r="AF61" s="19">
        <v>1601.86</v>
      </c>
      <c r="AG61" s="19">
        <v>1601.86</v>
      </c>
      <c r="AH61" s="19">
        <v>1601.86</v>
      </c>
      <c r="AI61" s="19">
        <v>1601.86</v>
      </c>
      <c r="AJ61" s="19">
        <v>1601.86</v>
      </c>
      <c r="AK61" s="19">
        <v>1601.86</v>
      </c>
    </row>
    <row r="62" spans="1:37" x14ac:dyDescent="0.2">
      <c r="A62" s="19" t="s">
        <v>96</v>
      </c>
      <c r="B62" s="19">
        <v>438.4</v>
      </c>
      <c r="C62" s="19">
        <v>493.75</v>
      </c>
      <c r="D62" s="19">
        <v>535.89</v>
      </c>
      <c r="E62" s="19">
        <v>583.05999999999995</v>
      </c>
      <c r="F62" s="19">
        <v>663.57</v>
      </c>
      <c r="G62" s="19">
        <v>755.4</v>
      </c>
      <c r="H62" s="19">
        <v>851.64</v>
      </c>
      <c r="I62" s="19">
        <v>991.9</v>
      </c>
      <c r="J62" s="19">
        <v>1108.26</v>
      </c>
      <c r="K62" s="19">
        <v>1265.51</v>
      </c>
      <c r="L62" s="19">
        <v>1364.18</v>
      </c>
      <c r="M62" s="19">
        <v>1419.28</v>
      </c>
      <c r="N62" s="19">
        <v>1550.26</v>
      </c>
      <c r="O62" s="19">
        <v>1603.07</v>
      </c>
      <c r="P62" s="19">
        <v>1617.62</v>
      </c>
      <c r="Q62" s="19">
        <v>1637.75</v>
      </c>
      <c r="R62" s="19">
        <v>1668.21</v>
      </c>
      <c r="S62" s="19">
        <v>1715.09</v>
      </c>
      <c r="T62" s="19">
        <v>1790.01</v>
      </c>
      <c r="U62" s="19">
        <v>1816.16</v>
      </c>
      <c r="V62" s="19">
        <v>1903.53</v>
      </c>
      <c r="W62" s="19">
        <v>2065.7600000000002</v>
      </c>
      <c r="X62" s="19">
        <v>2147.8000000000002</v>
      </c>
      <c r="Y62" s="19">
        <v>2173.7199999999998</v>
      </c>
      <c r="Z62" s="19">
        <v>2242.2600000000002</v>
      </c>
      <c r="AA62" s="19">
        <v>2363.9699999999998</v>
      </c>
      <c r="AB62" s="19">
        <v>2470.5100000000002</v>
      </c>
      <c r="AC62" s="19">
        <v>2494.27</v>
      </c>
      <c r="AD62" s="19">
        <v>2530.4899999999998</v>
      </c>
      <c r="AE62" s="19">
        <v>2577.44</v>
      </c>
      <c r="AF62" s="19">
        <v>2618.77</v>
      </c>
      <c r="AG62" s="19">
        <v>2685.07</v>
      </c>
      <c r="AH62" s="19">
        <v>2719.72</v>
      </c>
      <c r="AI62" s="19">
        <v>2728.91</v>
      </c>
      <c r="AJ62" s="19">
        <v>2744.93</v>
      </c>
      <c r="AK62" s="19">
        <v>2743.61</v>
      </c>
    </row>
    <row r="63" spans="1:37" x14ac:dyDescent="0.2">
      <c r="A63" s="19" t="s">
        <v>97</v>
      </c>
      <c r="B63" s="19">
        <v>546.58000000000004</v>
      </c>
      <c r="C63" s="19">
        <v>657.91</v>
      </c>
      <c r="D63" s="19">
        <v>687.48</v>
      </c>
      <c r="E63" s="19">
        <v>653.51</v>
      </c>
      <c r="F63" s="19">
        <v>765.47</v>
      </c>
      <c r="G63" s="19">
        <v>794.4</v>
      </c>
      <c r="H63" s="19">
        <v>862.33</v>
      </c>
      <c r="I63" s="19">
        <v>913.28</v>
      </c>
      <c r="J63" s="19">
        <v>935.92</v>
      </c>
      <c r="K63" s="19">
        <v>954.16</v>
      </c>
      <c r="L63" s="19">
        <v>975.93</v>
      </c>
      <c r="M63" s="19">
        <v>938.31</v>
      </c>
      <c r="N63" s="19">
        <v>1064.97</v>
      </c>
      <c r="O63" s="19">
        <v>1108.3599999999999</v>
      </c>
      <c r="P63" s="19">
        <v>1160.25</v>
      </c>
      <c r="Q63" s="19">
        <v>1185.58</v>
      </c>
      <c r="R63" s="19">
        <v>1194.33</v>
      </c>
      <c r="S63" s="19">
        <v>1193.73</v>
      </c>
      <c r="T63" s="19">
        <v>1203.01</v>
      </c>
      <c r="U63" s="19">
        <v>1231.8499999999999</v>
      </c>
      <c r="V63" s="19">
        <v>1253.56</v>
      </c>
      <c r="W63" s="19">
        <v>1253.8</v>
      </c>
      <c r="X63" s="19">
        <v>1253.8</v>
      </c>
      <c r="Y63" s="19">
        <v>1263.42</v>
      </c>
      <c r="Z63" s="19">
        <v>1288.4100000000001</v>
      </c>
      <c r="AA63" s="19">
        <v>1303.97</v>
      </c>
      <c r="AB63" s="19">
        <v>1304.1400000000001</v>
      </c>
      <c r="AC63" s="19">
        <v>1304.1400000000001</v>
      </c>
      <c r="AD63" s="19">
        <v>1304.1400000000001</v>
      </c>
      <c r="AE63" s="19">
        <v>1304.1400000000001</v>
      </c>
      <c r="AF63" s="19">
        <v>1304.1400000000001</v>
      </c>
      <c r="AG63" s="19">
        <v>1304.1400000000001</v>
      </c>
      <c r="AH63" s="19">
        <v>1304.1400000000001</v>
      </c>
      <c r="AI63" s="19">
        <v>1304.1400000000001</v>
      </c>
      <c r="AJ63" s="19">
        <v>1304.1400000000001</v>
      </c>
      <c r="AK63" s="19">
        <v>1304.1400000000001</v>
      </c>
    </row>
    <row r="64" spans="1:37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1">
        <f>1-($V$56/V56)</f>
        <v>0</v>
      </c>
      <c r="W65" s="21">
        <f t="shared" ref="W65:AA65" si="31">1-($V$56/W56)</f>
        <v>3.7653485702811129E-2</v>
      </c>
      <c r="X65" s="21">
        <f t="shared" si="31"/>
        <v>5.5285252188561285E-2</v>
      </c>
      <c r="Y65" s="21">
        <f t="shared" si="31"/>
        <v>6.0226090173121971E-2</v>
      </c>
      <c r="Z65" s="21">
        <f t="shared" si="31"/>
        <v>7.3521690513379867E-2</v>
      </c>
      <c r="AA65" s="21">
        <f t="shared" si="31"/>
        <v>9.6618305746973832E-2</v>
      </c>
      <c r="AB65" s="21">
        <f>1-($V$56/AB56)</f>
        <v>0.11559327507638628</v>
      </c>
      <c r="AC65" s="21">
        <f t="shared" ref="AC65:AF65" si="32">1-($V$56/AC56)</f>
        <v>0.11851950940146649</v>
      </c>
      <c r="AD65" s="21">
        <f t="shared" si="32"/>
        <v>0.12392316369158285</v>
      </c>
      <c r="AE65" s="21">
        <f t="shared" si="32"/>
        <v>0.13135037270624483</v>
      </c>
      <c r="AF65" s="21">
        <f t="shared" si="32"/>
        <v>0.13721125775110943</v>
      </c>
      <c r="AG65" s="19"/>
      <c r="AH65" s="19"/>
      <c r="AI65" s="19"/>
      <c r="AJ65" s="19"/>
      <c r="AK65" s="19"/>
    </row>
    <row r="66" spans="1:37" x14ac:dyDescent="0.2">
      <c r="A66" s="25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0"/>
      <c r="M66" s="19"/>
      <c r="N66" s="19"/>
      <c r="O66" s="19"/>
      <c r="P66" s="19"/>
      <c r="Q66" s="19"/>
      <c r="R66" s="19"/>
      <c r="S66" s="19"/>
      <c r="T66" s="19"/>
      <c r="U66" s="19"/>
      <c r="V66" s="21">
        <f>1-(SUM($V$57:$V$60)/SUM(V57:V60))</f>
        <v>0</v>
      </c>
      <c r="W66" s="21">
        <f t="shared" ref="W66:AA66" si="33">1-(SUM($V$57:$V$60)/SUM(W57:W60))</f>
        <v>3.8896895244224794E-3</v>
      </c>
      <c r="X66" s="21">
        <f t="shared" si="33"/>
        <v>3.5550827886404734E-3</v>
      </c>
      <c r="Y66" s="21">
        <f t="shared" si="33"/>
        <v>1.1235797250030988E-4</v>
      </c>
      <c r="Z66" s="21">
        <f t="shared" si="33"/>
        <v>-5.7355164083801036E-3</v>
      </c>
      <c r="AA66" s="21">
        <f t="shared" si="33"/>
        <v>-1.3365787001452079E-2</v>
      </c>
      <c r="AB66" s="21">
        <f>1-(SUM($V$57:$V$60)/SUM(AB57:AB60))</f>
        <v>-2.265283842794763E-2</v>
      </c>
      <c r="AC66" s="21">
        <f>1-(SUM($V$57:$V$60)/SUM(AC57:AC60))</f>
        <v>-3.443616232945379E-2</v>
      </c>
      <c r="AD66" s="21">
        <f>1-(SUM($V$57:$V$60)/SUM(AD57:AD60))</f>
        <v>-4.4605519933091697E-2</v>
      </c>
      <c r="AE66" s="21">
        <f>1-(SUM($V$57:$V$60)/SUM(AE57:AE60))</f>
        <v>-5.3571692835896023E-2</v>
      </c>
      <c r="AF66" s="21">
        <f>1-(SUM($V$57:$V$60)/SUM(AF57:AF60))</f>
        <v>-6.6753573676166633E-2</v>
      </c>
      <c r="AG66" s="19"/>
      <c r="AH66" s="19"/>
      <c r="AI66" s="19"/>
      <c r="AJ66" s="19"/>
      <c r="AK66" s="19"/>
    </row>
    <row r="67" spans="1:37" x14ac:dyDescent="0.2">
      <c r="A67" s="25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0"/>
      <c r="M67" s="19"/>
      <c r="N67" s="19"/>
      <c r="O67" s="19"/>
      <c r="P67" s="19"/>
      <c r="Q67" s="19"/>
      <c r="R67" s="19"/>
      <c r="S67" s="19"/>
      <c r="T67" s="19"/>
      <c r="U67" s="19"/>
      <c r="V67" s="21">
        <f>1-(SUM($V$61:$V$62)/SUM(V61:V62))</f>
        <v>0</v>
      </c>
      <c r="W67" s="21">
        <f t="shared" ref="W67:AA67" si="34">1-(SUM($V$61:$V$62)/SUM(W61:W62))</f>
        <v>4.4233044862881155E-2</v>
      </c>
      <c r="X67" s="21">
        <f t="shared" si="34"/>
        <v>6.5144573107961734E-2</v>
      </c>
      <c r="Y67" s="21">
        <f t="shared" si="34"/>
        <v>7.1562514898373286E-2</v>
      </c>
      <c r="Z67" s="21">
        <f t="shared" si="34"/>
        <v>8.8116395950178505E-2</v>
      </c>
      <c r="AA67" s="21">
        <f t="shared" si="34"/>
        <v>0.11610179962328193</v>
      </c>
      <c r="AB67" s="21">
        <f>1-(SUM($V$61:$V$62)/SUM(AB61:AB62))</f>
        <v>0.13922605264256438</v>
      </c>
      <c r="AC67" s="21">
        <f t="shared" ref="AC67:AF67" si="35">1-(SUM($V$61:$V$62)/SUM(AC61:AC62))</f>
        <v>0.14421905554755343</v>
      </c>
      <c r="AD67" s="21">
        <f t="shared" si="35"/>
        <v>0.15171996563698609</v>
      </c>
      <c r="AE67" s="21">
        <f t="shared" si="35"/>
        <v>0.16124949154164581</v>
      </c>
      <c r="AF67" s="21">
        <f t="shared" si="35"/>
        <v>0.16946285270208483</v>
      </c>
      <c r="AG67" s="19"/>
      <c r="AH67" s="19"/>
      <c r="AI67" s="19"/>
      <c r="AJ67" s="19"/>
      <c r="AK67" s="19"/>
    </row>
    <row r="68" spans="1:37" x14ac:dyDescent="0.2">
      <c r="A68" s="25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0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x14ac:dyDescent="0.2">
      <c r="A69" s="25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0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x14ac:dyDescent="0.2">
      <c r="A70" s="26"/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20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x14ac:dyDescent="0.2">
      <c r="A71" s="26"/>
      <c r="B71" s="27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</sheetData>
  <hyperlinks>
    <hyperlink ref="G23" r:id="rId1" display="https://www2.aer.ca/t/Production/views/NaturalGasFigureS5_7Albertatotalpurchasedprocessedandproducedgasforoilsandsproduction/NaturalGasFigureS5_7Albertatotalpurchasedprocessedandproducedgasforoilsandsproduction?:embed=y&amp;:showShareOptions=true&amp;:display_count=no" xr:uid="{4F086313-F0DC-2142-8CD6-750599C71B99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32.33203125" customWidth="1"/>
    <col min="2" max="2" width="25.5" customWidth="1"/>
  </cols>
  <sheetData>
    <row r="1" spans="1:2" x14ac:dyDescent="0.2">
      <c r="B1" s="10" t="s">
        <v>16</v>
      </c>
    </row>
    <row r="2" spans="1:2" ht="16" x14ac:dyDescent="0.2">
      <c r="A2" s="12" t="s">
        <v>17</v>
      </c>
      <c r="B2" s="11">
        <v>0</v>
      </c>
    </row>
    <row r="3" spans="1:2" x14ac:dyDescent="0.2">
      <c r="A3" s="13" t="s">
        <v>18</v>
      </c>
      <c r="B3" s="11">
        <f>'OS limit'!AU32/'OS limit'!AM42</f>
        <v>0.21060826974330324</v>
      </c>
    </row>
    <row r="4" spans="1:2" x14ac:dyDescent="0.2">
      <c r="A4" s="13" t="s">
        <v>19</v>
      </c>
      <c r="B4" s="11">
        <v>0</v>
      </c>
    </row>
    <row r="5" spans="1:2" x14ac:dyDescent="0.2">
      <c r="A5" s="13" t="s">
        <v>20</v>
      </c>
      <c r="B5" s="11">
        <v>0</v>
      </c>
    </row>
    <row r="6" spans="1:2" x14ac:dyDescent="0.2">
      <c r="A6" s="13" t="s">
        <v>21</v>
      </c>
      <c r="B6" s="11">
        <v>0</v>
      </c>
    </row>
    <row r="7" spans="1:2" x14ac:dyDescent="0.2">
      <c r="A7" s="13" t="s">
        <v>22</v>
      </c>
      <c r="B7" s="11">
        <v>0</v>
      </c>
    </row>
    <row r="8" spans="1:2" x14ac:dyDescent="0.2">
      <c r="A8" s="13" t="s">
        <v>23</v>
      </c>
      <c r="B8" s="11">
        <v>0</v>
      </c>
    </row>
    <row r="9" spans="1:2" x14ac:dyDescent="0.2">
      <c r="A9" s="13" t="s">
        <v>24</v>
      </c>
      <c r="B9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OS limit</vt:lpstr>
      <vt:lpstr>PPRiEYFUfIIaIoE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Benjamin Israel</cp:lastModifiedBy>
  <cp:revision/>
  <dcterms:created xsi:type="dcterms:W3CDTF">2014-03-25T01:31:56Z</dcterms:created>
  <dcterms:modified xsi:type="dcterms:W3CDTF">2019-03-05T16:35:35Z</dcterms:modified>
  <cp:category/>
  <cp:contentStatus/>
</cp:coreProperties>
</file>