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0" yWindow="0" windowWidth="25600" windowHeight="14200" activeTab="2"/>
  </bookViews>
  <sheets>
    <sheet name="About" sheetId="1" r:id="rId1"/>
    <sheet name="Data" sheetId="2" r:id="rId2"/>
    <sheet name="BLACE" sheetId="3" r:id="rId3"/>
  </sheet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9" i="2" l="1"/>
  <c r="I63" i="2"/>
  <c r="I64" i="2"/>
  <c r="B40" i="2"/>
  <c r="I65" i="2"/>
  <c r="I66" i="2"/>
  <c r="B51" i="2"/>
  <c r="I67" i="2"/>
  <c r="B58" i="2"/>
  <c r="I68" i="2"/>
  <c r="I62" i="2"/>
  <c r="G6" i="2"/>
  <c r="I70" i="2"/>
  <c r="D63" i="2"/>
  <c r="D64" i="2"/>
  <c r="D65" i="2"/>
  <c r="D66" i="2"/>
  <c r="D67" i="2"/>
  <c r="D68" i="2"/>
  <c r="D62" i="2"/>
  <c r="D70" i="2"/>
  <c r="B63" i="2"/>
  <c r="B64" i="2"/>
  <c r="B65" i="2"/>
  <c r="B66" i="2"/>
  <c r="B67" i="2"/>
  <c r="B68" i="2"/>
  <c r="B62" i="2"/>
  <c r="B6" i="2"/>
  <c r="E63" i="2"/>
  <c r="E65" i="2"/>
  <c r="E64" i="2"/>
  <c r="E66" i="2"/>
  <c r="E67" i="2"/>
  <c r="E68" i="2"/>
  <c r="E62" i="2"/>
  <c r="E70" i="2"/>
  <c r="F63" i="2"/>
  <c r="F65" i="2"/>
  <c r="F64" i="2"/>
  <c r="F66" i="2"/>
  <c r="F67" i="2"/>
  <c r="F68" i="2"/>
  <c r="F62" i="2"/>
  <c r="F70" i="2"/>
  <c r="G63" i="2"/>
  <c r="G65" i="2"/>
  <c r="G64" i="2"/>
  <c r="G66" i="2"/>
  <c r="G67" i="2"/>
  <c r="G68" i="2"/>
  <c r="G62" i="2"/>
  <c r="G70" i="2"/>
  <c r="H63" i="2"/>
  <c r="H65" i="2"/>
  <c r="H64" i="2"/>
  <c r="H66" i="2"/>
  <c r="H67" i="2"/>
  <c r="H68" i="2"/>
  <c r="H62" i="2"/>
  <c r="H70" i="2"/>
  <c r="B71" i="2"/>
  <c r="H6" i="2"/>
  <c r="C68" i="2"/>
  <c r="C6" i="2"/>
  <c r="D6" i="2"/>
  <c r="E6" i="2"/>
  <c r="F6" i="2"/>
  <c r="C67" i="2"/>
  <c r="C66" i="2"/>
  <c r="C65" i="2"/>
  <c r="C64" i="2"/>
  <c r="C63" i="2"/>
  <c r="C62" i="2"/>
  <c r="D2" i="3"/>
  <c r="F2" i="3"/>
  <c r="E2" i="3"/>
  <c r="C2" i="3"/>
  <c r="G2" i="3"/>
  <c r="H2" i="3"/>
  <c r="I2" i="3"/>
  <c r="J2" i="3"/>
  <c r="K2" i="3"/>
  <c r="L2" i="3"/>
  <c r="M2" i="3"/>
  <c r="N2" i="3"/>
  <c r="O2" i="3"/>
  <c r="P2" i="3"/>
  <c r="Q2" i="3"/>
  <c r="R2" i="3"/>
  <c r="S2" i="3"/>
  <c r="T2" i="3"/>
  <c r="U2" i="3"/>
  <c r="V2" i="3"/>
  <c r="W2" i="3"/>
  <c r="X2" i="3"/>
  <c r="Y2" i="3"/>
  <c r="Z2" i="3"/>
  <c r="AA2" i="3"/>
  <c r="AB2" i="3"/>
  <c r="AC2" i="3"/>
  <c r="AD2" i="3"/>
  <c r="AE2" i="3"/>
  <c r="AF2" i="3"/>
  <c r="AG2" i="3"/>
  <c r="AH2" i="3"/>
  <c r="AI2" i="3"/>
  <c r="AJ2" i="3"/>
  <c r="AK2" i="3"/>
  <c r="B2" i="3"/>
</calcChain>
</file>

<file path=xl/sharedStrings.xml><?xml version="1.0" encoding="utf-8"?>
<sst xmlns="http://schemas.openxmlformats.org/spreadsheetml/2006/main" count="108" uniqueCount="81">
  <si>
    <t>Year</t>
  </si>
  <si>
    <t>CO2 Emissions (g)</t>
  </si>
  <si>
    <t>BLACE BAU LULUCF Anthropogenic CO2 Emissions</t>
  </si>
  <si>
    <t>Notes</t>
  </si>
  <si>
    <t>http://unfccc.int/national_reports/annex_i_ghg_inventories/national_inventories_submissions/items/10116.php</t>
  </si>
  <si>
    <t>https://www.canada.ca/en/environment-climate-change/services/climate-change/publications/emission-trends-2014/chapter-3.html</t>
  </si>
  <si>
    <t xml:space="preserve">This is in comparison to a projected -28MT of sequestion capacity from LULUCF in the 2013 report, but this was changed in the 2014 report  mainly because the projected contribution of the Forest Land Remaining Forest Land category has been revised downward by 7 Mt due to updated and improved methodology and projections  </t>
  </si>
  <si>
    <t>Convert MT to g</t>
  </si>
  <si>
    <t>1MT=</t>
  </si>
  <si>
    <t>1 tonne =</t>
  </si>
  <si>
    <t>1MT =</t>
  </si>
  <si>
    <t>10^6 tonne</t>
  </si>
  <si>
    <t>10^6 g</t>
  </si>
  <si>
    <t>10^12 g</t>
  </si>
  <si>
    <t>kt CO2</t>
  </si>
  <si>
    <t xml:space="preserve">Quantifying the biophysical climate change mitigation potential of Canada’s forest sector by Smythe et al. </t>
  </si>
  <si>
    <t>2010-2015 LULUCF Emissions</t>
  </si>
  <si>
    <t>Environment and Climate Change Canada</t>
  </si>
  <si>
    <t>Canada's Emissions Trends 2014</t>
  </si>
  <si>
    <t>Chapter 3</t>
  </si>
  <si>
    <t xml:space="preserve">Alternate source: </t>
  </si>
  <si>
    <t>https://cfs.nrcan.gc.ca/publications?id=35590</t>
  </si>
  <si>
    <t>Provides estimates of forest sequestration capacity in Canada up to 2050 in different scenarios</t>
  </si>
  <si>
    <t xml:space="preserve">Wasn't used because it's only forestry (not other land use change) and it includes wildfires, not just anthro forest activities </t>
  </si>
  <si>
    <t>Sources:</t>
  </si>
  <si>
    <t>Source (2010-1015): IPCC Inventory report, Source (2020): Canada's Emissions Trends 2014</t>
  </si>
  <si>
    <t>2020 LULUCF Emissions</t>
  </si>
  <si>
    <t>There are no projections in Canada beyond 2020, so we applied 2020 estimate to 2021-2050 as constant value.</t>
  </si>
  <si>
    <t>Notes on the "Canada's Emissions Trends 2014" report:</t>
  </si>
  <si>
    <t>This is mainly driven by lower-than-expected rates of tree harvesting in forest lands, compared to what was seen in the past.</t>
  </si>
  <si>
    <t>We assume that all of the sequestered CO2e in the Land Use and Forestry sector is in the form of CO2, not other GHGs.</t>
  </si>
  <si>
    <t>g CO2</t>
  </si>
  <si>
    <t>Total</t>
  </si>
  <si>
    <t>Forest Land</t>
  </si>
  <si>
    <t>Cropland</t>
  </si>
  <si>
    <t>Grassland</t>
  </si>
  <si>
    <t>Wetlands</t>
  </si>
  <si>
    <t>Settlements</t>
  </si>
  <si>
    <t>Harvested Wood Products</t>
  </si>
  <si>
    <t>Forest Conversion</t>
  </si>
  <si>
    <t>CAN total forest coverage</t>
  </si>
  <si>
    <t>AB total forest coverage</t>
  </si>
  <si>
    <t>%</t>
  </si>
  <si>
    <t>AB total grassland</t>
  </si>
  <si>
    <t>CAN total grassland</t>
  </si>
  <si>
    <t>CAN total Settlements</t>
  </si>
  <si>
    <t>AB total Settlements</t>
  </si>
  <si>
    <t>CAN total harvested wood products</t>
  </si>
  <si>
    <t>AB total harvested wood products</t>
  </si>
  <si>
    <t>Source:</t>
  </si>
  <si>
    <t>hectares</t>
  </si>
  <si>
    <t>https://cfs.nrcan.gc.ca/statsprofile/overview/ca</t>
  </si>
  <si>
    <t>km^2</t>
  </si>
  <si>
    <t>https://albertawilderness.ca/issues/wildlands/forests/boreal-forest/</t>
  </si>
  <si>
    <t>x</t>
  </si>
  <si>
    <t>http://www.albertapcf.org/about-prairies/grassland-parkland-natural-regions</t>
  </si>
  <si>
    <t>https://en.wikipedia.org/wiki/Canadian_Prairies</t>
  </si>
  <si>
    <t>acre-&gt;hectare</t>
  </si>
  <si>
    <t>acres</t>
  </si>
  <si>
    <t>http://www.capf.ca/pdfs/Wetlands%20in%20Alberta.pdf</t>
  </si>
  <si>
    <t>https://www150.statcan.gc.ca/n1/pub/16-002-x/2011002/m003-eng.htm</t>
  </si>
  <si>
    <t>cubic metres</t>
  </si>
  <si>
    <t>https://cfs.nrcan.gc.ca/statsprofile/overview/ab</t>
  </si>
  <si>
    <t>Total % of Canada</t>
  </si>
  <si>
    <t>Average</t>
  </si>
  <si>
    <t>2017 Canada NIR</t>
  </si>
  <si>
    <t>NIR I Table 6</t>
  </si>
  <si>
    <t>Canadian data from Table 6-1:</t>
  </si>
  <si>
    <t>Calculation of Alberta specific fractions:</t>
  </si>
  <si>
    <t>km2-&gt;hectare</t>
  </si>
  <si>
    <t xml:space="preserve">Forest coverage </t>
  </si>
  <si>
    <t>Wetland</t>
  </si>
  <si>
    <t xml:space="preserve">Settlements </t>
  </si>
  <si>
    <t xml:space="preserve">Wood products </t>
  </si>
  <si>
    <t xml:space="preserve">Calculating Alberta values: </t>
  </si>
  <si>
    <t xml:space="preserve"> </t>
  </si>
  <si>
    <t>Calculated for Alberta</t>
  </si>
  <si>
    <t xml:space="preserve">Reported for Canada </t>
  </si>
  <si>
    <t xml:space="preserve">See Data tab for sources of calculations for forest, cropland, grassland, wetland, settlements and wood products </t>
  </si>
  <si>
    <t>https://www150.statcan.gc.ca/n1/pub/95-640-x/2016001/article/14807-eng.htm</t>
  </si>
  <si>
    <t>Fraction of Alberta emissions in Canada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</si>
</sst>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u/>
      <sz val="11"/>
      <color theme="11"/>
      <name val="Calibri"/>
      <family val="2"/>
      <scheme val="minor"/>
    </font>
    <font>
      <sz val="11"/>
      <color rgb="FF000000"/>
      <name val="Calibri"/>
      <family val="2"/>
      <scheme val="minor"/>
    </font>
    <font>
      <sz val="11"/>
      <name val="Calibri"/>
      <family val="2"/>
      <scheme val="minor"/>
    </font>
    <font>
      <i/>
      <sz val="11"/>
      <color theme="1"/>
      <name val="Calibri"/>
      <family val="2"/>
      <scheme val="minor"/>
    </font>
    <font>
      <u/>
      <sz val="11"/>
      <color theme="10"/>
      <name val="Calibri"/>
      <family val="2"/>
      <scheme val="minor"/>
    </font>
    <font>
      <b/>
      <i/>
      <sz val="11"/>
      <color theme="1"/>
      <name val="Calibri"/>
      <family val="2"/>
      <scheme val="minor"/>
    </font>
    <font>
      <b/>
      <sz val="11"/>
      <color rgb="FF000000"/>
      <name val="Calibri"/>
      <family val="2"/>
      <scheme val="minor"/>
    </font>
  </fonts>
  <fills count="7">
    <fill>
      <patternFill patternType="none"/>
    </fill>
    <fill>
      <patternFill patternType="gray125"/>
    </fill>
    <fill>
      <patternFill patternType="solid">
        <fgColor rgb="FFCCFFCC"/>
      </patternFill>
    </fill>
    <fill>
      <patternFill patternType="solid">
        <fgColor rgb="FFCCFFCC"/>
        <bgColor rgb="FF000000"/>
      </patternFill>
    </fill>
    <fill>
      <patternFill patternType="solid">
        <fgColor rgb="FFFFFF00"/>
        <bgColor indexed="64"/>
      </patternFill>
    </fill>
    <fill>
      <patternFill patternType="solid">
        <fgColor theme="0" tint="-0.249977111117893"/>
        <bgColor indexed="64"/>
      </patternFill>
    </fill>
    <fill>
      <patternFill patternType="solid">
        <fgColor rgb="FF00B050"/>
        <bgColor indexed="64"/>
      </patternFill>
    </fill>
  </fills>
  <borders count="3">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s>
  <cellStyleXfs count="56">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Alignment="0" applyProtection="0"/>
  </cellStyleXfs>
  <cellXfs count="25">
    <xf numFmtId="0" fontId="0" fillId="0" borderId="0" xfId="0"/>
    <xf numFmtId="0" fontId="1" fillId="0" borderId="0" xfId="0" applyFont="1"/>
    <xf numFmtId="11" fontId="0" fillId="0" borderId="0" xfId="0" applyNumberFormat="1"/>
    <xf numFmtId="11" fontId="0" fillId="0" borderId="1" xfId="0" applyNumberFormat="1" applyBorder="1"/>
    <xf numFmtId="0" fontId="1" fillId="0" borderId="0" xfId="0" applyFont="1" applyBorder="1"/>
    <xf numFmtId="0" fontId="1" fillId="0" borderId="1" xfId="0" applyFont="1" applyBorder="1"/>
    <xf numFmtId="0" fontId="0" fillId="0" borderId="0" xfId="0" applyFont="1"/>
    <xf numFmtId="0" fontId="3" fillId="0" borderId="0" xfId="0" applyFont="1"/>
    <xf numFmtId="0" fontId="0" fillId="0" borderId="0" xfId="0" applyFill="1"/>
    <xf numFmtId="2" fontId="4" fillId="2" borderId="2" xfId="0" applyNumberFormat="1" applyFont="1" applyFill="1" applyBorder="1" applyAlignment="1">
      <alignment horizontal="right"/>
    </xf>
    <xf numFmtId="2" fontId="4" fillId="3" borderId="2" xfId="0" applyNumberFormat="1" applyFont="1" applyFill="1" applyBorder="1" applyAlignment="1">
      <alignment horizontal="right"/>
    </xf>
    <xf numFmtId="0" fontId="0" fillId="0" borderId="0" xfId="0" applyFont="1" applyFill="1"/>
    <xf numFmtId="2" fontId="4" fillId="0" borderId="0" xfId="0" applyNumberFormat="1" applyFont="1" applyFill="1" applyBorder="1" applyAlignment="1">
      <alignment horizontal="right"/>
    </xf>
    <xf numFmtId="0" fontId="0" fillId="4" borderId="0" xfId="0" applyFont="1" applyFill="1"/>
    <xf numFmtId="0" fontId="5" fillId="0" borderId="0" xfId="0" applyFont="1"/>
    <xf numFmtId="0" fontId="1" fillId="5" borderId="0" xfId="0" applyFont="1" applyFill="1"/>
    <xf numFmtId="0" fontId="0" fillId="0" borderId="0" xfId="0" applyAlignment="1">
      <alignment wrapText="1"/>
    </xf>
    <xf numFmtId="0" fontId="6" fillId="0" borderId="0" xfId="55"/>
    <xf numFmtId="0" fontId="4" fillId="0" borderId="0" xfId="55" applyFont="1"/>
    <xf numFmtId="4" fontId="0" fillId="0" borderId="0" xfId="0" applyNumberFormat="1" applyFont="1"/>
    <xf numFmtId="3" fontId="0" fillId="0" borderId="0" xfId="0" applyNumberFormat="1" applyFont="1"/>
    <xf numFmtId="0" fontId="0" fillId="6" borderId="0" xfId="0" applyFont="1" applyFill="1"/>
    <xf numFmtId="0" fontId="7" fillId="0" borderId="0" xfId="0" applyFont="1"/>
    <xf numFmtId="0" fontId="8" fillId="5" borderId="0" xfId="0" applyFont="1" applyFill="1"/>
    <xf numFmtId="0" fontId="1" fillId="0" borderId="0" xfId="0" applyFont="1" applyFill="1"/>
  </cellXfs>
  <cellStyles count="5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Hyperlink" xfId="55"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10</xdr:row>
      <xdr:rowOff>160020</xdr:rowOff>
    </xdr:from>
    <xdr:to>
      <xdr:col>30</xdr:col>
      <xdr:colOff>208019</xdr:colOff>
      <xdr:row>50</xdr:row>
      <xdr:rowOff>16248</xdr:rowOff>
    </xdr:to>
    <xdr:pic>
      <xdr:nvPicPr>
        <xdr:cNvPr id="2" name="Picture 1">
          <a:extLst>
            <a:ext uri="{FF2B5EF4-FFF2-40B4-BE49-F238E27FC236}">
              <a16:creationId xmlns:a16="http://schemas.microsoft.com/office/drawing/2014/main" xmlns="" id="{05150984-CCC2-479B-A6CD-44716CE014DC}"/>
            </a:ext>
          </a:extLst>
        </xdr:cNvPr>
        <xdr:cNvPicPr>
          <a:picLocks noChangeAspect="1"/>
        </xdr:cNvPicPr>
      </xdr:nvPicPr>
      <xdr:blipFill>
        <a:blip xmlns:r="http://schemas.openxmlformats.org/officeDocument/2006/relationships" r:embed="rId1"/>
        <a:stretch>
          <a:fillRect/>
        </a:stretch>
      </xdr:blipFill>
      <xdr:spPr>
        <a:xfrm>
          <a:off x="9425940" y="2171700"/>
          <a:ext cx="12247619" cy="71714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fs.nrcan.gc.ca/publications?id=35590" TargetMode="External"/><Relationship Id="rId2" Type="http://schemas.openxmlformats.org/officeDocument/2006/relationships/hyperlink" Target="http://unfccc.int/national_reports/annex_i_ghg_inventories/national_inventories_submissions/items/10116.ph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km%5E@" TargetMode="External"/><Relationship Id="rId2" Type="http://schemas.openxmlformats.org/officeDocument/2006/relationships/hyperlink" Target="https://cfs.nrcan.gc.ca/statsprofile/overview/ca"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zoomScale="125" zoomScaleNormal="125" zoomScalePageLayoutView="125" workbookViewId="0">
      <selection activeCell="B15" sqref="B15"/>
    </sheetView>
  </sheetViews>
  <sheetFormatPr baseColWidth="10" defaultColWidth="8.83203125" defaultRowHeight="14" x14ac:dyDescent="0"/>
  <cols>
    <col min="1" max="1" width="11.5" customWidth="1"/>
    <col min="2" max="2" width="109.83203125" customWidth="1"/>
  </cols>
  <sheetData>
    <row r="1" spans="1:3">
      <c r="A1" s="1" t="s">
        <v>2</v>
      </c>
    </row>
    <row r="3" spans="1:3">
      <c r="A3" s="1" t="s">
        <v>24</v>
      </c>
      <c r="B3" s="15" t="s">
        <v>16</v>
      </c>
      <c r="C3" s="1"/>
    </row>
    <row r="4" spans="1:3">
      <c r="B4" t="s">
        <v>65</v>
      </c>
    </row>
    <row r="5" spans="1:3">
      <c r="B5" t="s">
        <v>66</v>
      </c>
    </row>
    <row r="6" spans="1:3">
      <c r="B6" s="17" t="s">
        <v>4</v>
      </c>
    </row>
    <row r="8" spans="1:3">
      <c r="B8" s="15" t="s">
        <v>26</v>
      </c>
    </row>
    <row r="9" spans="1:3">
      <c r="B9" s="6" t="s">
        <v>17</v>
      </c>
    </row>
    <row r="10" spans="1:3">
      <c r="B10" s="6" t="s">
        <v>18</v>
      </c>
    </row>
    <row r="11" spans="1:3">
      <c r="B11" s="6" t="s">
        <v>19</v>
      </c>
    </row>
    <row r="12" spans="1:3">
      <c r="B12" s="7" t="s">
        <v>5</v>
      </c>
    </row>
    <row r="13" spans="1:3">
      <c r="B13" s="7"/>
    </row>
    <row r="14" spans="1:3">
      <c r="B14" s="23" t="s">
        <v>80</v>
      </c>
    </row>
    <row r="15" spans="1:3">
      <c r="B15" s="7" t="s">
        <v>78</v>
      </c>
    </row>
    <row r="17" spans="1:2">
      <c r="A17" s="1" t="s">
        <v>3</v>
      </c>
    </row>
    <row r="18" spans="1:2">
      <c r="A18" t="s">
        <v>27</v>
      </c>
    </row>
    <row r="20" spans="1:2">
      <c r="A20" t="s">
        <v>28</v>
      </c>
    </row>
    <row r="21" spans="1:2">
      <c r="B21" s="16" t="s">
        <v>29</v>
      </c>
    </row>
    <row r="22" spans="1:2" ht="42">
      <c r="B22" s="16" t="s">
        <v>6</v>
      </c>
    </row>
    <row r="24" spans="1:2">
      <c r="A24" s="8" t="s">
        <v>30</v>
      </c>
    </row>
    <row r="26" spans="1:2">
      <c r="A26" s="1" t="s">
        <v>20</v>
      </c>
    </row>
    <row r="27" spans="1:2">
      <c r="A27" t="s">
        <v>15</v>
      </c>
    </row>
    <row r="28" spans="1:2">
      <c r="A28" s="17" t="s">
        <v>21</v>
      </c>
    </row>
    <row r="29" spans="1:2">
      <c r="A29" t="s">
        <v>22</v>
      </c>
    </row>
    <row r="30" spans="1:2">
      <c r="A30" t="s">
        <v>23</v>
      </c>
    </row>
    <row r="32" spans="1:2">
      <c r="A32" s="1"/>
    </row>
  </sheetData>
  <hyperlinks>
    <hyperlink ref="A28" r:id="rId1"/>
    <hyperlink ref="B6" r:id="rId2"/>
  </hyperlink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workbookViewId="0">
      <selection activeCell="B28" sqref="B28"/>
    </sheetView>
  </sheetViews>
  <sheetFormatPr baseColWidth="10" defaultColWidth="8.83203125" defaultRowHeight="14" x14ac:dyDescent="0"/>
  <cols>
    <col min="1" max="1" width="36.5" style="6" customWidth="1"/>
    <col min="2" max="2" width="12.83203125" style="6" bestFit="1" customWidth="1"/>
    <col min="3" max="3" width="12.5" style="6" bestFit="1" customWidth="1"/>
    <col min="4" max="4" width="12.83203125" style="6" bestFit="1" customWidth="1"/>
    <col min="5" max="5" width="12.5" style="6" bestFit="1" customWidth="1"/>
    <col min="6" max="6" width="11.5" style="6" bestFit="1" customWidth="1"/>
    <col min="7" max="7" width="12.5" style="6" bestFit="1" customWidth="1"/>
    <col min="8" max="8" width="11.1640625" style="6" bestFit="1" customWidth="1"/>
    <col min="9" max="16384" width="8.83203125" style="6"/>
  </cols>
  <sheetData>
    <row r="1" spans="1:9">
      <c r="A1" s="14" t="s">
        <v>25</v>
      </c>
    </row>
    <row r="2" spans="1:9">
      <c r="A2" s="6" t="s">
        <v>77</v>
      </c>
      <c r="B2" s="1">
        <v>2010</v>
      </c>
      <c r="C2" s="1">
        <v>2011</v>
      </c>
      <c r="D2" s="1">
        <v>2012</v>
      </c>
      <c r="E2" s="1">
        <v>2013</v>
      </c>
      <c r="F2" s="1">
        <v>2014</v>
      </c>
      <c r="G2" s="1">
        <v>2015</v>
      </c>
      <c r="H2" s="1">
        <v>2020</v>
      </c>
    </row>
    <row r="3" spans="1:9">
      <c r="A3" s="6" t="s">
        <v>14</v>
      </c>
      <c r="B3" s="9">
        <v>-28000</v>
      </c>
      <c r="C3" s="9">
        <v>-26000</v>
      </c>
      <c r="D3" s="9">
        <v>-30000</v>
      </c>
      <c r="E3" s="9">
        <v>-29000</v>
      </c>
      <c r="F3" s="10">
        <v>-33000</v>
      </c>
      <c r="G3" s="10">
        <v>-34000</v>
      </c>
      <c r="H3" s="13">
        <v>-19000</v>
      </c>
    </row>
    <row r="4" spans="1:9">
      <c r="B4" s="12"/>
      <c r="C4" s="12"/>
      <c r="D4" s="12"/>
      <c r="E4" s="12"/>
      <c r="F4" s="12"/>
      <c r="G4" s="12"/>
      <c r="H4" s="11"/>
    </row>
    <row r="5" spans="1:9">
      <c r="A5" s="6" t="s">
        <v>76</v>
      </c>
      <c r="B5" s="12"/>
      <c r="C5" s="12"/>
      <c r="D5" s="12"/>
      <c r="E5" s="12"/>
      <c r="F5" s="12"/>
      <c r="G5" s="12"/>
      <c r="H5" s="11"/>
    </row>
    <row r="6" spans="1:9">
      <c r="A6" s="1" t="s">
        <v>31</v>
      </c>
      <c r="B6" s="21">
        <f t="shared" ref="B6:G6" si="0">D62*10^9</f>
        <v>6614769176779.0352</v>
      </c>
      <c r="C6" s="21">
        <f t="shared" si="0"/>
        <v>6624905158200.6582</v>
      </c>
      <c r="D6" s="21">
        <f t="shared" si="0"/>
        <v>6745693057692.5693</v>
      </c>
      <c r="E6" s="21">
        <f t="shared" si="0"/>
        <v>6896661455644.4033</v>
      </c>
      <c r="F6" s="21">
        <f t="shared" si="0"/>
        <v>5913592565419.1523</v>
      </c>
      <c r="G6" s="21">
        <f t="shared" si="0"/>
        <v>5126919450681.4199</v>
      </c>
      <c r="H6" s="21">
        <f>H3*10^9*B71</f>
        <v>4065080626856.3906</v>
      </c>
    </row>
    <row r="7" spans="1:9">
      <c r="A7" s="1"/>
    </row>
    <row r="8" spans="1:9">
      <c r="A8" s="6" t="s">
        <v>7</v>
      </c>
      <c r="B8" s="6" t="s">
        <v>10</v>
      </c>
      <c r="C8" s="6" t="s">
        <v>11</v>
      </c>
    </row>
    <row r="9" spans="1:9">
      <c r="B9" s="6" t="s">
        <v>9</v>
      </c>
      <c r="C9" s="6" t="s">
        <v>12</v>
      </c>
    </row>
    <row r="10" spans="1:9">
      <c r="B10" s="6" t="s">
        <v>8</v>
      </c>
      <c r="C10" s="6" t="s">
        <v>13</v>
      </c>
    </row>
    <row r="11" spans="1:9">
      <c r="A11" s="14" t="s">
        <v>67</v>
      </c>
    </row>
    <row r="12" spans="1:9">
      <c r="A12" s="1"/>
      <c r="B12" s="1">
        <v>1990</v>
      </c>
      <c r="C12" s="1">
        <v>2005</v>
      </c>
      <c r="D12" s="1">
        <v>2010</v>
      </c>
      <c r="E12" s="1">
        <v>2011</v>
      </c>
      <c r="F12" s="1">
        <v>2012</v>
      </c>
      <c r="G12" s="1">
        <v>2013</v>
      </c>
      <c r="H12" s="1">
        <v>2014</v>
      </c>
      <c r="I12" s="1">
        <v>2015</v>
      </c>
    </row>
    <row r="13" spans="1:9">
      <c r="A13" s="1" t="s">
        <v>32</v>
      </c>
      <c r="B13" s="6">
        <v>-99000</v>
      </c>
      <c r="C13" s="6">
        <v>-37000</v>
      </c>
      <c r="D13" s="6">
        <v>-28000</v>
      </c>
      <c r="E13" s="6">
        <v>-26000</v>
      </c>
      <c r="F13" s="6">
        <v>-30000</v>
      </c>
      <c r="G13" s="6">
        <v>-29000</v>
      </c>
      <c r="H13" s="6">
        <v>-33000</v>
      </c>
      <c r="I13" s="6">
        <v>-34000</v>
      </c>
    </row>
    <row r="14" spans="1:9">
      <c r="A14" s="1" t="s">
        <v>33</v>
      </c>
      <c r="B14" s="6">
        <v>-250000</v>
      </c>
      <c r="C14" s="6">
        <v>-180000</v>
      </c>
      <c r="D14" s="6">
        <v>-160000</v>
      </c>
      <c r="E14" s="6">
        <v>-160000</v>
      </c>
      <c r="F14" s="6">
        <v>-160000</v>
      </c>
      <c r="G14" s="6">
        <v>-160000</v>
      </c>
      <c r="H14" s="6">
        <v>-170000</v>
      </c>
      <c r="I14" s="6">
        <v>-160000</v>
      </c>
    </row>
    <row r="15" spans="1:9">
      <c r="A15" s="1" t="s">
        <v>34</v>
      </c>
      <c r="B15" s="6">
        <v>8900</v>
      </c>
      <c r="C15" s="6">
        <v>-10000</v>
      </c>
      <c r="D15" s="6">
        <v>-12000</v>
      </c>
      <c r="E15" s="6">
        <v>-12000</v>
      </c>
      <c r="F15" s="6">
        <v>-12000</v>
      </c>
      <c r="G15" s="6">
        <v>-11000</v>
      </c>
      <c r="H15" s="6">
        <v>-11000</v>
      </c>
      <c r="I15" s="6">
        <v>-11000</v>
      </c>
    </row>
    <row r="16" spans="1:9">
      <c r="A16" s="1" t="s">
        <v>35</v>
      </c>
      <c r="B16" s="6">
        <v>640</v>
      </c>
      <c r="C16" s="6">
        <v>850</v>
      </c>
      <c r="D16" s="6">
        <v>320</v>
      </c>
      <c r="E16" s="6">
        <v>630</v>
      </c>
      <c r="F16" s="6">
        <v>1600</v>
      </c>
      <c r="G16" s="6">
        <v>680</v>
      </c>
      <c r="H16" s="6">
        <v>680</v>
      </c>
      <c r="I16" s="6">
        <v>680</v>
      </c>
    </row>
    <row r="17" spans="1:9">
      <c r="A17" s="1" t="s">
        <v>36</v>
      </c>
      <c r="B17" s="6">
        <v>4900</v>
      </c>
      <c r="C17" s="6">
        <v>3000</v>
      </c>
      <c r="D17" s="6">
        <v>2800</v>
      </c>
      <c r="E17" s="6">
        <v>2700</v>
      </c>
      <c r="F17" s="6">
        <v>3100</v>
      </c>
      <c r="G17" s="6">
        <v>2800</v>
      </c>
      <c r="H17" s="6">
        <v>2600</v>
      </c>
      <c r="I17" s="6">
        <v>2700</v>
      </c>
    </row>
    <row r="18" spans="1:9">
      <c r="A18" s="1" t="s">
        <v>37</v>
      </c>
      <c r="B18" s="6">
        <v>4000</v>
      </c>
      <c r="C18" s="6">
        <v>3700</v>
      </c>
      <c r="D18" s="6">
        <v>3800</v>
      </c>
      <c r="E18" s="6">
        <v>3800</v>
      </c>
      <c r="F18" s="6">
        <v>3900</v>
      </c>
      <c r="G18" s="6">
        <v>3700</v>
      </c>
      <c r="H18" s="6">
        <v>3700</v>
      </c>
      <c r="I18" s="6">
        <v>3600</v>
      </c>
    </row>
    <row r="19" spans="1:9">
      <c r="A19" s="1" t="s">
        <v>38</v>
      </c>
      <c r="B19" s="6">
        <v>130000</v>
      </c>
      <c r="C19" s="6">
        <v>150000</v>
      </c>
      <c r="D19" s="6">
        <v>140000</v>
      </c>
      <c r="E19" s="6">
        <v>140000</v>
      </c>
      <c r="F19" s="6">
        <v>140000</v>
      </c>
      <c r="G19" s="6">
        <v>140000</v>
      </c>
      <c r="H19" s="6">
        <v>140000</v>
      </c>
      <c r="I19" s="6">
        <v>130000</v>
      </c>
    </row>
    <row r="20" spans="1:9">
      <c r="A20" s="1" t="s">
        <v>39</v>
      </c>
      <c r="B20" s="6">
        <v>22000</v>
      </c>
      <c r="C20" s="6">
        <v>16000</v>
      </c>
      <c r="D20" s="6">
        <v>15000</v>
      </c>
      <c r="E20" s="6">
        <v>15000</v>
      </c>
      <c r="F20" s="6">
        <v>15000</v>
      </c>
      <c r="G20" s="6">
        <v>15000</v>
      </c>
      <c r="H20" s="6">
        <v>14000</v>
      </c>
      <c r="I20" s="6">
        <v>14000</v>
      </c>
    </row>
    <row r="21" spans="1:9">
      <c r="A21" s="1"/>
    </row>
    <row r="22" spans="1:9">
      <c r="A22" s="1"/>
    </row>
    <row r="23" spans="1:9">
      <c r="A23" s="14" t="s">
        <v>68</v>
      </c>
    </row>
    <row r="24" spans="1:9">
      <c r="A24" s="14" t="s">
        <v>70</v>
      </c>
    </row>
    <row r="25" spans="1:9">
      <c r="A25" s="1" t="s">
        <v>40</v>
      </c>
      <c r="B25" s="6">
        <v>396433600</v>
      </c>
      <c r="C25" s="6" t="s">
        <v>50</v>
      </c>
      <c r="F25" s="6" t="s">
        <v>57</v>
      </c>
      <c r="G25" s="6">
        <v>0.40468599999999999</v>
      </c>
    </row>
    <row r="26" spans="1:9">
      <c r="A26" s="1" t="s">
        <v>49</v>
      </c>
      <c r="B26" s="17" t="s">
        <v>51</v>
      </c>
      <c r="F26" s="6" t="s">
        <v>69</v>
      </c>
      <c r="G26" s="6">
        <v>100</v>
      </c>
    </row>
    <row r="27" spans="1:9">
      <c r="A27" s="1" t="s">
        <v>41</v>
      </c>
      <c r="B27" s="6">
        <v>381000</v>
      </c>
      <c r="C27" s="18" t="s">
        <v>52</v>
      </c>
    </row>
    <row r="28" spans="1:9">
      <c r="A28" s="1" t="s">
        <v>49</v>
      </c>
      <c r="B28" s="6" t="s">
        <v>53</v>
      </c>
    </row>
    <row r="29" spans="1:9">
      <c r="A29" s="1" t="s">
        <v>42</v>
      </c>
      <c r="B29" s="1">
        <f>(B27*G26)/B25</f>
        <v>9.610688902252483E-2</v>
      </c>
    </row>
    <row r="31" spans="1:9">
      <c r="A31" s="14" t="s">
        <v>34</v>
      </c>
    </row>
    <row r="32" spans="1:9">
      <c r="A32" s="1" t="s">
        <v>49</v>
      </c>
      <c r="B32" s="17" t="s">
        <v>79</v>
      </c>
    </row>
    <row r="33" spans="1:3">
      <c r="A33" s="1" t="s">
        <v>42</v>
      </c>
      <c r="B33" s="24">
        <v>0.26800000000000002</v>
      </c>
      <c r="C33" s="11"/>
    </row>
    <row r="34" spans="1:3">
      <c r="A34" s="1"/>
      <c r="C34" s="6" t="s">
        <v>75</v>
      </c>
    </row>
    <row r="35" spans="1:3">
      <c r="A35" s="14" t="s">
        <v>35</v>
      </c>
    </row>
    <row r="36" spans="1:3">
      <c r="A36" s="1" t="s">
        <v>44</v>
      </c>
      <c r="B36" s="19">
        <v>1780650.6</v>
      </c>
      <c r="C36" s="6" t="s">
        <v>52</v>
      </c>
    </row>
    <row r="37" spans="1:3">
      <c r="A37" s="1" t="s">
        <v>49</v>
      </c>
      <c r="B37" s="6" t="s">
        <v>56</v>
      </c>
    </row>
    <row r="38" spans="1:3">
      <c r="A38" s="1" t="s">
        <v>43</v>
      </c>
      <c r="B38" s="20">
        <v>30000000</v>
      </c>
      <c r="C38" s="6" t="s">
        <v>58</v>
      </c>
    </row>
    <row r="39" spans="1:3">
      <c r="A39" s="1" t="s">
        <v>49</v>
      </c>
      <c r="B39" s="6" t="s">
        <v>55</v>
      </c>
    </row>
    <row r="40" spans="1:3">
      <c r="A40" s="1" t="s">
        <v>42</v>
      </c>
      <c r="B40" s="1">
        <f>(B38*G25)/B36/100</f>
        <v>6.8180585231038593E-2</v>
      </c>
    </row>
    <row r="42" spans="1:3">
      <c r="A42" s="14" t="s">
        <v>71</v>
      </c>
    </row>
    <row r="43" spans="1:3">
      <c r="A43" s="1" t="s">
        <v>49</v>
      </c>
      <c r="B43" s="6" t="s">
        <v>59</v>
      </c>
    </row>
    <row r="44" spans="1:3">
      <c r="A44" s="1" t="s">
        <v>42</v>
      </c>
      <c r="B44" s="1">
        <v>0.11</v>
      </c>
    </row>
    <row r="45" spans="1:3">
      <c r="A45" s="1"/>
    </row>
    <row r="46" spans="1:3">
      <c r="A46" s="14" t="s">
        <v>72</v>
      </c>
    </row>
    <row r="47" spans="1:3">
      <c r="A47" s="1" t="s">
        <v>45</v>
      </c>
      <c r="B47" s="6">
        <v>25537318</v>
      </c>
    </row>
    <row r="48" spans="1:3">
      <c r="A48" s="1" t="s">
        <v>49</v>
      </c>
      <c r="B48" s="6" t="s">
        <v>60</v>
      </c>
    </row>
    <row r="49" spans="1:9">
      <c r="A49" s="1" t="s">
        <v>46</v>
      </c>
      <c r="B49" s="6">
        <v>2720422</v>
      </c>
    </row>
    <row r="50" spans="1:9">
      <c r="A50" s="1" t="s">
        <v>49</v>
      </c>
      <c r="B50" s="6" t="s">
        <v>60</v>
      </c>
    </row>
    <row r="51" spans="1:9">
      <c r="A51" s="1" t="s">
        <v>42</v>
      </c>
      <c r="B51" s="1">
        <f>B49/B47</f>
        <v>0.10652731817804829</v>
      </c>
    </row>
    <row r="52" spans="1:9">
      <c r="A52" s="1"/>
    </row>
    <row r="53" spans="1:9">
      <c r="A53" s="14" t="s">
        <v>73</v>
      </c>
    </row>
    <row r="54" spans="1:9">
      <c r="A54" s="1" t="s">
        <v>47</v>
      </c>
      <c r="B54" s="6">
        <v>160541000</v>
      </c>
    </row>
    <row r="55" spans="1:9">
      <c r="A55" s="1" t="s">
        <v>49</v>
      </c>
      <c r="B55" s="6" t="s">
        <v>51</v>
      </c>
    </row>
    <row r="56" spans="1:9">
      <c r="A56" s="1" t="s">
        <v>48</v>
      </c>
      <c r="B56" s="6">
        <v>28064000</v>
      </c>
      <c r="C56" s="6" t="s">
        <v>61</v>
      </c>
    </row>
    <row r="57" spans="1:9">
      <c r="A57" s="1" t="s">
        <v>49</v>
      </c>
      <c r="B57" s="6" t="s">
        <v>62</v>
      </c>
    </row>
    <row r="58" spans="1:9">
      <c r="A58" s="1" t="s">
        <v>42</v>
      </c>
      <c r="B58" s="1">
        <f>B56/B54</f>
        <v>0.17480892731451778</v>
      </c>
    </row>
    <row r="60" spans="1:9">
      <c r="A60" s="22" t="s">
        <v>74</v>
      </c>
    </row>
    <row r="61" spans="1:9">
      <c r="A61" s="1"/>
      <c r="B61" s="1">
        <v>1990</v>
      </c>
      <c r="C61" s="1">
        <v>2005</v>
      </c>
      <c r="D61" s="1">
        <v>2010</v>
      </c>
      <c r="E61" s="1">
        <v>2011</v>
      </c>
      <c r="F61" s="1">
        <v>2012</v>
      </c>
      <c r="G61" s="1">
        <v>2013</v>
      </c>
      <c r="H61" s="1">
        <v>2014</v>
      </c>
      <c r="I61" s="1">
        <v>2015</v>
      </c>
    </row>
    <row r="62" spans="1:9">
      <c r="A62" s="1" t="s">
        <v>32</v>
      </c>
      <c r="B62" s="6">
        <f>SUM(B63:B68)</f>
        <v>2092.3831425161625</v>
      </c>
      <c r="C62" s="6">
        <f>SUM(C63:C68)</f>
        <v>7024.203647828359</v>
      </c>
      <c r="D62" s="6">
        <f>SUM(D63:D68)</f>
        <v>6614.7691767790348</v>
      </c>
      <c r="E62" s="6">
        <f t="shared" ref="E62:I62" si="1">SUM(E63:E68)</f>
        <v>6624.9051582006578</v>
      </c>
      <c r="F62" s="6">
        <f t="shared" si="1"/>
        <v>6745.6930576925697</v>
      </c>
      <c r="G62" s="6">
        <f t="shared" si="1"/>
        <v>6896.6614556444038</v>
      </c>
      <c r="H62" s="6">
        <f t="shared" si="1"/>
        <v>5913.5925654191524</v>
      </c>
      <c r="I62" s="6">
        <f t="shared" si="1"/>
        <v>5126.9194506814201</v>
      </c>
    </row>
    <row r="63" spans="1:9">
      <c r="A63" s="1" t="s">
        <v>33</v>
      </c>
      <c r="B63" s="6">
        <f t="shared" ref="B63:I63" si="2">B14*$B29</f>
        <v>-24026.722255631208</v>
      </c>
      <c r="C63" s="6">
        <f t="shared" si="2"/>
        <v>-17299.24002405447</v>
      </c>
      <c r="D63" s="6">
        <f t="shared" si="2"/>
        <v>-15377.102243603973</v>
      </c>
      <c r="E63" s="6">
        <f t="shared" si="2"/>
        <v>-15377.102243603973</v>
      </c>
      <c r="F63" s="6">
        <f t="shared" si="2"/>
        <v>-15377.102243603973</v>
      </c>
      <c r="G63" s="6">
        <f t="shared" si="2"/>
        <v>-15377.102243603973</v>
      </c>
      <c r="H63" s="6">
        <f t="shared" si="2"/>
        <v>-16338.171133829221</v>
      </c>
      <c r="I63" s="6">
        <f t="shared" si="2"/>
        <v>-15377.102243603973</v>
      </c>
    </row>
    <row r="64" spans="1:9">
      <c r="A64" s="1" t="s">
        <v>34</v>
      </c>
      <c r="B64" s="6">
        <f t="shared" ref="B64:I64" si="3">B15*$B33</f>
        <v>2385.2000000000003</v>
      </c>
      <c r="C64" s="6">
        <f t="shared" si="3"/>
        <v>-2680</v>
      </c>
      <c r="D64" s="6">
        <f t="shared" si="3"/>
        <v>-3216</v>
      </c>
      <c r="E64" s="6">
        <f t="shared" si="3"/>
        <v>-3216</v>
      </c>
      <c r="F64" s="6">
        <f t="shared" si="3"/>
        <v>-3216</v>
      </c>
      <c r="G64" s="6">
        <f t="shared" si="3"/>
        <v>-2948</v>
      </c>
      <c r="H64" s="6">
        <f t="shared" si="3"/>
        <v>-2948</v>
      </c>
      <c r="I64" s="6">
        <f t="shared" si="3"/>
        <v>-2948</v>
      </c>
    </row>
    <row r="65" spans="1:9">
      <c r="A65" s="1" t="s">
        <v>35</v>
      </c>
      <c r="B65" s="6">
        <f t="shared" ref="B65:I65" si="4">B16*$B40</f>
        <v>43.635574547864699</v>
      </c>
      <c r="C65" s="6">
        <f t="shared" si="4"/>
        <v>57.953497446382805</v>
      </c>
      <c r="D65" s="6">
        <f t="shared" si="4"/>
        <v>21.81778727393235</v>
      </c>
      <c r="E65" s="6">
        <f t="shared" si="4"/>
        <v>42.953768695554317</v>
      </c>
      <c r="F65" s="6">
        <f t="shared" si="4"/>
        <v>109.08893636966175</v>
      </c>
      <c r="G65" s="6">
        <f t="shared" si="4"/>
        <v>46.362797957106245</v>
      </c>
      <c r="H65" s="6">
        <f t="shared" si="4"/>
        <v>46.362797957106245</v>
      </c>
      <c r="I65" s="6">
        <f t="shared" si="4"/>
        <v>46.362797957106245</v>
      </c>
    </row>
    <row r="66" spans="1:9">
      <c r="A66" s="1" t="s">
        <v>36</v>
      </c>
      <c r="B66" s="6">
        <f t="shared" ref="B66:I66" si="5">B17*$B44</f>
        <v>539</v>
      </c>
      <c r="C66" s="6">
        <f t="shared" si="5"/>
        <v>330</v>
      </c>
      <c r="D66" s="6">
        <f t="shared" si="5"/>
        <v>308</v>
      </c>
      <c r="E66" s="6">
        <f t="shared" si="5"/>
        <v>297</v>
      </c>
      <c r="F66" s="6">
        <f t="shared" si="5"/>
        <v>341</v>
      </c>
      <c r="G66" s="6">
        <f t="shared" si="5"/>
        <v>308</v>
      </c>
      <c r="H66" s="6">
        <f t="shared" si="5"/>
        <v>286</v>
      </c>
      <c r="I66" s="6">
        <f t="shared" si="5"/>
        <v>297</v>
      </c>
    </row>
    <row r="67" spans="1:9">
      <c r="A67" s="1" t="s">
        <v>37</v>
      </c>
      <c r="B67" s="6">
        <f t="shared" ref="B67:I67" si="6">B18*$B51</f>
        <v>426.10927271219316</v>
      </c>
      <c r="C67" s="6">
        <f t="shared" si="6"/>
        <v>394.15107725877868</v>
      </c>
      <c r="D67" s="6">
        <f t="shared" si="6"/>
        <v>404.80380907658349</v>
      </c>
      <c r="E67" s="6">
        <f t="shared" si="6"/>
        <v>404.80380907658349</v>
      </c>
      <c r="F67" s="6">
        <f t="shared" si="6"/>
        <v>415.45654089438835</v>
      </c>
      <c r="G67" s="6">
        <f t="shared" si="6"/>
        <v>394.15107725877868</v>
      </c>
      <c r="H67" s="6">
        <f t="shared" si="6"/>
        <v>394.15107725877868</v>
      </c>
      <c r="I67" s="6">
        <f t="shared" si="6"/>
        <v>383.49834544097388</v>
      </c>
    </row>
    <row r="68" spans="1:9">
      <c r="A68" s="1" t="s">
        <v>38</v>
      </c>
      <c r="B68" s="6">
        <f t="shared" ref="B68:I68" si="7">B19*$B58</f>
        <v>22725.160550887311</v>
      </c>
      <c r="C68" s="6">
        <f t="shared" si="7"/>
        <v>26221.339097177668</v>
      </c>
      <c r="D68" s="6">
        <f t="shared" si="7"/>
        <v>24473.249824032489</v>
      </c>
      <c r="E68" s="6">
        <f t="shared" si="7"/>
        <v>24473.249824032489</v>
      </c>
      <c r="F68" s="6">
        <f t="shared" si="7"/>
        <v>24473.249824032489</v>
      </c>
      <c r="G68" s="6">
        <f t="shared" si="7"/>
        <v>24473.249824032489</v>
      </c>
      <c r="H68" s="6">
        <f t="shared" si="7"/>
        <v>24473.249824032489</v>
      </c>
      <c r="I68" s="6">
        <f t="shared" si="7"/>
        <v>22725.160550887311</v>
      </c>
    </row>
    <row r="69" spans="1:9">
      <c r="A69" s="1"/>
    </row>
    <row r="70" spans="1:9">
      <c r="A70" s="1" t="s">
        <v>63</v>
      </c>
      <c r="B70" s="6" t="s">
        <v>54</v>
      </c>
      <c r="C70" s="6" t="s">
        <v>54</v>
      </c>
      <c r="D70" s="6">
        <f t="shared" ref="D70:I70" si="8">D62/B3</f>
        <v>-0.23624175631353694</v>
      </c>
      <c r="E70" s="6">
        <f t="shared" si="8"/>
        <v>-0.25480404454617916</v>
      </c>
      <c r="F70" s="6">
        <f t="shared" si="8"/>
        <v>-0.22485643525641899</v>
      </c>
      <c r="G70" s="6">
        <f t="shared" si="8"/>
        <v>-0.23781591226360013</v>
      </c>
      <c r="H70" s="6">
        <f t="shared" si="8"/>
        <v>-0.17919977470967127</v>
      </c>
      <c r="I70" s="6">
        <f t="shared" si="8"/>
        <v>-0.15079174854945354</v>
      </c>
    </row>
    <row r="71" spans="1:9">
      <c r="A71" s="1" t="s">
        <v>64</v>
      </c>
      <c r="B71" s="6">
        <f>AVERAGE(D70:I70)</f>
        <v>-0.21395161193981002</v>
      </c>
    </row>
    <row r="72" spans="1:9">
      <c r="A72" s="1"/>
    </row>
    <row r="73" spans="1:9">
      <c r="A73" s="1"/>
    </row>
    <row r="74" spans="1:9">
      <c r="A74" s="1"/>
    </row>
    <row r="75" spans="1:9">
      <c r="A75" s="1"/>
    </row>
  </sheetData>
  <hyperlinks>
    <hyperlink ref="C27" r:id="rId1" display="km^@"/>
    <hyperlink ref="B26" r:id="rId2"/>
  </hyperlinks>
  <pageMargins left="0.7" right="0.7" top="0.75" bottom="0.75" header="0.3" footer="0.3"/>
  <pageSetup orientation="portrait" horizontalDpi="4294967292" verticalDpi="4294967292"/>
  <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AK2"/>
  <sheetViews>
    <sheetView tabSelected="1" workbookViewId="0">
      <selection activeCell="A2" sqref="A2"/>
    </sheetView>
  </sheetViews>
  <sheetFormatPr baseColWidth="10" defaultColWidth="8.83203125" defaultRowHeight="14" x14ac:dyDescent="0"/>
  <cols>
    <col min="1" max="1" width="16.6640625" customWidth="1"/>
    <col min="2" max="7" width="11.33203125" bestFit="1" customWidth="1"/>
    <col min="8" max="8" width="12.6640625" bestFit="1" customWidth="1"/>
    <col min="9" max="9" width="12" bestFit="1" customWidth="1"/>
    <col min="10" max="13" width="11.33203125" bestFit="1" customWidth="1"/>
    <col min="14" max="14" width="12" bestFit="1" customWidth="1"/>
    <col min="15" max="17" width="11.33203125" bestFit="1" customWidth="1"/>
  </cols>
  <sheetData>
    <row r="1" spans="1:37">
      <c r="A1" s="1" t="s">
        <v>0</v>
      </c>
      <c r="B1" s="1">
        <v>2015</v>
      </c>
      <c r="C1" s="1">
        <v>2016</v>
      </c>
      <c r="D1" s="1">
        <v>2017</v>
      </c>
      <c r="E1" s="1">
        <v>2018</v>
      </c>
      <c r="F1" s="1">
        <v>2019</v>
      </c>
      <c r="G1" s="5">
        <v>2020</v>
      </c>
      <c r="H1" s="1">
        <v>2021</v>
      </c>
      <c r="I1" s="1">
        <v>2022</v>
      </c>
      <c r="J1" s="1">
        <v>2023</v>
      </c>
      <c r="K1" s="1">
        <v>2024</v>
      </c>
      <c r="L1" s="4">
        <v>2025</v>
      </c>
      <c r="M1" s="4">
        <v>2026</v>
      </c>
      <c r="N1" s="1">
        <v>2027</v>
      </c>
      <c r="O1" s="1">
        <v>2028</v>
      </c>
      <c r="P1" s="1">
        <v>2029</v>
      </c>
      <c r="Q1" s="5">
        <v>2030</v>
      </c>
      <c r="R1" s="1">
        <v>2031</v>
      </c>
      <c r="S1" s="1">
        <v>2032</v>
      </c>
      <c r="T1" s="1">
        <v>2033</v>
      </c>
      <c r="U1" s="1">
        <v>2034</v>
      </c>
      <c r="V1" s="4">
        <v>2035</v>
      </c>
      <c r="W1" s="4">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c r="A2" s="1" t="s">
        <v>1</v>
      </c>
      <c r="B2" s="2">
        <f>Data!G6</f>
        <v>5126919450681.4199</v>
      </c>
      <c r="C2" s="2">
        <f>TREND(Data!$F6:$H6,Data!$F2:$H2,BLACE!C1)</f>
        <v>5127600444777.3125</v>
      </c>
      <c r="D2" s="2">
        <f>TREND(Data!$F6:$H6,Data!$F2:$H2,BLACE!D1)</f>
        <v>4850391753402.5</v>
      </c>
      <c r="E2" s="2">
        <f>TREND(Data!$F6:$H6,Data!$F2:$H2,BLACE!E1)</f>
        <v>4573183062027.625</v>
      </c>
      <c r="F2" s="2">
        <f>TREND(Data!$F6:$H6,Data!$F2:$H2,BLACE!F1)</f>
        <v>4295974370652.8125</v>
      </c>
      <c r="G2" s="3">
        <f>Data!H6</f>
        <v>4065080626856.3906</v>
      </c>
      <c r="H2" s="2">
        <f t="shared" ref="H2:AK2" si="0">G2</f>
        <v>4065080626856.3906</v>
      </c>
      <c r="I2" s="2">
        <f t="shared" si="0"/>
        <v>4065080626856.3906</v>
      </c>
      <c r="J2" s="2">
        <f t="shared" si="0"/>
        <v>4065080626856.3906</v>
      </c>
      <c r="K2" s="2">
        <f t="shared" si="0"/>
        <v>4065080626856.3906</v>
      </c>
      <c r="L2" s="2">
        <f t="shared" si="0"/>
        <v>4065080626856.3906</v>
      </c>
      <c r="M2" s="2">
        <f t="shared" si="0"/>
        <v>4065080626856.3906</v>
      </c>
      <c r="N2" s="2">
        <f t="shared" si="0"/>
        <v>4065080626856.3906</v>
      </c>
      <c r="O2" s="2">
        <f t="shared" si="0"/>
        <v>4065080626856.3906</v>
      </c>
      <c r="P2" s="2">
        <f t="shared" si="0"/>
        <v>4065080626856.3906</v>
      </c>
      <c r="Q2" s="2">
        <f t="shared" si="0"/>
        <v>4065080626856.3906</v>
      </c>
      <c r="R2" s="2">
        <f t="shared" si="0"/>
        <v>4065080626856.3906</v>
      </c>
      <c r="S2" s="2">
        <f t="shared" si="0"/>
        <v>4065080626856.3906</v>
      </c>
      <c r="T2" s="2">
        <f t="shared" si="0"/>
        <v>4065080626856.3906</v>
      </c>
      <c r="U2" s="2">
        <f t="shared" si="0"/>
        <v>4065080626856.3906</v>
      </c>
      <c r="V2" s="2">
        <f t="shared" si="0"/>
        <v>4065080626856.3906</v>
      </c>
      <c r="W2" s="2">
        <f t="shared" si="0"/>
        <v>4065080626856.3906</v>
      </c>
      <c r="X2" s="2">
        <f t="shared" si="0"/>
        <v>4065080626856.3906</v>
      </c>
      <c r="Y2" s="2">
        <f t="shared" si="0"/>
        <v>4065080626856.3906</v>
      </c>
      <c r="Z2" s="2">
        <f t="shared" si="0"/>
        <v>4065080626856.3906</v>
      </c>
      <c r="AA2" s="2">
        <f t="shared" si="0"/>
        <v>4065080626856.3906</v>
      </c>
      <c r="AB2" s="2">
        <f t="shared" si="0"/>
        <v>4065080626856.3906</v>
      </c>
      <c r="AC2" s="2">
        <f t="shared" si="0"/>
        <v>4065080626856.3906</v>
      </c>
      <c r="AD2" s="2">
        <f t="shared" si="0"/>
        <v>4065080626856.3906</v>
      </c>
      <c r="AE2" s="2">
        <f t="shared" si="0"/>
        <v>4065080626856.3906</v>
      </c>
      <c r="AF2" s="2">
        <f t="shared" si="0"/>
        <v>4065080626856.3906</v>
      </c>
      <c r="AG2" s="2">
        <f t="shared" si="0"/>
        <v>4065080626856.3906</v>
      </c>
      <c r="AH2" s="2">
        <f t="shared" si="0"/>
        <v>4065080626856.3906</v>
      </c>
      <c r="AI2" s="2">
        <f t="shared" si="0"/>
        <v>4065080626856.3906</v>
      </c>
      <c r="AJ2" s="2">
        <f t="shared" si="0"/>
        <v>4065080626856.3906</v>
      </c>
      <c r="AK2" s="2">
        <f t="shared" si="0"/>
        <v>4065080626856.3906</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About</vt:lpstr>
      <vt:lpstr>Data</vt:lpstr>
      <vt:lpstr>BLACE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Brianne Riehl</cp:lastModifiedBy>
  <dcterms:created xsi:type="dcterms:W3CDTF">2015-08-06T00:31:42Z</dcterms:created>
  <dcterms:modified xsi:type="dcterms:W3CDTF">2018-08-28T21:01:47Z</dcterms:modified>
</cp:coreProperties>
</file>