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4.2-alberta-wipB\InputData\trans\AVLo\"/>
    </mc:Choice>
  </mc:AlternateContent>
  <bookViews>
    <workbookView xWindow="480" yWindow="45" windowWidth="19410" windowHeight="11010"/>
  </bookViews>
  <sheets>
    <sheet name="About" sheetId="1" r:id="rId1"/>
    <sheet name="CAN Road" sheetId="6" r:id="rId2"/>
    <sheet name="CAN Psgr Ships" sheetId="8" r:id="rId3"/>
    <sheet name="Canada Train Data" sheetId="9" r:id="rId4"/>
    <sheet name="NRBS 40" sheetId="5" r:id="rId5"/>
    <sheet name="BTS NTS Modal Profile Data" sheetId="3" r:id="rId6"/>
    <sheet name="AVLo-passengers" sheetId="2" r:id="rId7"/>
    <sheet name="AVLo-freight" sheetId="4" r:id="rId8"/>
  </sheets>
  <externalReferences>
    <externalReference r:id="rId9"/>
  </externalReferences>
  <definedNames>
    <definedName name="_xlnm._FilterDatabase" localSheetId="3" hidden="1">'Canada Train Data'!$A$3:$A$3</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2" l="1"/>
  <c r="B52" i="9"/>
  <c r="I36" i="9" l="1"/>
  <c r="I35" i="9"/>
  <c r="I34" i="9"/>
  <c r="I33" i="9"/>
  <c r="I32" i="9"/>
  <c r="I31" i="9"/>
  <c r="I30" i="9"/>
  <c r="I29" i="9"/>
  <c r="I28" i="9"/>
  <c r="I26" i="9"/>
  <c r="I25" i="9"/>
  <c r="I23" i="9"/>
  <c r="I21" i="9"/>
  <c r="I20" i="9"/>
  <c r="I19" i="9"/>
  <c r="I18" i="9"/>
  <c r="I17" i="9"/>
  <c r="I16" i="9"/>
  <c r="I15" i="9"/>
  <c r="I13" i="9"/>
  <c r="I12" i="9"/>
  <c r="I11" i="9"/>
  <c r="I10" i="9"/>
  <c r="I8" i="9"/>
  <c r="R6" i="9" s="1"/>
  <c r="I7" i="9"/>
  <c r="Q6" i="9"/>
  <c r="P6" i="9"/>
  <c r="O6" i="9"/>
  <c r="N6" i="9"/>
  <c r="M6" i="9"/>
  <c r="L6" i="9"/>
  <c r="K6" i="9"/>
  <c r="I6" i="9"/>
  <c r="R5" i="9" s="1"/>
  <c r="Q5" i="9"/>
  <c r="P5" i="9"/>
  <c r="O5" i="9"/>
  <c r="N5" i="9"/>
  <c r="M5" i="9"/>
  <c r="L5" i="9"/>
  <c r="K5" i="9"/>
  <c r="I5" i="9"/>
  <c r="K24" i="6" l="1"/>
  <c r="M24" i="6" s="1"/>
  <c r="A14" i="6" s="1"/>
  <c r="J27" i="6"/>
  <c r="J25" i="6"/>
  <c r="J26" i="6"/>
  <c r="J24" i="6"/>
  <c r="B19" i="3" l="1"/>
  <c r="B20" i="3" s="1"/>
  <c r="B42" i="8"/>
  <c r="A13" i="6"/>
  <c r="A16" i="6" s="1"/>
  <c r="A15" i="6"/>
  <c r="D8" i="6"/>
  <c r="C8" i="6"/>
  <c r="A9" i="6" s="1"/>
  <c r="B3" i="4" s="1"/>
  <c r="B2" i="2"/>
  <c r="H2" i="2" s="1"/>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F2" i="2"/>
  <c r="V2" i="2"/>
  <c r="AD2"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C6" i="2"/>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C7" i="4"/>
  <c r="G6" i="4"/>
  <c r="B5" i="4"/>
  <c r="K5" i="4" s="1"/>
  <c r="D5" i="4"/>
  <c r="B7" i="3"/>
  <c r="B8" i="3" s="1"/>
  <c r="B4" i="2" s="1"/>
  <c r="AH6" i="4"/>
  <c r="AD6" i="4"/>
  <c r="Z6" i="4"/>
  <c r="V6" i="4"/>
  <c r="R6" i="4"/>
  <c r="N6" i="4"/>
  <c r="J6" i="4"/>
  <c r="F6" i="4"/>
  <c r="AA5" i="4"/>
  <c r="W5" i="4"/>
  <c r="S5" i="4"/>
  <c r="C6" i="4"/>
  <c r="AG6" i="4"/>
  <c r="AC6" i="4"/>
  <c r="Y6" i="4"/>
  <c r="U6" i="4"/>
  <c r="Q6" i="4"/>
  <c r="M6" i="4"/>
  <c r="I6" i="4"/>
  <c r="E6" i="4"/>
  <c r="AH5" i="4"/>
  <c r="AD5" i="4"/>
  <c r="Z5" i="4"/>
  <c r="C5" i="4"/>
  <c r="AJ6" i="4"/>
  <c r="AF6" i="4"/>
  <c r="AB6" i="4"/>
  <c r="X6" i="4"/>
  <c r="T6" i="4"/>
  <c r="P6" i="4"/>
  <c r="L6" i="4"/>
  <c r="H6" i="4"/>
  <c r="D6" i="4"/>
  <c r="AG5" i="4"/>
  <c r="I5" i="4"/>
  <c r="E5" i="4"/>
  <c r="AI6" i="4"/>
  <c r="AE6" i="4"/>
  <c r="AA6" i="4"/>
  <c r="W6" i="4"/>
  <c r="S6" i="4"/>
  <c r="O6" i="4"/>
  <c r="K6" i="4"/>
  <c r="AJ5" i="4"/>
  <c r="X5" i="4"/>
  <c r="L5" i="4"/>
  <c r="H5" i="4"/>
  <c r="B62" i="3"/>
  <c r="B57" i="3"/>
  <c r="B7" i="2" s="1"/>
  <c r="B35" i="3"/>
  <c r="B36" i="3"/>
  <c r="B34" i="3"/>
  <c r="B26" i="3"/>
  <c r="B37" i="3"/>
  <c r="F5" i="2"/>
  <c r="B14" i="3"/>
  <c r="B3" i="2" s="1"/>
  <c r="AD5" i="2"/>
  <c r="AE5" i="2"/>
  <c r="AB5" i="2"/>
  <c r="U5" i="2"/>
  <c r="N3" i="2" l="1"/>
  <c r="H3" i="2"/>
  <c r="AK3" i="2"/>
  <c r="I3" i="2"/>
  <c r="AB3" i="2"/>
  <c r="C3" i="2"/>
  <c r="R3" i="2"/>
  <c r="O3" i="2"/>
  <c r="AF3" i="2"/>
  <c r="V3" i="2"/>
  <c r="S3" i="2"/>
  <c r="P3" i="2"/>
  <c r="M3" i="2"/>
  <c r="AD3" i="2"/>
  <c r="X3" i="2"/>
  <c r="AC3" i="2"/>
  <c r="Z3" i="2"/>
  <c r="W3" i="2"/>
  <c r="T3" i="2"/>
  <c r="Q3" i="2"/>
  <c r="AA3" i="2"/>
  <c r="U3" i="2"/>
  <c r="Y3" i="2"/>
  <c r="F3" i="2"/>
  <c r="AE3" i="2"/>
  <c r="J3" i="2"/>
  <c r="G3" i="2"/>
  <c r="D3" i="2"/>
  <c r="AJ3" i="2"/>
  <c r="AG3" i="2"/>
  <c r="K3" i="2"/>
  <c r="E3" i="2"/>
  <c r="L3" i="2"/>
  <c r="AH3" i="2"/>
  <c r="AI3" i="2"/>
  <c r="U4" i="2"/>
  <c r="O4" i="2"/>
  <c r="R4" i="2"/>
  <c r="AD4" i="2"/>
  <c r="C4" i="2"/>
  <c r="M4" i="2"/>
  <c r="AF4" i="2"/>
  <c r="AC4" i="2"/>
  <c r="V4" i="2"/>
  <c r="W4" i="2"/>
  <c r="Z4" i="2"/>
  <c r="E4" i="2"/>
  <c r="I4" i="2"/>
  <c r="D4" i="2"/>
  <c r="AJ4" i="2"/>
  <c r="AG4" i="2"/>
  <c r="AA4" i="2"/>
  <c r="AK4" i="2"/>
  <c r="P4" i="2"/>
  <c r="AE4" i="2"/>
  <c r="AI4" i="2"/>
  <c r="F4" i="2"/>
  <c r="T4" i="2"/>
  <c r="Q4" i="2"/>
  <c r="J4" i="2"/>
  <c r="K4" i="2"/>
  <c r="X4" i="2"/>
  <c r="N4" i="2"/>
  <c r="AB4" i="2"/>
  <c r="Y4" i="2"/>
  <c r="S4" i="2"/>
  <c r="H4" i="2"/>
  <c r="L4" i="2"/>
  <c r="AH4" i="2"/>
  <c r="G4" i="2"/>
  <c r="J3" i="4"/>
  <c r="R3" i="4"/>
  <c r="Z3" i="4"/>
  <c r="AH3" i="4"/>
  <c r="W3" i="4"/>
  <c r="H3" i="4"/>
  <c r="AF3" i="4"/>
  <c r="K3" i="4"/>
  <c r="S3" i="4"/>
  <c r="AA3" i="4"/>
  <c r="AI3" i="4"/>
  <c r="O3" i="4"/>
  <c r="D3" i="4"/>
  <c r="L3" i="4"/>
  <c r="T3" i="4"/>
  <c r="AB3" i="4"/>
  <c r="AJ3" i="4"/>
  <c r="AE3" i="4"/>
  <c r="X3" i="4"/>
  <c r="E3" i="4"/>
  <c r="M3" i="4"/>
  <c r="U3" i="4"/>
  <c r="AC3" i="4"/>
  <c r="F3" i="4"/>
  <c r="N3" i="4"/>
  <c r="V3" i="4"/>
  <c r="AD3" i="4"/>
  <c r="C3" i="4"/>
  <c r="G3" i="4"/>
  <c r="P3" i="4"/>
  <c r="I3" i="4"/>
  <c r="Q3" i="4"/>
  <c r="Y3" i="4"/>
  <c r="AG3" i="4"/>
  <c r="Z7" i="2"/>
  <c r="T7" i="2"/>
  <c r="Q7" i="2"/>
  <c r="X7" i="2"/>
  <c r="D7" i="2"/>
  <c r="N7" i="2"/>
  <c r="AK7" i="2"/>
  <c r="R7" i="2"/>
  <c r="AA7" i="2"/>
  <c r="U7" i="2"/>
  <c r="AG7" i="2"/>
  <c r="AH7" i="2"/>
  <c r="AE7" i="2"/>
  <c r="AB7" i="2"/>
  <c r="Y7" i="2"/>
  <c r="G7" i="2"/>
  <c r="H7" i="2"/>
  <c r="I7" i="2"/>
  <c r="F7" i="2"/>
  <c r="C7" i="2"/>
  <c r="AI7" i="2"/>
  <c r="AF7" i="2"/>
  <c r="AC7" i="2"/>
  <c r="J7" i="2"/>
  <c r="AJ7" i="2"/>
  <c r="E7" i="2"/>
  <c r="O7" i="2"/>
  <c r="K7" i="2"/>
  <c r="V7" i="2"/>
  <c r="S7" i="2"/>
  <c r="P7" i="2"/>
  <c r="M7" i="2"/>
  <c r="W7" i="2"/>
  <c r="AD7" i="2"/>
  <c r="L7" i="2"/>
  <c r="Z5" i="2"/>
  <c r="U2" i="2"/>
  <c r="M5" i="2"/>
  <c r="Y5" i="2"/>
  <c r="AF5" i="2"/>
  <c r="AI5" i="2"/>
  <c r="AH5" i="2"/>
  <c r="AF5" i="4"/>
  <c r="AC5" i="4"/>
  <c r="V5" i="4"/>
  <c r="O5" i="4"/>
  <c r="B9" i="3"/>
  <c r="B4" i="4" s="1"/>
  <c r="AE2" i="2"/>
  <c r="W2" i="2"/>
  <c r="O2" i="2"/>
  <c r="G2" i="2"/>
  <c r="Q5" i="2"/>
  <c r="AK2" i="2"/>
  <c r="E2" i="2"/>
  <c r="AJ2" i="2"/>
  <c r="AB2" i="2"/>
  <c r="T2" i="2"/>
  <c r="L2" i="2"/>
  <c r="D2" i="2"/>
  <c r="AA5" i="2"/>
  <c r="W5" i="2"/>
  <c r="I5" i="2"/>
  <c r="P5" i="2"/>
  <c r="S5" i="2"/>
  <c r="R5" i="2"/>
  <c r="P5" i="4"/>
  <c r="M5" i="4"/>
  <c r="F5" i="4"/>
  <c r="AE5" i="4"/>
  <c r="AI2" i="2"/>
  <c r="AA2" i="2"/>
  <c r="S2" i="2"/>
  <c r="K2" i="2"/>
  <c r="AC2" i="2"/>
  <c r="T5" i="2"/>
  <c r="V5" i="2"/>
  <c r="AK5" i="2"/>
  <c r="E5" i="2"/>
  <c r="L5" i="2"/>
  <c r="O5" i="2"/>
  <c r="N5" i="2"/>
  <c r="T5" i="4"/>
  <c r="Q5" i="4"/>
  <c r="J5" i="4"/>
  <c r="AI5" i="4"/>
  <c r="AH2" i="2"/>
  <c r="Z2" i="2"/>
  <c r="R2" i="2"/>
  <c r="J2" i="2"/>
  <c r="AG5" i="2"/>
  <c r="C5" i="2"/>
  <c r="H5" i="2"/>
  <c r="K5" i="2"/>
  <c r="J5" i="2"/>
  <c r="U5" i="4"/>
  <c r="N5" i="4"/>
  <c r="G5" i="4"/>
  <c r="C2" i="2"/>
  <c r="AG2" i="2"/>
  <c r="Y2" i="2"/>
  <c r="Q2" i="2"/>
  <c r="I2" i="2"/>
  <c r="N2" i="2"/>
  <c r="X5" i="2"/>
  <c r="M2" i="2"/>
  <c r="AC5" i="2"/>
  <c r="AJ5" i="2"/>
  <c r="D5" i="2"/>
  <c r="G5" i="2"/>
  <c r="AB5" i="4"/>
  <c r="Y5" i="4"/>
  <c r="R5" i="4"/>
  <c r="AF2" i="2"/>
  <c r="X2" i="2"/>
  <c r="P2" i="2"/>
  <c r="L4" i="4" l="1"/>
  <c r="S4" i="4"/>
  <c r="Z4" i="4"/>
  <c r="Y4" i="4"/>
  <c r="AE4" i="4"/>
  <c r="AA4" i="4"/>
  <c r="C4" i="4"/>
  <c r="E4" i="4"/>
  <c r="H4" i="4"/>
  <c r="O4" i="4"/>
  <c r="V4" i="4"/>
  <c r="U4" i="4"/>
  <c r="AJ4" i="4"/>
  <c r="D4" i="4"/>
  <c r="K4" i="4"/>
  <c r="R4" i="4"/>
  <c r="Q4" i="4"/>
  <c r="X4" i="4"/>
  <c r="AG4" i="4"/>
  <c r="AF4" i="4"/>
  <c r="G4" i="4"/>
  <c r="N4" i="4"/>
  <c r="M4" i="4"/>
  <c r="F4" i="4"/>
  <c r="T4" i="4"/>
  <c r="AB4" i="4"/>
  <c r="AI4" i="4"/>
  <c r="J4" i="4"/>
  <c r="I4" i="4"/>
  <c r="P4" i="4"/>
  <c r="W4" i="4"/>
  <c r="AD4" i="4"/>
  <c r="AC4" i="4"/>
  <c r="AH4" i="4"/>
</calcChain>
</file>

<file path=xl/sharedStrings.xml><?xml version="1.0" encoding="utf-8"?>
<sst xmlns="http://schemas.openxmlformats.org/spreadsheetml/2006/main" count="275" uniqueCount="255">
  <si>
    <t>AVLo Average Vehicle Loading</t>
  </si>
  <si>
    <t>passenger LDVs</t>
  </si>
  <si>
    <t>Sources:</t>
  </si>
  <si>
    <t>freight HDVs</t>
  </si>
  <si>
    <t>LDVs</t>
  </si>
  <si>
    <t>HDVs</t>
  </si>
  <si>
    <t>aircraft</t>
  </si>
  <si>
    <t>rail</t>
  </si>
  <si>
    <t>ships</t>
  </si>
  <si>
    <t>motorbikes</t>
  </si>
  <si>
    <t>Notes:</t>
  </si>
  <si>
    <t>Passenger-miles, all buses (millions)</t>
  </si>
  <si>
    <t>Vehicle-miles, all buses (millions)</t>
  </si>
  <si>
    <t>Distance-weighted avg. passengers/bus</t>
  </si>
  <si>
    <t>Distance-weighted avg. passengers / aircraft</t>
  </si>
  <si>
    <t>Aircraft revenue-miles (thousands), total certified</t>
  </si>
  <si>
    <t>Revenue passenger-miles (thousands), total certified</t>
  </si>
  <si>
    <t>Passenger HDVs (buses)</t>
  </si>
  <si>
    <t>Freight Rail</t>
  </si>
  <si>
    <t>Train mileage, freight (thousands)</t>
  </si>
  <si>
    <t>Revenue ton-miles of freight (millions)</t>
  </si>
  <si>
    <t>Distance-weighted avg. freight tons/train</t>
  </si>
  <si>
    <t>This is per train, not per rail car.  Rail car mileage is also available in the source document, should it be needed.</t>
  </si>
  <si>
    <t>Passenger Rail</t>
  </si>
  <si>
    <t>Amtrak passenger train-miles (millions)</t>
  </si>
  <si>
    <t>Amtrak revenue passenger-miles (millions)</t>
  </si>
  <si>
    <t>Distance-weighted avg. passengers/Amtrak train</t>
  </si>
  <si>
    <t>Freight Ships</t>
  </si>
  <si>
    <t>passenger-miles, heavy rail (millions)</t>
  </si>
  <si>
    <t>passenger-miles, light rail (millions)</t>
  </si>
  <si>
    <t>passenger-miles, commuter rail (millions)</t>
  </si>
  <si>
    <t>vehicle-miles, heavy rail (millions)</t>
  </si>
  <si>
    <t>vehicle-miles, light rail (millions)</t>
  </si>
  <si>
    <t>vehicle-miles, commuter rail (millions)</t>
  </si>
  <si>
    <t>Distance-weighted avg. passengers/heavy rail vehicle</t>
  </si>
  <si>
    <t>Distance-weighted avg. passengers/light rail vehicle</t>
  </si>
  <si>
    <t>Distance-weighted avg. passengers/commuter rail vehicle</t>
  </si>
  <si>
    <t>Intercity (Amtrak)</t>
  </si>
  <si>
    <t>Transit</t>
  </si>
  <si>
    <t>passenger-mile-weighted distance-weighted avg. passengers/vehicle</t>
  </si>
  <si>
    <t>Revenue ton-miles of freight (thousands), total certified</t>
  </si>
  <si>
    <t>share of aircraft-miles devoted to freight</t>
  </si>
  <si>
    <t>Assumes passenger and freight aircraft fly similar numbers of miles per year</t>
  </si>
  <si>
    <t>Distance-weighted avg. freight tons / aircraft</t>
  </si>
  <si>
    <t>total aircraft stock (U.S., 2014, EIA AEO 2016, Table 49)</t>
  </si>
  <si>
    <t>cargo aircraft stock (U.S., 2014, EIA AEO 2016, Table 49)</t>
  </si>
  <si>
    <t>Passenger motorbikes</t>
  </si>
  <si>
    <t>vehicle-miles, total (millions)</t>
  </si>
  <si>
    <t>passenger-miles, total (millions)</t>
  </si>
  <si>
    <t>distance-weighted avg. passengers/motorbike</t>
  </si>
  <si>
    <t>Passenger LDVs</t>
  </si>
  <si>
    <t>vehicle-miles, passenger car, total (millions)</t>
  </si>
  <si>
    <t>passenger-miles, passenger car, total (millions)</t>
  </si>
  <si>
    <t>distance-weighted avg. passengers/LDV</t>
  </si>
  <si>
    <t>Not currently used, but could be used instead of the figure from the National Household Travel Survey if desired.</t>
  </si>
  <si>
    <t>Passenger aircraft and freight aircraft</t>
  </si>
  <si>
    <t>Passenger HDVs, both types of aircraft, both types of rail, freight ships, passenger motorbikes</t>
  </si>
  <si>
    <t>U.S. Bureau of Transportation Statistics</t>
  </si>
  <si>
    <t>Appendix D - Modal Profiles</t>
  </si>
  <si>
    <t>Air Carrier Profile</t>
  </si>
  <si>
    <t>Bus Profile</t>
  </si>
  <si>
    <t>Transit Profile</t>
  </si>
  <si>
    <t>Rail Profile</t>
  </si>
  <si>
    <t>Water Transport Profile</t>
  </si>
  <si>
    <t>Automobile Profile</t>
  </si>
  <si>
    <t>National Transportation Statistics (most recently updated tables updated in October 2016)</t>
  </si>
  <si>
    <t>One resource that shows the capacities (not the typical loads) of different vehicle types</t>
  </si>
  <si>
    <t>that can be useful to provide a sense of scale for interpreting the numbers in this spreadsheet</t>
  </si>
  <si>
    <t>can be found at:</t>
  </si>
  <si>
    <t>http://www.iowadot.gov/compare.pdf</t>
  </si>
  <si>
    <t>We use a time series to support countries and regions for which loading changes during the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</si>
  <si>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</si>
  <si>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</si>
  <si>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</si>
  <si>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</si>
  <si>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</si>
  <si>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</si>
  <si>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</si>
  <si>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</si>
  <si>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</si>
  <si>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</si>
  <si>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</si>
  <si>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</si>
  <si>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</si>
  <si>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</si>
  <si>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</si>
  <si>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</si>
  <si>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ships</t>
  </si>
  <si>
    <t>We assume an average loading level of 1 ton for freight LDVs.</t>
  </si>
  <si>
    <t>veh-km</t>
  </si>
  <si>
    <t>passengers per vehicle</t>
  </si>
  <si>
    <t>Transport Canada, tables RO6 and RO8</t>
  </si>
  <si>
    <t>trucks</t>
  </si>
  <si>
    <t>ton-km</t>
  </si>
  <si>
    <t>veh-km/truck</t>
  </si>
  <si>
    <t>tons / truck</t>
  </si>
  <si>
    <t>Transport Canada, table RO15</t>
  </si>
  <si>
    <t>average passenger loading per bus</t>
  </si>
  <si>
    <t>urban transit bus passengers</t>
  </si>
  <si>
    <t>urban transit bus veh-km</t>
  </si>
  <si>
    <t>Not a good method, as we don't have average distance, and average</t>
  </si>
  <si>
    <t>loading of urban transit buses may not be representative of average</t>
  </si>
  <si>
    <t>loading of all buses.</t>
  </si>
  <si>
    <t>Transport Canada</t>
  </si>
  <si>
    <t>Transportation in Canada 2016 Statistical Addendum</t>
  </si>
  <si>
    <t>Not online, available by request to Transport Canada</t>
  </si>
  <si>
    <t>page 105, Table RO6 and page 106, table RO8</t>
  </si>
  <si>
    <t>Passenger Ships</t>
  </si>
  <si>
    <t>Ship Name</t>
  </si>
  <si>
    <t>Passenger + Crew Capacity</t>
  </si>
  <si>
    <t>Baynes Sound Connector</t>
  </si>
  <si>
    <t>Bowen Queen</t>
  </si>
  <si>
    <t>Coastal Celebration</t>
  </si>
  <si>
    <t>Coastal Inspiration</t>
  </si>
  <si>
    <t>Coastal Renaissance</t>
  </si>
  <si>
    <t>Howe Sound Queen</t>
  </si>
  <si>
    <t>Kahloke</t>
  </si>
  <si>
    <t>Island Sky</t>
  </si>
  <si>
    <t>Klitsa</t>
  </si>
  <si>
    <t>Kuper</t>
  </si>
  <si>
    <t>Kwuna</t>
  </si>
  <si>
    <t>Mayne Queen</t>
  </si>
  <si>
    <t>Nimpkish</t>
  </si>
  <si>
    <t>North Island Princess</t>
  </si>
  <si>
    <t>Northern Adventure</t>
  </si>
  <si>
    <t>Northern Expedition</t>
  </si>
  <si>
    <t>Powell River Queen</t>
  </si>
  <si>
    <t>Quadra Queen II</t>
  </si>
  <si>
    <t>Queen of Alberni</t>
  </si>
  <si>
    <t>Queen of Burnaby</t>
  </si>
  <si>
    <t>Queen of Capilano</t>
  </si>
  <si>
    <t>Queen of Coquitlam</t>
  </si>
  <si>
    <t>Queen of Cowichan</t>
  </si>
  <si>
    <t>Queen of Cumberland</t>
  </si>
  <si>
    <t>Queen of Nanaimo</t>
  </si>
  <si>
    <t>Queen of New Westminster</t>
  </si>
  <si>
    <t>Queen of Oak Bay</t>
  </si>
  <si>
    <t>Queen of Surrey</t>
  </si>
  <si>
    <t>Quinitsa</t>
  </si>
  <si>
    <t>Quinsam</t>
  </si>
  <si>
    <t>Salish Eagle</t>
  </si>
  <si>
    <t>Salish Orca</t>
  </si>
  <si>
    <t>Salish Raven</t>
  </si>
  <si>
    <t>Skeena Queen</t>
  </si>
  <si>
    <t>Spirit of British Columbia</t>
  </si>
  <si>
    <t>Spirit of Vancouver Island</t>
  </si>
  <si>
    <t>Tachek</t>
  </si>
  <si>
    <t>Based on BC Ferries fleet</t>
  </si>
  <si>
    <t>Average</t>
  </si>
  <si>
    <t>BC Ferries</t>
  </si>
  <si>
    <t>Our Fleet</t>
  </si>
  <si>
    <t>https://www.bcferries.com/onboard-experiences/fleet/</t>
  </si>
  <si>
    <t>We don't have average loading levels, so we use capacities.</t>
  </si>
  <si>
    <t>We do not have data for freight LDVs (commercial light trucks).</t>
  </si>
  <si>
    <t>model run, though the values are constant in the Canada data set.</t>
  </si>
  <si>
    <t>Numbers taken from each individual ship's webpage</t>
  </si>
  <si>
    <t>We use a U.S. value instead, but we leave these calculations here</t>
  </si>
  <si>
    <t>for reference.</t>
  </si>
  <si>
    <t>Distance-weighted avg. freight tons/train, adjusted for Canada</t>
  </si>
  <si>
    <t>We found the loading value above was too high for Canada (results in improbable AADTbVT values, so we adjust it here)</t>
  </si>
  <si>
    <t>Average loading of freight trains from the U.S. source is adjusted for Canada.</t>
  </si>
  <si>
    <t>passenger HDVs</t>
  </si>
  <si>
    <t>passenger LDVs, 2009</t>
  </si>
  <si>
    <t>Canadian Vehicle Use Survey</t>
  </si>
  <si>
    <t>Page 16, Figure 12</t>
  </si>
  <si>
    <t>http://oee.nrcan.gc.ca/publications/statistics/cvs09/pdf/cvs09.pdf</t>
  </si>
  <si>
    <t>Canadian Vehicle Survey 2009 Summary Report</t>
  </si>
  <si>
    <t>Natural Resources Canada</t>
  </si>
  <si>
    <t>Notes for AB:</t>
  </si>
  <si>
    <t>There are no ferries, so all ships are set to 0</t>
  </si>
  <si>
    <t>https://www.bts.gov/archive/publications/national_transportation_statistics/index</t>
  </si>
  <si>
    <t>Source:</t>
  </si>
  <si>
    <t>https://www.transit.dot.gov/sites/fta.dot.gov/files/docs/2015%20NTST.pdf</t>
  </si>
  <si>
    <t>Bus Type</t>
  </si>
  <si>
    <t>Service consumed size</t>
  </si>
  <si>
    <t>Average Trip Length</t>
  </si>
  <si>
    <t>CB</t>
  </si>
  <si>
    <t>MB</t>
  </si>
  <si>
    <t>RB</t>
  </si>
  <si>
    <t>TB</t>
  </si>
  <si>
    <t>Weighted Average distance (miles)</t>
  </si>
  <si>
    <t>km per mile</t>
  </si>
  <si>
    <t>Average distance (km)</t>
  </si>
  <si>
    <t>average distance of passenger trip (see below)</t>
  </si>
  <si>
    <t>Passenger HDVs, average trip distance</t>
  </si>
  <si>
    <t>US Department of Transportation; Federal Transit Administration</t>
  </si>
  <si>
    <t>2015</t>
  </si>
  <si>
    <t>2015 National Transit Summary and Trends</t>
  </si>
  <si>
    <t xml:space="preserve">https://www.transit.dot.gov/sites/fta.dot.gov/files/docs/2015%20NTST.pdf </t>
  </si>
  <si>
    <t>Page 15, Exhibit 14, 15</t>
  </si>
  <si>
    <t>It is assumed that plane loading will be the same as CAN</t>
  </si>
  <si>
    <t>Canada's Railway Industry 2016</t>
  </si>
  <si>
    <t>https://www.railcan.ca/wp-content/uploads/2018/05/RAC-Provincial-Profiles-2016.pdf</t>
  </si>
  <si>
    <t>Provincial/Regional Profiles</t>
  </si>
  <si>
    <t>Atlantic Canada</t>
  </si>
  <si>
    <t>Quebec</t>
  </si>
  <si>
    <t>Ontario</t>
  </si>
  <si>
    <t>Manitoba</t>
  </si>
  <si>
    <t>Saskatchewan</t>
  </si>
  <si>
    <t>Alberta</t>
  </si>
  <si>
    <t>British Columbia</t>
  </si>
  <si>
    <t>Canada</t>
  </si>
  <si>
    <t>Freight Traffic</t>
  </si>
  <si>
    <t>Carloads originated</t>
  </si>
  <si>
    <t>Average loading (Tonnes [100] per Carload)</t>
  </si>
  <si>
    <t>Tonnes originated (000)</t>
  </si>
  <si>
    <t>Average loading (Tonne / Train)</t>
  </si>
  <si>
    <t>Freight train-kilometres</t>
  </si>
  <si>
    <t>Revenue tonne-kilometres (000)</t>
  </si>
  <si>
    <t>Employees &amp; Members</t>
  </si>
  <si>
    <t>Employees</t>
  </si>
  <si>
    <t>Active RAC member companies</t>
  </si>
  <si>
    <t>Average annual wage per employee ($)</t>
  </si>
  <si>
    <t>Total compensation ($000)</t>
  </si>
  <si>
    <t>Taxes ($000)</t>
  </si>
  <si>
    <t>Locomotive fuel &amp; excise tax</t>
  </si>
  <si>
    <t>Carbon-related activities</t>
  </si>
  <si>
    <t>Property Tax</t>
  </si>
  <si>
    <t>Other sales tax</t>
  </si>
  <si>
    <t>Capital tac &amp; customs duties</t>
  </si>
  <si>
    <t>Income tax</t>
  </si>
  <si>
    <t>Health tax</t>
  </si>
  <si>
    <t>Infrastructure</t>
  </si>
  <si>
    <t>Track operated (kilometres)</t>
  </si>
  <si>
    <t>Fuel</t>
  </si>
  <si>
    <t>Freight</t>
  </si>
  <si>
    <t>Passenger</t>
  </si>
  <si>
    <t>Investments ($000)</t>
  </si>
  <si>
    <t>Truck &amp; roadway</t>
  </si>
  <si>
    <t>Building &amp; related machinery &amp; equipment</t>
  </si>
  <si>
    <t>Signals &amp; communications</t>
  </si>
  <si>
    <t>Terminals &amp; fuel stations</t>
  </si>
  <si>
    <t>Rolling stock</t>
  </si>
  <si>
    <t>Intermodal equipment</t>
  </si>
  <si>
    <t>Work equipment &amp; roadway machines</t>
  </si>
  <si>
    <t>Other equipment</t>
  </si>
  <si>
    <t>Total</t>
  </si>
  <si>
    <t>Train Loading</t>
  </si>
  <si>
    <t>Railway Association of Canada</t>
  </si>
  <si>
    <t>2016</t>
  </si>
  <si>
    <t>RAC Provincial Profiles</t>
  </si>
  <si>
    <t>Table was copied from pdf</t>
  </si>
  <si>
    <t>As shown in the 'Canada Train Data' tab, the difference between Alberta freight train loading and Canadian is negligible</t>
  </si>
  <si>
    <t>so it is left as is.</t>
  </si>
  <si>
    <t>Since the previous data was by car, not train, the loading here will also be by car.</t>
  </si>
  <si>
    <t>This also eliminates any problems with different cities using different length cars.</t>
  </si>
  <si>
    <t>https://calgaryherald.com/news/traffic/transit-officials-unmask-new-ctrain-car</t>
  </si>
  <si>
    <t>Capacity per Car</t>
  </si>
  <si>
    <t>http://onlinepubs.trb.org/onlinepubs/tcrp/tcrp_rpt_13-a.pdf</t>
  </si>
  <si>
    <t>Assumed Capacity factor</t>
  </si>
  <si>
    <t>Average Car Loading</t>
  </si>
  <si>
    <t>Since most of the data available is for peak loading hours, we are going to have to assume an average loading factor for the entire day. This is complementary to the fact that most LRT systems don't operate near capacity</t>
  </si>
  <si>
    <t>Note:</t>
  </si>
  <si>
    <t>Since the average vehicle loading for freight trains are extremely similar between Alberta and Canada, we keep the original numbers from the CDN EPS</t>
  </si>
  <si>
    <t>Set to zero for Alberta, because Alberta has no 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</si>
</sst>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44" formatCode="_(&quot;$&quot;* #,##0.00_);_(&quot;$&quot;* \(#,##0.00\);_(&quot;$&quot;* &quot;-&quot;??_);_(@_)"/>
    <numFmt numFmtId="43" formatCode="_(* #,##0.00_);_(* \(#,##0.00\);_(* &quot;-&quot;??_);_(@_)"/>
    <numFmt numFmtId="164" formatCode="0.000"/>
    <numFmt numFmtId="165" formatCode="0.0"/>
    <numFmt numFmtId="166" formatCode="###0.00_)"/>
    <numFmt numFmtId="167" formatCode="#,##0_)"/>
    <numFmt numFmtId="168" formatCode="0.000E+00"/>
  </numFmts>
  <fonts count="43">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1"/>
      <name val="Calibri"/>
      <family val="2"/>
      <scheme val="minor"/>
    </font>
    <font>
      <b/>
      <u/>
      <sz val="11"/>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00B05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s>
  <cellStyleXfs count="155">
    <xf numFmtId="0" fontId="0" fillId="0" borderId="0"/>
    <xf numFmtId="0" fontId="2" fillId="0" borderId="0" applyNumberFormat="0" applyFill="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3" borderId="0" applyNumberFormat="0" applyBorder="0" applyAlignment="0" applyProtection="0"/>
    <xf numFmtId="0" fontId="6" fillId="7" borderId="0" applyNumberFormat="0" applyBorder="0" applyAlignment="0" applyProtection="0"/>
    <xf numFmtId="0" fontId="7" fillId="0" borderId="2" applyNumberFormat="0" applyFont="0" applyProtection="0">
      <alignment wrapText="1"/>
    </xf>
    <xf numFmtId="0" fontId="7" fillId="0" borderId="2" applyNumberFormat="0" applyFont="0" applyProtection="0">
      <alignment wrapText="1"/>
    </xf>
    <xf numFmtId="0" fontId="8" fillId="24" borderId="3" applyNumberFormat="0" applyAlignment="0" applyProtection="0"/>
    <xf numFmtId="0" fontId="9" fillId="25" borderId="4" applyNumberFormat="0" applyAlignment="0" applyProtection="0"/>
    <xf numFmtId="0" fontId="10" fillId="0" borderId="0">
      <alignment horizontal="center" vertical="center" wrapText="1"/>
    </xf>
    <xf numFmtId="43" fontId="11"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 fillId="0" borderId="0">
      <alignment horizontal="left" vertical="center" wrapText="1"/>
    </xf>
    <xf numFmtId="44" fontId="3"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166" fontId="13" fillId="0" borderId="5" applyNumberFormat="0" applyFill="0">
      <alignment horizontal="right"/>
    </xf>
    <xf numFmtId="166" fontId="14" fillId="0" borderId="5" applyNumberFormat="0" applyFill="0">
      <alignment horizontal="right"/>
    </xf>
    <xf numFmtId="167" fontId="15" fillId="0" borderId="5">
      <alignment horizontal="right" vertical="center"/>
    </xf>
    <xf numFmtId="49" fontId="16" fillId="0" borderId="5">
      <alignment horizontal="left" vertical="center"/>
    </xf>
    <xf numFmtId="166" fontId="13" fillId="0" borderId="5" applyNumberFormat="0" applyFill="0">
      <alignment horizontal="right"/>
    </xf>
    <xf numFmtId="0" fontId="1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6" applyNumberFormat="0" applyProtection="0">
      <alignment wrapText="1"/>
    </xf>
    <xf numFmtId="0" fontId="7" fillId="0" borderId="6" applyNumberFormat="0" applyProtection="0">
      <alignment wrapText="1"/>
    </xf>
    <xf numFmtId="0" fontId="18" fillId="8" borderId="0" applyNumberFormat="0" applyBorder="0" applyAlignment="0" applyProtection="0"/>
    <xf numFmtId="0" fontId="19" fillId="0" borderId="7" applyNumberFormat="0" applyProtection="0">
      <alignment wrapText="1"/>
    </xf>
    <xf numFmtId="0" fontId="19" fillId="0" borderId="7" applyNumberFormat="0" applyProtection="0">
      <alignment wrapText="1"/>
    </xf>
    <xf numFmtId="0" fontId="20"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0" borderId="5">
      <alignment horizontal="left"/>
    </xf>
    <xf numFmtId="0" fontId="24" fillId="0" borderId="5">
      <alignment horizontal="left"/>
    </xf>
    <xf numFmtId="0" fontId="25" fillId="0" borderId="11">
      <alignment horizontal="right" vertical="center"/>
    </xf>
    <xf numFmtId="0" fontId="26" fillId="0" borderId="5">
      <alignment horizontal="left" vertical="center"/>
    </xf>
    <xf numFmtId="0" fontId="13" fillId="0" borderId="5">
      <alignment horizontal="left" vertical="center"/>
    </xf>
    <xf numFmtId="0" fontId="23" fillId="0" borderId="5">
      <alignment horizontal="left"/>
    </xf>
    <xf numFmtId="0" fontId="23" fillId="26" borderId="0">
      <alignment horizontal="centerContinuous" wrapText="1"/>
    </xf>
    <xf numFmtId="49" fontId="23" fillId="26" borderId="12">
      <alignment horizontal="left" vertical="center"/>
    </xf>
    <xf numFmtId="0" fontId="23" fillId="26" borderId="0">
      <alignment horizontal="centerContinuous" vertical="center" wrapText="1"/>
    </xf>
    <xf numFmtId="0" fontId="27" fillId="0" borderId="0" applyNumberFormat="0" applyFill="0" applyBorder="0" applyAlignment="0" applyProtection="0">
      <alignment vertical="top"/>
      <protection locked="0"/>
    </xf>
    <xf numFmtId="0" fontId="28" fillId="11" borderId="3" applyNumberFormat="0" applyAlignment="0" applyProtection="0"/>
    <xf numFmtId="0" fontId="29" fillId="0" borderId="13" applyNumberFormat="0" applyFill="0" applyAlignment="0" applyProtection="0"/>
    <xf numFmtId="0" fontId="30" fillId="27" borderId="0" applyNumberFormat="0" applyBorder="0" applyAlignment="0" applyProtection="0"/>
    <xf numFmtId="0" fontId="3" fillId="0" borderId="0"/>
    <xf numFmtId="0" fontId="3" fillId="0" borderId="0"/>
    <xf numFmtId="0" fontId="7" fillId="0" borderId="0"/>
    <xf numFmtId="0" fontId="11" fillId="0" borderId="0"/>
    <xf numFmtId="0" fontId="3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5" borderId="1" applyNumberFormat="0" applyFont="0" applyAlignment="0" applyProtection="0"/>
    <xf numFmtId="0" fontId="11" fillId="28" borderId="14" applyNumberFormat="0" applyFont="0" applyAlignment="0" applyProtection="0"/>
    <xf numFmtId="0" fontId="32" fillId="24" borderId="15" applyNumberFormat="0" applyAlignment="0" applyProtection="0"/>
    <xf numFmtId="0" fontId="19" fillId="0" borderId="16" applyNumberFormat="0" applyProtection="0">
      <alignment wrapText="1"/>
    </xf>
    <xf numFmtId="0" fontId="19" fillId="0" borderId="16" applyNumberFormat="0" applyProtection="0">
      <alignment wrapText="1"/>
    </xf>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3" fontId="15" fillId="0" borderId="0">
      <alignment horizontal="left" vertical="center"/>
    </xf>
    <xf numFmtId="0" fontId="10" fillId="0" borderId="0">
      <alignment horizontal="left" vertical="center"/>
    </xf>
    <xf numFmtId="0" fontId="33" fillId="0" borderId="0">
      <alignment horizontal="right"/>
    </xf>
    <xf numFmtId="49" fontId="33" fillId="0" borderId="0">
      <alignment horizontal="center"/>
    </xf>
    <xf numFmtId="0" fontId="16" fillId="0" borderId="0">
      <alignment horizontal="right"/>
    </xf>
    <xf numFmtId="0" fontId="34" fillId="0" borderId="0">
      <alignment horizontal="right"/>
    </xf>
    <xf numFmtId="0" fontId="33" fillId="0" borderId="0">
      <alignment horizontal="left"/>
    </xf>
    <xf numFmtId="0" fontId="35" fillId="0" borderId="0">
      <alignment horizontal="left"/>
    </xf>
    <xf numFmtId="49" fontId="15" fillId="0" borderId="0">
      <alignment horizontal="left" vertical="center"/>
    </xf>
    <xf numFmtId="49" fontId="16" fillId="0" borderId="5">
      <alignment horizontal="left"/>
    </xf>
    <xf numFmtId="166" fontId="15" fillId="0" borderId="0" applyNumberFormat="0">
      <alignment horizontal="right"/>
    </xf>
    <xf numFmtId="0" fontId="25" fillId="29" borderId="0">
      <alignment horizontal="centerContinuous" vertical="center" wrapText="1"/>
    </xf>
    <xf numFmtId="0" fontId="25" fillId="0" borderId="17">
      <alignment horizontal="left" vertical="center"/>
    </xf>
    <xf numFmtId="0" fontId="36" fillId="0" borderId="0" applyNumberFormat="0" applyProtection="0">
      <alignment horizontal="left"/>
    </xf>
    <xf numFmtId="0" fontId="36" fillId="0" borderId="0" applyNumberFormat="0" applyProtection="0">
      <alignment horizontal="left"/>
    </xf>
    <xf numFmtId="0" fontId="37" fillId="0" borderId="0" applyNumberFormat="0" applyFill="0" applyBorder="0" applyAlignment="0" applyProtection="0"/>
    <xf numFmtId="0" fontId="23" fillId="0" borderId="0">
      <alignment horizontal="left"/>
    </xf>
    <xf numFmtId="0" fontId="12" fillId="0" borderId="0">
      <alignment horizontal="left"/>
    </xf>
    <xf numFmtId="0" fontId="13" fillId="0" borderId="0">
      <alignment horizontal="left"/>
    </xf>
    <xf numFmtId="0" fontId="38" fillId="0" borderId="0">
      <alignment horizontal="left" vertical="top"/>
    </xf>
    <xf numFmtId="0" fontId="12" fillId="0" borderId="0">
      <alignment horizontal="left"/>
    </xf>
    <xf numFmtId="0" fontId="13"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5" fillId="0" borderId="5">
      <alignment horizontal="left"/>
    </xf>
    <xf numFmtId="0" fontId="25" fillId="0" borderId="11">
      <alignment horizontal="left"/>
    </xf>
    <xf numFmtId="0" fontId="23" fillId="0" borderId="0">
      <alignment horizontal="left" vertical="center"/>
    </xf>
    <xf numFmtId="49" fontId="33" fillId="0" borderId="5">
      <alignment horizontal="left"/>
    </xf>
    <xf numFmtId="9" fontId="3" fillId="0" borderId="0" applyFont="0" applyFill="0" applyBorder="0" applyAlignment="0" applyProtection="0"/>
  </cellStyleXfs>
  <cellXfs count="45">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1"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ill="1"/>
    <xf numFmtId="0" fontId="1" fillId="3" borderId="0" xfId="0" applyFont="1" applyFill="1"/>
    <xf numFmtId="1" fontId="1" fillId="2" borderId="0" xfId="0" applyNumberFormat="1" applyFont="1" applyFill="1"/>
    <xf numFmtId="0" fontId="0" fillId="0" borderId="0" xfId="0" applyAlignment="1">
      <alignment horizontal="left" indent="2"/>
    </xf>
    <xf numFmtId="1" fontId="0" fillId="0" borderId="0" xfId="0" applyNumberFormat="1" applyFill="1"/>
    <xf numFmtId="0" fontId="1" fillId="0" borderId="0" xfId="0" applyNumberFormat="1" applyFont="1"/>
    <xf numFmtId="1" fontId="0" fillId="4" borderId="0" xfId="0" applyNumberFormat="1" applyFill="1"/>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168" fontId="0" fillId="0" borderId="0" xfId="0" applyNumberFormat="1"/>
    <xf numFmtId="11" fontId="0" fillId="0" borderId="0" xfId="0" applyNumberFormat="1"/>
    <xf numFmtId="0" fontId="41" fillId="0" borderId="0" xfId="1" applyFont="1"/>
    <xf numFmtId="0" fontId="0" fillId="2" borderId="0" xfId="0" applyFill="1"/>
    <xf numFmtId="0" fontId="1" fillId="2" borderId="0" xfId="0" applyFont="1" applyFill="1" applyAlignment="1">
      <alignment horizontal="right"/>
    </xf>
    <xf numFmtId="1" fontId="1" fillId="30" borderId="0" xfId="0" applyNumberFormat="1" applyFont="1" applyFill="1"/>
    <xf numFmtId="164" fontId="0" fillId="30" borderId="0" xfId="0" applyNumberFormat="1" applyFill="1"/>
    <xf numFmtId="0" fontId="2" fillId="0" borderId="0" xfId="1"/>
    <xf numFmtId="2" fontId="0" fillId="31" borderId="0" xfId="0" applyNumberFormat="1" applyFill="1"/>
    <xf numFmtId="165" fontId="0" fillId="31" borderId="0" xfId="0" applyNumberFormat="1" applyFill="1"/>
    <xf numFmtId="1" fontId="0" fillId="31" borderId="0" xfId="0" applyNumberFormat="1" applyFill="1"/>
    <xf numFmtId="0" fontId="0" fillId="31" borderId="0" xfId="0" applyFill="1"/>
    <xf numFmtId="0" fontId="0" fillId="0" borderId="0" xfId="0" quotePrefix="1"/>
    <xf numFmtId="0" fontId="42" fillId="0" borderId="0" xfId="0" applyFont="1"/>
    <xf numFmtId="0" fontId="0" fillId="0" borderId="0" xfId="0" applyFont="1"/>
    <xf numFmtId="0" fontId="0" fillId="32" borderId="0" xfId="0" applyFill="1"/>
    <xf numFmtId="0" fontId="0" fillId="33" borderId="0" xfId="0" applyFill="1"/>
    <xf numFmtId="6" fontId="0" fillId="0" borderId="0" xfId="0" applyNumberFormat="1"/>
    <xf numFmtId="0" fontId="1" fillId="34" borderId="0" xfId="0" applyFont="1" applyFill="1"/>
    <xf numFmtId="0" fontId="0" fillId="34" borderId="0" xfId="0" applyFill="1"/>
    <xf numFmtId="0" fontId="0" fillId="35" borderId="0" xfId="0" applyFill="1"/>
    <xf numFmtId="3" fontId="0" fillId="34" borderId="0" xfId="0" applyNumberFormat="1" applyFill="1"/>
    <xf numFmtId="0" fontId="0" fillId="36" borderId="0" xfId="0" applyFill="1"/>
    <xf numFmtId="9" fontId="0" fillId="4" borderId="0" xfId="154" applyFont="1" applyFill="1"/>
    <xf numFmtId="0" fontId="1" fillId="0" borderId="0" xfId="0" quotePrefix="1" applyFont="1"/>
  </cellXfs>
  <cellStyles count="155">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ody: normal cell" xfId="27"/>
    <cellStyle name="Body: normal cell 2" xfId="28"/>
    <cellStyle name="Calculation 2" xfId="29"/>
    <cellStyle name="Check Cell 2" xfId="30"/>
    <cellStyle name="Column heading" xfId="31"/>
    <cellStyle name="Comma 2" xfId="32"/>
    <cellStyle name="Comma 2 2" xfId="33"/>
    <cellStyle name="Comma 3" xfId="34"/>
    <cellStyle name="Comma 4" xfId="35"/>
    <cellStyle name="Comma 5" xfId="36"/>
    <cellStyle name="Comma 6" xfId="37"/>
    <cellStyle name="Comma 7" xfId="38"/>
    <cellStyle name="Comma 8" xfId="39"/>
    <cellStyle name="Corner heading" xfId="40"/>
    <cellStyle name="Currency 2" xfId="41"/>
    <cellStyle name="Currency 3" xfId="42"/>
    <cellStyle name="Currency 3 2" xfId="43"/>
    <cellStyle name="Data" xfId="44"/>
    <cellStyle name="Data 2" xfId="45"/>
    <cellStyle name="Data no deci" xfId="46"/>
    <cellStyle name="Data Superscript" xfId="47"/>
    <cellStyle name="Data_1-1A-Regular" xfId="48"/>
    <cellStyle name="Explanatory Text 2" xfId="49"/>
    <cellStyle name="Font: Calibri, 9pt regular" xfId="50"/>
    <cellStyle name="Font: Calibri, 9pt regular 2" xfId="51"/>
    <cellStyle name="Footnotes: top row" xfId="52"/>
    <cellStyle name="Footnotes: top row 2" xfId="53"/>
    <cellStyle name="Good 2" xfId="54"/>
    <cellStyle name="Header: bottom row" xfId="55"/>
    <cellStyle name="Header: bottom row 2" xfId="56"/>
    <cellStyle name="Heading 1 2" xfId="57"/>
    <cellStyle name="Heading 2 2" xfId="58"/>
    <cellStyle name="Heading 3 2" xfId="59"/>
    <cellStyle name="Heading 4 2" xfId="60"/>
    <cellStyle name="Hed Side" xfId="61"/>
    <cellStyle name="Hed Side 2" xfId="62"/>
    <cellStyle name="Hed Side bold" xfId="63"/>
    <cellStyle name="Hed Side Indent" xfId="64"/>
    <cellStyle name="Hed Side Regular" xfId="65"/>
    <cellStyle name="Hed Side_1-1A-Regular" xfId="66"/>
    <cellStyle name="Hed Top" xfId="67"/>
    <cellStyle name="Hed Top - SECTION" xfId="68"/>
    <cellStyle name="Hed Top_3-new4" xfId="69"/>
    <cellStyle name="Hyperlink" xfId="1" builtinId="8"/>
    <cellStyle name="Hyperlink 2" xfId="70"/>
    <cellStyle name="Input 2" xfId="71"/>
    <cellStyle name="Linked Cell 2" xfId="72"/>
    <cellStyle name="Neutral 2" xfId="73"/>
    <cellStyle name="Normal" xfId="0" builtinId="0"/>
    <cellStyle name="Normal 10" xfId="74"/>
    <cellStyle name="Normal 11" xfId="75"/>
    <cellStyle name="Normal 2" xfId="76"/>
    <cellStyle name="Normal 2 2" xfId="77"/>
    <cellStyle name="Normal 2 3" xfId="78"/>
    <cellStyle name="Normal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xfId="154"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xdr:rowOff>
    </xdr:from>
    <xdr:to>
      <xdr:col>6</xdr:col>
      <xdr:colOff>327660</xdr:colOff>
      <xdr:row>37</xdr:row>
      <xdr:rowOff>108943</xdr:rowOff>
    </xdr:to>
    <xdr:pic>
      <xdr:nvPicPr>
        <xdr:cNvPr id="2" name="Picture 1">
          <a:extLst>
            <a:ext uri="{FF2B5EF4-FFF2-40B4-BE49-F238E27FC236}">
              <a16:creationId xmlns:a16="http://schemas.microsoft.com/office/drawing/2014/main" id="{3699FBC5-EB68-423E-BA3A-B549B51034E6}"/>
            </a:ext>
          </a:extLst>
        </xdr:cNvPr>
        <xdr:cNvPicPr>
          <a:picLocks noChangeAspect="1"/>
        </xdr:cNvPicPr>
      </xdr:nvPicPr>
      <xdr:blipFill>
        <a:blip xmlns:r="http://schemas.openxmlformats.org/officeDocument/2006/relationships" r:embed="rId1"/>
        <a:stretch>
          <a:fillRect/>
        </a:stretch>
      </xdr:blipFill>
      <xdr:spPr>
        <a:xfrm>
          <a:off x="0" y="4206241"/>
          <a:ext cx="5288280" cy="2669262"/>
        </a:xfrm>
        <a:prstGeom prst="rect">
          <a:avLst/>
        </a:prstGeom>
      </xdr:spPr>
    </xdr:pic>
    <xdr:clientData/>
  </xdr:twoCellAnchor>
  <xdr:twoCellAnchor editAs="oneCell">
    <xdr:from>
      <xdr:col>0</xdr:col>
      <xdr:colOff>15240</xdr:colOff>
      <xdr:row>37</xdr:row>
      <xdr:rowOff>60960</xdr:rowOff>
    </xdr:from>
    <xdr:to>
      <xdr:col>6</xdr:col>
      <xdr:colOff>335280</xdr:colOff>
      <xdr:row>54</xdr:row>
      <xdr:rowOff>158357</xdr:rowOff>
    </xdr:to>
    <xdr:pic>
      <xdr:nvPicPr>
        <xdr:cNvPr id="3" name="Picture 2">
          <a:extLst>
            <a:ext uri="{FF2B5EF4-FFF2-40B4-BE49-F238E27FC236}">
              <a16:creationId xmlns:a16="http://schemas.microsoft.com/office/drawing/2014/main" id="{C8BDFB4F-A5EB-4FCB-92D4-D7B00C8F7B2E}"/>
            </a:ext>
          </a:extLst>
        </xdr:cNvPr>
        <xdr:cNvPicPr>
          <a:picLocks noChangeAspect="1"/>
        </xdr:cNvPicPr>
      </xdr:nvPicPr>
      <xdr:blipFill>
        <a:blip xmlns:r="http://schemas.openxmlformats.org/officeDocument/2006/relationships" r:embed="rId2"/>
        <a:stretch>
          <a:fillRect/>
        </a:stretch>
      </xdr:blipFill>
      <xdr:spPr>
        <a:xfrm>
          <a:off x="15240" y="6827520"/>
          <a:ext cx="5280660" cy="3206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742950</xdr:colOff>
      <xdr:row>44</xdr:row>
      <xdr:rowOff>171450</xdr:rowOff>
    </xdr:from>
    <xdr:to>
      <xdr:col>8</xdr:col>
      <xdr:colOff>752065</xdr:colOff>
      <xdr:row>47</xdr:row>
      <xdr:rowOff>190426</xdr:rowOff>
    </xdr:to>
    <xdr:pic>
      <xdr:nvPicPr>
        <xdr:cNvPr id="3" name="Picture 2">
          <a:extLst>
            <a:ext uri="{FF2B5EF4-FFF2-40B4-BE49-F238E27FC236}">
              <a16:creationId xmlns:a16="http://schemas.microsoft.com/office/drawing/2014/main" id="{F1A6B13F-F2DC-48D5-BC2C-98F3CDB25C5B}"/>
            </a:ext>
          </a:extLst>
        </xdr:cNvPr>
        <xdr:cNvPicPr>
          <a:picLocks noChangeAspect="1"/>
        </xdr:cNvPicPr>
      </xdr:nvPicPr>
      <xdr:blipFill>
        <a:blip xmlns:r="http://schemas.openxmlformats.org/officeDocument/2006/relationships" r:embed="rId1"/>
        <a:stretch>
          <a:fillRect/>
        </a:stretch>
      </xdr:blipFill>
      <xdr:spPr>
        <a:xfrm>
          <a:off x="5334000" y="7981950"/>
          <a:ext cx="3276190" cy="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ransit.dot.gov/sites/fta.dot.gov/files/docs/2015%20NTST.pdf" TargetMode="External"/><Relationship Id="rId1" Type="http://schemas.openxmlformats.org/officeDocument/2006/relationships/hyperlink" Target="http://oee.nrcan.gc.ca/publications/statistics/cvs09/pdf/cvs09.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workbookViewId="0"/>
  </sheetViews>
  <sheetFormatPr defaultRowHeight="15"/>
  <cols>
    <col min="1" max="1" width="11.5703125" customWidth="1"/>
    <col min="2" max="2" width="85.28515625" customWidth="1"/>
    <col min="4" max="4" width="71.7109375" customWidth="1"/>
  </cols>
  <sheetData>
    <row r="1" spans="1:4">
      <c r="A1" s="1" t="s">
        <v>0</v>
      </c>
    </row>
    <row r="3" spans="1:4">
      <c r="A3" s="1" t="s">
        <v>2</v>
      </c>
      <c r="B3" s="3" t="s">
        <v>1</v>
      </c>
      <c r="D3" s="3" t="s">
        <v>184</v>
      </c>
    </row>
    <row r="4" spans="1:4">
      <c r="B4" t="s">
        <v>167</v>
      </c>
      <c r="D4" t="s">
        <v>185</v>
      </c>
    </row>
    <row r="5" spans="1:4">
      <c r="B5" s="2">
        <v>2009</v>
      </c>
      <c r="D5" s="32" t="s">
        <v>186</v>
      </c>
    </row>
    <row r="6" spans="1:4">
      <c r="B6" t="s">
        <v>166</v>
      </c>
      <c r="D6" t="s">
        <v>187</v>
      </c>
    </row>
    <row r="7" spans="1:4">
      <c r="B7" s="27" t="s">
        <v>165</v>
      </c>
      <c r="D7" s="27" t="s">
        <v>188</v>
      </c>
    </row>
    <row r="8" spans="1:4">
      <c r="B8" t="s">
        <v>164</v>
      </c>
      <c r="D8" t="s">
        <v>189</v>
      </c>
    </row>
    <row r="10" spans="1:4">
      <c r="B10" s="3" t="s">
        <v>3</v>
      </c>
      <c r="D10" s="3" t="s">
        <v>237</v>
      </c>
    </row>
    <row r="11" spans="1:4">
      <c r="B11" t="s">
        <v>103</v>
      </c>
      <c r="D11" t="s">
        <v>238</v>
      </c>
    </row>
    <row r="12" spans="1:4">
      <c r="B12" s="2">
        <v>2017</v>
      </c>
      <c r="D12" s="32" t="s">
        <v>239</v>
      </c>
    </row>
    <row r="13" spans="1:4">
      <c r="B13" t="s">
        <v>104</v>
      </c>
      <c r="D13" t="s">
        <v>240</v>
      </c>
    </row>
    <row r="14" spans="1:4">
      <c r="B14" s="22" t="s">
        <v>105</v>
      </c>
      <c r="D14" s="34" t="s">
        <v>192</v>
      </c>
    </row>
    <row r="15" spans="1:4">
      <c r="B15" t="s">
        <v>106</v>
      </c>
      <c r="D15" s="34" t="s">
        <v>241</v>
      </c>
    </row>
    <row r="17" spans="2:2">
      <c r="B17" s="3" t="s">
        <v>56</v>
      </c>
    </row>
    <row r="18" spans="2:2">
      <c r="B18" t="s">
        <v>57</v>
      </c>
    </row>
    <row r="19" spans="2:2">
      <c r="B19" s="2">
        <v>2016</v>
      </c>
    </row>
    <row r="20" spans="2:2">
      <c r="B20" t="s">
        <v>65</v>
      </c>
    </row>
    <row r="21" spans="2:2">
      <c r="B21" s="27" t="s">
        <v>170</v>
      </c>
    </row>
    <row r="22" spans="2:2">
      <c r="B22" t="s">
        <v>58</v>
      </c>
    </row>
    <row r="23" spans="2:2">
      <c r="B23" s="13" t="s">
        <v>59</v>
      </c>
    </row>
    <row r="24" spans="2:2">
      <c r="B24" s="13" t="s">
        <v>60</v>
      </c>
    </row>
    <row r="25" spans="2:2">
      <c r="B25" s="13" t="s">
        <v>61</v>
      </c>
    </row>
    <row r="26" spans="2:2">
      <c r="B26" s="13" t="s">
        <v>62</v>
      </c>
    </row>
    <row r="27" spans="2:2">
      <c r="B27" s="13" t="s">
        <v>63</v>
      </c>
    </row>
    <row r="28" spans="2:2">
      <c r="B28" s="13" t="s">
        <v>64</v>
      </c>
    </row>
    <row r="29" spans="2:2">
      <c r="B29" s="13"/>
    </row>
    <row r="30" spans="2:2">
      <c r="B30" s="19" t="s">
        <v>87</v>
      </c>
    </row>
    <row r="31" spans="2:2">
      <c r="B31" s="2" t="s">
        <v>149</v>
      </c>
    </row>
    <row r="32" spans="2:2">
      <c r="B32" s="2">
        <v>2018</v>
      </c>
    </row>
    <row r="33" spans="1:2">
      <c r="B33" s="2" t="s">
        <v>150</v>
      </c>
    </row>
    <row r="34" spans="1:2">
      <c r="B34" s="2" t="s">
        <v>151</v>
      </c>
    </row>
    <row r="35" spans="1:2">
      <c r="B35" s="2" t="s">
        <v>155</v>
      </c>
    </row>
    <row r="37" spans="1:2">
      <c r="A37" s="1" t="s">
        <v>10</v>
      </c>
    </row>
    <row r="38" spans="1:2">
      <c r="A38" t="s">
        <v>153</v>
      </c>
    </row>
    <row r="39" spans="1:2">
      <c r="A39" t="s">
        <v>88</v>
      </c>
    </row>
    <row r="41" spans="1:2">
      <c r="A41" t="s">
        <v>66</v>
      </c>
    </row>
    <row r="42" spans="1:2">
      <c r="A42" t="s">
        <v>67</v>
      </c>
    </row>
    <row r="43" spans="1:2">
      <c r="A43" t="s">
        <v>68</v>
      </c>
    </row>
    <row r="44" spans="1:2">
      <c r="A44" t="s">
        <v>69</v>
      </c>
    </row>
    <row r="46" spans="1:2">
      <c r="A46" t="s">
        <v>70</v>
      </c>
    </row>
    <row r="47" spans="1:2">
      <c r="A47" t="s">
        <v>154</v>
      </c>
    </row>
    <row r="49" spans="1:1">
      <c r="A49" t="s">
        <v>160</v>
      </c>
    </row>
    <row r="51" spans="1:1">
      <c r="A51" s="1" t="s">
        <v>168</v>
      </c>
    </row>
    <row r="52" spans="1:1">
      <c r="A52" t="s">
        <v>169</v>
      </c>
    </row>
    <row r="53" spans="1:1">
      <c r="A53" t="s">
        <v>190</v>
      </c>
    </row>
    <row r="54" spans="1:1">
      <c r="A54" t="s">
        <v>242</v>
      </c>
    </row>
    <row r="55" spans="1:1">
      <c r="A55" t="s">
        <v>243</v>
      </c>
    </row>
  </sheetData>
  <hyperlinks>
    <hyperlink ref="B7" r:id="rId1"/>
    <hyperlink ref="D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zoomScaleNormal="100" workbookViewId="0">
      <selection activeCell="A3" sqref="A3"/>
    </sheetView>
  </sheetViews>
  <sheetFormatPr defaultRowHeight="15"/>
  <cols>
    <col min="1" max="1" width="14.140625" customWidth="1"/>
    <col min="2" max="2" width="13.42578125" customWidth="1"/>
    <col min="3" max="3" width="15.28515625" customWidth="1"/>
    <col min="4" max="4" width="11.7109375" bestFit="1" customWidth="1"/>
  </cols>
  <sheetData>
    <row r="1" spans="1:4">
      <c r="A1" s="3" t="s">
        <v>162</v>
      </c>
      <c r="B1" s="23"/>
      <c r="C1" s="23"/>
      <c r="D1" s="23"/>
    </row>
    <row r="2" spans="1:4">
      <c r="A2" s="1" t="s">
        <v>163</v>
      </c>
    </row>
    <row r="3" spans="1:4">
      <c r="A3" s="28">
        <v>1.68</v>
      </c>
      <c r="B3" t="s">
        <v>90</v>
      </c>
    </row>
    <row r="5" spans="1:4">
      <c r="A5" s="3" t="s">
        <v>3</v>
      </c>
      <c r="B5" s="23"/>
      <c r="C5" s="23"/>
      <c r="D5" s="23"/>
    </row>
    <row r="6" spans="1:4">
      <c r="A6" s="1" t="s">
        <v>91</v>
      </c>
    </row>
    <row r="7" spans="1:4">
      <c r="A7" s="1" t="s">
        <v>92</v>
      </c>
      <c r="B7" s="4" t="s">
        <v>94</v>
      </c>
      <c r="C7" s="4" t="s">
        <v>89</v>
      </c>
      <c r="D7" s="4" t="s">
        <v>93</v>
      </c>
    </row>
    <row r="8" spans="1:4">
      <c r="A8">
        <v>468000</v>
      </c>
      <c r="B8">
        <v>44876</v>
      </c>
      <c r="C8" s="21">
        <f>A8*B8</f>
        <v>21001968000</v>
      </c>
      <c r="D8">
        <f>277396*10^6</f>
        <v>277396000000</v>
      </c>
    </row>
    <row r="9" spans="1:4">
      <c r="A9" s="26">
        <f>D8/C8</f>
        <v>13.208095546093585</v>
      </c>
      <c r="B9" t="s">
        <v>95</v>
      </c>
    </row>
    <row r="11" spans="1:4">
      <c r="A11" s="3" t="s">
        <v>161</v>
      </c>
      <c r="B11" s="23"/>
      <c r="C11" s="23"/>
      <c r="D11" s="23"/>
    </row>
    <row r="12" spans="1:4">
      <c r="A12" s="1" t="s">
        <v>96</v>
      </c>
    </row>
    <row r="13" spans="1:4">
      <c r="A13" s="20">
        <f>2070*10^6</f>
        <v>2070000000</v>
      </c>
      <c r="B13" t="s">
        <v>98</v>
      </c>
    </row>
    <row r="14" spans="1:4">
      <c r="A14" s="10">
        <f>M24</f>
        <v>7.5710187192118221</v>
      </c>
      <c r="B14" t="s">
        <v>183</v>
      </c>
    </row>
    <row r="15" spans="1:4">
      <c r="A15" s="20">
        <f>1176.3*10^6</f>
        <v>1176300000</v>
      </c>
      <c r="B15" t="s">
        <v>99</v>
      </c>
    </row>
    <row r="16" spans="1:4">
      <c r="A16" s="8">
        <f>(A13*A14)/A15</f>
        <v>13.323139291650492</v>
      </c>
      <c r="B16" t="s">
        <v>97</v>
      </c>
    </row>
    <row r="17" spans="1:13">
      <c r="A17" t="s">
        <v>100</v>
      </c>
    </row>
    <row r="18" spans="1:13">
      <c r="A18" t="s">
        <v>101</v>
      </c>
    </row>
    <row r="19" spans="1:13">
      <c r="A19" t="s">
        <v>102</v>
      </c>
    </row>
    <row r="20" spans="1:13">
      <c r="A20" t="s">
        <v>156</v>
      </c>
    </row>
    <row r="21" spans="1:13">
      <c r="A21" t="s">
        <v>157</v>
      </c>
    </row>
    <row r="23" spans="1:13">
      <c r="A23" t="s">
        <v>171</v>
      </c>
      <c r="B23" t="s">
        <v>172</v>
      </c>
      <c r="H23" t="s">
        <v>173</v>
      </c>
      <c r="I23" t="s">
        <v>174</v>
      </c>
      <c r="J23" t="s">
        <v>175</v>
      </c>
      <c r="K23" t="s">
        <v>180</v>
      </c>
      <c r="L23" t="s">
        <v>181</v>
      </c>
      <c r="M23" t="s">
        <v>182</v>
      </c>
    </row>
    <row r="24" spans="1:13">
      <c r="H24" t="s">
        <v>176</v>
      </c>
      <c r="I24">
        <v>1.6</v>
      </c>
      <c r="J24">
        <f>16.7</f>
        <v>16.7</v>
      </c>
      <c r="K24">
        <f>(J24*I24+J25*I25+J26*I26+J27*I27)/SUM(I24:I27)</f>
        <v>4.7054187192118224</v>
      </c>
      <c r="L24">
        <v>1.609</v>
      </c>
      <c r="M24">
        <f>L24*K24</f>
        <v>7.5710187192118221</v>
      </c>
    </row>
    <row r="25" spans="1:13">
      <c r="H25" t="s">
        <v>177</v>
      </c>
      <c r="I25">
        <v>18.399999999999999</v>
      </c>
      <c r="J25">
        <f>3.7</f>
        <v>3.7</v>
      </c>
    </row>
    <row r="26" spans="1:13">
      <c r="H26" t="s">
        <v>178</v>
      </c>
      <c r="I26">
        <v>0.2</v>
      </c>
      <c r="J26">
        <f>2.8</f>
        <v>2.8</v>
      </c>
    </row>
    <row r="27" spans="1:13">
      <c r="H27" t="s">
        <v>179</v>
      </c>
      <c r="I27">
        <v>0.1</v>
      </c>
      <c r="J27">
        <f>1.6</f>
        <v>1.6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4" workbookViewId="0">
      <selection activeCell="G28" sqref="G28:G29"/>
    </sheetView>
  </sheetViews>
  <sheetFormatPr defaultRowHeight="15"/>
  <cols>
    <col min="1" max="1" width="25.7109375" customWidth="1"/>
    <col min="2" max="2" width="25.28515625" customWidth="1"/>
  </cols>
  <sheetData>
    <row r="1" spans="1:2">
      <c r="A1" s="1" t="s">
        <v>107</v>
      </c>
    </row>
    <row r="2" spans="1:2">
      <c r="A2" t="s">
        <v>147</v>
      </c>
    </row>
    <row r="3" spans="1:2">
      <c r="A3" t="s">
        <v>152</v>
      </c>
    </row>
    <row r="4" spans="1:2">
      <c r="A4" s="3" t="s">
        <v>108</v>
      </c>
      <c r="B4" s="24" t="s">
        <v>109</v>
      </c>
    </row>
    <row r="5" spans="1:2">
      <c r="A5" t="s">
        <v>110</v>
      </c>
      <c r="B5">
        <v>150</v>
      </c>
    </row>
    <row r="6" spans="1:2">
      <c r="A6" t="s">
        <v>111</v>
      </c>
      <c r="B6">
        <v>400</v>
      </c>
    </row>
    <row r="7" spans="1:2">
      <c r="A7" t="s">
        <v>112</v>
      </c>
      <c r="B7">
        <v>1604</v>
      </c>
    </row>
    <row r="8" spans="1:2">
      <c r="A8" t="s">
        <v>113</v>
      </c>
      <c r="B8">
        <v>1604</v>
      </c>
    </row>
    <row r="9" spans="1:2">
      <c r="A9" t="s">
        <v>114</v>
      </c>
      <c r="B9">
        <v>1604</v>
      </c>
    </row>
    <row r="10" spans="1:2">
      <c r="A10" t="s">
        <v>115</v>
      </c>
      <c r="B10">
        <v>300</v>
      </c>
    </row>
    <row r="11" spans="1:2">
      <c r="A11" t="s">
        <v>117</v>
      </c>
      <c r="B11">
        <v>462</v>
      </c>
    </row>
    <row r="12" spans="1:2">
      <c r="A12" t="s">
        <v>116</v>
      </c>
      <c r="B12">
        <v>200</v>
      </c>
    </row>
    <row r="13" spans="1:2">
      <c r="A13" t="s">
        <v>118</v>
      </c>
      <c r="B13">
        <v>150</v>
      </c>
    </row>
    <row r="14" spans="1:2">
      <c r="A14" t="s">
        <v>119</v>
      </c>
      <c r="B14">
        <v>269</v>
      </c>
    </row>
    <row r="15" spans="1:2">
      <c r="A15" t="s">
        <v>120</v>
      </c>
      <c r="B15">
        <v>150</v>
      </c>
    </row>
    <row r="16" spans="1:2">
      <c r="A16" t="s">
        <v>121</v>
      </c>
      <c r="B16">
        <v>400</v>
      </c>
    </row>
    <row r="17" spans="1:2">
      <c r="A17" t="s">
        <v>122</v>
      </c>
      <c r="B17">
        <v>95</v>
      </c>
    </row>
    <row r="18" spans="1:2">
      <c r="A18" t="s">
        <v>123</v>
      </c>
      <c r="B18">
        <v>150</v>
      </c>
    </row>
    <row r="19" spans="1:2">
      <c r="A19" t="s">
        <v>124</v>
      </c>
      <c r="B19">
        <v>640</v>
      </c>
    </row>
    <row r="20" spans="1:2">
      <c r="A20" t="s">
        <v>125</v>
      </c>
      <c r="B20">
        <v>638</v>
      </c>
    </row>
    <row r="21" spans="1:2">
      <c r="A21" t="s">
        <v>126</v>
      </c>
      <c r="B21">
        <v>400</v>
      </c>
    </row>
    <row r="22" spans="1:2">
      <c r="A22" t="s">
        <v>127</v>
      </c>
      <c r="B22">
        <v>150</v>
      </c>
    </row>
    <row r="23" spans="1:2">
      <c r="A23" t="s">
        <v>128</v>
      </c>
      <c r="B23">
        <v>1200</v>
      </c>
    </row>
    <row r="24" spans="1:2">
      <c r="A24" t="s">
        <v>129</v>
      </c>
      <c r="B24">
        <v>904</v>
      </c>
    </row>
    <row r="25" spans="1:2">
      <c r="A25" t="s">
        <v>130</v>
      </c>
      <c r="B25">
        <v>457</v>
      </c>
    </row>
    <row r="26" spans="1:2">
      <c r="A26" t="s">
        <v>131</v>
      </c>
      <c r="B26">
        <v>1494</v>
      </c>
    </row>
    <row r="27" spans="1:2">
      <c r="A27" t="s">
        <v>132</v>
      </c>
      <c r="B27">
        <v>1494</v>
      </c>
    </row>
    <row r="28" spans="1:2">
      <c r="A28" t="s">
        <v>133</v>
      </c>
      <c r="B28">
        <v>462</v>
      </c>
    </row>
    <row r="29" spans="1:2">
      <c r="A29" t="s">
        <v>134</v>
      </c>
      <c r="B29">
        <v>1004</v>
      </c>
    </row>
    <row r="30" spans="1:2">
      <c r="A30" t="s">
        <v>135</v>
      </c>
      <c r="B30">
        <v>1332</v>
      </c>
    </row>
    <row r="31" spans="1:2">
      <c r="A31" t="s">
        <v>136</v>
      </c>
      <c r="B31">
        <v>1494</v>
      </c>
    </row>
    <row r="32" spans="1:2">
      <c r="A32" t="s">
        <v>137</v>
      </c>
      <c r="B32">
        <v>1494</v>
      </c>
    </row>
    <row r="33" spans="1:2">
      <c r="A33" t="s">
        <v>138</v>
      </c>
      <c r="B33">
        <v>300</v>
      </c>
    </row>
    <row r="34" spans="1:2">
      <c r="A34" t="s">
        <v>139</v>
      </c>
      <c r="B34">
        <v>400</v>
      </c>
    </row>
    <row r="35" spans="1:2">
      <c r="A35" t="s">
        <v>140</v>
      </c>
      <c r="B35">
        <v>600</v>
      </c>
    </row>
    <row r="36" spans="1:2">
      <c r="A36" t="s">
        <v>141</v>
      </c>
      <c r="B36">
        <v>600</v>
      </c>
    </row>
    <row r="37" spans="1:2">
      <c r="A37" t="s">
        <v>142</v>
      </c>
      <c r="B37">
        <v>600</v>
      </c>
    </row>
    <row r="38" spans="1:2">
      <c r="A38" t="s">
        <v>143</v>
      </c>
      <c r="B38">
        <v>450</v>
      </c>
    </row>
    <row r="39" spans="1:2">
      <c r="A39" t="s">
        <v>144</v>
      </c>
      <c r="B39">
        <v>2100</v>
      </c>
    </row>
    <row r="40" spans="1:2">
      <c r="A40" t="s">
        <v>145</v>
      </c>
      <c r="B40">
        <v>2100</v>
      </c>
    </row>
    <row r="41" spans="1:2">
      <c r="A41" t="s">
        <v>146</v>
      </c>
      <c r="B41">
        <v>150</v>
      </c>
    </row>
    <row r="42" spans="1:2">
      <c r="A42" s="1" t="s">
        <v>148</v>
      </c>
      <c r="B42" s="25">
        <f>AVERAGE(B5:B41)</f>
        <v>756.78378378378375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52"/>
  <sheetViews>
    <sheetView topLeftCell="A17" workbookViewId="0">
      <selection activeCell="A38" sqref="A38"/>
    </sheetView>
  </sheetViews>
  <sheetFormatPr defaultRowHeight="15"/>
  <cols>
    <col min="1" max="1" width="24.85546875" customWidth="1"/>
    <col min="2" max="2" width="19.42578125" customWidth="1"/>
    <col min="3" max="3" width="11.7109375" customWidth="1"/>
    <col min="4" max="4" width="12.85546875" customWidth="1"/>
    <col min="5" max="5" width="12.28515625" customWidth="1"/>
    <col min="6" max="6" width="12.42578125" customWidth="1"/>
    <col min="7" max="7" width="10.85546875" customWidth="1"/>
    <col min="8" max="8" width="13.42578125" customWidth="1"/>
    <col min="9" max="9" width="11.28515625" customWidth="1"/>
    <col min="10" max="10" width="14.7109375" customWidth="1"/>
    <col min="13" max="13" width="11.85546875" customWidth="1"/>
    <col min="14" max="14" width="15.85546875" customWidth="1"/>
    <col min="15" max="15" width="17.140625" customWidth="1"/>
  </cols>
  <sheetData>
    <row r="1" spans="1:187">
      <c r="A1" s="33" t="s">
        <v>191</v>
      </c>
      <c r="C1" s="10" t="s">
        <v>171</v>
      </c>
      <c r="D1" s="34" t="s">
        <v>192</v>
      </c>
    </row>
    <row r="2" spans="1:187">
      <c r="A2" t="s">
        <v>193</v>
      </c>
    </row>
    <row r="3" spans="1:187">
      <c r="A3" s="35"/>
      <c r="B3" s="35" t="s">
        <v>194</v>
      </c>
      <c r="C3" s="35" t="s">
        <v>195</v>
      </c>
      <c r="D3" s="35" t="s">
        <v>196</v>
      </c>
      <c r="E3" s="35" t="s">
        <v>197</v>
      </c>
      <c r="F3" s="35" t="s">
        <v>198</v>
      </c>
      <c r="G3" s="35" t="s">
        <v>199</v>
      </c>
      <c r="H3" s="35" t="s">
        <v>200</v>
      </c>
      <c r="I3" s="35" t="s">
        <v>201</v>
      </c>
      <c r="J3" s="36"/>
      <c r="K3" s="36" t="s">
        <v>194</v>
      </c>
      <c r="L3" s="36" t="s">
        <v>195</v>
      </c>
      <c r="M3" s="36" t="s">
        <v>196</v>
      </c>
      <c r="N3" s="36" t="s">
        <v>197</v>
      </c>
      <c r="O3" s="36" t="s">
        <v>198</v>
      </c>
      <c r="P3" s="36" t="s">
        <v>199</v>
      </c>
      <c r="Q3" s="36" t="s">
        <v>200</v>
      </c>
      <c r="R3" s="36" t="s">
        <v>201</v>
      </c>
      <c r="BX3" s="37"/>
      <c r="BY3" s="18"/>
      <c r="BZ3" s="18"/>
      <c r="CA3" s="18"/>
      <c r="CB3" s="18"/>
      <c r="CC3" s="18"/>
      <c r="CD3" s="18"/>
      <c r="CE3" s="18"/>
      <c r="CG3" s="37"/>
      <c r="FW3" s="18"/>
      <c r="FX3" s="18"/>
      <c r="FY3" s="18"/>
      <c r="FZ3" s="18"/>
      <c r="GA3" s="18"/>
      <c r="GB3" s="18"/>
      <c r="GC3" s="18"/>
      <c r="GE3" s="37"/>
    </row>
    <row r="4" spans="1:187" s="10" customFormat="1">
      <c r="A4" s="38" t="s">
        <v>202</v>
      </c>
      <c r="B4" s="39"/>
      <c r="C4" s="39"/>
      <c r="D4" s="39"/>
      <c r="E4" s="39"/>
      <c r="F4" s="39"/>
      <c r="G4" s="39"/>
      <c r="H4" s="39"/>
      <c r="I4" s="39"/>
      <c r="J4" s="40"/>
      <c r="K4" s="40"/>
      <c r="L4" s="40"/>
      <c r="M4" s="40"/>
      <c r="N4" s="40"/>
      <c r="O4" s="40"/>
      <c r="P4" s="40"/>
      <c r="Q4" s="40"/>
      <c r="R4" s="40"/>
    </row>
    <row r="5" spans="1:187">
      <c r="A5" t="s">
        <v>203</v>
      </c>
      <c r="B5" s="18">
        <v>261638</v>
      </c>
      <c r="C5" s="18">
        <v>822094</v>
      </c>
      <c r="D5" s="18">
        <v>956172</v>
      </c>
      <c r="E5" s="18">
        <v>194414</v>
      </c>
      <c r="F5" s="18">
        <v>535401</v>
      </c>
      <c r="G5" s="18">
        <v>902882</v>
      </c>
      <c r="H5" s="18">
        <v>1174831</v>
      </c>
      <c r="I5" s="18">
        <f>SUM(B5:H5)</f>
        <v>4847432</v>
      </c>
      <c r="J5" t="s">
        <v>204</v>
      </c>
      <c r="K5">
        <f>B6/B5</f>
        <v>7.3559651121014535E-2</v>
      </c>
      <c r="L5">
        <f t="shared" ref="L5:R5" si="0">C6/C5</f>
        <v>0.12976374964420126</v>
      </c>
      <c r="M5">
        <f t="shared" si="0"/>
        <v>4.7516555598783483E-2</v>
      </c>
      <c r="N5">
        <f t="shared" si="0"/>
        <v>8.2350036520003708E-2</v>
      </c>
      <c r="O5">
        <f t="shared" si="0"/>
        <v>6.978320922075229E-2</v>
      </c>
      <c r="P5" s="42">
        <f t="shared" si="0"/>
        <v>6.517130699249736E-2</v>
      </c>
      <c r="Q5">
        <f t="shared" si="0"/>
        <v>4.7177849409830011E-2</v>
      </c>
      <c r="R5" s="42">
        <f t="shared" si="0"/>
        <v>6.9933523564642067E-2</v>
      </c>
    </row>
    <row r="6" spans="1:187">
      <c r="A6" t="s">
        <v>205</v>
      </c>
      <c r="B6" s="18">
        <v>19246</v>
      </c>
      <c r="C6" s="18">
        <v>106678</v>
      </c>
      <c r="D6" s="18">
        <v>45434</v>
      </c>
      <c r="E6" s="18">
        <v>16010</v>
      </c>
      <c r="F6" s="18">
        <v>37362</v>
      </c>
      <c r="G6" s="18">
        <v>58842</v>
      </c>
      <c r="H6" s="18">
        <v>55426</v>
      </c>
      <c r="I6" s="18">
        <f t="shared" ref="I6:I36" si="1">SUM(B6:H6)</f>
        <v>338998</v>
      </c>
      <c r="J6" t="s">
        <v>206</v>
      </c>
      <c r="K6">
        <f>B8/B7</f>
        <v>2.5195833509934156</v>
      </c>
      <c r="L6">
        <f t="shared" ref="L6:R6" si="2">C8/C7</f>
        <v>4.8586713828372634</v>
      </c>
      <c r="M6">
        <f t="shared" si="2"/>
        <v>3.923062643062508</v>
      </c>
      <c r="N6">
        <f t="shared" si="2"/>
        <v>3.9946683944635053</v>
      </c>
      <c r="O6">
        <f t="shared" si="2"/>
        <v>4.11069673911088</v>
      </c>
      <c r="P6" s="42">
        <f t="shared" si="2"/>
        <v>4.1246290259906377</v>
      </c>
      <c r="Q6">
        <f t="shared" si="2"/>
        <v>4.1059407396531515</v>
      </c>
      <c r="R6" s="42">
        <f t="shared" si="2"/>
        <v>4.0573084602704261</v>
      </c>
    </row>
    <row r="7" spans="1:187">
      <c r="A7" t="s">
        <v>207</v>
      </c>
      <c r="B7" s="18">
        <v>2430151</v>
      </c>
      <c r="C7" s="18">
        <v>5674095</v>
      </c>
      <c r="D7" s="18">
        <v>24903013</v>
      </c>
      <c r="E7" s="18">
        <v>9189352</v>
      </c>
      <c r="F7" s="18">
        <v>13840489</v>
      </c>
      <c r="G7" s="18">
        <v>15952937</v>
      </c>
      <c r="H7" s="18">
        <v>26644056</v>
      </c>
      <c r="I7" s="18">
        <f t="shared" si="1"/>
        <v>98634093</v>
      </c>
      <c r="J7" s="10"/>
      <c r="K7" s="10"/>
      <c r="L7" s="10"/>
      <c r="M7" s="10"/>
      <c r="N7" s="10"/>
      <c r="O7" s="10"/>
      <c r="P7" s="10"/>
      <c r="Q7" s="10"/>
      <c r="R7" s="10"/>
    </row>
    <row r="8" spans="1:187">
      <c r="A8" t="s">
        <v>208</v>
      </c>
      <c r="B8" s="18">
        <v>6122968</v>
      </c>
      <c r="C8" s="18">
        <v>27568563</v>
      </c>
      <c r="D8" s="18">
        <v>97696080</v>
      </c>
      <c r="E8" s="18">
        <v>36708414</v>
      </c>
      <c r="F8" s="18">
        <v>56894053</v>
      </c>
      <c r="G8" s="18">
        <v>65799947</v>
      </c>
      <c r="H8" s="18">
        <v>109398915</v>
      </c>
      <c r="I8" s="18">
        <f t="shared" si="1"/>
        <v>400188940</v>
      </c>
    </row>
    <row r="9" spans="1:187" s="10" customFormat="1">
      <c r="A9" s="38" t="s">
        <v>209</v>
      </c>
      <c r="B9" s="39"/>
      <c r="C9" s="39"/>
      <c r="D9" s="39"/>
      <c r="E9" s="39"/>
      <c r="F9" s="39"/>
      <c r="G9" s="39"/>
      <c r="H9" s="39"/>
      <c r="I9" s="41"/>
    </row>
    <row r="10" spans="1:187">
      <c r="A10" t="s">
        <v>210</v>
      </c>
      <c r="B10">
        <v>918</v>
      </c>
      <c r="C10" s="18">
        <v>6792</v>
      </c>
      <c r="D10" s="18">
        <v>7816</v>
      </c>
      <c r="E10" s="18">
        <v>3620</v>
      </c>
      <c r="F10" s="18">
        <v>1898</v>
      </c>
      <c r="G10" s="18">
        <v>5087</v>
      </c>
      <c r="H10" s="18">
        <v>4934</v>
      </c>
      <c r="I10" s="18">
        <f t="shared" si="1"/>
        <v>31065</v>
      </c>
    </row>
    <row r="11" spans="1:187">
      <c r="A11" t="s">
        <v>211</v>
      </c>
      <c r="B11">
        <v>8</v>
      </c>
      <c r="C11">
        <v>20</v>
      </c>
      <c r="D11">
        <v>19</v>
      </c>
      <c r="E11">
        <v>9</v>
      </c>
      <c r="F11">
        <v>7</v>
      </c>
      <c r="G11">
        <v>6</v>
      </c>
      <c r="H11">
        <v>11</v>
      </c>
      <c r="I11" s="18">
        <f t="shared" si="1"/>
        <v>80</v>
      </c>
    </row>
    <row r="12" spans="1:187">
      <c r="A12" t="s">
        <v>212</v>
      </c>
      <c r="B12" s="18">
        <v>85945</v>
      </c>
      <c r="C12" s="18">
        <v>95182</v>
      </c>
      <c r="D12" s="18">
        <v>85123</v>
      </c>
      <c r="E12" s="18">
        <v>97368</v>
      </c>
      <c r="F12" s="18">
        <v>99621</v>
      </c>
      <c r="G12" s="18">
        <v>101076</v>
      </c>
      <c r="H12" s="18">
        <v>95722</v>
      </c>
      <c r="I12" s="18">
        <f t="shared" si="1"/>
        <v>660037</v>
      </c>
    </row>
    <row r="13" spans="1:187">
      <c r="A13" t="s">
        <v>213</v>
      </c>
      <c r="B13" s="18">
        <v>78897</v>
      </c>
      <c r="C13" s="18">
        <v>646476</v>
      </c>
      <c r="D13" s="18">
        <v>665324</v>
      </c>
      <c r="E13" s="18">
        <v>352473</v>
      </c>
      <c r="F13" s="18">
        <v>189081</v>
      </c>
      <c r="G13" s="18">
        <v>514174</v>
      </c>
      <c r="H13" s="18">
        <v>472317</v>
      </c>
      <c r="I13" s="18">
        <f t="shared" si="1"/>
        <v>2918742</v>
      </c>
    </row>
    <row r="14" spans="1:187" s="10" customFormat="1">
      <c r="A14" s="38" t="s">
        <v>214</v>
      </c>
      <c r="B14" s="39"/>
      <c r="C14" s="39"/>
      <c r="D14" s="39"/>
      <c r="E14" s="39"/>
      <c r="F14" s="39"/>
      <c r="G14" s="39"/>
      <c r="H14" s="39"/>
      <c r="I14" s="41"/>
    </row>
    <row r="15" spans="1:187">
      <c r="A15" t="s">
        <v>215</v>
      </c>
      <c r="B15" s="18">
        <v>1279</v>
      </c>
      <c r="C15" s="18">
        <v>3296</v>
      </c>
      <c r="D15" s="18">
        <v>23052</v>
      </c>
      <c r="E15" s="18">
        <v>10046</v>
      </c>
      <c r="F15" s="18">
        <v>38976</v>
      </c>
      <c r="G15" s="18">
        <v>17827</v>
      </c>
      <c r="H15" s="18">
        <v>15393</v>
      </c>
      <c r="I15" s="18">
        <f t="shared" si="1"/>
        <v>109869</v>
      </c>
    </row>
    <row r="16" spans="1:187">
      <c r="A16" t="s">
        <v>216</v>
      </c>
      <c r="B16">
        <v>0</v>
      </c>
      <c r="C16" s="18">
        <v>3539</v>
      </c>
      <c r="D16">
        <v>0</v>
      </c>
      <c r="E16">
        <v>0</v>
      </c>
      <c r="F16">
        <v>0</v>
      </c>
      <c r="G16">
        <v>0</v>
      </c>
      <c r="H16" s="18">
        <v>39392</v>
      </c>
      <c r="I16" s="18">
        <f t="shared" si="1"/>
        <v>42931</v>
      </c>
    </row>
    <row r="17" spans="1:9">
      <c r="A17" t="s">
        <v>217</v>
      </c>
      <c r="B17" s="18">
        <v>4257</v>
      </c>
      <c r="C17" s="18">
        <v>40976</v>
      </c>
      <c r="D17" s="18">
        <v>32131</v>
      </c>
      <c r="E17" s="18">
        <v>15407</v>
      </c>
      <c r="F17" s="18">
        <v>21537</v>
      </c>
      <c r="G17" s="18">
        <v>19020</v>
      </c>
      <c r="H17" s="18">
        <v>46610</v>
      </c>
      <c r="I17" s="18">
        <f t="shared" si="1"/>
        <v>179938</v>
      </c>
    </row>
    <row r="18" spans="1:9">
      <c r="A18" t="s">
        <v>218</v>
      </c>
      <c r="B18">
        <v>143</v>
      </c>
      <c r="C18" s="18">
        <v>17599</v>
      </c>
      <c r="D18" s="18">
        <v>1282</v>
      </c>
      <c r="E18" s="18">
        <v>17732</v>
      </c>
      <c r="F18" s="18">
        <v>9081</v>
      </c>
      <c r="G18">
        <v>85</v>
      </c>
      <c r="H18" s="18">
        <v>38809</v>
      </c>
      <c r="I18" s="18">
        <f t="shared" si="1"/>
        <v>84731</v>
      </c>
    </row>
    <row r="19" spans="1:9">
      <c r="A19" t="s">
        <v>219</v>
      </c>
      <c r="B19">
        <v>0</v>
      </c>
      <c r="C19">
        <v>10</v>
      </c>
      <c r="D19">
        <v>0</v>
      </c>
      <c r="E19">
        <v>99</v>
      </c>
      <c r="F19">
        <v>77</v>
      </c>
      <c r="G19">
        <v>1</v>
      </c>
      <c r="H19">
        <v>0</v>
      </c>
      <c r="I19" s="18">
        <f t="shared" si="1"/>
        <v>187</v>
      </c>
    </row>
    <row r="20" spans="1:9">
      <c r="A20" t="s">
        <v>220</v>
      </c>
      <c r="B20">
        <v>412</v>
      </c>
      <c r="C20" s="18">
        <v>31889</v>
      </c>
      <c r="D20" s="18">
        <v>93948</v>
      </c>
      <c r="E20" s="18">
        <v>10162</v>
      </c>
      <c r="F20" s="18">
        <v>19419</v>
      </c>
      <c r="G20" s="18">
        <v>87457</v>
      </c>
      <c r="H20" s="18">
        <v>34057</v>
      </c>
      <c r="I20" s="18">
        <f t="shared" si="1"/>
        <v>277344</v>
      </c>
    </row>
    <row r="21" spans="1:9">
      <c r="A21" t="s">
        <v>221</v>
      </c>
      <c r="B21">
        <v>1</v>
      </c>
      <c r="C21" s="18">
        <v>28429</v>
      </c>
      <c r="D21" s="18">
        <v>13209</v>
      </c>
      <c r="E21" s="18">
        <v>6811</v>
      </c>
      <c r="F21">
        <v>0</v>
      </c>
      <c r="G21">
        <v>0</v>
      </c>
      <c r="H21">
        <v>319</v>
      </c>
      <c r="I21" s="18">
        <f t="shared" si="1"/>
        <v>48769</v>
      </c>
    </row>
    <row r="22" spans="1:9" s="10" customFormat="1">
      <c r="A22" s="38" t="s">
        <v>222</v>
      </c>
      <c r="B22" s="39"/>
      <c r="C22" s="39"/>
      <c r="D22" s="39"/>
      <c r="E22" s="39"/>
      <c r="F22" s="39"/>
      <c r="G22" s="39"/>
      <c r="H22" s="39"/>
      <c r="I22" s="41"/>
    </row>
    <row r="23" spans="1:9">
      <c r="A23" t="s">
        <v>223</v>
      </c>
      <c r="B23" s="18">
        <v>2111</v>
      </c>
      <c r="C23" s="18">
        <v>5799</v>
      </c>
      <c r="D23" s="18">
        <v>10013</v>
      </c>
      <c r="E23" s="18">
        <v>4532</v>
      </c>
      <c r="F23" s="18">
        <v>7790</v>
      </c>
      <c r="G23" s="18">
        <v>6341</v>
      </c>
      <c r="H23" s="18">
        <v>6712</v>
      </c>
      <c r="I23" s="18">
        <f t="shared" si="1"/>
        <v>43298</v>
      </c>
    </row>
    <row r="24" spans="1:9" s="10" customFormat="1">
      <c r="A24" s="38" t="s">
        <v>224</v>
      </c>
      <c r="B24" s="39"/>
      <c r="C24" s="39"/>
      <c r="D24" s="39"/>
      <c r="E24" s="39"/>
      <c r="F24" s="39"/>
      <c r="G24" s="39"/>
      <c r="H24" s="39"/>
      <c r="I24" s="41"/>
    </row>
    <row r="25" spans="1:9">
      <c r="A25" t="s">
        <v>225</v>
      </c>
      <c r="B25" s="18">
        <v>57427</v>
      </c>
      <c r="C25" s="18">
        <v>127736</v>
      </c>
      <c r="D25" s="18">
        <v>492064</v>
      </c>
      <c r="E25" s="18">
        <v>155674</v>
      </c>
      <c r="F25" s="18">
        <v>247791</v>
      </c>
      <c r="G25" s="18">
        <v>308209</v>
      </c>
      <c r="H25" s="18">
        <v>493563</v>
      </c>
      <c r="I25" s="18">
        <f t="shared" si="1"/>
        <v>1882464</v>
      </c>
    </row>
    <row r="26" spans="1:9">
      <c r="A26" s="34" t="s">
        <v>226</v>
      </c>
      <c r="B26" s="18">
        <v>3355</v>
      </c>
      <c r="C26" s="18">
        <v>20690</v>
      </c>
      <c r="D26" s="18">
        <v>70568</v>
      </c>
      <c r="E26" s="18">
        <v>4367</v>
      </c>
      <c r="F26" s="18">
        <v>2038</v>
      </c>
      <c r="G26" s="18">
        <v>2182</v>
      </c>
      <c r="H26" s="18">
        <v>6778</v>
      </c>
      <c r="I26" s="18">
        <f t="shared" si="1"/>
        <v>109978</v>
      </c>
    </row>
    <row r="27" spans="1:9" s="10" customFormat="1">
      <c r="A27" s="38" t="s">
        <v>227</v>
      </c>
      <c r="B27" s="39"/>
      <c r="C27" s="39"/>
      <c r="D27" s="39"/>
      <c r="E27" s="39"/>
      <c r="F27" s="39"/>
      <c r="G27" s="39"/>
      <c r="H27" s="39"/>
      <c r="I27" s="41"/>
    </row>
    <row r="28" spans="1:9">
      <c r="A28" s="34" t="s">
        <v>228</v>
      </c>
      <c r="B28" s="18">
        <v>32772</v>
      </c>
      <c r="C28" s="18">
        <v>112932</v>
      </c>
      <c r="D28" s="18">
        <v>242469</v>
      </c>
      <c r="E28" s="18">
        <v>72426</v>
      </c>
      <c r="F28" s="18">
        <v>55493</v>
      </c>
      <c r="G28" s="18">
        <v>134767</v>
      </c>
      <c r="H28" s="18">
        <v>119744</v>
      </c>
      <c r="I28" s="18">
        <f t="shared" si="1"/>
        <v>770603</v>
      </c>
    </row>
    <row r="29" spans="1:9">
      <c r="A29" s="34" t="s">
        <v>229</v>
      </c>
      <c r="B29" s="18">
        <v>1330</v>
      </c>
      <c r="C29" s="18">
        <v>158168</v>
      </c>
      <c r="D29" s="18">
        <v>39015</v>
      </c>
      <c r="E29" s="18">
        <v>15317</v>
      </c>
      <c r="F29" s="18">
        <v>5136</v>
      </c>
      <c r="G29" s="18">
        <v>69949</v>
      </c>
      <c r="H29" s="18">
        <v>8662</v>
      </c>
      <c r="I29" s="18">
        <f t="shared" si="1"/>
        <v>297577</v>
      </c>
    </row>
    <row r="30" spans="1:9">
      <c r="A30" s="34" t="s">
        <v>230</v>
      </c>
      <c r="B30" s="18">
        <v>2669</v>
      </c>
      <c r="C30" s="18">
        <v>20605</v>
      </c>
      <c r="D30" s="18">
        <v>36574</v>
      </c>
      <c r="E30" s="18">
        <v>12874</v>
      </c>
      <c r="F30" s="18">
        <v>7950</v>
      </c>
      <c r="G30" s="18">
        <v>5444</v>
      </c>
      <c r="H30" s="18">
        <v>15395</v>
      </c>
      <c r="I30" s="18">
        <f t="shared" si="1"/>
        <v>101511</v>
      </c>
    </row>
    <row r="31" spans="1:9">
      <c r="A31" s="34" t="s">
        <v>231</v>
      </c>
      <c r="B31" s="18">
        <v>2237</v>
      </c>
      <c r="C31" s="18">
        <v>1251</v>
      </c>
      <c r="D31" s="18">
        <v>3330</v>
      </c>
      <c r="E31">
        <v>47</v>
      </c>
      <c r="F31">
        <v>213</v>
      </c>
      <c r="G31">
        <v>-189</v>
      </c>
      <c r="H31">
        <v>950</v>
      </c>
      <c r="I31" s="18">
        <f t="shared" si="1"/>
        <v>7839</v>
      </c>
    </row>
    <row r="32" spans="1:9">
      <c r="A32" s="34" t="s">
        <v>232</v>
      </c>
      <c r="B32">
        <v>87</v>
      </c>
      <c r="C32" s="18">
        <v>30691</v>
      </c>
      <c r="D32" s="18">
        <v>27172</v>
      </c>
      <c r="E32" s="18">
        <v>5754</v>
      </c>
      <c r="F32" s="18">
        <v>11719</v>
      </c>
      <c r="G32" s="18">
        <v>13803</v>
      </c>
      <c r="H32" s="18">
        <v>55595</v>
      </c>
      <c r="I32" s="18">
        <f t="shared" si="1"/>
        <v>144821</v>
      </c>
    </row>
    <row r="33" spans="1:9">
      <c r="A33" s="34" t="s">
        <v>233</v>
      </c>
      <c r="B33" s="18">
        <v>1933</v>
      </c>
      <c r="C33" s="18">
        <v>15137</v>
      </c>
      <c r="D33" s="18">
        <v>10548</v>
      </c>
      <c r="E33" s="18">
        <v>4551</v>
      </c>
      <c r="F33" s="18">
        <v>3711</v>
      </c>
      <c r="G33" s="18">
        <v>8707</v>
      </c>
      <c r="H33" s="18">
        <v>8094</v>
      </c>
      <c r="I33" s="18">
        <f t="shared" si="1"/>
        <v>52681</v>
      </c>
    </row>
    <row r="34" spans="1:9">
      <c r="A34" s="34" t="s">
        <v>234</v>
      </c>
      <c r="B34" s="18">
        <v>1265</v>
      </c>
      <c r="C34" s="18">
        <v>9790</v>
      </c>
      <c r="D34" s="18">
        <v>16990</v>
      </c>
      <c r="E34" s="18">
        <v>3653</v>
      </c>
      <c r="F34" s="18">
        <v>4370</v>
      </c>
      <c r="G34" s="18">
        <v>7080</v>
      </c>
      <c r="H34" s="18">
        <v>11368</v>
      </c>
      <c r="I34" s="18">
        <f t="shared" si="1"/>
        <v>54516</v>
      </c>
    </row>
    <row r="35" spans="1:9">
      <c r="A35" s="34" t="s">
        <v>235</v>
      </c>
      <c r="B35" s="18">
        <v>1116</v>
      </c>
      <c r="C35" s="18">
        <v>28207</v>
      </c>
      <c r="D35" s="18">
        <v>10267</v>
      </c>
      <c r="E35" s="18">
        <v>6226</v>
      </c>
      <c r="F35" s="18">
        <v>4896</v>
      </c>
      <c r="G35" s="18">
        <v>9284</v>
      </c>
      <c r="H35" s="18">
        <v>10066</v>
      </c>
      <c r="I35" s="18">
        <f t="shared" si="1"/>
        <v>70062</v>
      </c>
    </row>
    <row r="36" spans="1:9">
      <c r="A36" s="34" t="s">
        <v>236</v>
      </c>
      <c r="B36" s="18">
        <v>43409</v>
      </c>
      <c r="C36" s="18">
        <v>376781</v>
      </c>
      <c r="D36" s="18">
        <v>386365</v>
      </c>
      <c r="E36" s="18">
        <v>120848</v>
      </c>
      <c r="F36" s="18">
        <v>93488</v>
      </c>
      <c r="G36" s="18">
        <v>248845</v>
      </c>
      <c r="H36" s="18">
        <v>229875</v>
      </c>
      <c r="I36" s="18">
        <f t="shared" si="1"/>
        <v>1499611</v>
      </c>
    </row>
    <row r="37" spans="1:9">
      <c r="A37" s="34"/>
      <c r="B37" s="18"/>
      <c r="C37" s="18"/>
      <c r="D37" s="18"/>
      <c r="E37" s="18"/>
      <c r="F37" s="18"/>
      <c r="G37" s="18"/>
      <c r="H37" s="18"/>
      <c r="I37" s="18"/>
    </row>
    <row r="38" spans="1:9">
      <c r="A38" s="1" t="s">
        <v>252</v>
      </c>
      <c r="B38" s="18"/>
      <c r="C38" s="18"/>
      <c r="D38" s="18"/>
      <c r="E38" s="18"/>
      <c r="F38" s="18"/>
      <c r="G38" s="18"/>
      <c r="H38" s="18"/>
      <c r="I38" s="18"/>
    </row>
    <row r="39" spans="1:9">
      <c r="A39" s="34" t="s">
        <v>253</v>
      </c>
      <c r="B39" s="18"/>
      <c r="C39" s="18"/>
      <c r="D39" s="18"/>
      <c r="E39" s="18"/>
      <c r="F39" s="18"/>
      <c r="G39" s="18"/>
      <c r="H39" s="18"/>
      <c r="I39" s="18"/>
    </row>
    <row r="41" spans="1:9">
      <c r="A41" s="1" t="s">
        <v>226</v>
      </c>
    </row>
    <row r="42" spans="1:9">
      <c r="A42" t="s">
        <v>244</v>
      </c>
      <c r="H42" s="1"/>
      <c r="I42" s="27"/>
    </row>
    <row r="43" spans="1:9">
      <c r="A43" t="s">
        <v>245</v>
      </c>
      <c r="H43" s="1"/>
    </row>
    <row r="45" spans="1:9">
      <c r="A45" t="s">
        <v>171</v>
      </c>
      <c r="B45" t="s">
        <v>246</v>
      </c>
    </row>
    <row r="46" spans="1:9">
      <c r="A46" t="s">
        <v>247</v>
      </c>
      <c r="B46">
        <v>200</v>
      </c>
    </row>
    <row r="48" spans="1:9">
      <c r="A48" t="s">
        <v>171</v>
      </c>
      <c r="B48" t="s">
        <v>248</v>
      </c>
    </row>
    <row r="49" spans="1:2">
      <c r="A49" t="s">
        <v>251</v>
      </c>
    </row>
    <row r="50" spans="1:2">
      <c r="A50" t="s">
        <v>249</v>
      </c>
      <c r="B50" s="43">
        <v>0.1</v>
      </c>
    </row>
    <row r="52" spans="1:2">
      <c r="A52" s="44" t="s">
        <v>250</v>
      </c>
      <c r="B52">
        <f>B50*B46</f>
        <v>20</v>
      </c>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7109375" customWidth="1"/>
    <col min="2" max="2" width="16.7109375" customWidth="1"/>
    <col min="3" max="3" width="12.5703125" customWidth="1"/>
    <col min="4" max="4" width="14.28515625" customWidth="1"/>
    <col min="5" max="5" width="16.7109375" customWidth="1"/>
    <col min="6" max="6" width="16.28515625" customWidth="1"/>
    <col min="7" max="7" width="15.7109375" customWidth="1"/>
  </cols>
  <sheetData>
    <row r="1" spans="1:7">
      <c r="A1" s="1" t="s">
        <v>71</v>
      </c>
    </row>
    <row r="2" spans="1:7">
      <c r="A2" s="1"/>
    </row>
    <row r="3" spans="1:7" ht="45">
      <c r="A3" s="17" t="s">
        <v>72</v>
      </c>
      <c r="B3" s="17" t="s">
        <v>73</v>
      </c>
      <c r="C3" s="17" t="s">
        <v>74</v>
      </c>
      <c r="D3" s="17" t="s">
        <v>75</v>
      </c>
      <c r="E3" s="17" t="s">
        <v>76</v>
      </c>
      <c r="F3" s="17" t="s">
        <v>77</v>
      </c>
      <c r="G3" s="17" t="s">
        <v>78</v>
      </c>
    </row>
    <row r="4" spans="1:7">
      <c r="A4" t="s">
        <v>79</v>
      </c>
      <c r="B4" s="18">
        <v>21611</v>
      </c>
      <c r="C4" s="18">
        <v>244203</v>
      </c>
      <c r="D4" s="18">
        <v>3584</v>
      </c>
      <c r="E4">
        <v>11.3</v>
      </c>
      <c r="F4">
        <v>5.7</v>
      </c>
      <c r="G4">
        <v>2.4</v>
      </c>
    </row>
    <row r="5" spans="1:7">
      <c r="A5" t="s">
        <v>80</v>
      </c>
      <c r="B5" s="18">
        <v>10147</v>
      </c>
      <c r="C5" s="18">
        <v>121865</v>
      </c>
      <c r="D5" s="18">
        <v>2035</v>
      </c>
      <c r="E5">
        <v>12</v>
      </c>
      <c r="F5">
        <v>6</v>
      </c>
      <c r="G5">
        <v>2.7</v>
      </c>
    </row>
    <row r="6" spans="1:7">
      <c r="A6" t="s">
        <v>81</v>
      </c>
      <c r="B6">
        <v>735</v>
      </c>
      <c r="C6" s="18">
        <v>8137</v>
      </c>
      <c r="D6">
        <v>154</v>
      </c>
      <c r="E6">
        <v>11.1</v>
      </c>
      <c r="F6">
        <v>7.8</v>
      </c>
      <c r="G6">
        <v>2.4</v>
      </c>
    </row>
    <row r="7" spans="1:7">
      <c r="A7" t="s">
        <v>82</v>
      </c>
      <c r="B7">
        <v>854</v>
      </c>
      <c r="C7" s="18">
        <v>12694</v>
      </c>
      <c r="D7">
        <v>220</v>
      </c>
      <c r="E7">
        <v>14.9</v>
      </c>
      <c r="F7">
        <v>4.0999999999999996</v>
      </c>
      <c r="G7">
        <v>3.8</v>
      </c>
    </row>
    <row r="8" spans="1:7">
      <c r="A8" t="s">
        <v>83</v>
      </c>
      <c r="B8" s="18">
        <v>1704</v>
      </c>
      <c r="C8" s="18">
        <v>18728</v>
      </c>
      <c r="D8">
        <v>212</v>
      </c>
      <c r="E8">
        <v>11</v>
      </c>
      <c r="F8">
        <v>4.7</v>
      </c>
      <c r="G8">
        <v>2.2999999999999998</v>
      </c>
    </row>
    <row r="9" spans="1:7">
      <c r="A9" t="s">
        <v>84</v>
      </c>
      <c r="B9" s="18">
        <v>2508</v>
      </c>
      <c r="C9" s="18">
        <v>21580</v>
      </c>
      <c r="D9">
        <v>362</v>
      </c>
      <c r="E9">
        <v>8.6</v>
      </c>
      <c r="F9">
        <v>6.3</v>
      </c>
      <c r="G9">
        <v>2.2999999999999998</v>
      </c>
    </row>
    <row r="10" spans="1:7">
      <c r="A10" t="s">
        <v>85</v>
      </c>
      <c r="B10" s="18">
        <v>3916</v>
      </c>
      <c r="C10" s="18">
        <v>43741</v>
      </c>
      <c r="D10">
        <v>280</v>
      </c>
      <c r="E10">
        <v>11.2</v>
      </c>
      <c r="F10">
        <v>4.5999999999999996</v>
      </c>
      <c r="G10">
        <v>1.3</v>
      </c>
    </row>
    <row r="11" spans="1:7">
      <c r="A11" t="s">
        <v>86</v>
      </c>
      <c r="B11" s="18">
        <v>1747</v>
      </c>
      <c r="C11" s="18">
        <v>17458</v>
      </c>
      <c r="D11">
        <v>322</v>
      </c>
      <c r="E11">
        <v>10</v>
      </c>
      <c r="F11">
        <v>6.8</v>
      </c>
      <c r="G11">
        <v>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heetViews>
  <sheetFormatPr defaultRowHeight="15"/>
  <cols>
    <col min="1" max="1" width="73.5703125" customWidth="1"/>
    <col min="2" max="2" width="12" customWidth="1"/>
    <col min="3" max="3" width="102.28515625" customWidth="1"/>
  </cols>
  <sheetData>
    <row r="1" spans="1:3">
      <c r="A1" s="3" t="s">
        <v>55</v>
      </c>
      <c r="B1" s="3">
        <v>2006</v>
      </c>
    </row>
    <row r="2" spans="1:3">
      <c r="A2" t="s">
        <v>15</v>
      </c>
      <c r="B2">
        <v>8218378</v>
      </c>
    </row>
    <row r="3" spans="1:3">
      <c r="A3" t="s">
        <v>16</v>
      </c>
      <c r="B3">
        <v>810106273</v>
      </c>
    </row>
    <row r="4" spans="1:3">
      <c r="A4" t="s">
        <v>40</v>
      </c>
      <c r="B4">
        <v>39719513</v>
      </c>
    </row>
    <row r="5" spans="1:3">
      <c r="A5" t="s">
        <v>44</v>
      </c>
      <c r="B5">
        <v>7880</v>
      </c>
    </row>
    <row r="6" spans="1:3">
      <c r="A6" t="s">
        <v>45</v>
      </c>
      <c r="B6">
        <v>907</v>
      </c>
    </row>
    <row r="7" spans="1:3">
      <c r="A7" t="s">
        <v>41</v>
      </c>
      <c r="B7" s="7">
        <f>B6/B5</f>
        <v>0.11510152284263959</v>
      </c>
      <c r="C7" t="s">
        <v>42</v>
      </c>
    </row>
    <row r="8" spans="1:3">
      <c r="A8" t="s">
        <v>14</v>
      </c>
      <c r="B8" s="8">
        <f>B3/(B2*(1-B7))</f>
        <v>111.39416306433705</v>
      </c>
    </row>
    <row r="9" spans="1:3">
      <c r="A9" t="s">
        <v>43</v>
      </c>
      <c r="B9" s="8">
        <f>B4/(B2*B7)</f>
        <v>41.989116133258747</v>
      </c>
    </row>
    <row r="11" spans="1:3">
      <c r="A11" s="3" t="s">
        <v>17</v>
      </c>
      <c r="B11" s="3">
        <v>2014</v>
      </c>
    </row>
    <row r="12" spans="1:3">
      <c r="A12" t="s">
        <v>12</v>
      </c>
      <c r="B12">
        <v>15999</v>
      </c>
    </row>
    <row r="13" spans="1:3">
      <c r="A13" t="s">
        <v>11</v>
      </c>
      <c r="B13">
        <v>339117</v>
      </c>
    </row>
    <row r="14" spans="1:3">
      <c r="A14" t="s">
        <v>13</v>
      </c>
      <c r="B14" s="8">
        <f>B13/B12</f>
        <v>21.196137258578663</v>
      </c>
    </row>
    <row r="16" spans="1:3">
      <c r="A16" s="3" t="s">
        <v>18</v>
      </c>
      <c r="B16" s="3">
        <v>2009</v>
      </c>
    </row>
    <row r="17" spans="1:3">
      <c r="A17" t="s">
        <v>19</v>
      </c>
      <c r="B17">
        <v>436235</v>
      </c>
    </row>
    <row r="18" spans="1:3">
      <c r="A18" t="s">
        <v>20</v>
      </c>
      <c r="B18">
        <v>1532214</v>
      </c>
    </row>
    <row r="19" spans="1:3">
      <c r="A19" t="s">
        <v>21</v>
      </c>
      <c r="B19" s="5">
        <f>B18*10^3/B17</f>
        <v>3512.35916421195</v>
      </c>
      <c r="C19" t="s">
        <v>22</v>
      </c>
    </row>
    <row r="20" spans="1:3">
      <c r="A20" t="s">
        <v>158</v>
      </c>
      <c r="B20" s="5">
        <f>B19/2</f>
        <v>1756.179582105975</v>
      </c>
      <c r="C20" t="s">
        <v>159</v>
      </c>
    </row>
    <row r="22" spans="1:3">
      <c r="A22" s="3" t="s">
        <v>23</v>
      </c>
      <c r="B22" s="3"/>
    </row>
    <row r="23" spans="1:3">
      <c r="A23" s="11" t="s">
        <v>37</v>
      </c>
      <c r="B23" s="11">
        <v>2009</v>
      </c>
    </row>
    <row r="24" spans="1:3">
      <c r="A24" t="s">
        <v>24</v>
      </c>
      <c r="B24">
        <v>38</v>
      </c>
    </row>
    <row r="25" spans="1:3">
      <c r="A25" t="s">
        <v>25</v>
      </c>
      <c r="B25">
        <v>5914</v>
      </c>
    </row>
    <row r="26" spans="1:3">
      <c r="A26" t="s">
        <v>26</v>
      </c>
      <c r="B26" s="5">
        <f>B25/B24</f>
        <v>155.63157894736841</v>
      </c>
    </row>
    <row r="27" spans="1:3">
      <c r="A27" s="11" t="s">
        <v>38</v>
      </c>
      <c r="B27" s="11">
        <v>2009</v>
      </c>
    </row>
    <row r="28" spans="1:3">
      <c r="A28" t="s">
        <v>28</v>
      </c>
      <c r="B28" s="5">
        <v>16805</v>
      </c>
    </row>
    <row r="29" spans="1:3">
      <c r="A29" t="s">
        <v>29</v>
      </c>
      <c r="B29" s="5">
        <v>2196</v>
      </c>
    </row>
    <row r="30" spans="1:3">
      <c r="A30" t="s">
        <v>30</v>
      </c>
      <c r="B30" s="5">
        <v>11129</v>
      </c>
    </row>
    <row r="31" spans="1:3">
      <c r="A31" t="s">
        <v>31</v>
      </c>
      <c r="B31" s="5">
        <v>685</v>
      </c>
    </row>
    <row r="32" spans="1:3">
      <c r="A32" t="s">
        <v>32</v>
      </c>
      <c r="B32" s="5">
        <v>90</v>
      </c>
    </row>
    <row r="33" spans="1:2">
      <c r="A33" t="s">
        <v>33</v>
      </c>
      <c r="B33" s="5">
        <v>337</v>
      </c>
    </row>
    <row r="34" spans="1:2">
      <c r="A34" t="s">
        <v>34</v>
      </c>
      <c r="B34" s="5">
        <f>B28/B31</f>
        <v>24.532846715328468</v>
      </c>
    </row>
    <row r="35" spans="1:2">
      <c r="A35" t="s">
        <v>35</v>
      </c>
      <c r="B35" s="5">
        <f t="shared" ref="B35:B36" si="0">B29/B32</f>
        <v>24.4</v>
      </c>
    </row>
    <row r="36" spans="1:2">
      <c r="A36" t="s">
        <v>36</v>
      </c>
      <c r="B36" s="5">
        <f t="shared" si="0"/>
        <v>33.023738872403563</v>
      </c>
    </row>
    <row r="37" spans="1:2">
      <c r="A37" s="9" t="s">
        <v>39</v>
      </c>
      <c r="B37" s="5">
        <f>(B26*B25+B34*B28+B35*B29+B36*B30)/SUM(B25,B28:B30)</f>
        <v>48.656731685074099</v>
      </c>
    </row>
    <row r="39" spans="1:2">
      <c r="A39" s="3" t="s">
        <v>27</v>
      </c>
      <c r="B39" s="3">
        <v>2003</v>
      </c>
    </row>
    <row r="40" spans="1:2">
      <c r="A40" t="s">
        <v>254</v>
      </c>
    </row>
    <row r="46" spans="1:2">
      <c r="B46" s="5"/>
    </row>
    <row r="47" spans="1:2">
      <c r="B47" s="5"/>
    </row>
    <row r="48" spans="1:2">
      <c r="B48" s="5"/>
    </row>
    <row r="49" spans="1:3">
      <c r="B49" s="5"/>
    </row>
    <row r="50" spans="1:3">
      <c r="B50" s="14"/>
      <c r="C50" s="10"/>
    </row>
    <row r="51" spans="1:3">
      <c r="B51" s="14"/>
    </row>
    <row r="52" spans="1:3">
      <c r="B52" s="5"/>
    </row>
    <row r="53" spans="1:3">
      <c r="B53" s="5"/>
    </row>
    <row r="54" spans="1:3">
      <c r="A54" s="3" t="s">
        <v>46</v>
      </c>
      <c r="B54" s="12">
        <v>2007</v>
      </c>
    </row>
    <row r="55" spans="1:3">
      <c r="A55" t="s">
        <v>47</v>
      </c>
      <c r="B55">
        <v>13611</v>
      </c>
    </row>
    <row r="56" spans="1:3">
      <c r="A56" s="10" t="s">
        <v>48</v>
      </c>
      <c r="B56" s="10">
        <v>17287</v>
      </c>
    </row>
    <row r="57" spans="1:3">
      <c r="A57" s="9" t="s">
        <v>49</v>
      </c>
      <c r="B57" s="6">
        <f>B56/B55</f>
        <v>1.2700756740871355</v>
      </c>
    </row>
    <row r="58" spans="1:3">
      <c r="A58" s="9"/>
    </row>
    <row r="59" spans="1:3">
      <c r="A59" s="3" t="s">
        <v>50</v>
      </c>
      <c r="B59" s="3">
        <v>2007</v>
      </c>
    </row>
    <row r="60" spans="1:3">
      <c r="A60" t="s">
        <v>51</v>
      </c>
      <c r="B60" s="10">
        <v>1670994</v>
      </c>
    </row>
    <row r="61" spans="1:3">
      <c r="A61" t="s">
        <v>52</v>
      </c>
      <c r="B61" s="5">
        <v>2640170</v>
      </c>
    </row>
    <row r="62" spans="1:3">
      <c r="A62" t="s">
        <v>53</v>
      </c>
      <c r="B62" s="6">
        <f>B61/B60</f>
        <v>1.579999688807979</v>
      </c>
      <c r="C62" s="10" t="s">
        <v>54</v>
      </c>
    </row>
    <row r="63" spans="1:3">
      <c r="B63" s="5"/>
    </row>
    <row r="64" spans="1:3">
      <c r="B64" s="5"/>
    </row>
    <row r="66" spans="2:2">
      <c r="B66" s="8"/>
    </row>
  </sheetData>
  <pageMargins left="0.7" right="0.7" top="0.75" bottom="0.75" header="0.3" footer="0.3"/>
  <pageSetup orientation="portrait" r:id="rId1"/>
  <ignoredErrors>
    <ignoredError sqref="B37"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B5" sqref="B5"/>
    </sheetView>
  </sheetViews>
  <sheetFormatPr defaultRowHeight="15"/>
  <cols>
    <col min="1" max="1" width="13.28515625" customWidth="1"/>
    <col min="2" max="2" width="8.7109375" customWidth="1"/>
  </cols>
  <sheetData>
    <row r="1" spans="1:37">
      <c r="A1" s="1"/>
      <c r="B1" s="4">
        <v>2015</v>
      </c>
      <c r="C1" s="1">
        <v>2016</v>
      </c>
      <c r="D1" s="4">
        <v>2017</v>
      </c>
      <c r="E1" s="1">
        <v>2018</v>
      </c>
      <c r="F1" s="4">
        <v>2019</v>
      </c>
      <c r="G1" s="1">
        <v>2020</v>
      </c>
      <c r="H1" s="4">
        <v>2021</v>
      </c>
      <c r="I1" s="1">
        <v>2022</v>
      </c>
      <c r="J1" s="4">
        <v>2023</v>
      </c>
      <c r="K1" s="1">
        <v>2024</v>
      </c>
      <c r="L1" s="4">
        <v>2025</v>
      </c>
      <c r="M1" s="1">
        <v>2026</v>
      </c>
      <c r="N1" s="4">
        <v>2027</v>
      </c>
      <c r="O1" s="1">
        <v>2028</v>
      </c>
      <c r="P1" s="4">
        <v>2029</v>
      </c>
      <c r="Q1" s="1">
        <v>2030</v>
      </c>
      <c r="R1" s="4">
        <v>2031</v>
      </c>
      <c r="S1" s="1">
        <v>2032</v>
      </c>
      <c r="T1" s="4">
        <v>2033</v>
      </c>
      <c r="U1" s="1">
        <v>2034</v>
      </c>
      <c r="V1" s="4">
        <v>2035</v>
      </c>
      <c r="W1" s="1">
        <v>2036</v>
      </c>
      <c r="X1" s="4">
        <v>2037</v>
      </c>
      <c r="Y1" s="1">
        <v>2038</v>
      </c>
      <c r="Z1" s="4">
        <v>2039</v>
      </c>
      <c r="AA1" s="1">
        <v>2040</v>
      </c>
      <c r="AB1" s="4">
        <v>2041</v>
      </c>
      <c r="AC1" s="1">
        <v>2042</v>
      </c>
      <c r="AD1" s="4">
        <v>2043</v>
      </c>
      <c r="AE1" s="1">
        <v>2044</v>
      </c>
      <c r="AF1" s="4">
        <v>2045</v>
      </c>
      <c r="AG1" s="1">
        <v>2046</v>
      </c>
      <c r="AH1" s="4">
        <v>2047</v>
      </c>
      <c r="AI1" s="1">
        <v>2048</v>
      </c>
      <c r="AJ1" s="4">
        <v>2049</v>
      </c>
      <c r="AK1" s="1">
        <v>2050</v>
      </c>
    </row>
    <row r="2" spans="1:37">
      <c r="A2" s="1" t="s">
        <v>4</v>
      </c>
      <c r="B2" s="28">
        <f>'CAN Road'!A3</f>
        <v>1.68</v>
      </c>
      <c r="C2" s="6">
        <f>$B2</f>
        <v>1.68</v>
      </c>
      <c r="D2" s="6">
        <f t="shared" ref="D2:AK7" si="0">$B2</f>
        <v>1.68</v>
      </c>
      <c r="E2" s="6">
        <f t="shared" si="0"/>
        <v>1.68</v>
      </c>
      <c r="F2" s="6">
        <f t="shared" si="0"/>
        <v>1.68</v>
      </c>
      <c r="G2" s="6">
        <f t="shared" si="0"/>
        <v>1.68</v>
      </c>
      <c r="H2" s="6">
        <f t="shared" si="0"/>
        <v>1.68</v>
      </c>
      <c r="I2" s="6">
        <f t="shared" si="0"/>
        <v>1.68</v>
      </c>
      <c r="J2" s="6">
        <f t="shared" si="0"/>
        <v>1.68</v>
      </c>
      <c r="K2" s="6">
        <f t="shared" si="0"/>
        <v>1.68</v>
      </c>
      <c r="L2" s="6">
        <f t="shared" si="0"/>
        <v>1.68</v>
      </c>
      <c r="M2" s="6">
        <f t="shared" si="0"/>
        <v>1.68</v>
      </c>
      <c r="N2" s="6">
        <f t="shared" si="0"/>
        <v>1.68</v>
      </c>
      <c r="O2" s="6">
        <f t="shared" si="0"/>
        <v>1.68</v>
      </c>
      <c r="P2" s="6">
        <f t="shared" si="0"/>
        <v>1.68</v>
      </c>
      <c r="Q2" s="6">
        <f t="shared" si="0"/>
        <v>1.68</v>
      </c>
      <c r="R2" s="6">
        <f t="shared" si="0"/>
        <v>1.68</v>
      </c>
      <c r="S2" s="6">
        <f t="shared" si="0"/>
        <v>1.68</v>
      </c>
      <c r="T2" s="6">
        <f t="shared" si="0"/>
        <v>1.68</v>
      </c>
      <c r="U2" s="6">
        <f t="shared" si="0"/>
        <v>1.68</v>
      </c>
      <c r="V2" s="6">
        <f t="shared" si="0"/>
        <v>1.68</v>
      </c>
      <c r="W2" s="6">
        <f t="shared" si="0"/>
        <v>1.68</v>
      </c>
      <c r="X2" s="6">
        <f t="shared" si="0"/>
        <v>1.68</v>
      </c>
      <c r="Y2" s="6">
        <f t="shared" si="0"/>
        <v>1.68</v>
      </c>
      <c r="Z2" s="6">
        <f t="shared" si="0"/>
        <v>1.68</v>
      </c>
      <c r="AA2" s="6">
        <f t="shared" si="0"/>
        <v>1.68</v>
      </c>
      <c r="AB2" s="6">
        <f t="shared" si="0"/>
        <v>1.68</v>
      </c>
      <c r="AC2" s="6">
        <f t="shared" si="0"/>
        <v>1.68</v>
      </c>
      <c r="AD2" s="6">
        <f t="shared" si="0"/>
        <v>1.68</v>
      </c>
      <c r="AE2" s="6">
        <f t="shared" si="0"/>
        <v>1.68</v>
      </c>
      <c r="AF2" s="6">
        <f t="shared" si="0"/>
        <v>1.68</v>
      </c>
      <c r="AG2" s="6">
        <f t="shared" si="0"/>
        <v>1.68</v>
      </c>
      <c r="AH2" s="6">
        <f t="shared" si="0"/>
        <v>1.68</v>
      </c>
      <c r="AI2" s="6">
        <f t="shared" si="0"/>
        <v>1.68</v>
      </c>
      <c r="AJ2" s="6">
        <f t="shared" si="0"/>
        <v>1.68</v>
      </c>
      <c r="AK2" s="6">
        <f t="shared" si="0"/>
        <v>1.68</v>
      </c>
    </row>
    <row r="3" spans="1:37">
      <c r="A3" s="1" t="s">
        <v>5</v>
      </c>
      <c r="B3" s="29">
        <f>'BTS NTS Modal Profile Data'!B14</f>
        <v>21.196137258578663</v>
      </c>
      <c r="C3" s="6">
        <f t="shared" ref="C3:R7" si="1">$B3</f>
        <v>21.196137258578663</v>
      </c>
      <c r="D3" s="6">
        <f t="shared" si="1"/>
        <v>21.196137258578663</v>
      </c>
      <c r="E3" s="6">
        <f t="shared" si="1"/>
        <v>21.196137258578663</v>
      </c>
      <c r="F3" s="6">
        <f t="shared" si="1"/>
        <v>21.196137258578663</v>
      </c>
      <c r="G3" s="6">
        <f t="shared" si="1"/>
        <v>21.196137258578663</v>
      </c>
      <c r="H3" s="6">
        <f t="shared" si="1"/>
        <v>21.196137258578663</v>
      </c>
      <c r="I3" s="6">
        <f t="shared" si="1"/>
        <v>21.196137258578663</v>
      </c>
      <c r="J3" s="6">
        <f t="shared" si="1"/>
        <v>21.196137258578663</v>
      </c>
      <c r="K3" s="6">
        <f t="shared" si="1"/>
        <v>21.196137258578663</v>
      </c>
      <c r="L3" s="6">
        <f t="shared" si="1"/>
        <v>21.196137258578663</v>
      </c>
      <c r="M3" s="6">
        <f t="shared" si="1"/>
        <v>21.196137258578663</v>
      </c>
      <c r="N3" s="6">
        <f t="shared" si="1"/>
        <v>21.196137258578663</v>
      </c>
      <c r="O3" s="6">
        <f t="shared" si="1"/>
        <v>21.196137258578663</v>
      </c>
      <c r="P3" s="6">
        <f t="shared" si="1"/>
        <v>21.196137258578663</v>
      </c>
      <c r="Q3" s="6">
        <f t="shared" si="1"/>
        <v>21.196137258578663</v>
      </c>
      <c r="R3" s="6">
        <f t="shared" si="1"/>
        <v>21.196137258578663</v>
      </c>
      <c r="S3" s="6">
        <f t="shared" si="0"/>
        <v>21.196137258578663</v>
      </c>
      <c r="T3" s="6">
        <f t="shared" si="0"/>
        <v>21.196137258578663</v>
      </c>
      <c r="U3" s="6">
        <f t="shared" si="0"/>
        <v>21.196137258578663</v>
      </c>
      <c r="V3" s="6">
        <f t="shared" si="0"/>
        <v>21.196137258578663</v>
      </c>
      <c r="W3" s="6">
        <f t="shared" si="0"/>
        <v>21.196137258578663</v>
      </c>
      <c r="X3" s="6">
        <f t="shared" si="0"/>
        <v>21.196137258578663</v>
      </c>
      <c r="Y3" s="6">
        <f t="shared" si="0"/>
        <v>21.196137258578663</v>
      </c>
      <c r="Z3" s="6">
        <f t="shared" si="0"/>
        <v>21.196137258578663</v>
      </c>
      <c r="AA3" s="6">
        <f t="shared" si="0"/>
        <v>21.196137258578663</v>
      </c>
      <c r="AB3" s="6">
        <f t="shared" si="0"/>
        <v>21.196137258578663</v>
      </c>
      <c r="AC3" s="6">
        <f t="shared" si="0"/>
        <v>21.196137258578663</v>
      </c>
      <c r="AD3" s="6">
        <f t="shared" si="0"/>
        <v>21.196137258578663</v>
      </c>
      <c r="AE3" s="6">
        <f t="shared" si="0"/>
        <v>21.196137258578663</v>
      </c>
      <c r="AF3" s="6">
        <f t="shared" si="0"/>
        <v>21.196137258578663</v>
      </c>
      <c r="AG3" s="6">
        <f t="shared" si="0"/>
        <v>21.196137258578663</v>
      </c>
      <c r="AH3" s="6">
        <f t="shared" si="0"/>
        <v>21.196137258578663</v>
      </c>
      <c r="AI3" s="6">
        <f t="shared" si="0"/>
        <v>21.196137258578663</v>
      </c>
      <c r="AJ3" s="6">
        <f t="shared" si="0"/>
        <v>21.196137258578663</v>
      </c>
      <c r="AK3" s="6">
        <f t="shared" si="0"/>
        <v>21.196137258578663</v>
      </c>
    </row>
    <row r="4" spans="1:37">
      <c r="A4" s="1" t="s">
        <v>6</v>
      </c>
      <c r="B4" s="29">
        <f>'BTS NTS Modal Profile Data'!B8</f>
        <v>111.39416306433705</v>
      </c>
      <c r="C4" s="6">
        <f t="shared" si="1"/>
        <v>111.39416306433705</v>
      </c>
      <c r="D4" s="6">
        <f t="shared" si="0"/>
        <v>111.39416306433705</v>
      </c>
      <c r="E4" s="6">
        <f t="shared" si="0"/>
        <v>111.39416306433705</v>
      </c>
      <c r="F4" s="6">
        <f t="shared" si="0"/>
        <v>111.39416306433705</v>
      </c>
      <c r="G4" s="6">
        <f t="shared" si="0"/>
        <v>111.39416306433705</v>
      </c>
      <c r="H4" s="6">
        <f t="shared" si="0"/>
        <v>111.39416306433705</v>
      </c>
      <c r="I4" s="6">
        <f t="shared" si="0"/>
        <v>111.39416306433705</v>
      </c>
      <c r="J4" s="6">
        <f t="shared" si="0"/>
        <v>111.39416306433705</v>
      </c>
      <c r="K4" s="6">
        <f t="shared" si="0"/>
        <v>111.39416306433705</v>
      </c>
      <c r="L4" s="6">
        <f t="shared" si="0"/>
        <v>111.39416306433705</v>
      </c>
      <c r="M4" s="6">
        <f t="shared" si="0"/>
        <v>111.39416306433705</v>
      </c>
      <c r="N4" s="6">
        <f t="shared" si="0"/>
        <v>111.39416306433705</v>
      </c>
      <c r="O4" s="6">
        <f t="shared" si="0"/>
        <v>111.39416306433705</v>
      </c>
      <c r="P4" s="6">
        <f t="shared" si="0"/>
        <v>111.39416306433705</v>
      </c>
      <c r="Q4" s="6">
        <f t="shared" si="0"/>
        <v>111.39416306433705</v>
      </c>
      <c r="R4" s="6">
        <f t="shared" si="0"/>
        <v>111.39416306433705</v>
      </c>
      <c r="S4" s="6">
        <f t="shared" si="0"/>
        <v>111.39416306433705</v>
      </c>
      <c r="T4" s="6">
        <f t="shared" si="0"/>
        <v>111.39416306433705</v>
      </c>
      <c r="U4" s="6">
        <f t="shared" si="0"/>
        <v>111.39416306433705</v>
      </c>
      <c r="V4" s="6">
        <f t="shared" si="0"/>
        <v>111.39416306433705</v>
      </c>
      <c r="W4" s="6">
        <f t="shared" si="0"/>
        <v>111.39416306433705</v>
      </c>
      <c r="X4" s="6">
        <f t="shared" si="0"/>
        <v>111.39416306433705</v>
      </c>
      <c r="Y4" s="6">
        <f t="shared" si="0"/>
        <v>111.39416306433705</v>
      </c>
      <c r="Z4" s="6">
        <f t="shared" si="0"/>
        <v>111.39416306433705</v>
      </c>
      <c r="AA4" s="6">
        <f t="shared" si="0"/>
        <v>111.39416306433705</v>
      </c>
      <c r="AB4" s="6">
        <f t="shared" si="0"/>
        <v>111.39416306433705</v>
      </c>
      <c r="AC4" s="6">
        <f t="shared" si="0"/>
        <v>111.39416306433705</v>
      </c>
      <c r="AD4" s="6">
        <f t="shared" si="0"/>
        <v>111.39416306433705</v>
      </c>
      <c r="AE4" s="6">
        <f t="shared" si="0"/>
        <v>111.39416306433705</v>
      </c>
      <c r="AF4" s="6">
        <f t="shared" si="0"/>
        <v>111.39416306433705</v>
      </c>
      <c r="AG4" s="6">
        <f t="shared" si="0"/>
        <v>111.39416306433705</v>
      </c>
      <c r="AH4" s="6">
        <f t="shared" si="0"/>
        <v>111.39416306433705</v>
      </c>
      <c r="AI4" s="6">
        <f t="shared" si="0"/>
        <v>111.39416306433705</v>
      </c>
      <c r="AJ4" s="6">
        <f t="shared" si="0"/>
        <v>111.39416306433705</v>
      </c>
      <c r="AK4" s="6">
        <f t="shared" si="0"/>
        <v>111.39416306433705</v>
      </c>
    </row>
    <row r="5" spans="1:37">
      <c r="A5" s="1" t="s">
        <v>7</v>
      </c>
      <c r="B5" s="29">
        <f>'Canada Train Data'!B52</f>
        <v>20</v>
      </c>
      <c r="C5" s="6">
        <f t="shared" si="1"/>
        <v>20</v>
      </c>
      <c r="D5" s="6">
        <f t="shared" si="0"/>
        <v>20</v>
      </c>
      <c r="E5" s="6">
        <f t="shared" si="0"/>
        <v>20</v>
      </c>
      <c r="F5" s="6">
        <f t="shared" si="0"/>
        <v>20</v>
      </c>
      <c r="G5" s="6">
        <f t="shared" si="0"/>
        <v>20</v>
      </c>
      <c r="H5" s="6">
        <f t="shared" si="0"/>
        <v>20</v>
      </c>
      <c r="I5" s="6">
        <f t="shared" si="0"/>
        <v>20</v>
      </c>
      <c r="J5" s="6">
        <f t="shared" si="0"/>
        <v>20</v>
      </c>
      <c r="K5" s="6">
        <f t="shared" si="0"/>
        <v>20</v>
      </c>
      <c r="L5" s="6">
        <f t="shared" si="0"/>
        <v>20</v>
      </c>
      <c r="M5" s="6">
        <f t="shared" si="0"/>
        <v>20</v>
      </c>
      <c r="N5" s="6">
        <f t="shared" si="0"/>
        <v>20</v>
      </c>
      <c r="O5" s="6">
        <f t="shared" si="0"/>
        <v>20</v>
      </c>
      <c r="P5" s="6">
        <f t="shared" si="0"/>
        <v>20</v>
      </c>
      <c r="Q5" s="6">
        <f t="shared" si="0"/>
        <v>20</v>
      </c>
      <c r="R5" s="6">
        <f t="shared" si="0"/>
        <v>20</v>
      </c>
      <c r="S5" s="6">
        <f t="shared" si="0"/>
        <v>20</v>
      </c>
      <c r="T5" s="6">
        <f t="shared" si="0"/>
        <v>20</v>
      </c>
      <c r="U5" s="6">
        <f t="shared" si="0"/>
        <v>20</v>
      </c>
      <c r="V5" s="6">
        <f t="shared" si="0"/>
        <v>20</v>
      </c>
      <c r="W5" s="6">
        <f t="shared" si="0"/>
        <v>20</v>
      </c>
      <c r="X5" s="6">
        <f t="shared" si="0"/>
        <v>20</v>
      </c>
      <c r="Y5" s="6">
        <f t="shared" si="0"/>
        <v>20</v>
      </c>
      <c r="Z5" s="6">
        <f t="shared" si="0"/>
        <v>20</v>
      </c>
      <c r="AA5" s="6">
        <f t="shared" si="0"/>
        <v>20</v>
      </c>
      <c r="AB5" s="6">
        <f t="shared" si="0"/>
        <v>20</v>
      </c>
      <c r="AC5" s="6">
        <f t="shared" si="0"/>
        <v>20</v>
      </c>
      <c r="AD5" s="6">
        <f t="shared" si="0"/>
        <v>20</v>
      </c>
      <c r="AE5" s="6">
        <f t="shared" si="0"/>
        <v>20</v>
      </c>
      <c r="AF5" s="6">
        <f t="shared" si="0"/>
        <v>20</v>
      </c>
      <c r="AG5" s="6">
        <f t="shared" si="0"/>
        <v>20</v>
      </c>
      <c r="AH5" s="6">
        <f t="shared" si="0"/>
        <v>20</v>
      </c>
      <c r="AI5" s="6">
        <f t="shared" si="0"/>
        <v>20</v>
      </c>
      <c r="AJ5" s="6">
        <f t="shared" si="0"/>
        <v>20</v>
      </c>
      <c r="AK5" s="6">
        <f t="shared" si="0"/>
        <v>20</v>
      </c>
    </row>
    <row r="6" spans="1:37">
      <c r="A6" s="15" t="s">
        <v>8</v>
      </c>
      <c r="B6" s="30">
        <v>0</v>
      </c>
      <c r="C6" s="5">
        <f t="shared" si="1"/>
        <v>0</v>
      </c>
      <c r="D6" s="5">
        <f t="shared" si="0"/>
        <v>0</v>
      </c>
      <c r="E6" s="5">
        <f t="shared" si="0"/>
        <v>0</v>
      </c>
      <c r="F6" s="5">
        <f t="shared" si="0"/>
        <v>0</v>
      </c>
      <c r="G6" s="5">
        <f t="shared" si="0"/>
        <v>0</v>
      </c>
      <c r="H6" s="5">
        <f t="shared" si="0"/>
        <v>0</v>
      </c>
      <c r="I6" s="5">
        <f t="shared" si="0"/>
        <v>0</v>
      </c>
      <c r="J6" s="5">
        <f t="shared" si="0"/>
        <v>0</v>
      </c>
      <c r="K6" s="5">
        <f t="shared" si="0"/>
        <v>0</v>
      </c>
      <c r="L6" s="5">
        <f t="shared" si="0"/>
        <v>0</v>
      </c>
      <c r="M6" s="5">
        <f t="shared" si="0"/>
        <v>0</v>
      </c>
      <c r="N6" s="5">
        <f t="shared" si="0"/>
        <v>0</v>
      </c>
      <c r="O6" s="5">
        <f t="shared" si="0"/>
        <v>0</v>
      </c>
      <c r="P6" s="5">
        <f t="shared" si="0"/>
        <v>0</v>
      </c>
      <c r="Q6" s="5">
        <f t="shared" si="0"/>
        <v>0</v>
      </c>
      <c r="R6" s="5">
        <f t="shared" si="0"/>
        <v>0</v>
      </c>
      <c r="S6" s="5">
        <f t="shared" si="0"/>
        <v>0</v>
      </c>
      <c r="T6" s="5">
        <f t="shared" si="0"/>
        <v>0</v>
      </c>
      <c r="U6" s="5">
        <f t="shared" si="0"/>
        <v>0</v>
      </c>
      <c r="V6" s="5">
        <f t="shared" si="0"/>
        <v>0</v>
      </c>
      <c r="W6" s="5">
        <f t="shared" si="0"/>
        <v>0</v>
      </c>
      <c r="X6" s="5">
        <f t="shared" si="0"/>
        <v>0</v>
      </c>
      <c r="Y6" s="5">
        <f t="shared" si="0"/>
        <v>0</v>
      </c>
      <c r="Z6" s="5">
        <f t="shared" si="0"/>
        <v>0</v>
      </c>
      <c r="AA6" s="5">
        <f t="shared" si="0"/>
        <v>0</v>
      </c>
      <c r="AB6" s="5">
        <f t="shared" si="0"/>
        <v>0</v>
      </c>
      <c r="AC6" s="5">
        <f t="shared" si="0"/>
        <v>0</v>
      </c>
      <c r="AD6" s="5">
        <f t="shared" si="0"/>
        <v>0</v>
      </c>
      <c r="AE6" s="5">
        <f t="shared" si="0"/>
        <v>0</v>
      </c>
      <c r="AF6" s="5">
        <f t="shared" si="0"/>
        <v>0</v>
      </c>
      <c r="AG6" s="5">
        <f t="shared" si="0"/>
        <v>0</v>
      </c>
      <c r="AH6" s="5">
        <f t="shared" si="0"/>
        <v>0</v>
      </c>
      <c r="AI6" s="5">
        <f t="shared" si="0"/>
        <v>0</v>
      </c>
      <c r="AJ6" s="5">
        <f t="shared" si="0"/>
        <v>0</v>
      </c>
      <c r="AK6" s="5">
        <f t="shared" si="0"/>
        <v>0</v>
      </c>
    </row>
    <row r="7" spans="1:37">
      <c r="A7" s="1" t="s">
        <v>9</v>
      </c>
      <c r="B7" s="28">
        <f>'BTS NTS Modal Profile Data'!B57</f>
        <v>1.2700756740871355</v>
      </c>
      <c r="C7" s="6">
        <f t="shared" si="1"/>
        <v>1.2700756740871355</v>
      </c>
      <c r="D7" s="6">
        <f t="shared" si="0"/>
        <v>1.2700756740871355</v>
      </c>
      <c r="E7" s="6">
        <f t="shared" si="0"/>
        <v>1.2700756740871355</v>
      </c>
      <c r="F7" s="6">
        <f t="shared" si="0"/>
        <v>1.2700756740871355</v>
      </c>
      <c r="G7" s="6">
        <f t="shared" si="0"/>
        <v>1.2700756740871355</v>
      </c>
      <c r="H7" s="6">
        <f t="shared" si="0"/>
        <v>1.2700756740871355</v>
      </c>
      <c r="I7" s="6">
        <f t="shared" si="0"/>
        <v>1.2700756740871355</v>
      </c>
      <c r="J7" s="6">
        <f t="shared" si="0"/>
        <v>1.2700756740871355</v>
      </c>
      <c r="K7" s="6">
        <f t="shared" si="0"/>
        <v>1.2700756740871355</v>
      </c>
      <c r="L7" s="6">
        <f t="shared" si="0"/>
        <v>1.2700756740871355</v>
      </c>
      <c r="M7" s="6">
        <f t="shared" si="0"/>
        <v>1.2700756740871355</v>
      </c>
      <c r="N7" s="6">
        <f t="shared" si="0"/>
        <v>1.2700756740871355</v>
      </c>
      <c r="O7" s="6">
        <f t="shared" si="0"/>
        <v>1.2700756740871355</v>
      </c>
      <c r="P7" s="6">
        <f t="shared" si="0"/>
        <v>1.2700756740871355</v>
      </c>
      <c r="Q7" s="6">
        <f t="shared" si="0"/>
        <v>1.2700756740871355</v>
      </c>
      <c r="R7" s="6">
        <f t="shared" si="0"/>
        <v>1.2700756740871355</v>
      </c>
      <c r="S7" s="6">
        <f t="shared" si="0"/>
        <v>1.2700756740871355</v>
      </c>
      <c r="T7" s="6">
        <f t="shared" si="0"/>
        <v>1.2700756740871355</v>
      </c>
      <c r="U7" s="6">
        <f t="shared" si="0"/>
        <v>1.2700756740871355</v>
      </c>
      <c r="V7" s="6">
        <f t="shared" si="0"/>
        <v>1.2700756740871355</v>
      </c>
      <c r="W7" s="6">
        <f t="shared" si="0"/>
        <v>1.2700756740871355</v>
      </c>
      <c r="X7" s="6">
        <f t="shared" si="0"/>
        <v>1.2700756740871355</v>
      </c>
      <c r="Y7" s="6">
        <f t="shared" si="0"/>
        <v>1.2700756740871355</v>
      </c>
      <c r="Z7" s="6">
        <f t="shared" si="0"/>
        <v>1.2700756740871355</v>
      </c>
      <c r="AA7" s="6">
        <f t="shared" si="0"/>
        <v>1.2700756740871355</v>
      </c>
      <c r="AB7" s="6">
        <f t="shared" si="0"/>
        <v>1.2700756740871355</v>
      </c>
      <c r="AC7" s="6">
        <f t="shared" si="0"/>
        <v>1.2700756740871355</v>
      </c>
      <c r="AD7" s="6">
        <f t="shared" si="0"/>
        <v>1.2700756740871355</v>
      </c>
      <c r="AE7" s="6">
        <f t="shared" si="0"/>
        <v>1.2700756740871355</v>
      </c>
      <c r="AF7" s="6">
        <f t="shared" si="0"/>
        <v>1.2700756740871355</v>
      </c>
      <c r="AG7" s="6">
        <f t="shared" si="0"/>
        <v>1.2700756740871355</v>
      </c>
      <c r="AH7" s="6">
        <f t="shared" si="0"/>
        <v>1.2700756740871355</v>
      </c>
      <c r="AI7" s="6">
        <f t="shared" si="0"/>
        <v>1.2700756740871355</v>
      </c>
      <c r="AJ7" s="6">
        <f t="shared" si="0"/>
        <v>1.2700756740871355</v>
      </c>
      <c r="AK7" s="6">
        <f t="shared" si="0"/>
        <v>1.2700756740871355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5" sqref="B5"/>
    </sheetView>
  </sheetViews>
  <sheetFormatPr defaultRowHeight="15"/>
  <cols>
    <col min="1" max="1" width="13.285156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4</v>
      </c>
      <c r="B2" s="16">
        <v>1</v>
      </c>
      <c r="C2">
        <f t="shared" ref="C2:R7" si="0">$B2</f>
        <v>1</v>
      </c>
      <c r="D2">
        <f t="shared" si="0"/>
        <v>1</v>
      </c>
      <c r="E2">
        <f t="shared" si="0"/>
        <v>1</v>
      </c>
      <c r="F2">
        <f t="shared" si="0"/>
        <v>1</v>
      </c>
      <c r="G2">
        <f t="shared" si="0"/>
        <v>1</v>
      </c>
      <c r="H2">
        <f t="shared" si="0"/>
        <v>1</v>
      </c>
      <c r="I2">
        <f t="shared" si="0"/>
        <v>1</v>
      </c>
      <c r="J2">
        <f t="shared" si="0"/>
        <v>1</v>
      </c>
      <c r="K2">
        <f t="shared" si="0"/>
        <v>1</v>
      </c>
      <c r="L2">
        <f t="shared" si="0"/>
        <v>1</v>
      </c>
      <c r="M2">
        <f t="shared" si="0"/>
        <v>1</v>
      </c>
      <c r="N2">
        <f t="shared" si="0"/>
        <v>1</v>
      </c>
      <c r="O2">
        <f t="shared" si="0"/>
        <v>1</v>
      </c>
      <c r="P2">
        <f t="shared" si="0"/>
        <v>1</v>
      </c>
      <c r="Q2">
        <f t="shared" si="0"/>
        <v>1</v>
      </c>
      <c r="R2">
        <f t="shared" si="0"/>
        <v>1</v>
      </c>
      <c r="S2">
        <f t="shared" ref="D2:AJ7" si="1">$B2</f>
        <v>1</v>
      </c>
      <c r="T2">
        <f t="shared" si="1"/>
        <v>1</v>
      </c>
      <c r="U2">
        <f t="shared" si="1"/>
        <v>1</v>
      </c>
      <c r="V2">
        <f t="shared" si="1"/>
        <v>1</v>
      </c>
      <c r="W2">
        <f t="shared" si="1"/>
        <v>1</v>
      </c>
      <c r="X2">
        <f t="shared" si="1"/>
        <v>1</v>
      </c>
      <c r="Y2">
        <f t="shared" si="1"/>
        <v>1</v>
      </c>
      <c r="Z2">
        <f t="shared" si="1"/>
        <v>1</v>
      </c>
      <c r="AA2">
        <f t="shared" si="1"/>
        <v>1</v>
      </c>
      <c r="AB2">
        <f t="shared" si="1"/>
        <v>1</v>
      </c>
      <c r="AC2">
        <f t="shared" si="1"/>
        <v>1</v>
      </c>
      <c r="AD2">
        <f t="shared" si="1"/>
        <v>1</v>
      </c>
      <c r="AE2">
        <f t="shared" si="1"/>
        <v>1</v>
      </c>
      <c r="AF2">
        <f t="shared" si="1"/>
        <v>1</v>
      </c>
      <c r="AG2">
        <f t="shared" si="1"/>
        <v>1</v>
      </c>
      <c r="AH2">
        <f t="shared" si="1"/>
        <v>1</v>
      </c>
      <c r="AI2">
        <f t="shared" si="1"/>
        <v>1</v>
      </c>
      <c r="AJ2">
        <f t="shared" si="1"/>
        <v>1</v>
      </c>
    </row>
    <row r="3" spans="1:36">
      <c r="A3" s="1" t="s">
        <v>5</v>
      </c>
      <c r="B3" s="29">
        <f>'CAN Road'!A9</f>
        <v>13.208095546093585</v>
      </c>
      <c r="C3" s="8">
        <f t="shared" si="0"/>
        <v>13.208095546093585</v>
      </c>
      <c r="D3" s="8">
        <f t="shared" si="0"/>
        <v>13.208095546093585</v>
      </c>
      <c r="E3" s="8">
        <f t="shared" si="0"/>
        <v>13.208095546093585</v>
      </c>
      <c r="F3" s="8">
        <f t="shared" si="0"/>
        <v>13.208095546093585</v>
      </c>
      <c r="G3" s="8">
        <f t="shared" si="0"/>
        <v>13.208095546093585</v>
      </c>
      <c r="H3" s="8">
        <f t="shared" si="0"/>
        <v>13.208095546093585</v>
      </c>
      <c r="I3" s="8">
        <f t="shared" si="0"/>
        <v>13.208095546093585</v>
      </c>
      <c r="J3" s="8">
        <f t="shared" si="0"/>
        <v>13.208095546093585</v>
      </c>
      <c r="K3" s="8">
        <f t="shared" si="0"/>
        <v>13.208095546093585</v>
      </c>
      <c r="L3" s="8">
        <f t="shared" si="0"/>
        <v>13.208095546093585</v>
      </c>
      <c r="M3" s="8">
        <f t="shared" si="0"/>
        <v>13.208095546093585</v>
      </c>
      <c r="N3" s="8">
        <f t="shared" si="0"/>
        <v>13.208095546093585</v>
      </c>
      <c r="O3" s="8">
        <f t="shared" si="0"/>
        <v>13.208095546093585</v>
      </c>
      <c r="P3" s="8">
        <f t="shared" si="0"/>
        <v>13.208095546093585</v>
      </c>
      <c r="Q3" s="8">
        <f t="shared" si="0"/>
        <v>13.208095546093585</v>
      </c>
      <c r="R3" s="8">
        <f t="shared" si="0"/>
        <v>13.208095546093585</v>
      </c>
      <c r="S3" s="8">
        <f t="shared" si="1"/>
        <v>13.208095546093585</v>
      </c>
      <c r="T3" s="8">
        <f t="shared" si="1"/>
        <v>13.208095546093585</v>
      </c>
      <c r="U3" s="8">
        <f t="shared" si="1"/>
        <v>13.208095546093585</v>
      </c>
      <c r="V3" s="8">
        <f t="shared" si="1"/>
        <v>13.208095546093585</v>
      </c>
      <c r="W3" s="8">
        <f t="shared" si="1"/>
        <v>13.208095546093585</v>
      </c>
      <c r="X3" s="8">
        <f t="shared" si="1"/>
        <v>13.208095546093585</v>
      </c>
      <c r="Y3" s="8">
        <f t="shared" si="1"/>
        <v>13.208095546093585</v>
      </c>
      <c r="Z3" s="8">
        <f t="shared" si="1"/>
        <v>13.208095546093585</v>
      </c>
      <c r="AA3" s="8">
        <f t="shared" si="1"/>
        <v>13.208095546093585</v>
      </c>
      <c r="AB3" s="8">
        <f t="shared" si="1"/>
        <v>13.208095546093585</v>
      </c>
      <c r="AC3" s="8">
        <f t="shared" si="1"/>
        <v>13.208095546093585</v>
      </c>
      <c r="AD3" s="8">
        <f t="shared" si="1"/>
        <v>13.208095546093585</v>
      </c>
      <c r="AE3" s="8">
        <f t="shared" si="1"/>
        <v>13.208095546093585</v>
      </c>
      <c r="AF3" s="8">
        <f t="shared" si="1"/>
        <v>13.208095546093585</v>
      </c>
      <c r="AG3" s="8">
        <f t="shared" si="1"/>
        <v>13.208095546093585</v>
      </c>
      <c r="AH3" s="8">
        <f t="shared" si="1"/>
        <v>13.208095546093585</v>
      </c>
      <c r="AI3" s="8">
        <f t="shared" si="1"/>
        <v>13.208095546093585</v>
      </c>
      <c r="AJ3" s="8">
        <f t="shared" si="1"/>
        <v>13.208095546093585</v>
      </c>
    </row>
    <row r="4" spans="1:36">
      <c r="A4" s="1" t="s">
        <v>6</v>
      </c>
      <c r="B4" s="30">
        <f>'BTS NTS Modal Profile Data'!B9</f>
        <v>41.989116133258747</v>
      </c>
      <c r="C4" s="5">
        <f t="shared" si="0"/>
        <v>41.989116133258747</v>
      </c>
      <c r="D4" s="5">
        <f t="shared" si="1"/>
        <v>41.989116133258747</v>
      </c>
      <c r="E4" s="5">
        <f t="shared" si="1"/>
        <v>41.989116133258747</v>
      </c>
      <c r="F4" s="5">
        <f t="shared" si="1"/>
        <v>41.989116133258747</v>
      </c>
      <c r="G4" s="5">
        <f t="shared" si="1"/>
        <v>41.989116133258747</v>
      </c>
      <c r="H4" s="5">
        <f t="shared" si="1"/>
        <v>41.989116133258747</v>
      </c>
      <c r="I4" s="5">
        <f t="shared" si="1"/>
        <v>41.989116133258747</v>
      </c>
      <c r="J4" s="5">
        <f t="shared" si="1"/>
        <v>41.989116133258747</v>
      </c>
      <c r="K4" s="5">
        <f t="shared" si="1"/>
        <v>41.989116133258747</v>
      </c>
      <c r="L4" s="5">
        <f t="shared" si="1"/>
        <v>41.989116133258747</v>
      </c>
      <c r="M4" s="5">
        <f t="shared" si="1"/>
        <v>41.989116133258747</v>
      </c>
      <c r="N4" s="5">
        <f t="shared" si="1"/>
        <v>41.989116133258747</v>
      </c>
      <c r="O4" s="5">
        <f t="shared" si="1"/>
        <v>41.989116133258747</v>
      </c>
      <c r="P4" s="5">
        <f t="shared" si="1"/>
        <v>41.989116133258747</v>
      </c>
      <c r="Q4" s="5">
        <f t="shared" si="1"/>
        <v>41.989116133258747</v>
      </c>
      <c r="R4" s="5">
        <f t="shared" si="1"/>
        <v>41.989116133258747</v>
      </c>
      <c r="S4" s="5">
        <f t="shared" si="1"/>
        <v>41.989116133258747</v>
      </c>
      <c r="T4" s="5">
        <f t="shared" si="1"/>
        <v>41.989116133258747</v>
      </c>
      <c r="U4" s="5">
        <f t="shared" si="1"/>
        <v>41.989116133258747</v>
      </c>
      <c r="V4" s="5">
        <f t="shared" si="1"/>
        <v>41.989116133258747</v>
      </c>
      <c r="W4" s="5">
        <f t="shared" si="1"/>
        <v>41.989116133258747</v>
      </c>
      <c r="X4" s="5">
        <f t="shared" si="1"/>
        <v>41.989116133258747</v>
      </c>
      <c r="Y4" s="5">
        <f t="shared" si="1"/>
        <v>41.989116133258747</v>
      </c>
      <c r="Z4" s="5">
        <f t="shared" si="1"/>
        <v>41.989116133258747</v>
      </c>
      <c r="AA4" s="5">
        <f t="shared" si="1"/>
        <v>41.989116133258747</v>
      </c>
      <c r="AB4" s="5">
        <f t="shared" si="1"/>
        <v>41.989116133258747</v>
      </c>
      <c r="AC4" s="5">
        <f t="shared" si="1"/>
        <v>41.989116133258747</v>
      </c>
      <c r="AD4" s="5">
        <f t="shared" si="1"/>
        <v>41.989116133258747</v>
      </c>
      <c r="AE4" s="5">
        <f t="shared" si="1"/>
        <v>41.989116133258747</v>
      </c>
      <c r="AF4" s="5">
        <f t="shared" si="1"/>
        <v>41.989116133258747</v>
      </c>
      <c r="AG4" s="5">
        <f t="shared" si="1"/>
        <v>41.989116133258747</v>
      </c>
      <c r="AH4" s="5">
        <f t="shared" si="1"/>
        <v>41.989116133258747</v>
      </c>
      <c r="AI4" s="5">
        <f t="shared" si="1"/>
        <v>41.989116133258747</v>
      </c>
      <c r="AJ4" s="5">
        <f t="shared" si="1"/>
        <v>41.989116133258747</v>
      </c>
    </row>
    <row r="5" spans="1:36">
      <c r="A5" s="1" t="s">
        <v>7</v>
      </c>
      <c r="B5" s="30">
        <f>'BTS NTS Modal Profile Data'!B20</f>
        <v>1756.179582105975</v>
      </c>
      <c r="C5" s="5">
        <f t="shared" si="0"/>
        <v>1756.179582105975</v>
      </c>
      <c r="D5" s="5">
        <f t="shared" si="1"/>
        <v>1756.179582105975</v>
      </c>
      <c r="E5" s="5">
        <f t="shared" si="1"/>
        <v>1756.179582105975</v>
      </c>
      <c r="F5" s="5">
        <f t="shared" si="1"/>
        <v>1756.179582105975</v>
      </c>
      <c r="G5" s="5">
        <f t="shared" si="1"/>
        <v>1756.179582105975</v>
      </c>
      <c r="H5" s="5">
        <f t="shared" si="1"/>
        <v>1756.179582105975</v>
      </c>
      <c r="I5" s="5">
        <f t="shared" si="1"/>
        <v>1756.179582105975</v>
      </c>
      <c r="J5" s="5">
        <f t="shared" si="1"/>
        <v>1756.179582105975</v>
      </c>
      <c r="K5" s="5">
        <f t="shared" si="1"/>
        <v>1756.179582105975</v>
      </c>
      <c r="L5" s="5">
        <f t="shared" si="1"/>
        <v>1756.179582105975</v>
      </c>
      <c r="M5" s="5">
        <f t="shared" si="1"/>
        <v>1756.179582105975</v>
      </c>
      <c r="N5" s="5">
        <f t="shared" si="1"/>
        <v>1756.179582105975</v>
      </c>
      <c r="O5" s="5">
        <f t="shared" si="1"/>
        <v>1756.179582105975</v>
      </c>
      <c r="P5" s="5">
        <f t="shared" si="1"/>
        <v>1756.179582105975</v>
      </c>
      <c r="Q5" s="5">
        <f t="shared" si="1"/>
        <v>1756.179582105975</v>
      </c>
      <c r="R5" s="5">
        <f t="shared" si="1"/>
        <v>1756.179582105975</v>
      </c>
      <c r="S5" s="5">
        <f t="shared" si="1"/>
        <v>1756.179582105975</v>
      </c>
      <c r="T5" s="5">
        <f t="shared" si="1"/>
        <v>1756.179582105975</v>
      </c>
      <c r="U5" s="5">
        <f t="shared" si="1"/>
        <v>1756.179582105975</v>
      </c>
      <c r="V5" s="5">
        <f t="shared" si="1"/>
        <v>1756.179582105975</v>
      </c>
      <c r="W5" s="5">
        <f t="shared" si="1"/>
        <v>1756.179582105975</v>
      </c>
      <c r="X5" s="5">
        <f t="shared" si="1"/>
        <v>1756.179582105975</v>
      </c>
      <c r="Y5" s="5">
        <f t="shared" si="1"/>
        <v>1756.179582105975</v>
      </c>
      <c r="Z5" s="5">
        <f t="shared" si="1"/>
        <v>1756.179582105975</v>
      </c>
      <c r="AA5" s="5">
        <f t="shared" si="1"/>
        <v>1756.179582105975</v>
      </c>
      <c r="AB5" s="5">
        <f t="shared" si="1"/>
        <v>1756.179582105975</v>
      </c>
      <c r="AC5" s="5">
        <f t="shared" si="1"/>
        <v>1756.179582105975</v>
      </c>
      <c r="AD5" s="5">
        <f t="shared" si="1"/>
        <v>1756.179582105975</v>
      </c>
      <c r="AE5" s="5">
        <f t="shared" si="1"/>
        <v>1756.179582105975</v>
      </c>
      <c r="AF5" s="5">
        <f t="shared" si="1"/>
        <v>1756.179582105975</v>
      </c>
      <c r="AG5" s="5">
        <f t="shared" si="1"/>
        <v>1756.179582105975</v>
      </c>
      <c r="AH5" s="5">
        <f t="shared" si="1"/>
        <v>1756.179582105975</v>
      </c>
      <c r="AI5" s="5">
        <f t="shared" si="1"/>
        <v>1756.179582105975</v>
      </c>
      <c r="AJ5" s="5">
        <f t="shared" si="1"/>
        <v>1756.179582105975</v>
      </c>
    </row>
    <row r="6" spans="1:36">
      <c r="A6" s="1" t="s">
        <v>8</v>
      </c>
      <c r="B6" s="30">
        <v>0</v>
      </c>
      <c r="C6" s="5">
        <f t="shared" si="0"/>
        <v>0</v>
      </c>
      <c r="D6" s="5">
        <f t="shared" si="1"/>
        <v>0</v>
      </c>
      <c r="E6" s="5">
        <f t="shared" si="1"/>
        <v>0</v>
      </c>
      <c r="F6" s="5">
        <f t="shared" si="1"/>
        <v>0</v>
      </c>
      <c r="G6" s="5">
        <f t="shared" si="1"/>
        <v>0</v>
      </c>
      <c r="H6" s="5">
        <f t="shared" si="1"/>
        <v>0</v>
      </c>
      <c r="I6" s="5">
        <f t="shared" si="1"/>
        <v>0</v>
      </c>
      <c r="J6" s="5">
        <f t="shared" si="1"/>
        <v>0</v>
      </c>
      <c r="K6" s="5">
        <f t="shared" si="1"/>
        <v>0</v>
      </c>
      <c r="L6" s="5">
        <f t="shared" si="1"/>
        <v>0</v>
      </c>
      <c r="M6" s="5">
        <f t="shared" si="1"/>
        <v>0</v>
      </c>
      <c r="N6" s="5">
        <f t="shared" si="1"/>
        <v>0</v>
      </c>
      <c r="O6" s="5">
        <f t="shared" si="1"/>
        <v>0</v>
      </c>
      <c r="P6" s="5">
        <f t="shared" si="1"/>
        <v>0</v>
      </c>
      <c r="Q6" s="5">
        <f t="shared" si="1"/>
        <v>0</v>
      </c>
      <c r="R6" s="5">
        <f t="shared" si="1"/>
        <v>0</v>
      </c>
      <c r="S6" s="5">
        <f t="shared" si="1"/>
        <v>0</v>
      </c>
      <c r="T6" s="5">
        <f t="shared" si="1"/>
        <v>0</v>
      </c>
      <c r="U6" s="5">
        <f t="shared" si="1"/>
        <v>0</v>
      </c>
      <c r="V6" s="5">
        <f t="shared" si="1"/>
        <v>0</v>
      </c>
      <c r="W6" s="5">
        <f t="shared" si="1"/>
        <v>0</v>
      </c>
      <c r="X6" s="5">
        <f t="shared" si="1"/>
        <v>0</v>
      </c>
      <c r="Y6" s="5">
        <f t="shared" si="1"/>
        <v>0</v>
      </c>
      <c r="Z6" s="5">
        <f t="shared" si="1"/>
        <v>0</v>
      </c>
      <c r="AA6" s="5">
        <f t="shared" si="1"/>
        <v>0</v>
      </c>
      <c r="AB6" s="5">
        <f t="shared" si="1"/>
        <v>0</v>
      </c>
      <c r="AC6" s="5">
        <f t="shared" si="1"/>
        <v>0</v>
      </c>
      <c r="AD6" s="5">
        <f t="shared" si="1"/>
        <v>0</v>
      </c>
      <c r="AE6" s="5">
        <f t="shared" si="1"/>
        <v>0</v>
      </c>
      <c r="AF6" s="5">
        <f t="shared" si="1"/>
        <v>0</v>
      </c>
      <c r="AG6" s="5">
        <f t="shared" si="1"/>
        <v>0</v>
      </c>
      <c r="AH6" s="5">
        <f t="shared" si="1"/>
        <v>0</v>
      </c>
      <c r="AI6" s="5">
        <f t="shared" si="1"/>
        <v>0</v>
      </c>
      <c r="AJ6" s="5">
        <f t="shared" si="1"/>
        <v>0</v>
      </c>
    </row>
    <row r="7" spans="1:36">
      <c r="A7" s="1" t="s">
        <v>9</v>
      </c>
      <c r="B7" s="31">
        <v>0</v>
      </c>
      <c r="C7">
        <f t="shared" si="0"/>
        <v>0</v>
      </c>
      <c r="D7">
        <f t="shared" si="1"/>
        <v>0</v>
      </c>
      <c r="E7">
        <f t="shared" si="1"/>
        <v>0</v>
      </c>
      <c r="F7">
        <f t="shared" si="1"/>
        <v>0</v>
      </c>
      <c r="G7">
        <f t="shared" si="1"/>
        <v>0</v>
      </c>
      <c r="H7">
        <f t="shared" si="1"/>
        <v>0</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c r="AC7">
        <f t="shared" si="1"/>
        <v>0</v>
      </c>
      <c r="AD7">
        <f t="shared" si="1"/>
        <v>0</v>
      </c>
      <c r="AE7">
        <f t="shared" si="1"/>
        <v>0</v>
      </c>
      <c r="AF7">
        <f t="shared" si="1"/>
        <v>0</v>
      </c>
      <c r="AG7">
        <f t="shared" si="1"/>
        <v>0</v>
      </c>
      <c r="AH7">
        <f t="shared" si="1"/>
        <v>0</v>
      </c>
      <c r="AI7">
        <f t="shared" si="1"/>
        <v>0</v>
      </c>
      <c r="AJ7">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CAN Road</vt:lpstr>
      <vt:lpstr>CAN Psgr Ships</vt:lpstr>
      <vt:lpstr>Canada Train Data</vt:lpstr>
      <vt:lpstr>NRBS 40</vt:lpstr>
      <vt:lpstr>BTS NTS Modal Profile Data</vt:lpstr>
      <vt:lpstr>AVLo-passengers</vt:lpstr>
      <vt:lpstr>AVLo-freight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2015-06-16T22:55:39Z</dcterms:created>
  <dcterms:modified xsi:type="dcterms:W3CDTF">2018-12-08T01:08:18Z</dcterms:modified>
</cp:coreProperties>
</file>