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900" yWindow="0" windowWidth="30100" windowHeight="18840" activeTab="1"/>
  </bookViews>
  <sheets>
    <sheet name="Current Policy Scenario" sheetId="7" r:id="rId1"/>
    <sheet name="Example_Further AB Ambition Sc" sheetId="9" r:id="rId2"/>
    <sheet name="Methane" sheetId="10" r:id="rId3"/>
    <sheet name="Calculation_Coal phase out" sheetId="4" r:id="rId4"/>
    <sheet name="Calculation_Carbon tax" sheetId="5" r:id="rId5"/>
    <sheet name="Calculation_Energy efficiency" sheetId="8" r:id="rId6"/>
  </sheets>
  <calcPr calcId="140001" concurrentCalc="0"/>
  <customWorkbookViews>
    <customWorkbookView name="Filter 1" guid="{FE6D6D83-779D-49DE-8870-56FDA7B76833}" maximized="1" windowWidth="0" windowHeight="0" activeSheetId="0"/>
    <customWorkbookView name="Filter 2" guid="{ACED11DD-2892-4162-976A-7AB5B7469EA3}" maximized="1" windowWidth="0" windowHeight="0" activeSheetId="0"/>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AE51" i="8" l="1"/>
  <c r="AE53" i="8"/>
  <c r="AE54" i="8"/>
  <c r="B16" i="10"/>
  <c r="C16" i="10"/>
  <c r="C15" i="10"/>
  <c r="B15" i="10"/>
  <c r="C14" i="10"/>
  <c r="B14" i="10"/>
  <c r="C28" i="8"/>
  <c r="C51" i="8"/>
  <c r="C53" i="8"/>
  <c r="D28" i="8"/>
  <c r="D51" i="8"/>
  <c r="D53" i="8"/>
  <c r="E28" i="8"/>
  <c r="E51" i="8"/>
  <c r="E53" i="8"/>
  <c r="E54" i="8"/>
  <c r="F28" i="8"/>
  <c r="F51" i="8"/>
  <c r="F53" i="8"/>
  <c r="G28" i="8"/>
  <c r="G51" i="8"/>
  <c r="G53" i="8"/>
  <c r="H28" i="8"/>
  <c r="H51" i="8"/>
  <c r="H53" i="8"/>
  <c r="H54" i="8"/>
  <c r="I28" i="8"/>
  <c r="I51" i="8"/>
  <c r="I53" i="8"/>
  <c r="I54" i="8"/>
  <c r="J28" i="8"/>
  <c r="J51" i="8"/>
  <c r="J53" i="8"/>
  <c r="K28" i="8"/>
  <c r="K51" i="8"/>
  <c r="K53" i="8"/>
  <c r="L28" i="8"/>
  <c r="L51" i="8"/>
  <c r="L53" i="8"/>
  <c r="L54" i="8"/>
  <c r="M28" i="8"/>
  <c r="M51" i="8"/>
  <c r="M53" i="8"/>
  <c r="M54" i="8"/>
  <c r="N28" i="8"/>
  <c r="N51" i="8"/>
  <c r="N53" i="8"/>
  <c r="O28" i="8"/>
  <c r="O51" i="8"/>
  <c r="O53" i="8"/>
  <c r="P28" i="8"/>
  <c r="P51" i="8"/>
  <c r="P53" i="8"/>
  <c r="P54" i="8"/>
  <c r="Q28" i="8"/>
  <c r="Q51" i="8"/>
  <c r="Q53" i="8"/>
  <c r="Q54" i="8"/>
  <c r="R28" i="8"/>
  <c r="R51" i="8"/>
  <c r="R53" i="8"/>
  <c r="S28" i="8"/>
  <c r="S51" i="8"/>
  <c r="S53" i="8"/>
  <c r="T28" i="8"/>
  <c r="T51" i="8"/>
  <c r="T53" i="8"/>
  <c r="T54" i="8"/>
  <c r="U28" i="8"/>
  <c r="U51" i="8"/>
  <c r="U53" i="8"/>
  <c r="U54" i="8"/>
  <c r="V28" i="8"/>
  <c r="V51" i="8"/>
  <c r="V53" i="8"/>
  <c r="W28" i="8"/>
  <c r="W51" i="8"/>
  <c r="W53" i="8"/>
  <c r="X28" i="8"/>
  <c r="X51" i="8"/>
  <c r="X53" i="8"/>
  <c r="X54" i="8"/>
  <c r="Y28" i="8"/>
  <c r="Y51" i="8"/>
  <c r="Y53" i="8"/>
  <c r="Y54" i="8"/>
  <c r="Z28" i="8"/>
  <c r="Z51" i="8"/>
  <c r="Z53" i="8"/>
  <c r="AA28" i="8"/>
  <c r="AA51" i="8"/>
  <c r="AA53" i="8"/>
  <c r="AB28" i="8"/>
  <c r="AB51" i="8"/>
  <c r="AB53" i="8"/>
  <c r="AB54" i="8"/>
  <c r="AC28" i="8"/>
  <c r="AC51" i="8"/>
  <c r="AC53" i="8"/>
  <c r="AC54" i="8"/>
  <c r="AD28" i="8"/>
  <c r="AD51" i="8"/>
  <c r="AD53" i="8"/>
  <c r="AE28" i="8"/>
  <c r="AF28" i="8"/>
  <c r="AF51" i="8"/>
  <c r="AF53" i="8"/>
  <c r="AF54" i="8"/>
  <c r="AG28" i="8"/>
  <c r="AG51" i="8"/>
  <c r="AG53" i="8"/>
  <c r="AG54" i="8"/>
  <c r="AH28" i="8"/>
  <c r="AH51" i="8"/>
  <c r="AH53" i="8"/>
  <c r="AI28" i="8"/>
  <c r="AI51" i="8"/>
  <c r="AI53" i="8"/>
  <c r="B6" i="8"/>
  <c r="AI54" i="8"/>
  <c r="AH54" i="8"/>
  <c r="AD54" i="8"/>
  <c r="AA54" i="8"/>
  <c r="Z54" i="8"/>
  <c r="W54" i="8"/>
  <c r="V54" i="8"/>
  <c r="S54" i="8"/>
  <c r="R54" i="8"/>
  <c r="O54" i="8"/>
  <c r="N54" i="8"/>
  <c r="K54" i="8"/>
  <c r="J54" i="8"/>
  <c r="G54" i="8"/>
  <c r="F54" i="8"/>
  <c r="C54" i="8"/>
  <c r="B28" i="8"/>
  <c r="B51" i="8"/>
  <c r="B53" i="8"/>
  <c r="B54" i="8"/>
  <c r="C29" i="4"/>
  <c r="D29" i="4"/>
  <c r="E29" i="4"/>
  <c r="F29" i="4"/>
  <c r="G29" i="4"/>
  <c r="H29" i="4"/>
  <c r="I29" i="4"/>
  <c r="J29" i="4"/>
  <c r="K29" i="4"/>
  <c r="L29" i="4"/>
  <c r="M29" i="4"/>
  <c r="N29" i="4"/>
  <c r="O29" i="4"/>
  <c r="P29" i="4"/>
  <c r="Q29" i="4"/>
  <c r="R29" i="4"/>
  <c r="S29" i="4"/>
  <c r="T29" i="4"/>
  <c r="U29" i="4"/>
  <c r="V29" i="4"/>
  <c r="W29" i="4"/>
  <c r="X29" i="4"/>
  <c r="Y29" i="4"/>
  <c r="Z29" i="4"/>
  <c r="B29" i="4"/>
  <c r="B28" i="4"/>
  <c r="B27" i="4"/>
  <c r="B26" i="4"/>
  <c r="F28" i="4"/>
  <c r="H11" i="5"/>
  <c r="H17" i="5"/>
  <c r="G17" i="5"/>
  <c r="F17" i="5"/>
  <c r="E17" i="5"/>
  <c r="D17" i="5"/>
  <c r="C17" i="5"/>
  <c r="B17" i="5"/>
  <c r="I11" i="5"/>
  <c r="I17" i="5"/>
  <c r="C28" i="4"/>
  <c r="B33" i="4"/>
  <c r="D28" i="4"/>
  <c r="E28" i="4"/>
  <c r="G28" i="4"/>
  <c r="H28" i="4"/>
  <c r="I28" i="4"/>
  <c r="J28" i="4"/>
  <c r="K28" i="4"/>
  <c r="L28" i="4"/>
  <c r="M28" i="4"/>
  <c r="N28" i="4"/>
  <c r="O28" i="4"/>
  <c r="P28" i="4"/>
  <c r="Q28" i="4"/>
  <c r="R28" i="4"/>
  <c r="S28" i="4"/>
  <c r="T28" i="4"/>
  <c r="U28" i="4"/>
  <c r="V28" i="4"/>
  <c r="W28" i="4"/>
  <c r="X28" i="4"/>
  <c r="Y28" i="4"/>
  <c r="Z28" i="4"/>
  <c r="Z27" i="4"/>
  <c r="Y27" i="4"/>
  <c r="X27" i="4"/>
  <c r="W27" i="4"/>
  <c r="V27" i="4"/>
  <c r="U27" i="4"/>
  <c r="T27" i="4"/>
  <c r="S27" i="4"/>
  <c r="R27" i="4"/>
  <c r="Q27" i="4"/>
  <c r="P27" i="4"/>
  <c r="O27" i="4"/>
  <c r="N27" i="4"/>
  <c r="M27" i="4"/>
  <c r="L27" i="4"/>
  <c r="K27" i="4"/>
  <c r="J27" i="4"/>
  <c r="I27" i="4"/>
  <c r="H27" i="4"/>
  <c r="G27" i="4"/>
  <c r="F27" i="4"/>
  <c r="E27" i="4"/>
  <c r="D27" i="4"/>
  <c r="C27" i="4"/>
  <c r="Z26" i="4"/>
  <c r="Y26" i="4"/>
  <c r="X26" i="4"/>
  <c r="W26" i="4"/>
  <c r="V26" i="4"/>
  <c r="U26" i="4"/>
  <c r="T26" i="4"/>
  <c r="S26" i="4"/>
  <c r="R26" i="4"/>
  <c r="Q26" i="4"/>
  <c r="P26" i="4"/>
  <c r="O26" i="4"/>
  <c r="N26" i="4"/>
  <c r="M26" i="4"/>
  <c r="L26" i="4"/>
  <c r="K26" i="4"/>
  <c r="J26" i="4"/>
  <c r="I26" i="4"/>
  <c r="H26" i="4"/>
  <c r="G26" i="4"/>
  <c r="F26" i="4"/>
  <c r="E26" i="4"/>
  <c r="D26" i="4"/>
  <c r="C26" i="4"/>
  <c r="C23" i="4"/>
  <c r="G22" i="4"/>
  <c r="G19" i="4"/>
  <c r="G17" i="4"/>
  <c r="G16" i="4"/>
  <c r="G15" i="4"/>
  <c r="G13" i="4"/>
  <c r="G12" i="4"/>
  <c r="G11" i="4"/>
  <c r="G10" i="4"/>
  <c r="J11" i="5"/>
  <c r="J17" i="5"/>
  <c r="K11" i="5"/>
  <c r="K17" i="5"/>
  <c r="D54" i="8"/>
  <c r="AJ53" i="8"/>
  <c r="AJ54" i="8"/>
  <c r="L11" i="5"/>
  <c r="B34" i="4"/>
  <c r="B31" i="4"/>
  <c r="J31" i="4"/>
  <c r="H31" i="4"/>
  <c r="L31" i="4"/>
  <c r="D31" i="4"/>
  <c r="N31" i="4"/>
  <c r="F31" i="4"/>
  <c r="K31" i="4"/>
  <c r="G31" i="4"/>
  <c r="I31" i="4"/>
  <c r="L17" i="5"/>
  <c r="M11" i="5"/>
  <c r="E31" i="4"/>
  <c r="C31" i="4"/>
  <c r="M31" i="4"/>
  <c r="M17" i="5"/>
  <c r="N11" i="5"/>
  <c r="O11" i="5"/>
  <c r="N17" i="5"/>
  <c r="O17" i="5"/>
  <c r="P11" i="5"/>
  <c r="P17" i="5"/>
  <c r="Q11" i="5"/>
  <c r="Q17" i="5"/>
  <c r="R11" i="5"/>
  <c r="S11" i="5"/>
  <c r="R17" i="5"/>
  <c r="S17" i="5"/>
  <c r="T11" i="5"/>
  <c r="T17" i="5"/>
  <c r="U11" i="5"/>
  <c r="V11" i="5"/>
  <c r="U17" i="5"/>
  <c r="V17" i="5"/>
  <c r="W11" i="5"/>
  <c r="W17" i="5"/>
  <c r="X11" i="5"/>
  <c r="X17" i="5"/>
  <c r="Y11" i="5"/>
  <c r="Y17" i="5"/>
  <c r="Z11" i="5"/>
  <c r="Z17" i="5"/>
  <c r="AA11" i="5"/>
  <c r="AB11" i="5"/>
  <c r="AA17" i="5"/>
  <c r="AB17" i="5"/>
  <c r="AC11" i="5"/>
  <c r="AD11" i="5"/>
  <c r="AC17" i="5"/>
  <c r="AE11" i="5"/>
  <c r="AD17" i="5"/>
  <c r="AF11" i="5"/>
  <c r="AE17" i="5"/>
  <c r="AF17" i="5"/>
  <c r="AG11" i="5"/>
  <c r="AG17" i="5"/>
  <c r="AH11" i="5"/>
  <c r="AI11" i="5"/>
  <c r="AI17" i="5"/>
  <c r="AH17" i="5"/>
</calcChain>
</file>

<file path=xl/comments1.xml><?xml version="1.0" encoding="utf-8"?>
<comments xmlns="http://schemas.openxmlformats.org/spreadsheetml/2006/main">
  <authors>
    <author/>
  </authors>
  <commentList>
    <comment ref="F4" authorId="0">
      <text>
        <r>
          <rPr>
            <sz val="10"/>
            <color rgb="FF000000"/>
            <rFont val="Arial"/>
          </rPr>
          <t>Reason behind the retirement date</t>
        </r>
      </text>
    </comment>
    <comment ref="G4" authorId="0">
      <text>
        <r>
          <rPr>
            <sz val="10"/>
            <color rgb="FF000000"/>
            <rFont val="Arial"/>
          </rPr>
          <t>Reason behind the retirement date</t>
        </r>
      </text>
    </comment>
    <comment ref="H4" authorId="0">
      <text>
        <r>
          <rPr>
            <sz val="10"/>
            <color rgb="FF000000"/>
            <rFont val="Arial"/>
          </rPr>
          <t>Reason behind the retirement date</t>
        </r>
      </text>
    </comment>
    <comment ref="I4" authorId="0">
      <text>
        <r>
          <rPr>
            <sz val="10"/>
            <color rgb="FF000000"/>
            <rFont val="Arial"/>
          </rPr>
          <t>Reason behind the retirement date</t>
        </r>
      </text>
    </comment>
  </commentList>
</comments>
</file>

<file path=xl/sharedStrings.xml><?xml version="1.0" encoding="utf-8"?>
<sst xmlns="http://schemas.openxmlformats.org/spreadsheetml/2006/main" count="311" uniqueCount="207">
  <si>
    <t>Policy</t>
  </si>
  <si>
    <t>Regulation framework modelled</t>
  </si>
  <si>
    <t>Calculations/explanation</t>
  </si>
  <si>
    <t>Implementation schedule</t>
  </si>
  <si>
    <t>Notes</t>
  </si>
  <si>
    <t>Source</t>
  </si>
  <si>
    <t>Additional sources</t>
  </si>
  <si>
    <t>Phase out of coal by 2030</t>
  </si>
  <si>
    <t>AB Climate Leadership Plan</t>
  </si>
  <si>
    <t>Total</t>
  </si>
  <si>
    <t>Various sources documented in the 'coal phase-out' tab</t>
  </si>
  <si>
    <t>Boolean Use Non BAU Mandated Capacity Construction Schedule = 1</t>
  </si>
  <si>
    <t xml:space="preserve">Tell the model to pull from PMCCS instead of BPMCCS, which models announced renewable energy ramp up as well as coal-to-gas conversions. </t>
  </si>
  <si>
    <t>Wind and solar construction are mandated to reflect renewable energy policies that were implemented after 2016 and therefore aren't reflected in the renewable energy construction in the BAU scenario. This also allows for modelling the conversion of coal units to gas. Details and sources available in the elec/PMCCS variable.</t>
  </si>
  <si>
    <t>Sources (for coal to gas converstion and renewable energy development) are documented in the "Assumptions" tab of elec/PMCCS.</t>
  </si>
  <si>
    <t>Limit on oilsands emissions (100 Mt)</t>
  </si>
  <si>
    <t>Fraction of Installation and System Integration Issues Remedied = 1</t>
  </si>
  <si>
    <t>The oilsands limit is modelled as a lever that can be activated to provide an estimate of emissions reductions provided by the policy. It assumes the 100 Mt limit is reached (as per a 2018 Pembina analysis) and a constant emissions intensity of oilsands production throughout the simulation.</t>
  </si>
  <si>
    <t>The policy lever uses an ad-hoc implementation schedule.</t>
  </si>
  <si>
    <t>Analysis by Pembina shows limit reached in 2025 https://www.ceaa-acee.gc.ca/050/documents/p65505/125100E.pdf#page=139</t>
  </si>
  <si>
    <t>Carbon tax</t>
  </si>
  <si>
    <t>Ministerial order, Dec 2017. https://www.alberta.ca/assets/documents/CCEMA-fund-credit-ministerial-order.PDF</t>
  </si>
  <si>
    <t>Carbon Tax[transportation sector] = 50</t>
  </si>
  <si>
    <t xml:space="preserve">It should be noted that recent research has highlighted that reported methane emissions are likely to be vastly underestimated. While this scenario did not take this approach, the variable indst/BPEiC allows users running the model locally to artificially increase the leak rate of methane according to a number of recent reports on the issue. </t>
  </si>
  <si>
    <t>Pan Canadian Framework</t>
  </si>
  <si>
    <t>PCF</t>
  </si>
  <si>
    <t>EV Sales</t>
  </si>
  <si>
    <t>Additional Minimum Required EV Sales Percentage[passenger,LDVs] = 0.3</t>
  </si>
  <si>
    <t>The striingency of this policy was not announced in the PCF but has been announced since then</t>
  </si>
  <si>
    <t>http://www.cleanenergyministerial.org/News/new-cem-campaign-aims-for-goal-of-30-new-electric-vehicle-sales-by-2030-85068.html</t>
  </si>
  <si>
    <t>Additional Minimum Required EV Sales Percentage[passenger,HDVs] = 0.3</t>
  </si>
  <si>
    <t>Additional Minimum Required EV Sales Percentage[freight,LDVs] = 0.3</t>
  </si>
  <si>
    <t>Additional Minimum Required EV Sales Percentage[freight,HDVs] = 0.3</t>
  </si>
  <si>
    <t>Enhance investment in public transit</t>
  </si>
  <si>
    <t>Fraction of TDM Package Implemented[passenger] = 0.4</t>
  </si>
  <si>
    <t>Assume 40% of IEA passenger DM package is implemented by 2030 as a result of this investment</t>
  </si>
  <si>
    <t>Our assumptons about what this investment will do for DSM</t>
  </si>
  <si>
    <t>Net zero energy ready new buildings in 2030</t>
  </si>
  <si>
    <t xml:space="preserve">Lifetime extension under </t>
  </si>
  <si>
    <t>Regulation of the minister of natural gas development and minister responsible for housing and deputy premier, Building Act, Province of BC, Tables on page 5, 6, 7 and 10</t>
  </si>
  <si>
    <t>Residential</t>
  </si>
  <si>
    <t>Reduction in E Use Allowed by Component Eff Std[heating,urban residential] = 0.538</t>
  </si>
  <si>
    <t>From 211kwhr/m2 now to 45kwhr/m2 in 2030 = 78.7% reduction in energy use, assume half from heating and half from envelope (accounting for the fact that envelope energy use is multiplied by heating in the model = 53.8% each for residential); so 53.8% reduction in 2030 for heating, cooling and envelope, 78.7% reduction in 2030 for lighting and appliances</t>
  </si>
  <si>
    <t>Reduction in E Use Allowed by Component Eff Std[heating,rural residential] = 0.538</t>
  </si>
  <si>
    <t>Unit name</t>
  </si>
  <si>
    <t>Reduction in E Use Allowed by Component Eff Std[cooling and ventilation,urban residential] = 0.538</t>
  </si>
  <si>
    <t>Reduction in E Use Allowed by Component Eff Std[cooling and ventilation,rural residential] = 0.538</t>
  </si>
  <si>
    <t>Reduction in E Use Allowed by Component Eff Std[envelope,urban residential] = 0.538</t>
  </si>
  <si>
    <t>Reduction in E Use Allowed by Component Eff Std[envelope,rural residential] = 0.538</t>
  </si>
  <si>
    <t>Province</t>
  </si>
  <si>
    <t>Capacity (MW)</t>
  </si>
  <si>
    <t>Year commissioned</t>
  </si>
  <si>
    <t>Retirement schedule as a coal plant</t>
  </si>
  <si>
    <t>Reduction in E Use Allowed by Component Eff Std[lighting,urban residential] = 0.787</t>
  </si>
  <si>
    <t>Reduction in E Use Allowed by Component Eff Std[lighting,rural residential] = 0.787</t>
  </si>
  <si>
    <t>Reduction in E Use Allowed by Component Eff Std[appliances,urban residential] = 0.787</t>
  </si>
  <si>
    <t>Reduction in E Use Allowed by Component Eff Std[appliances,rural residential] = 0.787</t>
  </si>
  <si>
    <t>Reduction in E Use Allowed by Component Eff Std[other component,urban residential] = 0.787</t>
  </si>
  <si>
    <t>Conversion to gas</t>
  </si>
  <si>
    <t>Reduction in E Use Allowed by Component Eff Std[other component,rural residential] = 0.787</t>
  </si>
  <si>
    <t>Commercial</t>
  </si>
  <si>
    <t>Reduction in E Use Allowed by Component Eff Std[heating,commercial] = 0.479</t>
  </si>
  <si>
    <t>From 369kwhr/m2 now to 100kwhr/m2 in 2030 so 72.9% reduction in energy use, assume half from heating and half from envelope (accounting for the fact that envelope energy use is multiplied by heating in the model = 47.9% each for commercial); So 47.9% reduction in 2030 for heating, cooling and envelope, 72.9% reduction in 2030 for lighting and appliances</t>
  </si>
  <si>
    <t>Reduction in E Use Allowed by Component Eff Std[cooling and ventilation,commercial] = 0.479</t>
  </si>
  <si>
    <t>Life extension</t>
  </si>
  <si>
    <t>Reduction in E Use Allowed by Component Eff Std[envelope,commercial] = 0.479</t>
  </si>
  <si>
    <t>Reduction in E Use Allowed by Component Eff Std[lighting,commercial] = 0.729</t>
  </si>
  <si>
    <t>Details</t>
  </si>
  <si>
    <t>Reduction in E Use Allowed by Component Eff Std[appliances,commercial] = 0.729</t>
  </si>
  <si>
    <t>Reduction in E Use Allowed by Component Eff Std[other component,commercial] = 0.729</t>
  </si>
  <si>
    <t>Battle River 3</t>
  </si>
  <si>
    <t>AB</t>
  </si>
  <si>
    <t>2012 Federal regulation</t>
  </si>
  <si>
    <t>Sundance 1</t>
  </si>
  <si>
    <t>Early retirement</t>
  </si>
  <si>
    <t>HR Milner 1</t>
  </si>
  <si>
    <t>Runs at 9% C.F. using a mix of coal and wood after 2019 and util 2029 – assume retirement in 2019</t>
  </si>
  <si>
    <t>Sundance 2</t>
  </si>
  <si>
    <t>Mothballed, January 1, 2018 (mothballed, will be available to service in 2020)</t>
  </si>
  <si>
    <t>Battle River 4</t>
  </si>
  <si>
    <t>ATCO announced coal to gas conversion in 2017, but never followed up</t>
  </si>
  <si>
    <t>Sundance 3</t>
  </si>
  <si>
    <t>Mothballed on April 1, 2018 for up to 2 years. Coal to gas conversion in 2021-2023 by TransAlta</t>
  </si>
  <si>
    <t>Sundance 4</t>
  </si>
  <si>
    <t>Mothballed on April 1, 2019 for up to 2 years. Coal to gas conversion in 2021-2023 by TransAlta</t>
  </si>
  <si>
    <t>Sundance 5</t>
  </si>
  <si>
    <t>Mothballed on April 1, 2018 for up to 1 years. Coal to gas conversion in 2021-2023 by TransAlta</t>
  </si>
  <si>
    <t>Sundance 6</t>
  </si>
  <si>
    <t>Coal to gas conversion TransAlta</t>
  </si>
  <si>
    <t>Battle River 5</t>
  </si>
  <si>
    <t>Keephills 1</t>
  </si>
  <si>
    <t>Keephills 2</t>
  </si>
  <si>
    <t>Sheerness 1</t>
  </si>
  <si>
    <t xml:space="preserve">The AB-EPS is coded to automatically account for a 2% annual inflation. As a result, this 2% increase needs to be removed from the carbon tax price entered to the model. </t>
  </si>
  <si>
    <t>Coal to gas conversion ATCO between 2020 and 2022</t>
  </si>
  <si>
    <t>Genesee 2</t>
  </si>
  <si>
    <t>Inflation</t>
  </si>
  <si>
    <t>2018/9 Federal regulation</t>
  </si>
  <si>
    <t>Sheerness 2</t>
  </si>
  <si>
    <t>Coal to gas conversion ATCO 2020 and 2022</t>
  </si>
  <si>
    <t>Genesee 1</t>
  </si>
  <si>
    <t>Genesee 3</t>
  </si>
  <si>
    <t>Keephills 3</t>
  </si>
  <si>
    <t>Price of carbon tax (current $/tonne)</t>
  </si>
  <si>
    <t>Coal capacity</t>
  </si>
  <si>
    <t>Coal capacity retirement</t>
  </si>
  <si>
    <t>Carbon tax to enter into the EPS:</t>
  </si>
  <si>
    <t>FOPITY code</t>
  </si>
  <si>
    <t>Coal-to-gas conversion</t>
  </si>
  <si>
    <t>Adjustment (PCF consistent scenario)</t>
  </si>
  <si>
    <t>Cumulative coal capacity retirement (%)</t>
  </si>
  <si>
    <t>Total C2G conversion (MW)</t>
  </si>
  <si>
    <t>Max coal capacity retirement</t>
  </si>
  <si>
    <t>Code for the .CIN file</t>
  </si>
  <si>
    <t>These apply to new components, not just new buildings, so this policy addresses the new building code for 2022 mentioned in the PCF as well. This assumes prep to meet the building codes will start in 2022. This policy is modelled using the following policy levers.</t>
  </si>
  <si>
    <t>30% of LDV and HDV sales by 2030</t>
  </si>
  <si>
    <t>Boolean Rebate Program for Efficient Components[heating] = 1</t>
  </si>
  <si>
    <t>Boolean Rebate Program for Efficient Components[cooling and ventilation] = 1</t>
  </si>
  <si>
    <t>Boolean Rebate Program for Efficient Components[envelope] = 1</t>
  </si>
  <si>
    <t>Boolean Rebate Program for Efficient Components[lighting] = 1</t>
  </si>
  <si>
    <t>Energy efficiency</t>
  </si>
  <si>
    <t>https://open.alberta.ca/dataset/83285ecd-dbbe-4b6f-a1a2-ceaebf289fa3/resource/f6b4da5f-76d7-4ed2-9fd7-9a133c323440/download/clp-progress-report-2017-18-final.pdf</t>
  </si>
  <si>
    <t>https://efficiencyalberta.ca/itsbeenabigyear/?_ga=2.26743289.599294158.1551814236-801960559.1551814236</t>
  </si>
  <si>
    <t>Renewable energy development (30% by 2030)</t>
  </si>
  <si>
    <t>Fraction of Addressable Process Emissions Avoided via Worker Training = 0.1</t>
  </si>
  <si>
    <t>Methane (federal regulation)</t>
  </si>
  <si>
    <t>Coal-to-gas decommissionning</t>
  </si>
  <si>
    <t>Carbon Tax[electricity sector] = 50</t>
  </si>
  <si>
    <t>Carbon Tax[residential buildings sector] = 50</t>
  </si>
  <si>
    <t>Carbon Tax[commercial buildings sector] = 50</t>
  </si>
  <si>
    <t>Carbon Tax[industry sector] = 50</t>
  </si>
  <si>
    <t xml:space="preserve">Alberta energy efficiency policies save: </t>
  </si>
  <si>
    <t xml:space="preserve">1.46 million GJ/year in 2017 </t>
  </si>
  <si>
    <t>BTU</t>
  </si>
  <si>
    <t xml:space="preserve">17.9 million GJ over the lifetime of the measures </t>
  </si>
  <si>
    <t xml:space="preserve">BTU </t>
  </si>
  <si>
    <t>GJ to BTU</t>
  </si>
  <si>
    <t>BTU to GJ</t>
  </si>
  <si>
    <t xml:space="preserve">Source: </t>
  </si>
  <si>
    <t>BAU Total Primary Energy Use (BTU)</t>
  </si>
  <si>
    <t>Time (Year)</t>
  </si>
  <si>
    <t>Total Primary Energy Use[electricity] : MostRecentRun</t>
  </si>
  <si>
    <t>Total Primary Energy Use[hard coal] : MostRecentRun</t>
  </si>
  <si>
    <t>Total Primary Energy Use[natural gas] : MostRecentRun</t>
  </si>
  <si>
    <t>Total Primary Energy Use[nuclear] : MostRecentRun</t>
  </si>
  <si>
    <t>Total Primary Energy Use[hydro] : MostRecentRun</t>
  </si>
  <si>
    <t>Total Primary Energy Use[wind] : MostRecentRun</t>
  </si>
  <si>
    <t>Total Primary Energy Use[solar] : MostRecentRun</t>
  </si>
  <si>
    <t>Total Primary Energy Use[biomass] : MostRecentRun</t>
  </si>
  <si>
    <t>Total Primary Energy Use[petroleum gasoline] : MostRecentRun</t>
  </si>
  <si>
    <t>Total Primary Energy Use[petroleum diesel] : MostRecentRun</t>
  </si>
  <si>
    <t>Total Primary Energy Use[biofuel gasoline] : MostRecentRun</t>
  </si>
  <si>
    <t>Total Primary Energy Use[biofuel diesel] : MostRecentRun</t>
  </si>
  <si>
    <t>Total Primary Energy Use[jet fuel] : MostRecentRun</t>
  </si>
  <si>
    <t>Total Primary Energy Use[heat] : MostRecentRun</t>
  </si>
  <si>
    <t>Total Primary Energy Use[geothermal] : MostRecentRun</t>
  </si>
  <si>
    <t>Total Primary Energy Use[lignite] : MostRecentRun</t>
  </si>
  <si>
    <t>With rebate policy  - Total Primary Energy Use (BTU)</t>
  </si>
  <si>
    <t xml:space="preserve">Total energy use (BTU) </t>
  </si>
  <si>
    <t xml:space="preserve">Total cumulative reductions </t>
  </si>
  <si>
    <t xml:space="preserve">Reductions from BAU (BTU) </t>
  </si>
  <si>
    <t>Reductions from BAU (GJ)</t>
  </si>
  <si>
    <t>Policy levers:</t>
  </si>
  <si>
    <t xml:space="preserve">Turn on rebate program for efficient components for heating, cooling, envelope and lighting </t>
  </si>
  <si>
    <t xml:space="preserve">Implementation schedule: </t>
  </si>
  <si>
    <t>Pull BAU Total Primary Energy Use from EPS:</t>
  </si>
  <si>
    <t xml:space="preserve">Implement energy efficiency policy levers and pull updated Total Primary Energy Use from EPS: </t>
  </si>
  <si>
    <t xml:space="preserve">Carbon tax (federal regulation) </t>
  </si>
  <si>
    <t xml:space="preserve">Implementation schedule allows for decommissiong the right amount each year. All coal is phased out by 2029. See "Calculation_Coal phase out" tab for details on this calculation. </t>
  </si>
  <si>
    <t xml:space="preserve">30$ by 2018 then pauses until 2021, before increasing by $10/tonne in 2021 and 2022 to comply with federal regulations. </t>
  </si>
  <si>
    <t xml:space="preserve">An implementation schedule is used for this policy. Carbon tax increases until 2022 and then stays constant. See "Calculation_Carbon tax" tab for details on how this calculation was adjusted for inflation. </t>
  </si>
  <si>
    <t>Turned on rebates for heating, cooling, envelope and lighting building components in order to achieve the cumulative energy use reduction of 17.9GJ estimated to result from the energy efficiency measures in the Climate Leadership Plan.</t>
  </si>
  <si>
    <t>Current Policy Regime scenario</t>
  </si>
  <si>
    <t>An implementation schedule is used to retire coal capacity in the correct years.</t>
  </si>
  <si>
    <t xml:space="preserve">No implementation schedule is used. </t>
  </si>
  <si>
    <t xml:space="preserve">An implementation schedule is used for this policy. Methane policy levers are increased until meeting the target in 2025, and then stay constant. </t>
  </si>
  <si>
    <t xml:space="preserve">This policy lever uses an implementation schedule to increase the EV sales mandate from 2018-2030 and then stay constant. </t>
  </si>
  <si>
    <t xml:space="preserve">This policy lever uses an implementation schedule to increase investment in public transit from 2018 to 2030, and then stay constant </t>
  </si>
  <si>
    <t xml:space="preserve">This policy lever uses an implementation schedule to increase building standards from 2022-2030 and then stay constant. </t>
  </si>
  <si>
    <t>Current Policy scenario: policy details</t>
  </si>
  <si>
    <t>Example: Further AB Ambition Scenario – policy details</t>
  </si>
  <si>
    <t>Baseline methane emissions, Alberta</t>
  </si>
  <si>
    <t>2012 baseline (Mt CO2e)</t>
  </si>
  <si>
    <t>2014 baseline (Mt CO2e)</t>
  </si>
  <si>
    <t>2025 baseline (Mt CO2e)</t>
  </si>
  <si>
    <t>https://www.catf.us/wp-content/uploads/2018/12/Albertas_Oil_Gas_Methane_Emissions_ECCC_AER.pdf</t>
  </si>
  <si>
    <t>Reduction (Mt CO2e)</t>
  </si>
  <si>
    <t>2025 controlled emissions (Mt CO2e)</t>
  </si>
  <si>
    <t>Reduction from 2012 baseline</t>
  </si>
  <si>
    <t>Reduction from 2014 baseline</t>
  </si>
  <si>
    <t>ECCC NIR 2018</t>
  </si>
  <si>
    <t>Value (Mt CO2e)</t>
  </si>
  <si>
    <t>ECCC regulation</t>
  </si>
  <si>
    <t>AB regulation</t>
  </si>
  <si>
    <t>Expected reductions from federal and provincial regulations</t>
  </si>
  <si>
    <t>This policy lever is set to achieve the intended industry methane emissions reduction target of 43.4% below 2012 levels in 2025. A CATF report indicated that federal methane rules are likely to achieve 43.4% emissions reduction in 2025 (see 'Methane' tab for details).</t>
  </si>
  <si>
    <t>Annual Additional Capacity Retired due to Early Retirement Policy[hard coal es] = 800</t>
  </si>
  <si>
    <t>Renewable energy development (50% by 2030)</t>
  </si>
  <si>
    <t>Additional Renewable Portfolio Std Percentage = 0.6</t>
  </si>
  <si>
    <t>An implementation schedule is used so that the policy is fully phased in by 2030.</t>
  </si>
  <si>
    <t>Additional policy to reach 50% of power supply generated by renewable sources by 2050</t>
  </si>
  <si>
    <t>Fraction of Methane Capture Opportunities Achieved = 0.653</t>
  </si>
  <si>
    <t>Additional LCFS Percentage = 0.13</t>
  </si>
  <si>
    <t>Low-carbon fuel standard</t>
  </si>
  <si>
    <t>This policy lowers the carbon intensity of fuels used in the transportation sector, including by increasing the blending with biofuels.</t>
  </si>
  <si>
    <t>Note: Only policies that are currently legislated through the Alberta Climate Leadership Plan or the Pan-Canadian Framework have been included in this Current Policy scenario</t>
  </si>
  <si>
    <t xml:space="preserve">An implementation schedule is used to turn on rebates from 2018-2025. This implementation schedule was not defined in the Climate Leadership Plan but was instead designed to achieve the correct amount of cumulative emissions reductions reported by the Alberta Government for these initatives. See "Calculation_Energy efficiency" tab for more details on how this policy lever was designed.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</si>
</sst>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0000"/>
    <numFmt numFmtId="165" formatCode="#,##0.0000"/>
    <numFmt numFmtId="166" formatCode="0.0%"/>
    <numFmt numFmtId="167" formatCode="_(* #,##0.0_);_(* \(#,##0.0\);_(* &quot;-&quot;??_);_(@_)"/>
  </numFmts>
  <fonts count="18" x14ac:knownFonts="1">
    <font>
      <sz val="10"/>
      <color rgb="FF000000"/>
      <name val="Arial"/>
    </font>
    <font>
      <sz val="10"/>
      <color rgb="FFFFFFFF"/>
      <name val="Arial"/>
      <family val="2"/>
    </font>
    <font>
      <sz val="10"/>
      <name val="Arial"/>
      <family val="2"/>
    </font>
    <font>
      <u/>
      <sz val="10"/>
      <color rgb="FF0000FF"/>
      <name val="Arial"/>
      <family val="2"/>
    </font>
    <font>
      <sz val="10"/>
      <color rgb="FFFFFFFF"/>
      <name val="Arial"/>
      <family val="2"/>
    </font>
    <font>
      <sz val="10"/>
      <color rgb="FF000000"/>
      <name val="Arial"/>
      <family val="2"/>
    </font>
    <font>
      <sz val="10"/>
      <color rgb="FFF3F3F3"/>
      <name val="Arial"/>
      <family val="2"/>
    </font>
    <font>
      <sz val="10"/>
      <name val="Arial"/>
      <family val="2"/>
    </font>
    <font>
      <sz val="16"/>
      <color rgb="FFFFFFFF"/>
      <name val="Arial"/>
      <family val="2"/>
    </font>
    <font>
      <b/>
      <sz val="10"/>
      <name val="Arial"/>
      <family val="2"/>
    </font>
    <font>
      <u/>
      <sz val="10"/>
      <color theme="11"/>
      <name val="Arial"/>
      <family val="2"/>
    </font>
    <font>
      <b/>
      <sz val="12"/>
      <color theme="1"/>
      <name val="Calibri"/>
      <family val="2"/>
      <scheme val="minor"/>
    </font>
    <font>
      <b/>
      <sz val="10"/>
      <color rgb="FF000000"/>
      <name val="Arial"/>
      <family val="2"/>
    </font>
    <font>
      <sz val="14"/>
      <name val="Arial"/>
      <family val="2"/>
    </font>
    <font>
      <u/>
      <sz val="10"/>
      <color theme="10"/>
      <name val="Arial"/>
      <family val="2"/>
    </font>
    <font>
      <sz val="10"/>
      <color rgb="FF000000"/>
      <name val="Arial"/>
      <family val="2"/>
    </font>
    <font>
      <sz val="14"/>
      <color rgb="FF000000"/>
      <name val="Arial"/>
      <family val="2"/>
    </font>
    <font>
      <sz val="10"/>
      <color theme="0"/>
      <name val="Arial"/>
      <family val="2"/>
    </font>
  </fonts>
  <fills count="8">
    <fill>
      <patternFill patternType="none"/>
    </fill>
    <fill>
      <patternFill patternType="gray125"/>
    </fill>
    <fill>
      <patternFill patternType="solid">
        <fgColor rgb="FF000000"/>
        <bgColor rgb="FF000000"/>
      </patternFill>
    </fill>
    <fill>
      <patternFill patternType="solid">
        <fgColor rgb="FF434343"/>
        <bgColor rgb="FF434343"/>
      </patternFill>
    </fill>
    <fill>
      <patternFill patternType="solid">
        <fgColor rgb="FFCFE2F3"/>
        <bgColor rgb="FFCFE2F3"/>
      </patternFill>
    </fill>
    <fill>
      <patternFill patternType="solid">
        <fgColor rgb="FF666666"/>
        <bgColor rgb="FF666666"/>
      </patternFill>
    </fill>
    <fill>
      <patternFill patternType="solid">
        <fgColor theme="3" tint="0.79998168889431442"/>
        <bgColor indexed="64"/>
      </patternFill>
    </fill>
    <fill>
      <patternFill patternType="solid">
        <fgColor theme="1" tint="4.9989318521683403E-2"/>
        <bgColor indexed="64"/>
      </patternFill>
    </fill>
  </fills>
  <borders count="2">
    <border>
      <left/>
      <right/>
      <top/>
      <bottom/>
      <diagonal/>
    </border>
    <border>
      <left/>
      <right/>
      <top/>
      <bottom/>
      <diagonal/>
    </border>
  </borders>
  <cellStyleXfs count="42">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43" fontId="15"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95">
    <xf numFmtId="0" fontId="0" fillId="0" borderId="0" xfId="0" applyFont="1" applyAlignment="1"/>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xf numFmtId="0" fontId="4" fillId="3" borderId="0" xfId="0" applyFont="1" applyFill="1" applyAlignment="1">
      <alignment horizontal="center" vertical="center" wrapText="1"/>
    </xf>
    <xf numFmtId="0" fontId="5" fillId="4" borderId="0" xfId="0" applyFont="1" applyFill="1" applyAlignment="1">
      <alignment horizontal="center" vertical="center" wrapText="1"/>
    </xf>
    <xf numFmtId="0" fontId="4"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0" borderId="0" xfId="0" applyFont="1" applyAlignment="1">
      <alignment horizontal="right"/>
    </xf>
    <xf numFmtId="0" fontId="7" fillId="0" borderId="0" xfId="0" applyFont="1" applyAlignment="1">
      <alignment horizontal="center"/>
    </xf>
    <xf numFmtId="0" fontId="7" fillId="4" borderId="0" xfId="0" applyFont="1" applyFill="1" applyAlignment="1">
      <alignment horizontal="center"/>
    </xf>
    <xf numFmtId="0" fontId="7" fillId="0" borderId="1" xfId="0" applyFont="1" applyBorder="1" applyAlignment="1"/>
    <xf numFmtId="0" fontId="7" fillId="0" borderId="1" xfId="0" applyFont="1" applyBorder="1" applyAlignment="1"/>
    <xf numFmtId="0" fontId="7" fillId="0" borderId="0" xfId="0" applyFont="1" applyAlignment="1"/>
    <xf numFmtId="0" fontId="7" fillId="4" borderId="0" xfId="0" applyFont="1" applyFill="1" applyAlignment="1">
      <alignment horizontal="center"/>
    </xf>
    <xf numFmtId="0" fontId="7" fillId="0" borderId="0" xfId="0" applyFont="1" applyAlignment="1"/>
    <xf numFmtId="0" fontId="7" fillId="0" borderId="1" xfId="0" applyFont="1" applyBorder="1" applyAlignment="1"/>
    <xf numFmtId="0" fontId="2" fillId="0" borderId="0" xfId="0" applyFont="1" applyAlignment="1">
      <alignment horizontal="right"/>
    </xf>
    <xf numFmtId="10" fontId="2" fillId="0" borderId="0" xfId="0" applyNumberFormat="1" applyFont="1" applyAlignment="1"/>
    <xf numFmtId="0" fontId="8" fillId="2" borderId="0" xfId="0" applyFont="1" applyFill="1" applyAlignment="1"/>
    <xf numFmtId="0" fontId="7" fillId="0" borderId="0" xfId="0" applyFont="1" applyAlignment="1">
      <alignment horizontal="right"/>
    </xf>
    <xf numFmtId="0" fontId="7" fillId="0" borderId="0" xfId="0" applyFont="1" applyAlignment="1">
      <alignment horizontal="center"/>
    </xf>
    <xf numFmtId="0" fontId="1" fillId="5" borderId="0" xfId="0" applyFont="1" applyFill="1" applyAlignment="1">
      <alignment horizontal="center" vertical="center" wrapText="1"/>
    </xf>
    <xf numFmtId="0" fontId="1" fillId="5" borderId="0" xfId="0" applyFont="1" applyFill="1" applyAlignment="1">
      <alignment horizontal="center" vertical="center" wrapText="1"/>
    </xf>
    <xf numFmtId="0" fontId="9" fillId="0" borderId="0" xfId="0" applyFont="1" applyAlignment="1">
      <alignment horizontal="right"/>
    </xf>
    <xf numFmtId="0" fontId="9" fillId="0" borderId="0" xfId="0" applyFont="1" applyAlignment="1"/>
    <xf numFmtId="0" fontId="9" fillId="0" borderId="0" xfId="0" applyFont="1" applyAlignment="1">
      <alignment horizontal="center"/>
    </xf>
    <xf numFmtId="0" fontId="9" fillId="0" borderId="0" xfId="0" applyFont="1"/>
    <xf numFmtId="4" fontId="2" fillId="0" borderId="0" xfId="0" applyNumberFormat="1" applyFont="1"/>
    <xf numFmtId="3" fontId="2" fillId="0" borderId="0" xfId="0" applyNumberFormat="1" applyFont="1"/>
    <xf numFmtId="164" fontId="2" fillId="0" borderId="0" xfId="0" applyNumberFormat="1" applyFont="1"/>
    <xf numFmtId="165" fontId="2" fillId="0" borderId="0" xfId="0" applyNumberFormat="1" applyFont="1"/>
    <xf numFmtId="3" fontId="9" fillId="0" borderId="0" xfId="0" applyNumberFormat="1" applyFont="1"/>
    <xf numFmtId="0" fontId="2" fillId="0" borderId="0" xfId="0" applyFont="1"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center"/>
    </xf>
    <xf numFmtId="0" fontId="11" fillId="6" borderId="0" xfId="0" applyFont="1" applyFill="1"/>
    <xf numFmtId="0" fontId="0" fillId="6" borderId="0" xfId="0" applyFill="1"/>
    <xf numFmtId="0" fontId="0" fillId="0" borderId="0" xfId="0"/>
    <xf numFmtId="11" fontId="0" fillId="6" borderId="0" xfId="0" applyNumberFormat="1" applyFill="1"/>
    <xf numFmtId="0" fontId="11" fillId="0" borderId="0" xfId="0" applyFont="1"/>
    <xf numFmtId="11" fontId="0" fillId="0" borderId="0" xfId="0" applyNumberFormat="1"/>
    <xf numFmtId="0" fontId="11" fillId="0" borderId="0" xfId="0" applyFont="1" applyFill="1"/>
    <xf numFmtId="11" fontId="11" fillId="6" borderId="0" xfId="0" applyNumberFormat="1" applyFont="1" applyFill="1"/>
    <xf numFmtId="11" fontId="0" fillId="0" borderId="0" xfId="0" applyNumberFormat="1" applyFill="1"/>
    <xf numFmtId="0" fontId="2" fillId="6" borderId="0" xfId="0" applyFont="1" applyFill="1" applyAlignment="1">
      <alignment horizontal="left" vertical="top"/>
    </xf>
    <xf numFmtId="0" fontId="12" fillId="6" borderId="0" xfId="0" applyFont="1" applyFill="1"/>
    <xf numFmtId="0" fontId="9" fillId="6" borderId="0" xfId="0" applyFont="1" applyFill="1" applyAlignment="1">
      <alignment horizontal="left" vertical="top" wrapText="1"/>
    </xf>
    <xf numFmtId="0" fontId="2" fillId="6" borderId="0" xfId="0" applyFont="1" applyFill="1" applyAlignment="1">
      <alignment horizontal="left" vertical="top" wrapText="1"/>
    </xf>
    <xf numFmtId="0" fontId="2" fillId="6" borderId="0" xfId="0" applyFont="1" applyFill="1" applyAlignment="1">
      <alignment horizontal="left" wrapText="1"/>
    </xf>
    <xf numFmtId="0" fontId="0" fillId="6" borderId="0" xfId="0" applyFont="1" applyFill="1" applyAlignment="1">
      <alignment horizontal="lef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2" fillId="6" borderId="0" xfId="0" applyFont="1" applyFill="1" applyAlignment="1">
      <alignment horizontal="left" vertical="top" wrapText="1"/>
    </xf>
    <xf numFmtId="0" fontId="0" fillId="0" borderId="0" xfId="0" applyFont="1" applyAlignment="1">
      <alignment horizontal="left"/>
    </xf>
    <xf numFmtId="0" fontId="1" fillId="2" borderId="0" xfId="0" applyFont="1" applyFill="1" applyAlignment="1">
      <alignment horizontal="left" vertical="center" wrapText="1"/>
    </xf>
    <xf numFmtId="0" fontId="0" fillId="6" borderId="0" xfId="0" applyFont="1" applyFill="1" applyAlignment="1">
      <alignment horizontal="left"/>
    </xf>
    <xf numFmtId="0" fontId="0" fillId="0" borderId="0" xfId="0" applyFont="1" applyFill="1" applyAlignment="1">
      <alignment horizontal="left"/>
    </xf>
    <xf numFmtId="0" fontId="13" fillId="0" borderId="1" xfId="0" applyFont="1" applyBorder="1" applyAlignment="1">
      <alignment horizontal="left"/>
    </xf>
    <xf numFmtId="0" fontId="13" fillId="0" borderId="1" xfId="0" applyFont="1" applyBorder="1" applyAlignment="1">
      <alignment horizontal="left" vertical="top"/>
    </xf>
    <xf numFmtId="0" fontId="0" fillId="0" borderId="0" xfId="0" applyFont="1" applyAlignment="1">
      <alignment horizontal="left" vertical="top"/>
    </xf>
    <xf numFmtId="0" fontId="0" fillId="0" borderId="1" xfId="0" applyFont="1" applyBorder="1" applyAlignment="1">
      <alignment horizontal="left" vertical="top"/>
    </xf>
    <xf numFmtId="0" fontId="0" fillId="6" borderId="0" xfId="0" applyFont="1" applyFill="1" applyAlignment="1">
      <alignment horizontal="left" vertical="top"/>
    </xf>
    <xf numFmtId="0" fontId="0" fillId="0" borderId="0" xfId="0" applyFont="1" applyFill="1" applyAlignment="1">
      <alignment horizontal="left" vertical="top"/>
    </xf>
    <xf numFmtId="0" fontId="1" fillId="2" borderId="0" xfId="0" applyFont="1" applyFill="1" applyAlignment="1">
      <alignment horizontal="center" vertical="center" wrapText="1"/>
    </xf>
    <xf numFmtId="0" fontId="0" fillId="0" borderId="0" xfId="0" applyFont="1" applyAlignment="1">
      <alignment horizontal="center" vertical="center"/>
    </xf>
    <xf numFmtId="0" fontId="5" fillId="0" borderId="0" xfId="0" applyFont="1" applyAlignment="1"/>
    <xf numFmtId="0" fontId="14" fillId="0" borderId="0" xfId="34" applyAlignment="1"/>
    <xf numFmtId="0" fontId="16" fillId="0" borderId="0" xfId="0" applyFont="1" applyAlignment="1"/>
    <xf numFmtId="0" fontId="17" fillId="7" borderId="0" xfId="0" applyFont="1" applyFill="1" applyAlignment="1">
      <alignment horizontal="center" vertical="center" wrapText="1"/>
    </xf>
    <xf numFmtId="166" fontId="5" fillId="0" borderId="0" xfId="0" applyNumberFormat="1" applyFont="1" applyAlignment="1"/>
    <xf numFmtId="167" fontId="5" fillId="0" borderId="0" xfId="35" applyNumberFormat="1" applyFont="1" applyAlignment="1"/>
    <xf numFmtId="0" fontId="2" fillId="6" borderId="0" xfId="0" applyFont="1" applyFill="1" applyAlignment="1">
      <alignment horizontal="left" vertical="top" wrapText="1"/>
    </xf>
    <xf numFmtId="0" fontId="0" fillId="6" borderId="0" xfId="0" applyFont="1" applyFill="1" applyAlignment="1">
      <alignment horizontal="left" vertical="top"/>
    </xf>
    <xf numFmtId="0" fontId="5" fillId="0" borderId="1" xfId="0" applyFont="1" applyBorder="1" applyAlignment="1">
      <alignment horizontal="left" vertical="center"/>
    </xf>
    <xf numFmtId="0" fontId="2" fillId="0" borderId="0" xfId="0" applyFont="1" applyFill="1" applyAlignment="1">
      <alignment horizontal="left" vertical="top" wrapText="1"/>
    </xf>
    <xf numFmtId="0" fontId="9" fillId="0" borderId="0" xfId="0" applyFont="1" applyFill="1" applyAlignment="1">
      <alignment horizontal="left" vertical="top" wrapText="1"/>
    </xf>
    <xf numFmtId="0" fontId="2" fillId="6" borderId="0" xfId="0" applyFont="1" applyFill="1" applyAlignment="1">
      <alignment horizontal="left" vertical="top" wrapText="1"/>
    </xf>
    <xf numFmtId="0" fontId="0" fillId="6" borderId="0" xfId="0" applyFont="1" applyFill="1" applyAlignment="1">
      <alignment horizontal="left"/>
    </xf>
    <xf numFmtId="0" fontId="9" fillId="6" borderId="0" xfId="0" applyFont="1" applyFill="1" applyAlignment="1">
      <alignment horizontal="left" vertical="top" wrapText="1"/>
    </xf>
    <xf numFmtId="0" fontId="0" fillId="6" borderId="0" xfId="0" applyFont="1" applyFill="1" applyAlignment="1">
      <alignment horizontal="left" vertical="top"/>
    </xf>
    <xf numFmtId="0" fontId="2" fillId="0" borderId="0" xfId="0" applyFont="1" applyFill="1" applyAlignment="1">
      <alignment horizontal="left" vertical="top" wrapText="1"/>
    </xf>
    <xf numFmtId="0" fontId="2" fillId="6" borderId="0" xfId="0" applyFont="1" applyFill="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Fill="1" applyAlignment="1">
      <alignment horizontal="left" vertical="top" wrapText="1"/>
    </xf>
    <xf numFmtId="0" fontId="0" fillId="0" borderId="0" xfId="0" applyFont="1" applyAlignment="1">
      <alignment horizontal="left"/>
    </xf>
    <xf numFmtId="0" fontId="0" fillId="6" borderId="0" xfId="0" applyFont="1" applyFill="1" applyAlignment="1">
      <alignment horizontal="left"/>
    </xf>
    <xf numFmtId="0" fontId="9" fillId="6" borderId="0" xfId="0" applyFont="1" applyFill="1" applyAlignment="1">
      <alignment horizontal="left" vertical="top" wrapText="1" indent="1"/>
    </xf>
    <xf numFmtId="0" fontId="9" fillId="6" borderId="0" xfId="0" applyFont="1" applyFill="1" applyAlignment="1">
      <alignment horizontal="left" vertical="top" wrapText="1"/>
    </xf>
    <xf numFmtId="0" fontId="0" fillId="6" borderId="0" xfId="0" applyFont="1"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3" fillId="6" borderId="0" xfId="0" applyFont="1" applyFill="1" applyAlignment="1">
      <alignment horizontal="left" vertical="top" wrapText="1"/>
    </xf>
  </cellXfs>
  <cellStyles count="42">
    <cellStyle name="Comma" xfId="35" builtinId="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Hyperlink" xfId="3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cleanenergyministerial.org/News/new-cem-campaign-aims-for-goal-of-30-new-electric-vehicle-sales-by-2030-85068.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tf.us/wp-content/uploads/2018/12/Albertas_Oil_Gas_Methane_Emissions_ECCC_AER.pdf"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8"/>
  <sheetViews>
    <sheetView workbookViewId="0">
      <selection activeCell="C7" sqref="C7"/>
    </sheetView>
  </sheetViews>
  <sheetFormatPr baseColWidth="10" defaultColWidth="14.5" defaultRowHeight="15.75" customHeight="1" x14ac:dyDescent="0"/>
  <cols>
    <col min="1" max="1" width="26.83203125" style="55" customWidth="1"/>
    <col min="2" max="2" width="14.5" style="55"/>
    <col min="3" max="3" width="67.1640625" style="55" customWidth="1"/>
    <col min="4" max="4" width="42.6640625" style="55" customWidth="1"/>
    <col min="5" max="5" width="25.33203125" style="55" customWidth="1"/>
    <col min="6" max="6" width="33.5" style="55" customWidth="1"/>
    <col min="7" max="7" width="24.33203125" style="55" customWidth="1"/>
    <col min="8" max="8" width="39" style="55" customWidth="1"/>
    <col min="9" max="16384" width="14.5" style="55"/>
  </cols>
  <sheetData>
    <row r="1" spans="1:9" ht="17">
      <c r="A1" s="59" t="s">
        <v>179</v>
      </c>
    </row>
    <row r="2" spans="1:9" ht="15.75" customHeight="1">
      <c r="A2" s="75" t="s">
        <v>205</v>
      </c>
    </row>
    <row r="3" spans="1:9" ht="15.75" customHeight="1">
      <c r="A3" s="36"/>
    </row>
    <row r="4" spans="1:9" ht="41" customHeight="1">
      <c r="A4" s="56" t="s">
        <v>0</v>
      </c>
      <c r="B4" s="56" t="s">
        <v>1</v>
      </c>
      <c r="C4" s="56" t="s">
        <v>113</v>
      </c>
      <c r="D4" s="56" t="s">
        <v>2</v>
      </c>
      <c r="E4" s="56" t="s">
        <v>3</v>
      </c>
      <c r="F4" s="56" t="s">
        <v>4</v>
      </c>
      <c r="G4" s="56" t="s">
        <v>5</v>
      </c>
      <c r="H4" s="56" t="s">
        <v>6</v>
      </c>
    </row>
    <row r="5" spans="1:9" ht="48">
      <c r="A5" s="34" t="s">
        <v>7</v>
      </c>
      <c r="B5" s="1" t="s">
        <v>8</v>
      </c>
      <c r="C5" s="1" t="s">
        <v>196</v>
      </c>
      <c r="D5" s="1" t="s">
        <v>168</v>
      </c>
      <c r="E5" s="1" t="s">
        <v>173</v>
      </c>
      <c r="F5" s="1"/>
      <c r="G5" s="1" t="s">
        <v>10</v>
      </c>
      <c r="H5" s="1"/>
      <c r="I5" s="2"/>
    </row>
    <row r="6" spans="1:9" s="57" customFormat="1" ht="96">
      <c r="A6" s="48" t="s">
        <v>123</v>
      </c>
      <c r="B6" s="49" t="s">
        <v>8</v>
      </c>
      <c r="C6" s="49" t="s">
        <v>11</v>
      </c>
      <c r="D6" s="49" t="s">
        <v>12</v>
      </c>
      <c r="E6" s="49" t="s">
        <v>174</v>
      </c>
      <c r="F6" s="49" t="s">
        <v>13</v>
      </c>
      <c r="G6" s="49" t="s">
        <v>14</v>
      </c>
      <c r="H6" s="49"/>
      <c r="I6" s="50"/>
    </row>
    <row r="7" spans="1:9" ht="43" customHeight="1">
      <c r="A7" s="85" t="s">
        <v>167</v>
      </c>
      <c r="B7" s="84" t="s">
        <v>24</v>
      </c>
      <c r="C7" s="1" t="s">
        <v>22</v>
      </c>
      <c r="D7" s="84" t="s">
        <v>169</v>
      </c>
      <c r="E7" s="84" t="s">
        <v>170</v>
      </c>
      <c r="F7" s="84"/>
      <c r="G7" s="87" t="s">
        <v>25</v>
      </c>
      <c r="H7" s="84" t="s">
        <v>21</v>
      </c>
      <c r="I7" s="2"/>
    </row>
    <row r="8" spans="1:9" ht="12">
      <c r="A8" s="85"/>
      <c r="B8" s="84"/>
      <c r="C8" s="1" t="s">
        <v>127</v>
      </c>
      <c r="D8" s="84"/>
      <c r="E8" s="84"/>
      <c r="F8" s="84"/>
      <c r="G8" s="87"/>
      <c r="H8" s="84"/>
      <c r="I8" s="2"/>
    </row>
    <row r="9" spans="1:9" ht="12">
      <c r="A9" s="85"/>
      <c r="B9" s="84"/>
      <c r="C9" s="1" t="s">
        <v>128</v>
      </c>
      <c r="D9" s="84"/>
      <c r="E9" s="84"/>
      <c r="F9" s="84"/>
      <c r="G9" s="87"/>
      <c r="H9" s="84"/>
      <c r="I9" s="2"/>
    </row>
    <row r="10" spans="1:9" ht="12">
      <c r="A10" s="85"/>
      <c r="B10" s="84"/>
      <c r="C10" s="1" t="s">
        <v>129</v>
      </c>
      <c r="D10" s="84"/>
      <c r="E10" s="84"/>
      <c r="F10" s="84"/>
      <c r="G10" s="87"/>
      <c r="H10" s="84"/>
      <c r="I10" s="2"/>
    </row>
    <row r="11" spans="1:9" ht="12">
      <c r="A11" s="85"/>
      <c r="B11" s="84"/>
      <c r="C11" s="1" t="s">
        <v>130</v>
      </c>
      <c r="D11" s="84"/>
      <c r="E11" s="84"/>
      <c r="F11" s="84"/>
      <c r="G11" s="87"/>
      <c r="H11" s="84"/>
      <c r="I11" s="2"/>
    </row>
    <row r="12" spans="1:9" s="79" customFormat="1" ht="34" customHeight="1">
      <c r="A12" s="90" t="s">
        <v>125</v>
      </c>
      <c r="B12" s="83" t="s">
        <v>24</v>
      </c>
      <c r="C12" s="78" t="s">
        <v>201</v>
      </c>
      <c r="D12" s="83" t="s">
        <v>195</v>
      </c>
      <c r="E12" s="83" t="s">
        <v>175</v>
      </c>
      <c r="F12" s="83" t="s">
        <v>23</v>
      </c>
      <c r="G12" s="88" t="s">
        <v>25</v>
      </c>
      <c r="H12" s="51"/>
      <c r="I12" s="50"/>
    </row>
    <row r="13" spans="1:9" s="79" customFormat="1" ht="99" customHeight="1">
      <c r="A13" s="90"/>
      <c r="B13" s="83"/>
      <c r="C13" s="78" t="s">
        <v>124</v>
      </c>
      <c r="D13" s="83"/>
      <c r="E13" s="83"/>
      <c r="F13" s="83"/>
      <c r="G13" s="88"/>
      <c r="H13" s="78"/>
      <c r="I13" s="50"/>
    </row>
    <row r="14" spans="1:9" s="58" customFormat="1" ht="47" customHeight="1">
      <c r="A14" s="86" t="s">
        <v>120</v>
      </c>
      <c r="B14" s="82" t="s">
        <v>8</v>
      </c>
      <c r="C14" s="33" t="s">
        <v>116</v>
      </c>
      <c r="D14" s="82" t="s">
        <v>171</v>
      </c>
      <c r="E14" s="82" t="s">
        <v>206</v>
      </c>
      <c r="F14" s="82"/>
      <c r="G14" s="82" t="s">
        <v>121</v>
      </c>
      <c r="H14" s="82" t="s">
        <v>122</v>
      </c>
    </row>
    <row r="15" spans="1:9" ht="12">
      <c r="A15" s="86"/>
      <c r="B15" s="82"/>
      <c r="C15" s="35" t="s">
        <v>117</v>
      </c>
      <c r="D15" s="82"/>
      <c r="E15" s="82"/>
      <c r="F15" s="82"/>
      <c r="G15" s="82"/>
      <c r="H15" s="82"/>
    </row>
    <row r="16" spans="1:9" ht="12">
      <c r="A16" s="86"/>
      <c r="B16" s="82"/>
      <c r="C16" s="35" t="s">
        <v>118</v>
      </c>
      <c r="D16" s="82"/>
      <c r="E16" s="82"/>
      <c r="F16" s="82"/>
      <c r="G16" s="82"/>
      <c r="H16" s="82"/>
    </row>
    <row r="17" spans="1:8" ht="87" customHeight="1">
      <c r="A17" s="86"/>
      <c r="B17" s="82"/>
      <c r="C17" s="35" t="s">
        <v>119</v>
      </c>
      <c r="D17" s="82"/>
      <c r="E17" s="82"/>
      <c r="F17" s="82"/>
      <c r="G17" s="82"/>
      <c r="H17" s="82"/>
    </row>
    <row r="18" spans="1:8" ht="15.75" customHeight="1">
      <c r="A18" s="35"/>
      <c r="B18" s="35"/>
      <c r="C18" s="35"/>
      <c r="D18" s="35"/>
      <c r="E18" s="35"/>
      <c r="F18" s="35"/>
      <c r="G18" s="35"/>
      <c r="H18" s="35"/>
    </row>
  </sheetData>
  <mergeCells count="20">
    <mergeCell ref="A14:A17"/>
    <mergeCell ref="B14:B17"/>
    <mergeCell ref="A7:A11"/>
    <mergeCell ref="B7:B11"/>
    <mergeCell ref="A12:A13"/>
    <mergeCell ref="B12:B13"/>
    <mergeCell ref="G7:G11"/>
    <mergeCell ref="D7:D11"/>
    <mergeCell ref="E7:E11"/>
    <mergeCell ref="F7:F11"/>
    <mergeCell ref="G12:G13"/>
    <mergeCell ref="E12:E13"/>
    <mergeCell ref="H14:H17"/>
    <mergeCell ref="F14:F17"/>
    <mergeCell ref="F12:F13"/>
    <mergeCell ref="D12:D13"/>
    <mergeCell ref="H7:H11"/>
    <mergeCell ref="D14:D17"/>
    <mergeCell ref="E14:E17"/>
    <mergeCell ref="G14:G1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election activeCell="D7" sqref="D7"/>
    </sheetView>
  </sheetViews>
  <sheetFormatPr baseColWidth="10" defaultRowHeight="12" x14ac:dyDescent="0"/>
  <cols>
    <col min="1" max="1" width="28.83203125" style="61" customWidth="1"/>
    <col min="2" max="2" width="40.6640625" style="61" customWidth="1"/>
    <col min="3" max="3" width="75.33203125" style="61" bestFit="1" customWidth="1"/>
    <col min="4" max="4" width="32.1640625" style="61" customWidth="1"/>
    <col min="5" max="5" width="31.1640625" style="61" customWidth="1"/>
    <col min="6" max="6" width="28" style="61" customWidth="1"/>
    <col min="7" max="7" width="26.33203125" style="61" customWidth="1"/>
    <col min="8" max="8" width="26" style="61" customWidth="1"/>
    <col min="9" max="16384" width="10.83203125" style="61"/>
  </cols>
  <sheetData>
    <row r="1" spans="1:9" ht="17">
      <c r="A1" s="60" t="s">
        <v>180</v>
      </c>
    </row>
    <row r="2" spans="1:9" ht="15.75" customHeight="1">
      <c r="A2" s="62"/>
    </row>
    <row r="3" spans="1:9" ht="15.75" customHeight="1"/>
    <row r="4" spans="1:9" s="66" customFormat="1" ht="41" customHeight="1">
      <c r="A4" s="65" t="s">
        <v>0</v>
      </c>
      <c r="B4" s="65" t="s">
        <v>1</v>
      </c>
      <c r="C4" s="65" t="s">
        <v>113</v>
      </c>
      <c r="D4" s="65" t="s">
        <v>2</v>
      </c>
      <c r="E4" s="65" t="s">
        <v>3</v>
      </c>
      <c r="F4" s="65" t="s">
        <v>4</v>
      </c>
      <c r="G4" s="65" t="s">
        <v>5</v>
      </c>
      <c r="H4" s="65" t="s">
        <v>6</v>
      </c>
    </row>
    <row r="5" spans="1:9" ht="60">
      <c r="A5" s="52" t="s">
        <v>7</v>
      </c>
      <c r="B5" s="53" t="s">
        <v>8</v>
      </c>
      <c r="C5" s="53" t="s">
        <v>196</v>
      </c>
      <c r="D5" s="53" t="s">
        <v>168</v>
      </c>
      <c r="E5" s="53" t="s">
        <v>173</v>
      </c>
      <c r="F5" s="53"/>
      <c r="G5" s="53" t="s">
        <v>10</v>
      </c>
      <c r="H5" s="53"/>
      <c r="I5" s="53"/>
    </row>
    <row r="6" spans="1:9" s="63" customFormat="1" ht="132">
      <c r="A6" s="90" t="s">
        <v>197</v>
      </c>
      <c r="B6" s="54" t="s">
        <v>8</v>
      </c>
      <c r="C6" s="54" t="s">
        <v>11</v>
      </c>
      <c r="D6" s="54" t="s">
        <v>12</v>
      </c>
      <c r="E6" s="54" t="s">
        <v>174</v>
      </c>
      <c r="F6" s="54" t="s">
        <v>13</v>
      </c>
      <c r="G6" s="54" t="s">
        <v>14</v>
      </c>
      <c r="H6" s="54"/>
      <c r="I6" s="54"/>
    </row>
    <row r="7" spans="1:9" s="74" customFormat="1" ht="36">
      <c r="A7" s="90"/>
      <c r="B7" s="73"/>
      <c r="C7" s="73" t="s">
        <v>198</v>
      </c>
      <c r="D7" s="73" t="s">
        <v>200</v>
      </c>
      <c r="E7" s="73" t="s">
        <v>199</v>
      </c>
      <c r="F7" s="73"/>
      <c r="G7" s="73"/>
      <c r="H7" s="73"/>
      <c r="I7" s="73"/>
    </row>
    <row r="8" spans="1:9" s="64" customFormat="1" ht="48">
      <c r="A8" s="77" t="s">
        <v>203</v>
      </c>
      <c r="B8" s="76"/>
      <c r="C8" s="76" t="s">
        <v>202</v>
      </c>
      <c r="D8" s="76" t="s">
        <v>204</v>
      </c>
      <c r="E8" s="76" t="s">
        <v>199</v>
      </c>
      <c r="F8" s="76"/>
      <c r="G8" s="76"/>
      <c r="H8" s="76"/>
      <c r="I8" s="76"/>
    </row>
    <row r="9" spans="1:9" s="81" customFormat="1" ht="43" customHeight="1">
      <c r="A9" s="90" t="s">
        <v>167</v>
      </c>
      <c r="B9" s="83" t="s">
        <v>24</v>
      </c>
      <c r="C9" s="78" t="s">
        <v>22</v>
      </c>
      <c r="D9" s="83" t="s">
        <v>169</v>
      </c>
      <c r="E9" s="83" t="s">
        <v>170</v>
      </c>
      <c r="F9" s="83"/>
      <c r="G9" s="91" t="s">
        <v>25</v>
      </c>
      <c r="H9" s="83" t="s">
        <v>21</v>
      </c>
      <c r="I9" s="78"/>
    </row>
    <row r="10" spans="1:9" s="81" customFormat="1">
      <c r="A10" s="90"/>
      <c r="B10" s="83"/>
      <c r="C10" s="78" t="s">
        <v>127</v>
      </c>
      <c r="D10" s="83"/>
      <c r="E10" s="83"/>
      <c r="F10" s="83"/>
      <c r="G10" s="91"/>
      <c r="H10" s="83"/>
      <c r="I10" s="78"/>
    </row>
    <row r="11" spans="1:9" s="81" customFormat="1">
      <c r="A11" s="90"/>
      <c r="B11" s="83"/>
      <c r="C11" s="78" t="s">
        <v>128</v>
      </c>
      <c r="D11" s="83"/>
      <c r="E11" s="83"/>
      <c r="F11" s="83"/>
      <c r="G11" s="91"/>
      <c r="H11" s="83"/>
      <c r="I11" s="78"/>
    </row>
    <row r="12" spans="1:9" s="81" customFormat="1">
      <c r="A12" s="90"/>
      <c r="B12" s="83"/>
      <c r="C12" s="78" t="s">
        <v>129</v>
      </c>
      <c r="D12" s="83"/>
      <c r="E12" s="83"/>
      <c r="F12" s="83"/>
      <c r="G12" s="91"/>
      <c r="H12" s="83"/>
      <c r="I12" s="78"/>
    </row>
    <row r="13" spans="1:9" s="81" customFormat="1">
      <c r="A13" s="90"/>
      <c r="B13" s="83"/>
      <c r="C13" s="78" t="s">
        <v>130</v>
      </c>
      <c r="D13" s="83"/>
      <c r="E13" s="83"/>
      <c r="F13" s="83"/>
      <c r="G13" s="91"/>
      <c r="H13" s="83"/>
      <c r="I13" s="78"/>
    </row>
    <row r="14" spans="1:9" s="64" customFormat="1" ht="34" customHeight="1">
      <c r="A14" s="86" t="s">
        <v>125</v>
      </c>
      <c r="B14" s="82" t="s">
        <v>24</v>
      </c>
      <c r="C14" s="76" t="s">
        <v>201</v>
      </c>
      <c r="D14" s="82" t="s">
        <v>195</v>
      </c>
      <c r="E14" s="82" t="s">
        <v>175</v>
      </c>
      <c r="F14" s="82" t="s">
        <v>23</v>
      </c>
      <c r="G14" s="92" t="s">
        <v>25</v>
      </c>
      <c r="H14" s="93"/>
      <c r="I14" s="76"/>
    </row>
    <row r="15" spans="1:9" s="64" customFormat="1" ht="99" customHeight="1">
      <c r="A15" s="86"/>
      <c r="B15" s="82"/>
      <c r="C15" s="76" t="s">
        <v>124</v>
      </c>
      <c r="D15" s="82"/>
      <c r="E15" s="82"/>
      <c r="F15" s="82"/>
      <c r="G15" s="92"/>
      <c r="H15" s="76"/>
      <c r="I15" s="76"/>
    </row>
    <row r="16" spans="1:9" s="81" customFormat="1" ht="47" customHeight="1">
      <c r="A16" s="90" t="s">
        <v>120</v>
      </c>
      <c r="B16" s="83" t="s">
        <v>8</v>
      </c>
      <c r="C16" s="78" t="s">
        <v>116</v>
      </c>
      <c r="D16" s="83" t="s">
        <v>171</v>
      </c>
      <c r="E16" s="83" t="s">
        <v>206</v>
      </c>
      <c r="F16" s="83"/>
      <c r="G16" s="83" t="s">
        <v>121</v>
      </c>
      <c r="H16" s="83" t="s">
        <v>122</v>
      </c>
    </row>
    <row r="17" spans="1:9" s="81" customFormat="1">
      <c r="A17" s="90"/>
      <c r="B17" s="83"/>
      <c r="C17" s="51" t="s">
        <v>117</v>
      </c>
      <c r="D17" s="83"/>
      <c r="E17" s="83"/>
      <c r="F17" s="83"/>
      <c r="G17" s="83"/>
      <c r="H17" s="83"/>
    </row>
    <row r="18" spans="1:9" s="81" customFormat="1">
      <c r="A18" s="90"/>
      <c r="B18" s="83"/>
      <c r="C18" s="51" t="s">
        <v>118</v>
      </c>
      <c r="D18" s="83"/>
      <c r="E18" s="83"/>
      <c r="F18" s="83"/>
      <c r="G18" s="83"/>
      <c r="H18" s="83"/>
    </row>
    <row r="19" spans="1:9" s="81" customFormat="1" ht="35" customHeight="1">
      <c r="A19" s="90"/>
      <c r="B19" s="83"/>
      <c r="C19" s="51" t="s">
        <v>119</v>
      </c>
      <c r="D19" s="83"/>
      <c r="E19" s="83"/>
      <c r="F19" s="83"/>
      <c r="G19" s="83"/>
      <c r="H19" s="83"/>
    </row>
    <row r="20" spans="1:9" s="64" customFormat="1" ht="96">
      <c r="A20" s="77" t="s">
        <v>15</v>
      </c>
      <c r="B20" s="76" t="s">
        <v>8</v>
      </c>
      <c r="C20" s="76" t="s">
        <v>16</v>
      </c>
      <c r="D20" s="76" t="s">
        <v>17</v>
      </c>
      <c r="E20" s="76" t="s">
        <v>18</v>
      </c>
      <c r="G20" s="76" t="s">
        <v>19</v>
      </c>
      <c r="H20" s="76"/>
      <c r="I20" s="76"/>
    </row>
    <row r="21" spans="1:9" s="81" customFormat="1" ht="60" customHeight="1">
      <c r="A21" s="90" t="s">
        <v>26</v>
      </c>
      <c r="B21" s="83" t="s">
        <v>24</v>
      </c>
      <c r="C21" s="78" t="s">
        <v>27</v>
      </c>
      <c r="D21" s="83" t="s">
        <v>115</v>
      </c>
      <c r="E21" s="83" t="s">
        <v>176</v>
      </c>
      <c r="F21" s="83" t="s">
        <v>28</v>
      </c>
      <c r="G21" s="83" t="s">
        <v>25</v>
      </c>
      <c r="H21" s="94" t="s">
        <v>29</v>
      </c>
      <c r="I21" s="78"/>
    </row>
    <row r="22" spans="1:9" s="81" customFormat="1" ht="15.75" customHeight="1">
      <c r="A22" s="90"/>
      <c r="B22" s="83"/>
      <c r="C22" s="78" t="s">
        <v>30</v>
      </c>
      <c r="D22" s="83"/>
      <c r="E22" s="83"/>
      <c r="F22" s="83"/>
      <c r="G22" s="83"/>
      <c r="H22" s="94"/>
      <c r="I22" s="78"/>
    </row>
    <row r="23" spans="1:9" s="81" customFormat="1" ht="15.75" customHeight="1">
      <c r="A23" s="90"/>
      <c r="B23" s="83"/>
      <c r="C23" s="78" t="s">
        <v>31</v>
      </c>
      <c r="D23" s="83"/>
      <c r="E23" s="83"/>
      <c r="F23" s="83"/>
      <c r="G23" s="83"/>
      <c r="H23" s="94"/>
      <c r="I23" s="78"/>
    </row>
    <row r="24" spans="1:9" s="81" customFormat="1">
      <c r="A24" s="90"/>
      <c r="B24" s="83"/>
      <c r="C24" s="78" t="s">
        <v>32</v>
      </c>
      <c r="D24" s="83"/>
      <c r="E24" s="83"/>
      <c r="F24" s="83"/>
      <c r="G24" s="83"/>
      <c r="H24" s="94"/>
      <c r="I24" s="78"/>
    </row>
    <row r="25" spans="1:9" s="64" customFormat="1" ht="48">
      <c r="A25" s="77" t="s">
        <v>33</v>
      </c>
      <c r="B25" s="76" t="s">
        <v>24</v>
      </c>
      <c r="C25" s="76" t="s">
        <v>34</v>
      </c>
      <c r="D25" s="76" t="s">
        <v>35</v>
      </c>
      <c r="E25" s="76" t="s">
        <v>177</v>
      </c>
      <c r="F25" s="76"/>
      <c r="G25" s="76" t="s">
        <v>25</v>
      </c>
      <c r="H25" s="76" t="s">
        <v>36</v>
      </c>
      <c r="I25" s="76"/>
    </row>
    <row r="26" spans="1:9" s="81" customFormat="1" ht="83" customHeight="1">
      <c r="A26" s="80" t="s">
        <v>37</v>
      </c>
      <c r="B26" s="83" t="s">
        <v>24</v>
      </c>
      <c r="C26" s="78"/>
      <c r="D26" s="78"/>
      <c r="E26" s="83" t="s">
        <v>178</v>
      </c>
      <c r="F26" s="83" t="s">
        <v>114</v>
      </c>
      <c r="G26" s="83" t="s">
        <v>25</v>
      </c>
      <c r="H26" s="83" t="s">
        <v>39</v>
      </c>
      <c r="I26" s="78"/>
    </row>
    <row r="27" spans="1:9" s="81" customFormat="1" ht="15.75" customHeight="1">
      <c r="A27" s="89" t="s">
        <v>40</v>
      </c>
      <c r="B27" s="83"/>
      <c r="C27" s="78" t="s">
        <v>41</v>
      </c>
      <c r="D27" s="83" t="s">
        <v>42</v>
      </c>
      <c r="E27" s="83"/>
      <c r="F27" s="83"/>
      <c r="G27" s="83"/>
      <c r="H27" s="83"/>
      <c r="I27" s="78"/>
    </row>
    <row r="28" spans="1:9" s="81" customFormat="1" ht="15.75" customHeight="1">
      <c r="A28" s="89"/>
      <c r="B28" s="83"/>
      <c r="C28" s="78" t="s">
        <v>43</v>
      </c>
      <c r="D28" s="83"/>
      <c r="E28" s="83"/>
      <c r="F28" s="83"/>
      <c r="G28" s="83"/>
      <c r="H28" s="83"/>
      <c r="I28" s="78"/>
    </row>
    <row r="29" spans="1:9" s="81" customFormat="1" ht="15.75" customHeight="1">
      <c r="A29" s="89"/>
      <c r="B29" s="83"/>
      <c r="C29" s="78" t="s">
        <v>45</v>
      </c>
      <c r="D29" s="83"/>
      <c r="E29" s="83"/>
      <c r="F29" s="83"/>
      <c r="G29" s="83"/>
      <c r="H29" s="83"/>
      <c r="I29" s="78"/>
    </row>
    <row r="30" spans="1:9" s="81" customFormat="1" ht="15.75" customHeight="1">
      <c r="A30" s="89"/>
      <c r="B30" s="83"/>
      <c r="C30" s="78" t="s">
        <v>46</v>
      </c>
      <c r="D30" s="83"/>
      <c r="E30" s="83"/>
      <c r="F30" s="83"/>
      <c r="G30" s="83"/>
      <c r="H30" s="83"/>
      <c r="I30" s="78"/>
    </row>
    <row r="31" spans="1:9" s="81" customFormat="1" ht="15.75" customHeight="1">
      <c r="A31" s="89"/>
      <c r="B31" s="83"/>
      <c r="C31" s="78" t="s">
        <v>47</v>
      </c>
      <c r="D31" s="83"/>
      <c r="E31" s="83"/>
      <c r="F31" s="83"/>
      <c r="G31" s="83"/>
      <c r="H31" s="83"/>
      <c r="I31" s="78"/>
    </row>
    <row r="32" spans="1:9" s="81" customFormat="1" ht="15.75" customHeight="1">
      <c r="A32" s="89"/>
      <c r="B32" s="83"/>
      <c r="C32" s="78" t="s">
        <v>48</v>
      </c>
      <c r="D32" s="83"/>
      <c r="E32" s="83"/>
      <c r="F32" s="83"/>
      <c r="G32" s="83"/>
      <c r="H32" s="83"/>
      <c r="I32" s="78"/>
    </row>
    <row r="33" spans="1:9" s="81" customFormat="1" ht="15.75" customHeight="1">
      <c r="A33" s="89"/>
      <c r="B33" s="83"/>
      <c r="C33" s="78" t="s">
        <v>53</v>
      </c>
      <c r="D33" s="83"/>
      <c r="E33" s="83"/>
      <c r="F33" s="83"/>
      <c r="G33" s="83"/>
      <c r="H33" s="83"/>
      <c r="I33" s="78"/>
    </row>
    <row r="34" spans="1:9" s="81" customFormat="1" ht="15.75" customHeight="1">
      <c r="A34" s="89"/>
      <c r="B34" s="83"/>
      <c r="C34" s="78" t="s">
        <v>54</v>
      </c>
      <c r="D34" s="83"/>
      <c r="E34" s="83"/>
      <c r="F34" s="83"/>
      <c r="G34" s="83"/>
      <c r="H34" s="83"/>
      <c r="I34" s="78"/>
    </row>
    <row r="35" spans="1:9" s="81" customFormat="1" ht="15.75" customHeight="1">
      <c r="A35" s="89"/>
      <c r="B35" s="83"/>
      <c r="C35" s="78" t="s">
        <v>55</v>
      </c>
      <c r="D35" s="83"/>
      <c r="E35" s="83"/>
      <c r="F35" s="83"/>
      <c r="G35" s="83"/>
      <c r="H35" s="83"/>
      <c r="I35" s="78"/>
    </row>
    <row r="36" spans="1:9" s="81" customFormat="1" ht="15.75" customHeight="1">
      <c r="A36" s="89"/>
      <c r="B36" s="83"/>
      <c r="C36" s="78" t="s">
        <v>56</v>
      </c>
      <c r="D36" s="83"/>
      <c r="E36" s="83"/>
      <c r="F36" s="83"/>
      <c r="G36" s="83"/>
      <c r="H36" s="83"/>
      <c r="I36" s="78"/>
    </row>
    <row r="37" spans="1:9" s="81" customFormat="1" ht="15.75" customHeight="1">
      <c r="A37" s="89"/>
      <c r="B37" s="83"/>
      <c r="C37" s="78" t="s">
        <v>57</v>
      </c>
      <c r="D37" s="83"/>
      <c r="E37" s="83"/>
      <c r="F37" s="83"/>
      <c r="G37" s="83"/>
      <c r="H37" s="83"/>
      <c r="I37" s="78"/>
    </row>
    <row r="38" spans="1:9" s="81" customFormat="1">
      <c r="A38" s="89"/>
      <c r="B38" s="83"/>
      <c r="C38" s="78" t="s">
        <v>59</v>
      </c>
      <c r="D38" s="83"/>
      <c r="E38" s="83"/>
      <c r="F38" s="83"/>
      <c r="G38" s="83"/>
      <c r="H38" s="83"/>
      <c r="I38" s="78"/>
    </row>
    <row r="39" spans="1:9" s="81" customFormat="1" ht="120" customHeight="1">
      <c r="A39" s="89" t="s">
        <v>60</v>
      </c>
      <c r="B39" s="83"/>
      <c r="C39" s="78" t="s">
        <v>61</v>
      </c>
      <c r="D39" s="83" t="s">
        <v>62</v>
      </c>
      <c r="E39" s="83"/>
      <c r="F39" s="83"/>
      <c r="G39" s="83"/>
      <c r="H39" s="83"/>
      <c r="I39" s="78"/>
    </row>
    <row r="40" spans="1:9" s="81" customFormat="1" ht="46" customHeight="1">
      <c r="A40" s="89"/>
      <c r="B40" s="83"/>
      <c r="C40" s="78" t="s">
        <v>63</v>
      </c>
      <c r="D40" s="83"/>
      <c r="E40" s="83"/>
      <c r="F40" s="83"/>
      <c r="G40" s="83"/>
      <c r="H40" s="83"/>
      <c r="I40" s="78"/>
    </row>
    <row r="41" spans="1:9" s="81" customFormat="1">
      <c r="A41" s="89"/>
      <c r="B41" s="83"/>
      <c r="C41" s="78" t="s">
        <v>65</v>
      </c>
      <c r="D41" s="83"/>
      <c r="E41" s="83"/>
      <c r="F41" s="83"/>
      <c r="G41" s="83"/>
      <c r="H41" s="83"/>
      <c r="I41" s="78"/>
    </row>
    <row r="42" spans="1:9" s="81" customFormat="1">
      <c r="A42" s="89"/>
      <c r="B42" s="83"/>
      <c r="C42" s="78" t="s">
        <v>66</v>
      </c>
      <c r="D42" s="83"/>
      <c r="E42" s="83"/>
      <c r="F42" s="83"/>
      <c r="G42" s="83"/>
      <c r="H42" s="83"/>
      <c r="I42" s="78"/>
    </row>
    <row r="43" spans="1:9" s="81" customFormat="1">
      <c r="A43" s="89"/>
      <c r="B43" s="83"/>
      <c r="C43" s="78" t="s">
        <v>68</v>
      </c>
      <c r="D43" s="83"/>
      <c r="E43" s="83"/>
      <c r="F43" s="83"/>
      <c r="G43" s="83"/>
      <c r="H43" s="83"/>
      <c r="I43" s="78"/>
    </row>
    <row r="44" spans="1:9" s="81" customFormat="1">
      <c r="A44" s="89"/>
      <c r="B44" s="83"/>
      <c r="C44" s="78" t="s">
        <v>69</v>
      </c>
      <c r="D44" s="83"/>
      <c r="E44" s="83"/>
      <c r="F44" s="83"/>
      <c r="G44" s="83"/>
      <c r="H44" s="83"/>
      <c r="I44" s="78"/>
    </row>
    <row r="45" spans="1:9" s="64" customFormat="1"/>
  </sheetData>
  <mergeCells count="37">
    <mergeCell ref="A6:A7"/>
    <mergeCell ref="H16:H19"/>
    <mergeCell ref="A16:A19"/>
    <mergeCell ref="B16:B19"/>
    <mergeCell ref="D16:D19"/>
    <mergeCell ref="E16:E19"/>
    <mergeCell ref="F16:F19"/>
    <mergeCell ref="G16:G19"/>
    <mergeCell ref="H9:H13"/>
    <mergeCell ref="A14:A15"/>
    <mergeCell ref="B14:B15"/>
    <mergeCell ref="D14:D15"/>
    <mergeCell ref="E14:E15"/>
    <mergeCell ref="F14:F15"/>
    <mergeCell ref="G14:G15"/>
    <mergeCell ref="A9:A13"/>
    <mergeCell ref="B9:B13"/>
    <mergeCell ref="D9:D13"/>
    <mergeCell ref="E9:E13"/>
    <mergeCell ref="F9:F13"/>
    <mergeCell ref="G9:G13"/>
    <mergeCell ref="E26:E44"/>
    <mergeCell ref="F26:F44"/>
    <mergeCell ref="G26:G44"/>
    <mergeCell ref="H26:H44"/>
    <mergeCell ref="A21:A24"/>
    <mergeCell ref="B21:B24"/>
    <mergeCell ref="D21:D24"/>
    <mergeCell ref="E21:E24"/>
    <mergeCell ref="F21:F24"/>
    <mergeCell ref="G21:G24"/>
    <mergeCell ref="H21:H24"/>
    <mergeCell ref="A27:A38"/>
    <mergeCell ref="B26:B44"/>
    <mergeCell ref="A39:A44"/>
    <mergeCell ref="D39:D44"/>
    <mergeCell ref="D27:D38"/>
  </mergeCells>
  <hyperlinks>
    <hyperlink ref="H2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F12" sqref="F12"/>
    </sheetView>
  </sheetViews>
  <sheetFormatPr baseColWidth="10" defaultRowHeight="12" x14ac:dyDescent="0"/>
  <cols>
    <col min="1" max="1" width="24.33203125" customWidth="1"/>
    <col min="3" max="3" width="18.83203125" customWidth="1"/>
  </cols>
  <sheetData>
    <row r="3" spans="1:3" ht="17">
      <c r="A3" s="69" t="s">
        <v>181</v>
      </c>
    </row>
    <row r="4" spans="1:3" ht="17">
      <c r="A4" s="69"/>
    </row>
    <row r="5" spans="1:3" ht="24">
      <c r="A5" s="70"/>
      <c r="B5" s="70" t="s">
        <v>191</v>
      </c>
      <c r="C5" s="70" t="s">
        <v>5</v>
      </c>
    </row>
    <row r="6" spans="1:3">
      <c r="A6" s="67" t="s">
        <v>182</v>
      </c>
      <c r="B6" s="67">
        <v>30.55</v>
      </c>
      <c r="C6" s="67" t="s">
        <v>190</v>
      </c>
    </row>
    <row r="7" spans="1:3">
      <c r="A7" s="67" t="s">
        <v>183</v>
      </c>
      <c r="B7" s="67">
        <v>32.9</v>
      </c>
      <c r="C7" s="67" t="s">
        <v>190</v>
      </c>
    </row>
    <row r="8" spans="1:3">
      <c r="A8" s="67" t="s">
        <v>184</v>
      </c>
      <c r="B8" s="67">
        <v>27.19</v>
      </c>
      <c r="C8" s="68" t="s">
        <v>185</v>
      </c>
    </row>
    <row r="9" spans="1:3">
      <c r="A9" s="67"/>
      <c r="B9" s="67"/>
      <c r="C9" s="67"/>
    </row>
    <row r="10" spans="1:3" ht="17">
      <c r="A10" s="69" t="s">
        <v>194</v>
      </c>
      <c r="B10" s="67"/>
      <c r="C10" s="67"/>
    </row>
    <row r="11" spans="1:3">
      <c r="A11" s="67"/>
      <c r="B11" s="67"/>
      <c r="C11" s="67"/>
    </row>
    <row r="12" spans="1:3" ht="24">
      <c r="A12" s="70"/>
      <c r="B12" s="70" t="s">
        <v>192</v>
      </c>
      <c r="C12" s="70" t="s">
        <v>193</v>
      </c>
    </row>
    <row r="13" spans="1:3">
      <c r="A13" s="67" t="s">
        <v>186</v>
      </c>
      <c r="B13" s="72">
        <v>9.9</v>
      </c>
      <c r="C13" s="72">
        <v>6.32</v>
      </c>
    </row>
    <row r="14" spans="1:3">
      <c r="A14" s="67" t="s">
        <v>187</v>
      </c>
      <c r="B14" s="72">
        <f>B8-B13</f>
        <v>17.29</v>
      </c>
      <c r="C14" s="72">
        <f>B8-C13</f>
        <v>20.87</v>
      </c>
    </row>
    <row r="15" spans="1:3">
      <c r="A15" s="67" t="s">
        <v>188</v>
      </c>
      <c r="B15" s="71">
        <f>1-B$14/$B6</f>
        <v>0.43404255319148943</v>
      </c>
      <c r="C15" s="71">
        <f>1-C$14/$B6</f>
        <v>0.31685761047463168</v>
      </c>
    </row>
    <row r="16" spans="1:3">
      <c r="A16" s="67" t="s">
        <v>189</v>
      </c>
      <c r="B16" s="71">
        <f>1-B$14/$B7</f>
        <v>0.47446808510638294</v>
      </c>
      <c r="C16" s="71">
        <f>1-C$14/$B7</f>
        <v>0.36565349544072945</v>
      </c>
    </row>
  </sheetData>
  <hyperlinks>
    <hyperlink ref="C8" r:id="rId1"/>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2:Z34"/>
  <sheetViews>
    <sheetView workbookViewId="0">
      <selection activeCell="W32" sqref="W32"/>
    </sheetView>
  </sheetViews>
  <sheetFormatPr baseColWidth="10" defaultColWidth="14.5" defaultRowHeight="15.75" customHeight="1" x14ac:dyDescent="0"/>
  <cols>
    <col min="1" max="1" width="25.83203125" customWidth="1"/>
  </cols>
  <sheetData>
    <row r="2" spans="1:9" ht="15.75" customHeight="1">
      <c r="A2" s="3" t="s">
        <v>38</v>
      </c>
      <c r="B2" s="3">
        <v>8</v>
      </c>
    </row>
    <row r="4" spans="1:9" ht="15.75" customHeight="1">
      <c r="A4" s="4" t="s">
        <v>44</v>
      </c>
      <c r="B4" s="4" t="s">
        <v>49</v>
      </c>
      <c r="C4" s="4" t="s">
        <v>50</v>
      </c>
      <c r="D4" s="4" t="s">
        <v>51</v>
      </c>
      <c r="E4" s="5" t="s">
        <v>52</v>
      </c>
      <c r="F4" s="6" t="s">
        <v>58</v>
      </c>
      <c r="G4" s="6" t="s">
        <v>64</v>
      </c>
      <c r="H4" s="4" t="s">
        <v>67</v>
      </c>
      <c r="I4" s="7"/>
    </row>
    <row r="5" spans="1:9" ht="15.75" customHeight="1">
      <c r="A5" s="8" t="s">
        <v>70</v>
      </c>
      <c r="B5" s="9" t="s">
        <v>71</v>
      </c>
      <c r="C5" s="9">
        <v>150</v>
      </c>
      <c r="D5" s="9">
        <v>1969</v>
      </c>
      <c r="E5" s="10">
        <v>2019</v>
      </c>
      <c r="H5" s="11" t="s">
        <v>72</v>
      </c>
    </row>
    <row r="6" spans="1:9" ht="15.75" customHeight="1">
      <c r="A6" s="8" t="s">
        <v>73</v>
      </c>
      <c r="B6" s="9" t="s">
        <v>71</v>
      </c>
      <c r="C6" s="9">
        <v>280</v>
      </c>
      <c r="D6" s="9">
        <v>1970</v>
      </c>
      <c r="E6" s="10">
        <v>2017</v>
      </c>
      <c r="H6" s="12" t="s">
        <v>74</v>
      </c>
    </row>
    <row r="7" spans="1:9" ht="15.75" customHeight="1">
      <c r="A7" s="8" t="s">
        <v>75</v>
      </c>
      <c r="B7" s="9" t="s">
        <v>71</v>
      </c>
      <c r="C7" s="9">
        <v>150</v>
      </c>
      <c r="D7" s="9">
        <v>1972</v>
      </c>
      <c r="E7" s="10">
        <v>2019</v>
      </c>
      <c r="H7" s="13" t="s">
        <v>76</v>
      </c>
    </row>
    <row r="8" spans="1:9" ht="15.75" customHeight="1">
      <c r="A8" s="8" t="s">
        <v>77</v>
      </c>
      <c r="B8" s="9" t="s">
        <v>71</v>
      </c>
      <c r="C8" s="9">
        <v>280</v>
      </c>
      <c r="D8" s="9">
        <v>1973</v>
      </c>
      <c r="E8" s="14">
        <v>2017</v>
      </c>
      <c r="H8" s="15" t="s">
        <v>78</v>
      </c>
    </row>
    <row r="9" spans="1:9" ht="15.75" customHeight="1">
      <c r="A9" s="8" t="s">
        <v>79</v>
      </c>
      <c r="B9" s="9" t="s">
        <v>71</v>
      </c>
      <c r="C9" s="9">
        <v>150</v>
      </c>
      <c r="D9" s="9">
        <v>1975</v>
      </c>
      <c r="E9" s="14">
        <v>2025</v>
      </c>
      <c r="H9" s="16" t="s">
        <v>80</v>
      </c>
    </row>
    <row r="10" spans="1:9" ht="15.75" customHeight="1">
      <c r="A10" s="8" t="s">
        <v>81</v>
      </c>
      <c r="B10" s="9" t="s">
        <v>71</v>
      </c>
      <c r="C10" s="9">
        <v>407</v>
      </c>
      <c r="D10" s="9">
        <v>1976</v>
      </c>
      <c r="E10" s="14">
        <v>2018</v>
      </c>
      <c r="F10" s="3">
        <v>2021</v>
      </c>
      <c r="G10">
        <f t="shared" ref="G10:G13" si="0">MIN(50-(E10-D10)+$B$2, (2029+8-E10))</f>
        <v>16</v>
      </c>
      <c r="H10" s="11" t="s">
        <v>82</v>
      </c>
    </row>
    <row r="11" spans="1:9" ht="15.75" customHeight="1">
      <c r="A11" s="8" t="s">
        <v>83</v>
      </c>
      <c r="B11" s="9" t="s">
        <v>71</v>
      </c>
      <c r="C11" s="9">
        <v>392</v>
      </c>
      <c r="D11" s="9">
        <v>1977</v>
      </c>
      <c r="E11" s="14">
        <v>2019</v>
      </c>
      <c r="F11" s="3">
        <v>2022</v>
      </c>
      <c r="G11">
        <f t="shared" si="0"/>
        <v>16</v>
      </c>
      <c r="H11" s="15" t="s">
        <v>84</v>
      </c>
    </row>
    <row r="12" spans="1:9" ht="15.75" customHeight="1">
      <c r="A12" s="8" t="s">
        <v>85</v>
      </c>
      <c r="B12" s="9" t="s">
        <v>71</v>
      </c>
      <c r="C12" s="9">
        <v>392</v>
      </c>
      <c r="D12" s="9">
        <v>1978</v>
      </c>
      <c r="E12" s="14">
        <v>2018</v>
      </c>
      <c r="F12" s="3">
        <v>2022</v>
      </c>
      <c r="G12">
        <f t="shared" si="0"/>
        <v>18</v>
      </c>
      <c r="H12" s="15" t="s">
        <v>86</v>
      </c>
    </row>
    <row r="13" spans="1:9" ht="15.75" customHeight="1">
      <c r="A13" s="8" t="s">
        <v>87</v>
      </c>
      <c r="B13" s="9" t="s">
        <v>71</v>
      </c>
      <c r="C13" s="9">
        <v>392</v>
      </c>
      <c r="D13" s="9">
        <v>1980</v>
      </c>
      <c r="E13" s="10">
        <v>2023</v>
      </c>
      <c r="F13" s="3">
        <v>2023</v>
      </c>
      <c r="G13">
        <f t="shared" si="0"/>
        <v>14</v>
      </c>
      <c r="H13" s="11" t="s">
        <v>88</v>
      </c>
    </row>
    <row r="14" spans="1:9" ht="15.75" customHeight="1">
      <c r="A14" s="8" t="s">
        <v>89</v>
      </c>
      <c r="B14" s="9" t="s">
        <v>71</v>
      </c>
      <c r="C14" s="9">
        <v>375</v>
      </c>
      <c r="D14" s="9">
        <v>1981</v>
      </c>
      <c r="E14" s="14">
        <v>2029</v>
      </c>
      <c r="H14" s="16" t="s">
        <v>80</v>
      </c>
    </row>
    <row r="15" spans="1:9" ht="15.75" customHeight="1">
      <c r="A15" s="8" t="s">
        <v>90</v>
      </c>
      <c r="B15" s="9" t="s">
        <v>71</v>
      </c>
      <c r="C15" s="9">
        <v>406</v>
      </c>
      <c r="D15" s="9">
        <v>1983</v>
      </c>
      <c r="E15" s="10">
        <v>2023</v>
      </c>
      <c r="F15" s="3">
        <v>2023</v>
      </c>
      <c r="G15">
        <f t="shared" ref="G15:G17" si="1">MIN(50-(E15-D15)+$B$2, (2029+8-E15))</f>
        <v>14</v>
      </c>
      <c r="H15" s="11" t="s">
        <v>88</v>
      </c>
    </row>
    <row r="16" spans="1:9" ht="15.75" customHeight="1">
      <c r="A16" s="8" t="s">
        <v>91</v>
      </c>
      <c r="B16" s="9" t="s">
        <v>71</v>
      </c>
      <c r="C16" s="9">
        <v>406</v>
      </c>
      <c r="D16" s="9">
        <v>1983</v>
      </c>
      <c r="E16" s="10">
        <v>2023</v>
      </c>
      <c r="F16" s="3">
        <v>2023</v>
      </c>
      <c r="G16">
        <f t="shared" si="1"/>
        <v>14</v>
      </c>
      <c r="H16" s="11" t="s">
        <v>88</v>
      </c>
    </row>
    <row r="17" spans="1:26" ht="15.75" customHeight="1">
      <c r="A17" s="8" t="s">
        <v>92</v>
      </c>
      <c r="B17" s="9" t="s">
        <v>71</v>
      </c>
      <c r="C17" s="9">
        <v>390</v>
      </c>
      <c r="D17" s="9">
        <v>1986</v>
      </c>
      <c r="E17" s="10">
        <v>2022</v>
      </c>
      <c r="F17" s="3">
        <v>2022</v>
      </c>
      <c r="G17">
        <f t="shared" si="1"/>
        <v>15</v>
      </c>
      <c r="H17" s="15" t="s">
        <v>94</v>
      </c>
    </row>
    <row r="18" spans="1:26" ht="15.75" customHeight="1">
      <c r="A18" s="8" t="s">
        <v>95</v>
      </c>
      <c r="B18" s="9" t="s">
        <v>71</v>
      </c>
      <c r="C18" s="9">
        <v>410</v>
      </c>
      <c r="D18" s="9">
        <v>1989</v>
      </c>
      <c r="E18" s="10">
        <v>2029</v>
      </c>
      <c r="H18" s="11" t="s">
        <v>97</v>
      </c>
    </row>
    <row r="19" spans="1:26" ht="15.75" customHeight="1">
      <c r="A19" s="8" t="s">
        <v>98</v>
      </c>
      <c r="B19" s="9" t="s">
        <v>71</v>
      </c>
      <c r="C19" s="9">
        <v>390</v>
      </c>
      <c r="D19" s="9">
        <v>1990</v>
      </c>
      <c r="E19" s="10">
        <v>2022</v>
      </c>
      <c r="F19" s="3">
        <v>2021</v>
      </c>
      <c r="G19">
        <f>MIN(50-(E19-D19)+$B$2, (2029+8-E19))</f>
        <v>15</v>
      </c>
      <c r="H19" s="11" t="s">
        <v>99</v>
      </c>
    </row>
    <row r="20" spans="1:26" ht="15.75" customHeight="1">
      <c r="A20" s="8" t="s">
        <v>100</v>
      </c>
      <c r="B20" s="9" t="s">
        <v>71</v>
      </c>
      <c r="C20" s="9">
        <v>410</v>
      </c>
      <c r="D20" s="9">
        <v>1994</v>
      </c>
      <c r="E20" s="10">
        <v>2029</v>
      </c>
      <c r="H20" s="11" t="s">
        <v>97</v>
      </c>
    </row>
    <row r="21" spans="1:26" ht="15.75" customHeight="1">
      <c r="A21" s="8" t="s">
        <v>101</v>
      </c>
      <c r="B21" s="9" t="s">
        <v>71</v>
      </c>
      <c r="C21" s="9">
        <v>495</v>
      </c>
      <c r="D21" s="9">
        <v>2005</v>
      </c>
      <c r="E21" s="10">
        <v>2029</v>
      </c>
      <c r="H21" s="15" t="s">
        <v>97</v>
      </c>
    </row>
    <row r="22" spans="1:26" ht="15.75" customHeight="1">
      <c r="A22" s="20" t="s">
        <v>102</v>
      </c>
      <c r="B22" s="21" t="s">
        <v>71</v>
      </c>
      <c r="C22" s="9">
        <v>495</v>
      </c>
      <c r="D22" s="9">
        <v>2011</v>
      </c>
      <c r="E22" s="10">
        <v>2023</v>
      </c>
      <c r="F22" s="3">
        <v>2023</v>
      </c>
      <c r="G22">
        <f>MIN(50-(E22-D22)+$B$2, (2029+8-E22))</f>
        <v>14</v>
      </c>
      <c r="H22" s="11" t="s">
        <v>88</v>
      </c>
    </row>
    <row r="23" spans="1:26" ht="15.75" customHeight="1">
      <c r="A23" s="24" t="s">
        <v>9</v>
      </c>
      <c r="B23" s="25"/>
      <c r="C23" s="26">
        <f>SUM(C5:C22)</f>
        <v>6370</v>
      </c>
      <c r="D23" s="27"/>
      <c r="E23" s="27"/>
      <c r="F23" s="27"/>
      <c r="G23" s="27"/>
    </row>
    <row r="24" spans="1:26" ht="15.75" customHeight="1">
      <c r="B24" s="3"/>
      <c r="C24" s="3"/>
    </row>
    <row r="25" spans="1:26" ht="15.75" customHeight="1">
      <c r="A25" s="22"/>
      <c r="B25" s="23">
        <v>2017</v>
      </c>
      <c r="C25" s="23">
        <v>2018</v>
      </c>
      <c r="D25" s="23">
        <v>2019</v>
      </c>
      <c r="E25" s="23">
        <v>2020</v>
      </c>
      <c r="F25" s="23">
        <v>2021</v>
      </c>
      <c r="G25" s="23">
        <v>2022</v>
      </c>
      <c r="H25" s="23">
        <v>2023</v>
      </c>
      <c r="I25" s="23">
        <v>2024</v>
      </c>
      <c r="J25" s="23">
        <v>2025</v>
      </c>
      <c r="K25" s="23">
        <v>2026</v>
      </c>
      <c r="L25" s="23">
        <v>2027</v>
      </c>
      <c r="M25" s="23">
        <v>2028</v>
      </c>
      <c r="N25" s="23">
        <v>2029</v>
      </c>
      <c r="O25" s="23">
        <v>2030</v>
      </c>
      <c r="P25" s="23">
        <v>2031</v>
      </c>
      <c r="Q25" s="23">
        <v>2032</v>
      </c>
      <c r="R25" s="23">
        <v>2033</v>
      </c>
      <c r="S25" s="23">
        <v>2034</v>
      </c>
      <c r="T25" s="23">
        <v>2035</v>
      </c>
      <c r="U25" s="23">
        <v>2036</v>
      </c>
      <c r="V25" s="23">
        <v>2037</v>
      </c>
      <c r="W25" s="23">
        <v>2038</v>
      </c>
      <c r="X25" s="23">
        <v>2039</v>
      </c>
      <c r="Y25" s="23">
        <v>2040</v>
      </c>
      <c r="Z25" s="23">
        <v>2041</v>
      </c>
    </row>
    <row r="26" spans="1:26" ht="15.75" customHeight="1">
      <c r="A26" s="3" t="s">
        <v>104</v>
      </c>
      <c r="B26" s="29">
        <f>SUMIFS($C$5:$C$22,$E$5:$E$22,"&gt;="&amp;B25)</f>
        <v>6370</v>
      </c>
      <c r="C26" s="29">
        <f t="shared" ref="C26:Z26" si="2">SUMIFS($C$5:$C$22,$E$5:$E$22,"&gt;="&amp;C25)</f>
        <v>5810</v>
      </c>
      <c r="D26" s="29">
        <f t="shared" si="2"/>
        <v>5011</v>
      </c>
      <c r="E26" s="29">
        <f t="shared" si="2"/>
        <v>4319</v>
      </c>
      <c r="F26" s="29">
        <f t="shared" si="2"/>
        <v>4319</v>
      </c>
      <c r="G26" s="29">
        <f t="shared" si="2"/>
        <v>4319</v>
      </c>
      <c r="H26" s="29">
        <f t="shared" si="2"/>
        <v>3539</v>
      </c>
      <c r="I26" s="29">
        <f t="shared" si="2"/>
        <v>1840</v>
      </c>
      <c r="J26" s="29">
        <f t="shared" si="2"/>
        <v>1840</v>
      </c>
      <c r="K26" s="29">
        <f t="shared" si="2"/>
        <v>1690</v>
      </c>
      <c r="L26" s="29">
        <f t="shared" si="2"/>
        <v>1690</v>
      </c>
      <c r="M26" s="29">
        <f t="shared" si="2"/>
        <v>1690</v>
      </c>
      <c r="N26" s="29">
        <f t="shared" si="2"/>
        <v>1690</v>
      </c>
      <c r="O26" s="29">
        <f t="shared" si="2"/>
        <v>0</v>
      </c>
      <c r="P26" s="29">
        <f t="shared" si="2"/>
        <v>0</v>
      </c>
      <c r="Q26" s="29">
        <f t="shared" si="2"/>
        <v>0</v>
      </c>
      <c r="R26" s="29">
        <f t="shared" si="2"/>
        <v>0</v>
      </c>
      <c r="S26" s="29">
        <f t="shared" si="2"/>
        <v>0</v>
      </c>
      <c r="T26" s="29">
        <f t="shared" si="2"/>
        <v>0</v>
      </c>
      <c r="U26" s="29">
        <f t="shared" si="2"/>
        <v>0</v>
      </c>
      <c r="V26" s="29">
        <f t="shared" si="2"/>
        <v>0</v>
      </c>
      <c r="W26" s="29">
        <f t="shared" si="2"/>
        <v>0</v>
      </c>
      <c r="X26" s="29">
        <f t="shared" si="2"/>
        <v>0</v>
      </c>
      <c r="Y26" s="29">
        <f t="shared" si="2"/>
        <v>0</v>
      </c>
      <c r="Z26" s="29">
        <f t="shared" si="2"/>
        <v>0</v>
      </c>
    </row>
    <row r="27" spans="1:26" ht="15.75" customHeight="1">
      <c r="A27" s="3" t="s">
        <v>105</v>
      </c>
      <c r="B27" s="29">
        <f>SUMIFS($C$5:$C$22,$E$5:$E$22,"="&amp;B25)</f>
        <v>560</v>
      </c>
      <c r="C27" s="29">
        <f t="shared" ref="C27:Z27" si="3">SUMIFS($C$5:$C$22,$E$5:$E$22,"="&amp;C25)</f>
        <v>799</v>
      </c>
      <c r="D27" s="29">
        <f t="shared" si="3"/>
        <v>692</v>
      </c>
      <c r="E27" s="29">
        <f t="shared" si="3"/>
        <v>0</v>
      </c>
      <c r="F27" s="29">
        <f t="shared" si="3"/>
        <v>0</v>
      </c>
      <c r="G27" s="29">
        <f t="shared" si="3"/>
        <v>780</v>
      </c>
      <c r="H27" s="29">
        <f t="shared" si="3"/>
        <v>1699</v>
      </c>
      <c r="I27" s="29">
        <f t="shared" si="3"/>
        <v>0</v>
      </c>
      <c r="J27" s="29">
        <f t="shared" si="3"/>
        <v>150</v>
      </c>
      <c r="K27" s="29">
        <f t="shared" si="3"/>
        <v>0</v>
      </c>
      <c r="L27" s="29">
        <f t="shared" si="3"/>
        <v>0</v>
      </c>
      <c r="M27" s="29">
        <f t="shared" si="3"/>
        <v>0</v>
      </c>
      <c r="N27" s="29">
        <f t="shared" si="3"/>
        <v>1690</v>
      </c>
      <c r="O27" s="29">
        <f t="shared" si="3"/>
        <v>0</v>
      </c>
      <c r="P27" s="29">
        <f t="shared" si="3"/>
        <v>0</v>
      </c>
      <c r="Q27" s="29">
        <f t="shared" si="3"/>
        <v>0</v>
      </c>
      <c r="R27" s="29">
        <f t="shared" si="3"/>
        <v>0</v>
      </c>
      <c r="S27" s="29">
        <f t="shared" si="3"/>
        <v>0</v>
      </c>
      <c r="T27" s="29">
        <f t="shared" si="3"/>
        <v>0</v>
      </c>
      <c r="U27" s="29">
        <f t="shared" si="3"/>
        <v>0</v>
      </c>
      <c r="V27" s="29">
        <f t="shared" si="3"/>
        <v>0</v>
      </c>
      <c r="W27" s="29">
        <f t="shared" si="3"/>
        <v>0</v>
      </c>
      <c r="X27" s="29">
        <f t="shared" si="3"/>
        <v>0</v>
      </c>
      <c r="Y27" s="29">
        <f t="shared" si="3"/>
        <v>0</v>
      </c>
      <c r="Z27" s="29">
        <f t="shared" si="3"/>
        <v>0</v>
      </c>
    </row>
    <row r="28" spans="1:26" ht="15.75" customHeight="1">
      <c r="A28" s="3" t="s">
        <v>108</v>
      </c>
      <c r="B28" s="29">
        <f>SUMIFS($C$5:$C$22,$F$5:$F$22,"="&amp;B25)</f>
        <v>0</v>
      </c>
      <c r="C28" s="29">
        <f t="shared" ref="C28:Z28" si="4">SUMIFS($C$5:$C$22,$F$5:$F$22,"="&amp;C25)</f>
        <v>0</v>
      </c>
      <c r="D28" s="29">
        <f t="shared" si="4"/>
        <v>0</v>
      </c>
      <c r="E28" s="29">
        <f t="shared" si="4"/>
        <v>0</v>
      </c>
      <c r="F28" s="29">
        <f>SUMIFS($C$5:$C$22,$F$5:$F$22,"="&amp;F25)</f>
        <v>797</v>
      </c>
      <c r="G28" s="29">
        <f t="shared" si="4"/>
        <v>1174</v>
      </c>
      <c r="H28" s="29">
        <f t="shared" si="4"/>
        <v>1699</v>
      </c>
      <c r="I28" s="29">
        <f t="shared" si="4"/>
        <v>0</v>
      </c>
      <c r="J28" s="29">
        <f t="shared" si="4"/>
        <v>0</v>
      </c>
      <c r="K28" s="29">
        <f t="shared" si="4"/>
        <v>0</v>
      </c>
      <c r="L28" s="29">
        <f t="shared" si="4"/>
        <v>0</v>
      </c>
      <c r="M28" s="29">
        <f t="shared" si="4"/>
        <v>0</v>
      </c>
      <c r="N28" s="29">
        <f t="shared" si="4"/>
        <v>0</v>
      </c>
      <c r="O28" s="29">
        <f t="shared" si="4"/>
        <v>0</v>
      </c>
      <c r="P28" s="29">
        <f t="shared" si="4"/>
        <v>0</v>
      </c>
      <c r="Q28" s="29">
        <f t="shared" si="4"/>
        <v>0</v>
      </c>
      <c r="R28" s="29">
        <f t="shared" si="4"/>
        <v>0</v>
      </c>
      <c r="S28" s="29">
        <f t="shared" si="4"/>
        <v>0</v>
      </c>
      <c r="T28" s="29">
        <f t="shared" si="4"/>
        <v>0</v>
      </c>
      <c r="U28" s="29">
        <f t="shared" si="4"/>
        <v>0</v>
      </c>
      <c r="V28" s="29">
        <f t="shared" si="4"/>
        <v>0</v>
      </c>
      <c r="W28" s="29">
        <f t="shared" si="4"/>
        <v>0</v>
      </c>
      <c r="X28" s="29">
        <f t="shared" si="4"/>
        <v>0</v>
      </c>
      <c r="Y28" s="29">
        <f t="shared" si="4"/>
        <v>0</v>
      </c>
      <c r="Z28" s="29">
        <f t="shared" si="4"/>
        <v>0</v>
      </c>
    </row>
    <row r="29" spans="1:26" ht="15.75" customHeight="1">
      <c r="A29" s="3" t="s">
        <v>126</v>
      </c>
      <c r="B29" s="29">
        <f>SUMIFS($C$5:$C$22,$F$5:$F$22,"="&amp;B25-15)</f>
        <v>0</v>
      </c>
      <c r="C29" s="29">
        <f t="shared" ref="C29:Z29" si="5">SUMIFS($C$5:$C$22,$F$5:$F$22,"="&amp;C25-15)</f>
        <v>0</v>
      </c>
      <c r="D29" s="29">
        <f t="shared" si="5"/>
        <v>0</v>
      </c>
      <c r="E29" s="29">
        <f t="shared" si="5"/>
        <v>0</v>
      </c>
      <c r="F29" s="29">
        <f t="shared" si="5"/>
        <v>0</v>
      </c>
      <c r="G29" s="29">
        <f t="shared" si="5"/>
        <v>0</v>
      </c>
      <c r="H29" s="29">
        <f t="shared" si="5"/>
        <v>0</v>
      </c>
      <c r="I29" s="29">
        <f t="shared" si="5"/>
        <v>0</v>
      </c>
      <c r="J29" s="29">
        <f t="shared" si="5"/>
        <v>0</v>
      </c>
      <c r="K29" s="29">
        <f t="shared" si="5"/>
        <v>0</v>
      </c>
      <c r="L29" s="29">
        <f t="shared" si="5"/>
        <v>0</v>
      </c>
      <c r="M29" s="29">
        <f t="shared" si="5"/>
        <v>0</v>
      </c>
      <c r="N29" s="29">
        <f t="shared" si="5"/>
        <v>0</v>
      </c>
      <c r="O29" s="29">
        <f t="shared" si="5"/>
        <v>0</v>
      </c>
      <c r="P29" s="29">
        <f t="shared" si="5"/>
        <v>0</v>
      </c>
      <c r="Q29" s="29">
        <f t="shared" si="5"/>
        <v>0</v>
      </c>
      <c r="R29" s="29">
        <f t="shared" si="5"/>
        <v>0</v>
      </c>
      <c r="S29" s="29">
        <f t="shared" si="5"/>
        <v>0</v>
      </c>
      <c r="T29" s="29">
        <f t="shared" si="5"/>
        <v>0</v>
      </c>
      <c r="U29" s="29">
        <f t="shared" si="5"/>
        <v>797</v>
      </c>
      <c r="V29" s="29">
        <f t="shared" si="5"/>
        <v>1174</v>
      </c>
      <c r="W29" s="29">
        <f t="shared" si="5"/>
        <v>1699</v>
      </c>
      <c r="X29" s="29">
        <f t="shared" si="5"/>
        <v>0</v>
      </c>
      <c r="Y29" s="29">
        <f t="shared" si="5"/>
        <v>0</v>
      </c>
      <c r="Z29" s="29">
        <f t="shared" si="5"/>
        <v>0</v>
      </c>
    </row>
    <row r="30" spans="1:26" ht="15.75" customHeight="1">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c r="A31" s="3" t="s">
        <v>110</v>
      </c>
      <c r="B31" s="30">
        <f t="shared" ref="B31:N31" si="6">B27/$B$34</f>
        <v>0.329605650382578</v>
      </c>
      <c r="C31" s="30">
        <f t="shared" si="6"/>
        <v>0.47027663331371394</v>
      </c>
      <c r="D31" s="30">
        <f t="shared" si="6"/>
        <v>0.40729841082989993</v>
      </c>
      <c r="E31" s="30">
        <f t="shared" si="6"/>
        <v>0</v>
      </c>
      <c r="F31" s="30">
        <f t="shared" si="6"/>
        <v>0</v>
      </c>
      <c r="G31" s="30">
        <f t="shared" si="6"/>
        <v>0.45909358446144793</v>
      </c>
      <c r="H31" s="30">
        <f t="shared" si="6"/>
        <v>1</v>
      </c>
      <c r="I31" s="30">
        <f t="shared" si="6"/>
        <v>0</v>
      </c>
      <c r="J31" s="30">
        <f t="shared" si="6"/>
        <v>8.8287227781047681E-2</v>
      </c>
      <c r="K31" s="30">
        <f t="shared" si="6"/>
        <v>0</v>
      </c>
      <c r="L31" s="30">
        <f t="shared" si="6"/>
        <v>0</v>
      </c>
      <c r="M31" s="30">
        <f t="shared" si="6"/>
        <v>0</v>
      </c>
      <c r="N31" s="30">
        <f t="shared" si="6"/>
        <v>0.99470276633313714</v>
      </c>
      <c r="O31" s="31"/>
      <c r="P31" s="29"/>
      <c r="Q31" s="29"/>
      <c r="R31" s="29"/>
      <c r="S31" s="29"/>
      <c r="T31" s="29"/>
      <c r="U31" s="29"/>
      <c r="V31" s="29"/>
      <c r="W31" s="29"/>
      <c r="X31" s="29"/>
      <c r="Y31" s="29"/>
      <c r="Z31" s="29"/>
    </row>
    <row r="32" spans="1:26" ht="15.75" customHeight="1">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5.75" customHeight="1">
      <c r="A33" s="25" t="s">
        <v>111</v>
      </c>
      <c r="B33" s="32">
        <f>SUM(B28:Z28)</f>
        <v>3670</v>
      </c>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5" t="s">
        <v>112</v>
      </c>
      <c r="B34" s="32">
        <f>MAX(B27:Z27)</f>
        <v>1699</v>
      </c>
      <c r="C34" s="29"/>
      <c r="D34" s="29"/>
      <c r="E34" s="29"/>
      <c r="F34" s="29"/>
      <c r="G34" s="29"/>
      <c r="H34" s="29"/>
      <c r="I34" s="29"/>
      <c r="J34" s="29"/>
      <c r="K34" s="29"/>
      <c r="L34" s="29"/>
      <c r="M34" s="29"/>
      <c r="N34" s="29"/>
      <c r="O34" s="29"/>
      <c r="P34" s="29"/>
      <c r="Q34" s="29"/>
      <c r="R34" s="29"/>
      <c r="S34" s="29"/>
      <c r="T34" s="29"/>
      <c r="U34" s="29"/>
      <c r="V34" s="29"/>
      <c r="W34" s="29"/>
      <c r="X34" s="29"/>
      <c r="Y34" s="29"/>
      <c r="Z34" s="2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2:AM17"/>
  <sheetViews>
    <sheetView workbookViewId="0">
      <selection activeCell="X26" sqref="X26"/>
    </sheetView>
  </sheetViews>
  <sheetFormatPr baseColWidth="10" defaultColWidth="14.5" defaultRowHeight="15.75" customHeight="1" x14ac:dyDescent="0"/>
  <cols>
    <col min="1" max="1" width="29" customWidth="1"/>
    <col min="2" max="35" width="8.6640625" customWidth="1"/>
    <col min="36" max="39" width="8" customWidth="1"/>
  </cols>
  <sheetData>
    <row r="2" spans="1:39" ht="15.75" customHeight="1">
      <c r="A2" s="3" t="s">
        <v>93</v>
      </c>
    </row>
    <row r="4" spans="1:39" ht="15.75" customHeight="1">
      <c r="A4" s="17" t="s">
        <v>96</v>
      </c>
      <c r="B4" s="18">
        <v>0.02</v>
      </c>
    </row>
    <row r="5" spans="1:39" ht="15.75" customHeight="1">
      <c r="A5" s="17"/>
      <c r="B5" s="18"/>
    </row>
    <row r="6" spans="1:39" ht="18">
      <c r="A6" s="19" t="s">
        <v>172</v>
      </c>
      <c r="B6" s="19"/>
      <c r="C6" s="19"/>
    </row>
    <row r="7" spans="1:39" ht="15.75" customHeight="1">
      <c r="A7" s="25"/>
    </row>
    <row r="8" spans="1:39" ht="15.75" customHeight="1">
      <c r="A8" s="25" t="s">
        <v>109</v>
      </c>
    </row>
    <row r="10" spans="1:39" ht="15.75" customHeight="1">
      <c r="A10" s="22"/>
      <c r="B10" s="23">
        <v>2017</v>
      </c>
      <c r="C10" s="23">
        <v>2018</v>
      </c>
      <c r="D10" s="23">
        <v>2019</v>
      </c>
      <c r="E10" s="23">
        <v>2020</v>
      </c>
      <c r="F10" s="23">
        <v>2021</v>
      </c>
      <c r="G10" s="23">
        <v>2022</v>
      </c>
      <c r="H10" s="23">
        <v>2023</v>
      </c>
      <c r="I10" s="23">
        <v>2024</v>
      </c>
      <c r="J10" s="23">
        <v>2025</v>
      </c>
      <c r="K10" s="23">
        <v>2026</v>
      </c>
      <c r="L10" s="23">
        <v>2027</v>
      </c>
      <c r="M10" s="23">
        <v>2028</v>
      </c>
      <c r="N10" s="23">
        <v>2029</v>
      </c>
      <c r="O10" s="23">
        <v>2030</v>
      </c>
      <c r="P10" s="23">
        <v>2031</v>
      </c>
      <c r="Q10" s="23">
        <v>2032</v>
      </c>
      <c r="R10" s="23">
        <v>2033</v>
      </c>
      <c r="S10" s="23">
        <v>2034</v>
      </c>
      <c r="T10" s="23">
        <v>2035</v>
      </c>
      <c r="U10" s="23">
        <v>2036</v>
      </c>
      <c r="V10" s="23">
        <v>2037</v>
      </c>
      <c r="W10" s="23">
        <v>2038</v>
      </c>
      <c r="X10" s="23">
        <v>2039</v>
      </c>
      <c r="Y10" s="23">
        <v>2040</v>
      </c>
      <c r="Z10" s="23">
        <v>2041</v>
      </c>
      <c r="AA10" s="23">
        <v>2042</v>
      </c>
      <c r="AB10" s="23">
        <v>2043</v>
      </c>
      <c r="AC10" s="23">
        <v>2044</v>
      </c>
      <c r="AD10" s="23">
        <v>2045</v>
      </c>
      <c r="AE10" s="23">
        <v>2046</v>
      </c>
      <c r="AF10" s="23">
        <v>2047</v>
      </c>
      <c r="AG10" s="23">
        <v>2048</v>
      </c>
      <c r="AH10" s="23">
        <v>2049</v>
      </c>
      <c r="AI10" s="23">
        <v>2050</v>
      </c>
      <c r="AJ10" s="23"/>
      <c r="AK10" s="23"/>
      <c r="AL10" s="23"/>
      <c r="AM10" s="23"/>
    </row>
    <row r="11" spans="1:39" ht="15.75" customHeight="1">
      <c r="A11" s="3" t="s">
        <v>103</v>
      </c>
      <c r="B11" s="3">
        <v>20</v>
      </c>
      <c r="C11" s="3">
        <v>30</v>
      </c>
      <c r="D11" s="3">
        <v>30</v>
      </c>
      <c r="E11" s="3">
        <v>30</v>
      </c>
      <c r="F11" s="3">
        <v>40</v>
      </c>
      <c r="G11" s="3">
        <v>50</v>
      </c>
      <c r="H11" s="28">
        <f t="shared" ref="H11:AI11" si="0">G11*(1-$B$4)</f>
        <v>49</v>
      </c>
      <c r="I11" s="28">
        <f t="shared" si="0"/>
        <v>48.019999999999996</v>
      </c>
      <c r="J11" s="28">
        <f t="shared" si="0"/>
        <v>47.059599999999996</v>
      </c>
      <c r="K11" s="28">
        <f t="shared" si="0"/>
        <v>46.118407999999995</v>
      </c>
      <c r="L11" s="28">
        <f t="shared" si="0"/>
        <v>45.196039839999997</v>
      </c>
      <c r="M11" s="28">
        <f t="shared" si="0"/>
        <v>44.292119043199996</v>
      </c>
      <c r="N11" s="28">
        <f t="shared" si="0"/>
        <v>43.406276662335998</v>
      </c>
      <c r="O11" s="28">
        <f t="shared" si="0"/>
        <v>42.538151129089279</v>
      </c>
      <c r="P11" s="28">
        <f t="shared" si="0"/>
        <v>41.687388106507491</v>
      </c>
      <c r="Q11" s="28">
        <f t="shared" si="0"/>
        <v>40.853640344377339</v>
      </c>
      <c r="R11" s="28">
        <f t="shared" si="0"/>
        <v>40.036567537489795</v>
      </c>
      <c r="S11" s="28">
        <f t="shared" si="0"/>
        <v>39.235836186739995</v>
      </c>
      <c r="T11" s="28">
        <f t="shared" si="0"/>
        <v>38.451119463005192</v>
      </c>
      <c r="U11" s="28">
        <f t="shared" si="0"/>
        <v>37.682097073745091</v>
      </c>
      <c r="V11" s="28">
        <f t="shared" si="0"/>
        <v>36.928455132270187</v>
      </c>
      <c r="W11" s="28">
        <f t="shared" si="0"/>
        <v>36.18988602962478</v>
      </c>
      <c r="X11" s="28">
        <f t="shared" si="0"/>
        <v>35.466088309032287</v>
      </c>
      <c r="Y11" s="28">
        <f t="shared" si="0"/>
        <v>34.756766542851643</v>
      </c>
      <c r="Z11" s="28">
        <f t="shared" si="0"/>
        <v>34.061631211994609</v>
      </c>
      <c r="AA11" s="28">
        <f t="shared" si="0"/>
        <v>33.380398587754719</v>
      </c>
      <c r="AB11" s="28">
        <f t="shared" si="0"/>
        <v>32.712790615999623</v>
      </c>
      <c r="AC11" s="28">
        <f t="shared" si="0"/>
        <v>32.058534803679628</v>
      </c>
      <c r="AD11" s="28">
        <f t="shared" si="0"/>
        <v>31.417364107606033</v>
      </c>
      <c r="AE11" s="28">
        <f t="shared" si="0"/>
        <v>30.789016825453913</v>
      </c>
      <c r="AF11" s="28">
        <f t="shared" si="0"/>
        <v>30.173236488944834</v>
      </c>
      <c r="AG11" s="28">
        <f t="shared" si="0"/>
        <v>29.569771759165938</v>
      </c>
      <c r="AH11" s="28">
        <f t="shared" si="0"/>
        <v>28.978376323982619</v>
      </c>
      <c r="AI11" s="28">
        <f t="shared" si="0"/>
        <v>28.398808797502966</v>
      </c>
    </row>
    <row r="13" spans="1:39" ht="15.75" customHeight="1">
      <c r="A13" s="3" t="s">
        <v>106</v>
      </c>
      <c r="B13" s="3">
        <v>50</v>
      </c>
    </row>
    <row r="15" spans="1:39" ht="15.75" customHeight="1">
      <c r="A15" s="25" t="s">
        <v>107</v>
      </c>
    </row>
    <row r="16" spans="1:39" ht="15.75" customHeight="1">
      <c r="A16" s="22"/>
      <c r="B16" s="23">
        <v>2017</v>
      </c>
      <c r="C16" s="23">
        <v>2018</v>
      </c>
      <c r="D16" s="23">
        <v>2019</v>
      </c>
      <c r="E16" s="23">
        <v>2020</v>
      </c>
      <c r="F16" s="23">
        <v>2021</v>
      </c>
      <c r="G16" s="23">
        <v>2022</v>
      </c>
      <c r="H16" s="23">
        <v>2023</v>
      </c>
      <c r="I16" s="23">
        <v>2024</v>
      </c>
      <c r="J16" s="23">
        <v>2025</v>
      </c>
      <c r="K16" s="23">
        <v>2026</v>
      </c>
      <c r="L16" s="23">
        <v>2027</v>
      </c>
      <c r="M16" s="23">
        <v>2028</v>
      </c>
      <c r="N16" s="23">
        <v>2029</v>
      </c>
      <c r="O16" s="23">
        <v>2030</v>
      </c>
      <c r="P16" s="23">
        <v>2031</v>
      </c>
      <c r="Q16" s="23">
        <v>2032</v>
      </c>
      <c r="R16" s="23">
        <v>2033</v>
      </c>
      <c r="S16" s="23">
        <v>2034</v>
      </c>
      <c r="T16" s="23">
        <v>2035</v>
      </c>
      <c r="U16" s="23">
        <v>2036</v>
      </c>
      <c r="V16" s="23">
        <v>2037</v>
      </c>
      <c r="W16" s="23">
        <v>2038</v>
      </c>
      <c r="X16" s="23">
        <v>2039</v>
      </c>
      <c r="Y16" s="23">
        <v>2040</v>
      </c>
      <c r="Z16" s="23">
        <v>2041</v>
      </c>
      <c r="AA16" s="23">
        <v>2042</v>
      </c>
      <c r="AB16" s="23">
        <v>2043</v>
      </c>
      <c r="AC16" s="23">
        <v>2044</v>
      </c>
      <c r="AD16" s="23">
        <v>2045</v>
      </c>
      <c r="AE16" s="23">
        <v>2046</v>
      </c>
      <c r="AF16" s="23">
        <v>2047</v>
      </c>
      <c r="AG16" s="23">
        <v>2048</v>
      </c>
      <c r="AH16" s="23">
        <v>2049</v>
      </c>
      <c r="AI16" s="23">
        <v>2050</v>
      </c>
    </row>
    <row r="17" spans="1:35" ht="15.75" customHeight="1">
      <c r="A17" s="3" t="s">
        <v>20</v>
      </c>
      <c r="B17">
        <f t="shared" ref="B17:AI17" si="1">B11/$B$13</f>
        <v>0.4</v>
      </c>
      <c r="C17">
        <f t="shared" si="1"/>
        <v>0.6</v>
      </c>
      <c r="D17">
        <f t="shared" si="1"/>
        <v>0.6</v>
      </c>
      <c r="E17">
        <f t="shared" si="1"/>
        <v>0.6</v>
      </c>
      <c r="F17">
        <f t="shared" si="1"/>
        <v>0.8</v>
      </c>
      <c r="G17">
        <f t="shared" si="1"/>
        <v>1</v>
      </c>
      <c r="H17">
        <f t="shared" si="1"/>
        <v>0.98</v>
      </c>
      <c r="I17">
        <f t="shared" si="1"/>
        <v>0.96039999999999992</v>
      </c>
      <c r="J17">
        <f t="shared" si="1"/>
        <v>0.94119199999999992</v>
      </c>
      <c r="K17">
        <f t="shared" si="1"/>
        <v>0.92236815999999988</v>
      </c>
      <c r="L17">
        <f t="shared" si="1"/>
        <v>0.90392079679999993</v>
      </c>
      <c r="M17">
        <f t="shared" si="1"/>
        <v>0.88584238086399991</v>
      </c>
      <c r="N17">
        <f t="shared" si="1"/>
        <v>0.86812553324671993</v>
      </c>
      <c r="O17">
        <f t="shared" si="1"/>
        <v>0.8507630225817856</v>
      </c>
      <c r="P17">
        <f t="shared" si="1"/>
        <v>0.83374776213014978</v>
      </c>
      <c r="Q17">
        <f t="shared" si="1"/>
        <v>0.8170728068875468</v>
      </c>
      <c r="R17">
        <f t="shared" si="1"/>
        <v>0.80073135074979584</v>
      </c>
      <c r="S17">
        <f t="shared" si="1"/>
        <v>0.78471672373479995</v>
      </c>
      <c r="T17">
        <f t="shared" si="1"/>
        <v>0.7690223892601038</v>
      </c>
      <c r="U17">
        <f t="shared" si="1"/>
        <v>0.75364194147490182</v>
      </c>
      <c r="V17">
        <f t="shared" si="1"/>
        <v>0.73856910264540376</v>
      </c>
      <c r="W17">
        <f t="shared" si="1"/>
        <v>0.72379772059249559</v>
      </c>
      <c r="X17">
        <f t="shared" si="1"/>
        <v>0.70932176618064569</v>
      </c>
      <c r="Y17">
        <f t="shared" si="1"/>
        <v>0.69513533085703283</v>
      </c>
      <c r="Z17">
        <f t="shared" si="1"/>
        <v>0.68123262423989217</v>
      </c>
      <c r="AA17">
        <f t="shared" si="1"/>
        <v>0.66760797175509434</v>
      </c>
      <c r="AB17">
        <f t="shared" si="1"/>
        <v>0.65425581231999241</v>
      </c>
      <c r="AC17">
        <f t="shared" si="1"/>
        <v>0.64117069607359256</v>
      </c>
      <c r="AD17">
        <f t="shared" si="1"/>
        <v>0.62834728215212066</v>
      </c>
      <c r="AE17">
        <f t="shared" si="1"/>
        <v>0.61578033650907826</v>
      </c>
      <c r="AF17">
        <f t="shared" si="1"/>
        <v>0.60346472977889665</v>
      </c>
      <c r="AG17">
        <f t="shared" si="1"/>
        <v>0.59139543518331872</v>
      </c>
      <c r="AH17">
        <f t="shared" si="1"/>
        <v>0.57956752647965237</v>
      </c>
      <c r="AI17">
        <f t="shared" si="1"/>
        <v>0.56797617595005934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8"/>
  <sheetViews>
    <sheetView workbookViewId="0">
      <selection activeCell="M58" sqref="M58"/>
    </sheetView>
  </sheetViews>
  <sheetFormatPr baseColWidth="10" defaultRowHeight="12" x14ac:dyDescent="0"/>
  <cols>
    <col min="1" max="1" width="52.83203125" style="39" customWidth="1"/>
    <col min="2" max="2" width="11.1640625" style="39" bestFit="1" customWidth="1"/>
    <col min="3" max="3" width="12.83203125" style="39" bestFit="1" customWidth="1"/>
    <col min="4" max="4" width="12.1640625" style="39" bestFit="1" customWidth="1"/>
    <col min="5" max="14" width="10.83203125" style="39"/>
    <col min="15" max="15" width="11.1640625" style="39" bestFit="1" customWidth="1"/>
    <col min="16" max="22" width="10.83203125" style="39"/>
    <col min="23" max="23" width="12.1640625" style="39" bestFit="1" customWidth="1"/>
    <col min="24" max="34" width="10.83203125" style="39"/>
    <col min="35" max="36" width="12.1640625" style="39" bestFit="1" customWidth="1"/>
    <col min="37" max="16384" width="10.83203125" style="39"/>
  </cols>
  <sheetData>
    <row r="1" spans="1:35" ht="15">
      <c r="A1" s="37" t="s">
        <v>131</v>
      </c>
      <c r="B1" s="38"/>
      <c r="C1" s="38"/>
    </row>
    <row r="2" spans="1:35">
      <c r="A2" s="38" t="s">
        <v>132</v>
      </c>
      <c r="B2" s="40">
        <v>1383813000000</v>
      </c>
      <c r="C2" s="38" t="s">
        <v>133</v>
      </c>
    </row>
    <row r="3" spans="1:35">
      <c r="A3" s="38" t="s">
        <v>134</v>
      </c>
      <c r="B3" s="40">
        <v>16965926487968.6</v>
      </c>
      <c r="C3" s="38" t="s">
        <v>135</v>
      </c>
    </row>
    <row r="4" spans="1:35">
      <c r="A4" s="38"/>
      <c r="B4" s="38"/>
      <c r="C4" s="38"/>
    </row>
    <row r="5" spans="1:35">
      <c r="A5" s="38" t="s">
        <v>136</v>
      </c>
      <c r="B5" s="38">
        <v>947817</v>
      </c>
      <c r="C5" s="38"/>
    </row>
    <row r="6" spans="1:35">
      <c r="A6" s="38" t="s">
        <v>137</v>
      </c>
      <c r="B6" s="40">
        <f>0.0000010551</f>
        <v>1.0551000000000001E-6</v>
      </c>
      <c r="C6" s="38"/>
    </row>
    <row r="7" spans="1:35">
      <c r="A7" s="38" t="s">
        <v>138</v>
      </c>
      <c r="B7" s="46" t="s">
        <v>121</v>
      </c>
      <c r="C7" s="38"/>
    </row>
    <row r="9" spans="1:35">
      <c r="A9" s="47" t="s">
        <v>165</v>
      </c>
    </row>
    <row r="10" spans="1:35" ht="15">
      <c r="A10" s="41" t="s">
        <v>139</v>
      </c>
    </row>
    <row r="11" spans="1:35">
      <c r="A11" s="39" t="s">
        <v>140</v>
      </c>
      <c r="B11" s="39">
        <v>2017</v>
      </c>
      <c r="C11" s="39">
        <v>2018</v>
      </c>
      <c r="D11" s="39">
        <v>2019</v>
      </c>
      <c r="E11" s="39">
        <v>2020</v>
      </c>
      <c r="F11" s="39">
        <v>2021</v>
      </c>
      <c r="G11" s="39">
        <v>2022</v>
      </c>
      <c r="H11" s="39">
        <v>2023</v>
      </c>
      <c r="I11" s="39">
        <v>2024</v>
      </c>
      <c r="J11" s="39">
        <v>2025</v>
      </c>
      <c r="K11" s="39">
        <v>2026</v>
      </c>
      <c r="L11" s="39">
        <v>2027</v>
      </c>
      <c r="M11" s="39">
        <v>2028</v>
      </c>
      <c r="N11" s="39">
        <v>2029</v>
      </c>
      <c r="O11" s="39">
        <v>2030</v>
      </c>
      <c r="P11" s="39">
        <v>2031</v>
      </c>
      <c r="Q11" s="39">
        <v>2032</v>
      </c>
      <c r="R11" s="39">
        <v>2033</v>
      </c>
      <c r="S11" s="39">
        <v>2034</v>
      </c>
      <c r="T11" s="39">
        <v>2035</v>
      </c>
      <c r="U11" s="39">
        <v>2036</v>
      </c>
      <c r="V11" s="39">
        <v>2037</v>
      </c>
      <c r="W11" s="39">
        <v>2038</v>
      </c>
      <c r="X11" s="39">
        <v>2039</v>
      </c>
      <c r="Y11" s="39">
        <v>2040</v>
      </c>
      <c r="Z11" s="39">
        <v>2041</v>
      </c>
      <c r="AA11" s="39">
        <v>2042</v>
      </c>
      <c r="AB11" s="39">
        <v>2043</v>
      </c>
      <c r="AC11" s="39">
        <v>2044</v>
      </c>
      <c r="AD11" s="39">
        <v>2045</v>
      </c>
      <c r="AE11" s="39">
        <v>2046</v>
      </c>
      <c r="AF11" s="39">
        <v>2047</v>
      </c>
      <c r="AG11" s="39">
        <v>2048</v>
      </c>
      <c r="AH11" s="39">
        <v>2049</v>
      </c>
      <c r="AI11" s="39">
        <v>2050</v>
      </c>
    </row>
    <row r="12" spans="1:35">
      <c r="A12" s="39" t="s">
        <v>141</v>
      </c>
      <c r="B12" s="39">
        <v>0</v>
      </c>
      <c r="C12" s="39">
        <v>0</v>
      </c>
      <c r="D12" s="39">
        <v>0</v>
      </c>
      <c r="E12" s="39">
        <v>0</v>
      </c>
      <c r="F12" s="39">
        <v>0</v>
      </c>
      <c r="G12" s="39">
        <v>0</v>
      </c>
      <c r="H12" s="39">
        <v>0</v>
      </c>
      <c r="I12" s="39">
        <v>0</v>
      </c>
      <c r="J12" s="39">
        <v>0</v>
      </c>
      <c r="K12" s="39">
        <v>0</v>
      </c>
      <c r="L12" s="39">
        <v>0</v>
      </c>
      <c r="M12" s="39">
        <v>0</v>
      </c>
      <c r="N12" s="39">
        <v>0</v>
      </c>
      <c r="O12" s="39">
        <v>0</v>
      </c>
      <c r="P12" s="39">
        <v>0</v>
      </c>
      <c r="Q12" s="39">
        <v>0</v>
      </c>
      <c r="R12" s="39">
        <v>0</v>
      </c>
      <c r="S12" s="39">
        <v>0</v>
      </c>
      <c r="T12" s="39">
        <v>0</v>
      </c>
      <c r="U12" s="39">
        <v>0</v>
      </c>
      <c r="V12" s="39">
        <v>0</v>
      </c>
      <c r="W12" s="39">
        <v>0</v>
      </c>
      <c r="X12" s="39">
        <v>0</v>
      </c>
      <c r="Y12" s="39">
        <v>0</v>
      </c>
      <c r="Z12" s="39">
        <v>0</v>
      </c>
      <c r="AA12" s="39">
        <v>0</v>
      </c>
      <c r="AB12" s="39">
        <v>0</v>
      </c>
      <c r="AC12" s="39">
        <v>0</v>
      </c>
      <c r="AD12" s="39">
        <v>0</v>
      </c>
      <c r="AE12" s="39">
        <v>0</v>
      </c>
      <c r="AF12" s="39">
        <v>0</v>
      </c>
      <c r="AG12" s="39">
        <v>0</v>
      </c>
      <c r="AH12" s="39">
        <v>0</v>
      </c>
      <c r="AI12" s="39">
        <v>0</v>
      </c>
    </row>
    <row r="13" spans="1:35">
      <c r="A13" s="39" t="s">
        <v>142</v>
      </c>
      <c r="B13" s="42">
        <v>332994000000000</v>
      </c>
      <c r="C13" s="42">
        <v>322879000000000</v>
      </c>
      <c r="D13" s="42">
        <v>323791000000000</v>
      </c>
      <c r="E13" s="42">
        <v>247126000000000</v>
      </c>
      <c r="F13" s="42">
        <v>253167000000000</v>
      </c>
      <c r="G13" s="42">
        <v>257862000000000</v>
      </c>
      <c r="H13" s="42">
        <v>261396000000000</v>
      </c>
      <c r="I13" s="42">
        <v>263453000000000</v>
      </c>
      <c r="J13" s="42">
        <v>266826000000000</v>
      </c>
      <c r="K13" s="42">
        <v>255246000000000</v>
      </c>
      <c r="L13" s="42">
        <v>229461000000000</v>
      </c>
      <c r="M13" s="42">
        <v>203473000000000</v>
      </c>
      <c r="N13" s="42">
        <v>177402000000000</v>
      </c>
      <c r="O13" s="42">
        <v>95113800000000</v>
      </c>
      <c r="P13" s="42">
        <v>95180600000000</v>
      </c>
      <c r="Q13" s="42">
        <v>94905300000000</v>
      </c>
      <c r="R13" s="42">
        <v>95319400000000</v>
      </c>
      <c r="S13" s="42">
        <v>94785800000000</v>
      </c>
      <c r="T13" s="42">
        <v>95696600000000</v>
      </c>
      <c r="U13" s="42">
        <v>96398400000000</v>
      </c>
      <c r="V13" s="42">
        <v>80856600000000</v>
      </c>
      <c r="W13" s="42">
        <v>80567600000000</v>
      </c>
      <c r="X13" s="42">
        <v>80876900000000</v>
      </c>
      <c r="Y13" s="42">
        <v>65008200000000</v>
      </c>
      <c r="Z13" s="42">
        <v>49487100000000</v>
      </c>
      <c r="AA13" s="42">
        <v>49671600000000</v>
      </c>
      <c r="AB13" s="42">
        <v>49939200000000</v>
      </c>
      <c r="AC13" s="42">
        <v>50254000000000</v>
      </c>
      <c r="AD13" s="42">
        <v>36265800000000</v>
      </c>
      <c r="AE13" s="42">
        <v>36291800000000</v>
      </c>
      <c r="AF13" s="42">
        <v>36483600000000</v>
      </c>
      <c r="AG13" s="42">
        <v>36708800000000</v>
      </c>
      <c r="AH13" s="42">
        <v>36913800000000</v>
      </c>
      <c r="AI13" s="42">
        <v>37129800000000</v>
      </c>
    </row>
    <row r="14" spans="1:35">
      <c r="A14" s="39" t="s">
        <v>143</v>
      </c>
      <c r="B14" s="42">
        <v>2154740000000000</v>
      </c>
      <c r="C14" s="42">
        <v>2197180000000000</v>
      </c>
      <c r="D14" s="42">
        <v>2225880000000000</v>
      </c>
      <c r="E14" s="42">
        <v>2300010000000000</v>
      </c>
      <c r="F14" s="42">
        <v>2314380000000000</v>
      </c>
      <c r="G14" s="42">
        <v>2318400000000000</v>
      </c>
      <c r="H14" s="42">
        <v>2329310000000000</v>
      </c>
      <c r="I14" s="42">
        <v>2329110000000000</v>
      </c>
      <c r="J14" s="42">
        <v>2343550000000000</v>
      </c>
      <c r="K14" s="42">
        <v>2393800000000000</v>
      </c>
      <c r="L14" s="42">
        <v>2425660000000000</v>
      </c>
      <c r="M14" s="42">
        <v>2443350000000000</v>
      </c>
      <c r="N14" s="42">
        <v>2478970000000000</v>
      </c>
      <c r="O14" s="42">
        <v>2556460000000000</v>
      </c>
      <c r="P14" s="42">
        <v>2588180000000000</v>
      </c>
      <c r="Q14" s="42">
        <v>2593830000000000</v>
      </c>
      <c r="R14" s="42">
        <v>2601660000000000</v>
      </c>
      <c r="S14" s="42">
        <v>2614180000000000</v>
      </c>
      <c r="T14" s="42">
        <v>2624310000000000</v>
      </c>
      <c r="U14" s="42">
        <v>2644600000000000</v>
      </c>
      <c r="V14" s="42">
        <v>2658450000000000</v>
      </c>
      <c r="W14" s="42">
        <v>2661600000000000</v>
      </c>
      <c r="X14" s="42">
        <v>2668690000000000</v>
      </c>
      <c r="Y14" s="42">
        <v>2674480000000000</v>
      </c>
      <c r="Z14" s="42">
        <v>2710130000000000</v>
      </c>
      <c r="AA14" s="42">
        <v>2717800000000000</v>
      </c>
      <c r="AB14" s="42">
        <v>2726490000000000</v>
      </c>
      <c r="AC14" s="42">
        <v>2735310000000000</v>
      </c>
      <c r="AD14" s="42">
        <v>2743500000000000</v>
      </c>
      <c r="AE14" s="42">
        <v>2749990000000000</v>
      </c>
      <c r="AF14" s="42">
        <v>2758370000000000</v>
      </c>
      <c r="AG14" s="42">
        <v>2767200000000000</v>
      </c>
      <c r="AH14" s="42">
        <v>2776080000000000</v>
      </c>
      <c r="AI14" s="42">
        <v>2784830000000000</v>
      </c>
    </row>
    <row r="15" spans="1:35">
      <c r="A15" s="39" t="s">
        <v>144</v>
      </c>
      <c r="B15" s="42">
        <v>314990000000000</v>
      </c>
      <c r="C15" s="42">
        <v>316392000000000</v>
      </c>
      <c r="D15" s="42">
        <v>314437000000000</v>
      </c>
      <c r="E15" s="42">
        <v>307698000000000</v>
      </c>
      <c r="F15" s="42">
        <v>306639000000000</v>
      </c>
      <c r="G15" s="42">
        <v>305709000000000</v>
      </c>
      <c r="H15" s="42">
        <v>305325000000000</v>
      </c>
      <c r="I15" s="42">
        <v>304581000000000</v>
      </c>
      <c r="J15" s="42">
        <v>304560000000000</v>
      </c>
      <c r="K15" s="42">
        <v>303833000000000</v>
      </c>
      <c r="L15" s="42">
        <v>301695000000000</v>
      </c>
      <c r="M15" s="42">
        <v>299823000000000</v>
      </c>
      <c r="N15" s="42">
        <v>297877000000000</v>
      </c>
      <c r="O15" s="42">
        <v>297732000000000</v>
      </c>
      <c r="P15" s="42">
        <v>298131000000000</v>
      </c>
      <c r="Q15" s="42">
        <v>298401000000000</v>
      </c>
      <c r="R15" s="42">
        <v>298670000000000</v>
      </c>
      <c r="S15" s="42">
        <v>298976000000000</v>
      </c>
      <c r="T15" s="42">
        <v>299191000000000</v>
      </c>
      <c r="U15" s="42">
        <v>299524000000000</v>
      </c>
      <c r="V15" s="42">
        <v>299532000000000</v>
      </c>
      <c r="W15" s="42">
        <v>299411000000000</v>
      </c>
      <c r="X15" s="42">
        <v>299627000000000</v>
      </c>
      <c r="Y15" s="42">
        <v>299344000000000</v>
      </c>
      <c r="Z15" s="42">
        <v>299372000000000</v>
      </c>
      <c r="AA15" s="42">
        <v>299557000000000</v>
      </c>
      <c r="AB15" s="42">
        <v>299812000000000</v>
      </c>
      <c r="AC15" s="42">
        <v>300079000000000</v>
      </c>
      <c r="AD15" s="42">
        <v>300222000000000</v>
      </c>
      <c r="AE15" s="42">
        <v>300341000000000</v>
      </c>
      <c r="AF15" s="42">
        <v>300585000000000</v>
      </c>
      <c r="AG15" s="42">
        <v>300584000000000</v>
      </c>
      <c r="AH15" s="42">
        <v>300586000000000</v>
      </c>
      <c r="AI15" s="42">
        <v>300580000000000</v>
      </c>
    </row>
    <row r="16" spans="1:35">
      <c r="A16" s="39" t="s">
        <v>145</v>
      </c>
      <c r="B16" s="42">
        <v>18752000000000</v>
      </c>
      <c r="C16" s="42">
        <v>19057700000000</v>
      </c>
      <c r="D16" s="42">
        <v>19363500000000</v>
      </c>
      <c r="E16" s="42">
        <v>19756600000000</v>
      </c>
      <c r="F16" s="42">
        <v>20040500000000</v>
      </c>
      <c r="G16" s="42">
        <v>20324400000000</v>
      </c>
      <c r="H16" s="42">
        <v>20630200000000</v>
      </c>
      <c r="I16" s="42">
        <v>20892300000000</v>
      </c>
      <c r="J16" s="42">
        <v>21176200000000</v>
      </c>
      <c r="K16" s="42">
        <v>21525600000000</v>
      </c>
      <c r="L16" s="42">
        <v>21896900000000</v>
      </c>
      <c r="M16" s="42">
        <v>22268200000000</v>
      </c>
      <c r="N16" s="42">
        <v>22661300000000</v>
      </c>
      <c r="O16" s="42">
        <v>23360100000000</v>
      </c>
      <c r="P16" s="42">
        <v>23709600000000</v>
      </c>
      <c r="Q16" s="42">
        <v>23993500000000</v>
      </c>
      <c r="R16" s="42">
        <v>24299200000000</v>
      </c>
      <c r="S16" s="42">
        <v>24605000000000</v>
      </c>
      <c r="T16" s="42">
        <v>24910700000000</v>
      </c>
      <c r="U16" s="42">
        <v>25238300000000</v>
      </c>
      <c r="V16" s="42">
        <v>25631500000000</v>
      </c>
      <c r="W16" s="42">
        <v>25959000000000</v>
      </c>
      <c r="X16" s="42">
        <v>26264800000000</v>
      </c>
      <c r="Y16" s="42">
        <v>26657900000000</v>
      </c>
      <c r="Z16" s="42">
        <v>27002300000000</v>
      </c>
      <c r="AA16" s="42">
        <v>27308100000000</v>
      </c>
      <c r="AB16" s="42">
        <v>27592000000000</v>
      </c>
      <c r="AC16" s="42">
        <v>27875900000000</v>
      </c>
      <c r="AD16" s="42">
        <v>28269000000000</v>
      </c>
      <c r="AE16" s="42">
        <v>28574700000000</v>
      </c>
      <c r="AF16" s="42">
        <v>28858700000000</v>
      </c>
      <c r="AG16" s="42">
        <v>29142600000000</v>
      </c>
      <c r="AH16" s="42">
        <v>29426500000000</v>
      </c>
      <c r="AI16" s="42">
        <v>29710400000000</v>
      </c>
    </row>
    <row r="17" spans="1:35">
      <c r="A17" s="39" t="s">
        <v>146</v>
      </c>
      <c r="B17" s="42">
        <v>54120100000000</v>
      </c>
      <c r="C17" s="42">
        <v>58410600000000</v>
      </c>
      <c r="D17" s="42">
        <v>63153400000000</v>
      </c>
      <c r="E17" s="42">
        <v>76513700000000</v>
      </c>
      <c r="F17" s="42">
        <v>81193600000000</v>
      </c>
      <c r="G17" s="42">
        <v>85693000000000</v>
      </c>
      <c r="H17" s="42">
        <v>90967600000000</v>
      </c>
      <c r="I17" s="42">
        <v>94218300000000</v>
      </c>
      <c r="J17" s="42">
        <v>99495100000000</v>
      </c>
      <c r="K17" s="42">
        <v>111121000000000</v>
      </c>
      <c r="L17" s="42">
        <v>124437000000000</v>
      </c>
      <c r="M17" s="42">
        <v>138063000000000</v>
      </c>
      <c r="N17" s="42">
        <v>153080000000000</v>
      </c>
      <c r="O17" s="42">
        <v>174149000000000</v>
      </c>
      <c r="P17" s="42">
        <v>185591000000000</v>
      </c>
      <c r="Q17" s="42">
        <v>191914000000000</v>
      </c>
      <c r="R17" s="42">
        <v>198561000000000</v>
      </c>
      <c r="S17" s="42">
        <v>206909000000000</v>
      </c>
      <c r="T17" s="42">
        <v>215076000000000</v>
      </c>
      <c r="U17" s="42">
        <v>225407000000000</v>
      </c>
      <c r="V17" s="42">
        <v>243770000000000</v>
      </c>
      <c r="W17" s="42">
        <v>253590000000000</v>
      </c>
      <c r="X17" s="42">
        <v>261724000000000</v>
      </c>
      <c r="Y17" s="42">
        <v>280546000000000</v>
      </c>
      <c r="Z17" s="42">
        <v>305367000000000</v>
      </c>
      <c r="AA17" s="42">
        <v>314534000000000</v>
      </c>
      <c r="AB17" s="42">
        <v>321891000000000</v>
      </c>
      <c r="AC17" s="42">
        <v>328798000000000</v>
      </c>
      <c r="AD17" s="42">
        <v>349621000000000</v>
      </c>
      <c r="AE17" s="42">
        <v>359659000000000</v>
      </c>
      <c r="AF17" s="42">
        <v>366674000000000</v>
      </c>
      <c r="AG17" s="42">
        <v>373102000000000</v>
      </c>
      <c r="AH17" s="42">
        <v>379378000000000</v>
      </c>
      <c r="AI17" s="42">
        <v>385654000000000</v>
      </c>
    </row>
    <row r="18" spans="1:35">
      <c r="A18" s="39" t="s">
        <v>147</v>
      </c>
      <c r="B18" s="42">
        <v>1850430000000</v>
      </c>
      <c r="C18" s="42">
        <v>3090040000000</v>
      </c>
      <c r="D18" s="42">
        <v>4387320000000</v>
      </c>
      <c r="E18" s="42">
        <v>6409250000000</v>
      </c>
      <c r="F18" s="42">
        <v>7735350000000</v>
      </c>
      <c r="G18" s="42">
        <v>9061450000000</v>
      </c>
      <c r="H18" s="42">
        <v>10445200000000</v>
      </c>
      <c r="I18" s="42">
        <v>11713700000000</v>
      </c>
      <c r="J18" s="42">
        <v>13245500000000</v>
      </c>
      <c r="K18" s="42">
        <v>15119300000000</v>
      </c>
      <c r="L18" s="42">
        <v>17108500000000</v>
      </c>
      <c r="M18" s="42">
        <v>19126500000000</v>
      </c>
      <c r="N18" s="42">
        <v>21259800000000</v>
      </c>
      <c r="O18" s="42">
        <v>25991600000000</v>
      </c>
      <c r="P18" s="42">
        <v>27865400000000</v>
      </c>
      <c r="Q18" s="42">
        <v>29450900000000</v>
      </c>
      <c r="R18" s="42">
        <v>31065300000000</v>
      </c>
      <c r="S18" s="42">
        <v>32795000000000</v>
      </c>
      <c r="T18" s="42">
        <v>34644000000000</v>
      </c>
      <c r="U18" s="42">
        <v>36517800000000</v>
      </c>
      <c r="V18" s="42">
        <v>38939400000000</v>
      </c>
      <c r="W18" s="42">
        <v>40813200000000</v>
      </c>
      <c r="X18" s="42">
        <v>42600600000000</v>
      </c>
      <c r="Y18" s="42">
        <v>45051000000000</v>
      </c>
      <c r="Z18" s="42">
        <v>48414000000000</v>
      </c>
      <c r="AA18" s="42">
        <v>50276300000000</v>
      </c>
      <c r="AB18" s="42">
        <v>52052200000000</v>
      </c>
      <c r="AC18" s="42">
        <v>53828100000000</v>
      </c>
      <c r="AD18" s="42">
        <v>56465000000000</v>
      </c>
      <c r="AE18" s="42">
        <v>58437300000000</v>
      </c>
      <c r="AF18" s="42">
        <v>60236400000000</v>
      </c>
      <c r="AG18" s="42">
        <v>62006800000000</v>
      </c>
      <c r="AH18" s="42">
        <v>63776900000000</v>
      </c>
      <c r="AI18" s="42">
        <v>65546800000000</v>
      </c>
    </row>
    <row r="19" spans="1:35">
      <c r="A19" s="39" t="s">
        <v>148</v>
      </c>
      <c r="B19" s="42">
        <v>73913500000000</v>
      </c>
      <c r="C19" s="42">
        <v>75404200000000</v>
      </c>
      <c r="D19" s="42">
        <v>76648000000000</v>
      </c>
      <c r="E19" s="42">
        <v>77397900000000</v>
      </c>
      <c r="F19" s="42">
        <v>78216900000000</v>
      </c>
      <c r="G19" s="42">
        <v>78583600000000</v>
      </c>
      <c r="H19" s="42">
        <v>79167100000000</v>
      </c>
      <c r="I19" s="42">
        <v>79302400000000</v>
      </c>
      <c r="J19" s="42">
        <v>79956700000000</v>
      </c>
      <c r="K19" s="42">
        <v>81444000000000</v>
      </c>
      <c r="L19" s="42">
        <v>82068600000000</v>
      </c>
      <c r="M19" s="42">
        <v>82221200000000</v>
      </c>
      <c r="N19" s="42">
        <v>82916600000000</v>
      </c>
      <c r="O19" s="42">
        <v>83886000000000</v>
      </c>
      <c r="P19" s="42">
        <v>84960100000000</v>
      </c>
      <c r="Q19" s="42">
        <v>84997800000000</v>
      </c>
      <c r="R19" s="42">
        <v>85315100000000</v>
      </c>
      <c r="S19" s="42">
        <v>85459300000000</v>
      </c>
      <c r="T19" s="42">
        <v>85867600000000</v>
      </c>
      <c r="U19" s="42">
        <v>86617600000000</v>
      </c>
      <c r="V19" s="42">
        <v>86978800000000</v>
      </c>
      <c r="W19" s="42">
        <v>87142100000000</v>
      </c>
      <c r="X19" s="42">
        <v>87407500000000</v>
      </c>
      <c r="Y19" s="42">
        <v>87471700000000</v>
      </c>
      <c r="Z19" s="42">
        <v>87688700000000</v>
      </c>
      <c r="AA19" s="42">
        <v>87989000000000</v>
      </c>
      <c r="AB19" s="42">
        <v>88290300000000</v>
      </c>
      <c r="AC19" s="42">
        <v>88591600000000</v>
      </c>
      <c r="AD19" s="42">
        <v>88860400000000</v>
      </c>
      <c r="AE19" s="42">
        <v>89144700000000</v>
      </c>
      <c r="AF19" s="42">
        <v>89439600000000</v>
      </c>
      <c r="AG19" s="42">
        <v>89736900000000</v>
      </c>
      <c r="AH19" s="42">
        <v>90032900000000</v>
      </c>
      <c r="AI19" s="42">
        <v>90330500000000</v>
      </c>
    </row>
    <row r="20" spans="1:35">
      <c r="A20" s="39" t="s">
        <v>149</v>
      </c>
      <c r="B20" s="42">
        <v>162770000000000</v>
      </c>
      <c r="C20" s="42">
        <v>161329000000000</v>
      </c>
      <c r="D20" s="42">
        <v>159640000000000</v>
      </c>
      <c r="E20" s="42">
        <v>157892000000000</v>
      </c>
      <c r="F20" s="42">
        <v>156086000000000</v>
      </c>
      <c r="G20" s="42">
        <v>154215000000000</v>
      </c>
      <c r="H20" s="42">
        <v>152355000000000</v>
      </c>
      <c r="I20" s="42">
        <v>150505000000000</v>
      </c>
      <c r="J20" s="42">
        <v>148625000000000</v>
      </c>
      <c r="K20" s="42">
        <v>146792000000000</v>
      </c>
      <c r="L20" s="42">
        <v>144533000000000</v>
      </c>
      <c r="M20" s="42">
        <v>141942000000000</v>
      </c>
      <c r="N20" s="42">
        <v>139224000000000</v>
      </c>
      <c r="O20" s="42">
        <v>136011000000000</v>
      </c>
      <c r="P20" s="42">
        <v>133538000000000</v>
      </c>
      <c r="Q20" s="42">
        <v>131058000000000</v>
      </c>
      <c r="R20" s="42">
        <v>128686000000000</v>
      </c>
      <c r="S20" s="42">
        <v>126307000000000</v>
      </c>
      <c r="T20" s="42">
        <v>123946000000000</v>
      </c>
      <c r="U20" s="42">
        <v>121765000000000</v>
      </c>
      <c r="V20" s="42">
        <v>119509000000000</v>
      </c>
      <c r="W20" s="42">
        <v>117322000000000</v>
      </c>
      <c r="X20" s="42">
        <v>115296000000000</v>
      </c>
      <c r="Y20" s="42">
        <v>113407000000000</v>
      </c>
      <c r="Z20" s="42">
        <v>111617000000000</v>
      </c>
      <c r="AA20" s="42">
        <v>110071000000000</v>
      </c>
      <c r="AB20" s="42">
        <v>108741000000000</v>
      </c>
      <c r="AC20" s="42">
        <v>107578000000000</v>
      </c>
      <c r="AD20" s="42">
        <v>106573000000000</v>
      </c>
      <c r="AE20" s="42">
        <v>105734000000000</v>
      </c>
      <c r="AF20" s="42">
        <v>105045000000000</v>
      </c>
      <c r="AG20" s="42">
        <v>104493000000000</v>
      </c>
      <c r="AH20" s="42">
        <v>104056000000000</v>
      </c>
      <c r="AI20" s="42">
        <v>103708000000000</v>
      </c>
    </row>
    <row r="21" spans="1:35">
      <c r="A21" s="39" t="s">
        <v>150</v>
      </c>
      <c r="B21" s="42">
        <v>686466000000000</v>
      </c>
      <c r="C21" s="42">
        <v>698252000000000</v>
      </c>
      <c r="D21" s="42">
        <v>707965000000000</v>
      </c>
      <c r="E21" s="42">
        <v>718557000000000</v>
      </c>
      <c r="F21" s="42">
        <v>726589000000000</v>
      </c>
      <c r="G21" s="42">
        <v>730640000000000</v>
      </c>
      <c r="H21" s="42">
        <v>736569000000000</v>
      </c>
      <c r="I21" s="42">
        <v>739032000000000</v>
      </c>
      <c r="J21" s="42">
        <v>745222000000000</v>
      </c>
      <c r="K21" s="42">
        <v>759187000000000</v>
      </c>
      <c r="L21" s="42">
        <v>766254000000000</v>
      </c>
      <c r="M21" s="42">
        <v>768714000000000</v>
      </c>
      <c r="N21" s="42">
        <v>775838000000000</v>
      </c>
      <c r="O21" s="42">
        <v>786977000000000</v>
      </c>
      <c r="P21" s="42">
        <v>795737000000000</v>
      </c>
      <c r="Q21" s="42">
        <v>797106000000000</v>
      </c>
      <c r="R21" s="42">
        <v>799310000000000</v>
      </c>
      <c r="S21" s="42">
        <v>802862000000000</v>
      </c>
      <c r="T21" s="42">
        <v>805857000000000</v>
      </c>
      <c r="U21" s="42">
        <v>811766000000000</v>
      </c>
      <c r="V21" s="42">
        <v>814562000000000</v>
      </c>
      <c r="W21" s="42">
        <v>815391000000000</v>
      </c>
      <c r="X21" s="42">
        <v>817206000000000</v>
      </c>
      <c r="Y21" s="42">
        <v>817787000000000</v>
      </c>
      <c r="Z21" s="42">
        <v>819644000000000</v>
      </c>
      <c r="AA21" s="42">
        <v>821758000000000</v>
      </c>
      <c r="AB21" s="42">
        <v>823974000000000</v>
      </c>
      <c r="AC21" s="42">
        <v>826170000000000</v>
      </c>
      <c r="AD21" s="42">
        <v>828151000000000</v>
      </c>
      <c r="AE21" s="42">
        <v>830126000000000</v>
      </c>
      <c r="AF21" s="42">
        <v>832124000000000</v>
      </c>
      <c r="AG21" s="42">
        <v>834119000000000</v>
      </c>
      <c r="AH21" s="42">
        <v>836133000000000</v>
      </c>
      <c r="AI21" s="42">
        <v>838141000000000</v>
      </c>
    </row>
    <row r="22" spans="1:35">
      <c r="A22" s="39" t="s">
        <v>151</v>
      </c>
      <c r="B22" s="42">
        <v>2547660000000</v>
      </c>
      <c r="C22" s="42">
        <v>2466300000000</v>
      </c>
      <c r="D22" s="42">
        <v>2359210000000</v>
      </c>
      <c r="E22" s="42">
        <v>2222120000000</v>
      </c>
      <c r="F22" s="42">
        <v>2026250000000</v>
      </c>
      <c r="G22" s="42">
        <v>1806590000000</v>
      </c>
      <c r="H22" s="42">
        <v>1527200000000</v>
      </c>
      <c r="I22" s="42">
        <v>1178130000000</v>
      </c>
      <c r="J22" s="42">
        <v>732112000000</v>
      </c>
      <c r="K22" s="42">
        <v>180918000000</v>
      </c>
      <c r="L22" s="39">
        <v>0</v>
      </c>
      <c r="M22" s="39">
        <v>0</v>
      </c>
      <c r="N22" s="39">
        <v>0</v>
      </c>
      <c r="O22" s="39">
        <v>0</v>
      </c>
      <c r="P22" s="39">
        <v>0</v>
      </c>
      <c r="Q22" s="39">
        <v>0</v>
      </c>
      <c r="R22" s="39">
        <v>0</v>
      </c>
      <c r="S22" s="39">
        <v>0</v>
      </c>
      <c r="T22" s="39">
        <v>0</v>
      </c>
      <c r="U22" s="39">
        <v>0</v>
      </c>
      <c r="V22" s="39">
        <v>0</v>
      </c>
      <c r="W22" s="39">
        <v>0</v>
      </c>
      <c r="X22" s="39">
        <v>0</v>
      </c>
      <c r="Y22" s="39">
        <v>0</v>
      </c>
      <c r="Z22" s="39">
        <v>0</v>
      </c>
      <c r="AA22" s="39">
        <v>0</v>
      </c>
      <c r="AB22" s="39">
        <v>0</v>
      </c>
      <c r="AC22" s="39">
        <v>0</v>
      </c>
      <c r="AD22" s="39">
        <v>0</v>
      </c>
      <c r="AE22" s="39">
        <v>0</v>
      </c>
      <c r="AF22" s="39">
        <v>0</v>
      </c>
      <c r="AG22" s="39">
        <v>0</v>
      </c>
      <c r="AH22" s="39">
        <v>0</v>
      </c>
      <c r="AI22" s="39">
        <v>0</v>
      </c>
    </row>
    <row r="23" spans="1:35">
      <c r="A23" s="39" t="s">
        <v>152</v>
      </c>
      <c r="B23" s="42">
        <v>1463550000000</v>
      </c>
      <c r="C23" s="42">
        <v>1446940000000</v>
      </c>
      <c r="D23" s="42">
        <v>1417300000000</v>
      </c>
      <c r="E23" s="42">
        <v>1373480000000</v>
      </c>
      <c r="F23" s="42">
        <v>1287930000000</v>
      </c>
      <c r="G23" s="42">
        <v>1179640000000</v>
      </c>
      <c r="H23" s="42">
        <v>1025740000000</v>
      </c>
      <c r="I23" s="42">
        <v>813187000000</v>
      </c>
      <c r="J23" s="42">
        <v>518305000000</v>
      </c>
      <c r="K23" s="42">
        <v>131384000000</v>
      </c>
      <c r="L23" s="39">
        <v>0</v>
      </c>
      <c r="M23" s="39">
        <v>0</v>
      </c>
      <c r="N23" s="39">
        <v>0</v>
      </c>
      <c r="O23" s="39">
        <v>0</v>
      </c>
      <c r="P23" s="39">
        <v>0</v>
      </c>
      <c r="Q23" s="39">
        <v>0</v>
      </c>
      <c r="R23" s="39">
        <v>0</v>
      </c>
      <c r="S23" s="39">
        <v>0</v>
      </c>
      <c r="T23" s="39">
        <v>0</v>
      </c>
      <c r="U23" s="39">
        <v>0</v>
      </c>
      <c r="V23" s="39">
        <v>0</v>
      </c>
      <c r="W23" s="39">
        <v>0</v>
      </c>
      <c r="X23" s="39">
        <v>0</v>
      </c>
      <c r="Y23" s="39">
        <v>0</v>
      </c>
      <c r="Z23" s="39">
        <v>0</v>
      </c>
      <c r="AA23" s="39">
        <v>0</v>
      </c>
      <c r="AB23" s="39">
        <v>0</v>
      </c>
      <c r="AC23" s="39">
        <v>0</v>
      </c>
      <c r="AD23" s="39">
        <v>0</v>
      </c>
      <c r="AE23" s="39">
        <v>0</v>
      </c>
      <c r="AF23" s="39">
        <v>0</v>
      </c>
      <c r="AG23" s="39">
        <v>0</v>
      </c>
      <c r="AH23" s="39">
        <v>0</v>
      </c>
      <c r="AI23" s="39">
        <v>0</v>
      </c>
    </row>
    <row r="24" spans="1:35">
      <c r="A24" s="39" t="s">
        <v>153</v>
      </c>
      <c r="B24" s="42">
        <v>45895900000000</v>
      </c>
      <c r="C24" s="42">
        <v>45268200000000</v>
      </c>
      <c r="D24" s="42">
        <v>44679000000000</v>
      </c>
      <c r="E24" s="42">
        <v>44046000000000</v>
      </c>
      <c r="F24" s="42">
        <v>43543400000000</v>
      </c>
      <c r="G24" s="42">
        <v>43031300000000</v>
      </c>
      <c r="H24" s="42">
        <v>42475100000000</v>
      </c>
      <c r="I24" s="42">
        <v>41954000000000</v>
      </c>
      <c r="J24" s="42">
        <v>41518700000000</v>
      </c>
      <c r="K24" s="42">
        <v>40939000000000</v>
      </c>
      <c r="L24" s="42">
        <v>40289800000000</v>
      </c>
      <c r="M24" s="42">
        <v>39649800000000</v>
      </c>
      <c r="N24" s="42">
        <v>39030800000000</v>
      </c>
      <c r="O24" s="42">
        <v>38415600000000</v>
      </c>
      <c r="P24" s="42">
        <v>37865700000000</v>
      </c>
      <c r="Q24" s="42">
        <v>37422500000000</v>
      </c>
      <c r="R24" s="42">
        <v>37035100000000</v>
      </c>
      <c r="S24" s="42">
        <v>36737700000000</v>
      </c>
      <c r="T24" s="42">
        <v>36514200000000</v>
      </c>
      <c r="U24" s="42">
        <v>36240100000000</v>
      </c>
      <c r="V24" s="42">
        <v>35868600000000</v>
      </c>
      <c r="W24" s="42">
        <v>35599700000000</v>
      </c>
      <c r="X24" s="42">
        <v>35377100000000</v>
      </c>
      <c r="Y24" s="42">
        <v>35184400000000</v>
      </c>
      <c r="Z24" s="42">
        <v>34923800000000</v>
      </c>
      <c r="AA24" s="42">
        <v>34678500000000</v>
      </c>
      <c r="AB24" s="42">
        <v>34447600000000</v>
      </c>
      <c r="AC24" s="42">
        <v>34230500000000</v>
      </c>
      <c r="AD24" s="42">
        <v>33979300000000</v>
      </c>
      <c r="AE24" s="42">
        <v>33730300000000</v>
      </c>
      <c r="AF24" s="42">
        <v>33503600000000</v>
      </c>
      <c r="AG24" s="42">
        <v>33297700000000</v>
      </c>
      <c r="AH24" s="42">
        <v>33111000000000</v>
      </c>
      <c r="AI24" s="42">
        <v>32942200000000</v>
      </c>
    </row>
    <row r="25" spans="1:35">
      <c r="A25" s="39" t="s">
        <v>154</v>
      </c>
      <c r="B25" s="39">
        <v>0</v>
      </c>
      <c r="C25" s="39">
        <v>0</v>
      </c>
      <c r="D25" s="39">
        <v>0</v>
      </c>
      <c r="E25" s="39">
        <v>0</v>
      </c>
      <c r="F25" s="39">
        <v>0</v>
      </c>
      <c r="G25" s="39">
        <v>0</v>
      </c>
      <c r="H25" s="39">
        <v>0</v>
      </c>
      <c r="I25" s="39">
        <v>0</v>
      </c>
      <c r="J25" s="39">
        <v>0</v>
      </c>
      <c r="K25" s="39">
        <v>0</v>
      </c>
      <c r="L25" s="39">
        <v>0</v>
      </c>
      <c r="M25" s="39">
        <v>0</v>
      </c>
      <c r="N25" s="39">
        <v>0</v>
      </c>
      <c r="O25" s="39">
        <v>0</v>
      </c>
      <c r="P25" s="39">
        <v>0</v>
      </c>
      <c r="Q25" s="39">
        <v>0</v>
      </c>
      <c r="R25" s="39">
        <v>0</v>
      </c>
      <c r="S25" s="39">
        <v>0</v>
      </c>
      <c r="T25" s="39">
        <v>0</v>
      </c>
      <c r="U25" s="39">
        <v>0</v>
      </c>
      <c r="V25" s="39">
        <v>0</v>
      </c>
      <c r="W25" s="39">
        <v>0</v>
      </c>
      <c r="X25" s="39">
        <v>0</v>
      </c>
      <c r="Y25" s="39">
        <v>0</v>
      </c>
      <c r="Z25" s="39">
        <v>0</v>
      </c>
      <c r="AA25" s="39">
        <v>0</v>
      </c>
      <c r="AB25" s="39">
        <v>0</v>
      </c>
      <c r="AC25" s="39">
        <v>0</v>
      </c>
      <c r="AD25" s="39">
        <v>0</v>
      </c>
      <c r="AE25" s="39">
        <v>0</v>
      </c>
      <c r="AF25" s="39">
        <v>0</v>
      </c>
      <c r="AG25" s="39">
        <v>0</v>
      </c>
      <c r="AH25" s="39">
        <v>0</v>
      </c>
      <c r="AI25" s="39">
        <v>0</v>
      </c>
    </row>
    <row r="26" spans="1:35">
      <c r="A26" s="39" t="s">
        <v>155</v>
      </c>
      <c r="B26" s="39">
        <v>0</v>
      </c>
      <c r="C26" s="39">
        <v>0</v>
      </c>
      <c r="D26" s="39">
        <v>0</v>
      </c>
      <c r="E26" s="39">
        <v>0</v>
      </c>
      <c r="F26" s="39">
        <v>0</v>
      </c>
      <c r="G26" s="39">
        <v>0</v>
      </c>
      <c r="H26" s="39">
        <v>0</v>
      </c>
      <c r="I26" s="39">
        <v>0</v>
      </c>
      <c r="J26" s="39">
        <v>0</v>
      </c>
      <c r="K26" s="39">
        <v>0</v>
      </c>
      <c r="L26" s="39">
        <v>0</v>
      </c>
      <c r="M26" s="39">
        <v>0</v>
      </c>
      <c r="N26" s="39">
        <v>0</v>
      </c>
      <c r="O26" s="39">
        <v>0</v>
      </c>
      <c r="P26" s="39">
        <v>0</v>
      </c>
      <c r="Q26" s="39">
        <v>0</v>
      </c>
      <c r="R26" s="39">
        <v>0</v>
      </c>
      <c r="S26" s="39">
        <v>0</v>
      </c>
      <c r="T26" s="39">
        <v>0</v>
      </c>
      <c r="U26" s="39">
        <v>0</v>
      </c>
      <c r="V26" s="39">
        <v>0</v>
      </c>
      <c r="W26" s="39">
        <v>0</v>
      </c>
      <c r="X26" s="39">
        <v>0</v>
      </c>
      <c r="Y26" s="39">
        <v>0</v>
      </c>
      <c r="Z26" s="39">
        <v>0</v>
      </c>
      <c r="AA26" s="39">
        <v>0</v>
      </c>
      <c r="AB26" s="39">
        <v>0</v>
      </c>
      <c r="AC26" s="39">
        <v>0</v>
      </c>
      <c r="AD26" s="39">
        <v>0</v>
      </c>
      <c r="AE26" s="39">
        <v>0</v>
      </c>
      <c r="AF26" s="39">
        <v>0</v>
      </c>
      <c r="AG26" s="39">
        <v>0</v>
      </c>
      <c r="AH26" s="39">
        <v>0</v>
      </c>
      <c r="AI26" s="39">
        <v>0</v>
      </c>
    </row>
    <row r="27" spans="1:35">
      <c r="A27" s="39" t="s">
        <v>156</v>
      </c>
      <c r="B27" s="39">
        <v>0</v>
      </c>
      <c r="C27" s="39">
        <v>0</v>
      </c>
      <c r="D27" s="39">
        <v>0</v>
      </c>
      <c r="E27" s="39">
        <v>0</v>
      </c>
      <c r="F27" s="39">
        <v>0</v>
      </c>
      <c r="G27" s="39">
        <v>0</v>
      </c>
      <c r="H27" s="39">
        <v>0</v>
      </c>
      <c r="I27" s="39">
        <v>0</v>
      </c>
      <c r="J27" s="39">
        <v>0</v>
      </c>
      <c r="K27" s="39">
        <v>0</v>
      </c>
      <c r="L27" s="39">
        <v>0</v>
      </c>
      <c r="M27" s="39">
        <v>0</v>
      </c>
      <c r="N27" s="39">
        <v>0</v>
      </c>
      <c r="O27" s="39">
        <v>0</v>
      </c>
      <c r="P27" s="39">
        <v>0</v>
      </c>
      <c r="Q27" s="39">
        <v>0</v>
      </c>
      <c r="R27" s="39">
        <v>0</v>
      </c>
      <c r="S27" s="39">
        <v>0</v>
      </c>
      <c r="T27" s="39">
        <v>0</v>
      </c>
      <c r="U27" s="39">
        <v>0</v>
      </c>
      <c r="V27" s="39">
        <v>0</v>
      </c>
      <c r="W27" s="39">
        <v>0</v>
      </c>
      <c r="X27" s="39">
        <v>0</v>
      </c>
      <c r="Y27" s="39">
        <v>0</v>
      </c>
      <c r="Z27" s="39">
        <v>0</v>
      </c>
      <c r="AA27" s="39">
        <v>0</v>
      </c>
      <c r="AB27" s="39">
        <v>0</v>
      </c>
      <c r="AC27" s="39">
        <v>0</v>
      </c>
      <c r="AD27" s="39">
        <v>0</v>
      </c>
      <c r="AE27" s="39">
        <v>0</v>
      </c>
      <c r="AF27" s="39">
        <v>0</v>
      </c>
      <c r="AG27" s="39">
        <v>0</v>
      </c>
      <c r="AH27" s="39">
        <v>0</v>
      </c>
      <c r="AI27" s="39">
        <v>0</v>
      </c>
    </row>
    <row r="28" spans="1:35">
      <c r="B28" s="39">
        <f>SUM(B12:B27)</f>
        <v>3850503140000000</v>
      </c>
      <c r="C28" s="39">
        <f t="shared" ref="C28:AI28" si="0">SUM(C12:C27)</f>
        <v>3901175980000000</v>
      </c>
      <c r="D28" s="39">
        <f t="shared" si="0"/>
        <v>3943720730000000</v>
      </c>
      <c r="E28" s="39">
        <f t="shared" si="0"/>
        <v>3959002050000000</v>
      </c>
      <c r="F28" s="39">
        <f t="shared" si="0"/>
        <v>3990904930000000</v>
      </c>
      <c r="G28" s="39">
        <f t="shared" si="0"/>
        <v>4006505980000000</v>
      </c>
      <c r="H28" s="39">
        <f t="shared" si="0"/>
        <v>4031193140000000</v>
      </c>
      <c r="I28" s="39">
        <f t="shared" si="0"/>
        <v>4036753017000000</v>
      </c>
      <c r="J28" s="39">
        <f t="shared" si="0"/>
        <v>4065425617000000</v>
      </c>
      <c r="K28" s="39">
        <f t="shared" si="0"/>
        <v>4129319202000000</v>
      </c>
      <c r="L28" s="39">
        <f t="shared" si="0"/>
        <v>4153403800000000</v>
      </c>
      <c r="M28" s="39">
        <f t="shared" si="0"/>
        <v>4158630700000000</v>
      </c>
      <c r="N28" s="39">
        <f t="shared" si="0"/>
        <v>4188259500000000</v>
      </c>
      <c r="O28" s="39">
        <f t="shared" si="0"/>
        <v>4218096100000000</v>
      </c>
      <c r="P28" s="39">
        <f t="shared" si="0"/>
        <v>4270758400000000</v>
      </c>
      <c r="Q28" s="39">
        <f t="shared" si="0"/>
        <v>4283079000000000</v>
      </c>
      <c r="R28" s="39">
        <f t="shared" si="0"/>
        <v>4299921100000000</v>
      </c>
      <c r="S28" s="39">
        <f t="shared" si="0"/>
        <v>4323616800000000</v>
      </c>
      <c r="T28" s="39">
        <f t="shared" si="0"/>
        <v>4346013100000000</v>
      </c>
      <c r="U28" s="39">
        <f t="shared" si="0"/>
        <v>4384074200000000</v>
      </c>
      <c r="V28" s="39">
        <f t="shared" si="0"/>
        <v>4404097900000000</v>
      </c>
      <c r="W28" s="39">
        <f t="shared" si="0"/>
        <v>4417395600000000</v>
      </c>
      <c r="X28" s="39">
        <f t="shared" si="0"/>
        <v>4435069900000000</v>
      </c>
      <c r="Y28" s="39">
        <f t="shared" si="0"/>
        <v>4444937200000000</v>
      </c>
      <c r="Z28" s="39">
        <f t="shared" si="0"/>
        <v>4493645900000000</v>
      </c>
      <c r="AA28" s="39">
        <f t="shared" si="0"/>
        <v>4513643500000000</v>
      </c>
      <c r="AB28" s="39">
        <f t="shared" si="0"/>
        <v>4533229300000000</v>
      </c>
      <c r="AC28" s="39">
        <f t="shared" si="0"/>
        <v>4552715100000000</v>
      </c>
      <c r="AD28" s="39">
        <f t="shared" si="0"/>
        <v>4571906500000000</v>
      </c>
      <c r="AE28" s="39">
        <f t="shared" si="0"/>
        <v>4592028800000000</v>
      </c>
      <c r="AF28" s="39">
        <f t="shared" si="0"/>
        <v>4611319900000000</v>
      </c>
      <c r="AG28" s="39">
        <f t="shared" si="0"/>
        <v>4630390800000000</v>
      </c>
      <c r="AH28" s="39">
        <f t="shared" si="0"/>
        <v>4649494100000000</v>
      </c>
      <c r="AI28" s="39">
        <f t="shared" si="0"/>
        <v>4668572700000000</v>
      </c>
    </row>
    <row r="31" spans="1:35">
      <c r="A31" s="47" t="s">
        <v>166</v>
      </c>
      <c r="B31" s="45"/>
    </row>
    <row r="32" spans="1:35" ht="15">
      <c r="A32" s="43" t="s">
        <v>157</v>
      </c>
    </row>
    <row r="33" spans="1:35">
      <c r="A33" s="39" t="s">
        <v>140</v>
      </c>
      <c r="B33" s="39">
        <v>2017</v>
      </c>
      <c r="C33" s="39">
        <v>2018</v>
      </c>
      <c r="D33" s="39">
        <v>2019</v>
      </c>
      <c r="E33" s="39">
        <v>2020</v>
      </c>
      <c r="F33" s="39">
        <v>2021</v>
      </c>
      <c r="G33" s="39">
        <v>2022</v>
      </c>
      <c r="H33" s="39">
        <v>2023</v>
      </c>
      <c r="I33" s="39">
        <v>2024</v>
      </c>
      <c r="J33" s="39">
        <v>2025</v>
      </c>
      <c r="K33" s="39">
        <v>2026</v>
      </c>
      <c r="L33" s="39">
        <v>2027</v>
      </c>
      <c r="M33" s="39">
        <v>2028</v>
      </c>
      <c r="N33" s="39">
        <v>2029</v>
      </c>
      <c r="O33" s="39">
        <v>2030</v>
      </c>
      <c r="P33" s="39">
        <v>2031</v>
      </c>
      <c r="Q33" s="39">
        <v>2032</v>
      </c>
      <c r="R33" s="39">
        <v>2033</v>
      </c>
      <c r="S33" s="39">
        <v>2034</v>
      </c>
      <c r="T33" s="39">
        <v>2035</v>
      </c>
      <c r="U33" s="39">
        <v>2036</v>
      </c>
      <c r="V33" s="39">
        <v>2037</v>
      </c>
      <c r="W33" s="39">
        <v>2038</v>
      </c>
      <c r="X33" s="39">
        <v>2039</v>
      </c>
      <c r="Y33" s="39">
        <v>2040</v>
      </c>
      <c r="Z33" s="39">
        <v>2041</v>
      </c>
      <c r="AA33" s="39">
        <v>2042</v>
      </c>
      <c r="AB33" s="39">
        <v>2043</v>
      </c>
      <c r="AC33" s="39">
        <v>2044</v>
      </c>
      <c r="AD33" s="39">
        <v>2045</v>
      </c>
      <c r="AE33" s="39">
        <v>2046</v>
      </c>
      <c r="AF33" s="39">
        <v>2047</v>
      </c>
      <c r="AG33" s="39">
        <v>2048</v>
      </c>
      <c r="AH33" s="39">
        <v>2049</v>
      </c>
      <c r="AI33" s="39">
        <v>2050</v>
      </c>
    </row>
    <row r="34" spans="1:35">
      <c r="A34" s="39" t="s">
        <v>141</v>
      </c>
      <c r="B34" s="39">
        <v>0</v>
      </c>
      <c r="C34" s="39">
        <v>0</v>
      </c>
      <c r="D34" s="39">
        <v>0</v>
      </c>
      <c r="E34" s="39">
        <v>0</v>
      </c>
      <c r="F34" s="39">
        <v>0</v>
      </c>
      <c r="G34" s="39">
        <v>0</v>
      </c>
      <c r="H34" s="39">
        <v>0</v>
      </c>
      <c r="I34" s="39">
        <v>0</v>
      </c>
      <c r="J34" s="39">
        <v>0</v>
      </c>
      <c r="K34" s="39">
        <v>0</v>
      </c>
      <c r="L34" s="39">
        <v>0</v>
      </c>
      <c r="M34" s="39">
        <v>0</v>
      </c>
      <c r="N34" s="39">
        <v>0</v>
      </c>
      <c r="O34" s="39">
        <v>0</v>
      </c>
      <c r="P34" s="39">
        <v>0</v>
      </c>
      <c r="Q34" s="39">
        <v>0</v>
      </c>
      <c r="R34" s="39">
        <v>0</v>
      </c>
      <c r="S34" s="39">
        <v>0</v>
      </c>
      <c r="T34" s="39">
        <v>0</v>
      </c>
      <c r="U34" s="39">
        <v>0</v>
      </c>
      <c r="V34" s="39">
        <v>0</v>
      </c>
      <c r="W34" s="39">
        <v>0</v>
      </c>
      <c r="X34" s="39">
        <v>0</v>
      </c>
      <c r="Y34" s="39">
        <v>0</v>
      </c>
      <c r="Z34" s="39">
        <v>0</v>
      </c>
      <c r="AA34" s="39">
        <v>0</v>
      </c>
      <c r="AB34" s="39">
        <v>0</v>
      </c>
      <c r="AC34" s="39">
        <v>0</v>
      </c>
      <c r="AD34" s="39">
        <v>0</v>
      </c>
      <c r="AE34" s="39">
        <v>0</v>
      </c>
      <c r="AF34" s="39">
        <v>0</v>
      </c>
      <c r="AG34" s="39">
        <v>0</v>
      </c>
      <c r="AH34" s="39">
        <v>0</v>
      </c>
      <c r="AI34" s="39">
        <v>0</v>
      </c>
    </row>
    <row r="35" spans="1:35">
      <c r="A35" s="39" t="s">
        <v>142</v>
      </c>
      <c r="B35" s="42">
        <v>332994000000000</v>
      </c>
      <c r="C35" s="42">
        <v>322848000000000</v>
      </c>
      <c r="D35" s="42">
        <v>323728000000000</v>
      </c>
      <c r="E35" s="42">
        <v>247043000000000</v>
      </c>
      <c r="F35" s="42">
        <v>253135000000000</v>
      </c>
      <c r="G35" s="42">
        <v>257799000000000</v>
      </c>
      <c r="H35" s="42">
        <v>261312000000000</v>
      </c>
      <c r="I35" s="42">
        <v>263430000000000</v>
      </c>
      <c r="J35" s="42">
        <v>266771000000000</v>
      </c>
      <c r="K35" s="42">
        <v>255201000000000</v>
      </c>
      <c r="L35" s="42">
        <v>229437000000000</v>
      </c>
      <c r="M35" s="42">
        <v>203465000000000</v>
      </c>
      <c r="N35" s="42">
        <v>177408000000000</v>
      </c>
      <c r="O35" s="42">
        <v>95122700000000</v>
      </c>
      <c r="P35" s="42">
        <v>95195600000000</v>
      </c>
      <c r="Q35" s="42">
        <v>94922700000000</v>
      </c>
      <c r="R35" s="42">
        <v>95319900000000</v>
      </c>
      <c r="S35" s="42">
        <v>94793000000000</v>
      </c>
      <c r="T35" s="42">
        <v>95704600000000</v>
      </c>
      <c r="U35" s="42">
        <v>96405300000000</v>
      </c>
      <c r="V35" s="42">
        <v>80864200000000</v>
      </c>
      <c r="W35" s="42">
        <v>80577100000000</v>
      </c>
      <c r="X35" s="42">
        <v>80869000000000</v>
      </c>
      <c r="Y35" s="42">
        <v>65018900000000</v>
      </c>
      <c r="Z35" s="42">
        <v>49494500000000</v>
      </c>
      <c r="AA35" s="42">
        <v>49680500000000</v>
      </c>
      <c r="AB35" s="42">
        <v>49938400000000</v>
      </c>
      <c r="AC35" s="42">
        <v>50254300000000</v>
      </c>
      <c r="AD35" s="42">
        <v>36265500000000</v>
      </c>
      <c r="AE35" s="42">
        <v>36291600000000</v>
      </c>
      <c r="AF35" s="42">
        <v>36483500000000</v>
      </c>
      <c r="AG35" s="42">
        <v>36715900000000</v>
      </c>
      <c r="AH35" s="42">
        <v>36913600000000</v>
      </c>
      <c r="AI35" s="42">
        <v>37130200000000</v>
      </c>
    </row>
    <row r="36" spans="1:35">
      <c r="A36" s="39" t="s">
        <v>143</v>
      </c>
      <c r="B36" s="42">
        <v>2154740000000000</v>
      </c>
      <c r="C36" s="42">
        <v>2197090000000000</v>
      </c>
      <c r="D36" s="42">
        <v>2225710000000000</v>
      </c>
      <c r="E36" s="42">
        <v>2299750000000000</v>
      </c>
      <c r="F36" s="42">
        <v>2314070000000000</v>
      </c>
      <c r="G36" s="42">
        <v>2318000000000000</v>
      </c>
      <c r="H36" s="42">
        <v>2328820000000000</v>
      </c>
      <c r="I36" s="42">
        <v>2328590000000000</v>
      </c>
      <c r="J36" s="42">
        <v>2342930000000000</v>
      </c>
      <c r="K36" s="42">
        <v>2393180000000000</v>
      </c>
      <c r="L36" s="42">
        <v>2425050000000000</v>
      </c>
      <c r="M36" s="42">
        <v>2442750000000000</v>
      </c>
      <c r="N36" s="42">
        <v>2478390000000000</v>
      </c>
      <c r="O36" s="42">
        <v>2555910000000000</v>
      </c>
      <c r="P36" s="42">
        <v>2587640000000000</v>
      </c>
      <c r="Q36" s="42">
        <v>2593300000000000</v>
      </c>
      <c r="R36" s="42">
        <v>2601080000000000</v>
      </c>
      <c r="S36" s="42">
        <v>2613610000000000</v>
      </c>
      <c r="T36" s="42">
        <v>2623750000000000</v>
      </c>
      <c r="U36" s="42">
        <v>2644040000000000</v>
      </c>
      <c r="V36" s="42">
        <v>2657970000000000</v>
      </c>
      <c r="W36" s="42">
        <v>2661200000000000</v>
      </c>
      <c r="X36" s="42">
        <v>2668280000000000</v>
      </c>
      <c r="Y36" s="42">
        <v>2674250000000000</v>
      </c>
      <c r="Z36" s="42">
        <v>2709970000000000</v>
      </c>
      <c r="AA36" s="42">
        <v>2717730000000000</v>
      </c>
      <c r="AB36" s="42">
        <v>2726410000000000</v>
      </c>
      <c r="AC36" s="42">
        <v>2735320000000000</v>
      </c>
      <c r="AD36" s="42">
        <v>2743500000000000</v>
      </c>
      <c r="AE36" s="42">
        <v>2749990000000000</v>
      </c>
      <c r="AF36" s="42">
        <v>2758370000000000</v>
      </c>
      <c r="AG36" s="42">
        <v>2767290000000000</v>
      </c>
      <c r="AH36" s="42">
        <v>2776070000000000</v>
      </c>
      <c r="AI36" s="42">
        <v>2784830000000000</v>
      </c>
    </row>
    <row r="37" spans="1:35">
      <c r="A37" s="39" t="s">
        <v>144</v>
      </c>
      <c r="B37" s="42">
        <v>314990000000000</v>
      </c>
      <c r="C37" s="42">
        <v>316385000000000</v>
      </c>
      <c r="D37" s="42">
        <v>314424000000000</v>
      </c>
      <c r="E37" s="42">
        <v>307680000000000</v>
      </c>
      <c r="F37" s="42">
        <v>306632000000000</v>
      </c>
      <c r="G37" s="42">
        <v>305696000000000</v>
      </c>
      <c r="H37" s="42">
        <v>305307000000000</v>
      </c>
      <c r="I37" s="42">
        <v>304577000000000</v>
      </c>
      <c r="J37" s="42">
        <v>304549000000000</v>
      </c>
      <c r="K37" s="42">
        <v>303824000000000</v>
      </c>
      <c r="L37" s="42">
        <v>301690000000000</v>
      </c>
      <c r="M37" s="42">
        <v>299821000000000</v>
      </c>
      <c r="N37" s="42">
        <v>297878000000000</v>
      </c>
      <c r="O37" s="42">
        <v>297735000000000</v>
      </c>
      <c r="P37" s="42">
        <v>298136000000000</v>
      </c>
      <c r="Q37" s="42">
        <v>298407000000000</v>
      </c>
      <c r="R37" s="42">
        <v>298671000000000</v>
      </c>
      <c r="S37" s="42">
        <v>298978000000000</v>
      </c>
      <c r="T37" s="42">
        <v>299193000000000</v>
      </c>
      <c r="U37" s="42">
        <v>299526000000000</v>
      </c>
      <c r="V37" s="42">
        <v>299535000000000</v>
      </c>
      <c r="W37" s="42">
        <v>299415000000000</v>
      </c>
      <c r="X37" s="42">
        <v>299624000000000</v>
      </c>
      <c r="Y37" s="42">
        <v>299349000000000</v>
      </c>
      <c r="Z37" s="42">
        <v>299377000000000</v>
      </c>
      <c r="AA37" s="42">
        <v>299562000000000</v>
      </c>
      <c r="AB37" s="42">
        <v>299812000000000</v>
      </c>
      <c r="AC37" s="42">
        <v>300079000000000</v>
      </c>
      <c r="AD37" s="42">
        <v>300222000000000</v>
      </c>
      <c r="AE37" s="42">
        <v>300340000000000</v>
      </c>
      <c r="AF37" s="42">
        <v>300585000000000</v>
      </c>
      <c r="AG37" s="42">
        <v>300591000000000</v>
      </c>
      <c r="AH37" s="42">
        <v>300586000000000</v>
      </c>
      <c r="AI37" s="42">
        <v>300580000000000</v>
      </c>
    </row>
    <row r="38" spans="1:35">
      <c r="A38" s="39" t="s">
        <v>145</v>
      </c>
      <c r="B38" s="42">
        <v>18752000000000</v>
      </c>
      <c r="C38" s="42">
        <v>19057700000000</v>
      </c>
      <c r="D38" s="42">
        <v>19363500000000</v>
      </c>
      <c r="E38" s="42">
        <v>19756600000000</v>
      </c>
      <c r="F38" s="42">
        <v>20040500000000</v>
      </c>
      <c r="G38" s="42">
        <v>20324400000000</v>
      </c>
      <c r="H38" s="42">
        <v>20630200000000</v>
      </c>
      <c r="I38" s="42">
        <v>20892300000000</v>
      </c>
      <c r="J38" s="42">
        <v>21176200000000</v>
      </c>
      <c r="K38" s="42">
        <v>21525600000000</v>
      </c>
      <c r="L38" s="42">
        <v>21896900000000</v>
      </c>
      <c r="M38" s="42">
        <v>22268200000000</v>
      </c>
      <c r="N38" s="42">
        <v>22661300000000</v>
      </c>
      <c r="O38" s="42">
        <v>23360100000000</v>
      </c>
      <c r="P38" s="42">
        <v>23709600000000</v>
      </c>
      <c r="Q38" s="42">
        <v>24015300000000</v>
      </c>
      <c r="R38" s="42">
        <v>24321100000000</v>
      </c>
      <c r="S38" s="42">
        <v>24626800000000</v>
      </c>
      <c r="T38" s="42">
        <v>24932600000000</v>
      </c>
      <c r="U38" s="42">
        <v>25260200000000</v>
      </c>
      <c r="V38" s="42">
        <v>25653300000000</v>
      </c>
      <c r="W38" s="42">
        <v>25980900000000</v>
      </c>
      <c r="X38" s="42">
        <v>26286600000000</v>
      </c>
      <c r="Y38" s="42">
        <v>26679800000000</v>
      </c>
      <c r="Z38" s="42">
        <v>27024100000000</v>
      </c>
      <c r="AA38" s="42">
        <v>27329900000000</v>
      </c>
      <c r="AB38" s="42">
        <v>27613800000000</v>
      </c>
      <c r="AC38" s="42">
        <v>27897700000000</v>
      </c>
      <c r="AD38" s="42">
        <v>28290800000000</v>
      </c>
      <c r="AE38" s="42">
        <v>28596600000000</v>
      </c>
      <c r="AF38" s="42">
        <v>28880500000000</v>
      </c>
      <c r="AG38" s="42">
        <v>29164400000000</v>
      </c>
      <c r="AH38" s="42">
        <v>29448300000000</v>
      </c>
      <c r="AI38" s="42">
        <v>29732200000000</v>
      </c>
    </row>
    <row r="39" spans="1:35">
      <c r="A39" s="39" t="s">
        <v>146</v>
      </c>
      <c r="B39" s="42">
        <v>54120100000000</v>
      </c>
      <c r="C39" s="42">
        <v>58410600000000</v>
      </c>
      <c r="D39" s="42">
        <v>63153400000000</v>
      </c>
      <c r="E39" s="42">
        <v>76513700000000</v>
      </c>
      <c r="F39" s="42">
        <v>81038200000000</v>
      </c>
      <c r="G39" s="42">
        <v>85538400000000</v>
      </c>
      <c r="H39" s="42">
        <v>90813000000000</v>
      </c>
      <c r="I39" s="42">
        <v>93908600000000</v>
      </c>
      <c r="J39" s="42">
        <v>99186300000000</v>
      </c>
      <c r="K39" s="42">
        <v>110812000000000</v>
      </c>
      <c r="L39" s="42">
        <v>124128000000000</v>
      </c>
      <c r="M39" s="42">
        <v>137755000000000</v>
      </c>
      <c r="N39" s="42">
        <v>152772000000000</v>
      </c>
      <c r="O39" s="42">
        <v>173841000000000</v>
      </c>
      <c r="P39" s="42">
        <v>185283000000000</v>
      </c>
      <c r="Q39" s="42">
        <v>191606000000000</v>
      </c>
      <c r="R39" s="42">
        <v>198408000000000</v>
      </c>
      <c r="S39" s="42">
        <v>206755000000000</v>
      </c>
      <c r="T39" s="42">
        <v>214922000000000</v>
      </c>
      <c r="U39" s="42">
        <v>225253000000000</v>
      </c>
      <c r="V39" s="42">
        <v>243617000000000</v>
      </c>
      <c r="W39" s="42">
        <v>253437000000000</v>
      </c>
      <c r="X39" s="42">
        <v>261726000000000</v>
      </c>
      <c r="Y39" s="42">
        <v>280392000000000</v>
      </c>
      <c r="Z39" s="42">
        <v>305214000000000</v>
      </c>
      <c r="AA39" s="42">
        <v>314381000000000</v>
      </c>
      <c r="AB39" s="42">
        <v>321893000000000</v>
      </c>
      <c r="AC39" s="42">
        <v>328798000000000</v>
      </c>
      <c r="AD39" s="42">
        <v>349621000000000</v>
      </c>
      <c r="AE39" s="42">
        <v>359659000000000</v>
      </c>
      <c r="AF39" s="42">
        <v>366675000000000</v>
      </c>
      <c r="AG39" s="42">
        <v>372947000000000</v>
      </c>
      <c r="AH39" s="42">
        <v>379380000000000</v>
      </c>
      <c r="AI39" s="42">
        <v>385655000000000</v>
      </c>
    </row>
    <row r="40" spans="1:35">
      <c r="A40" s="39" t="s">
        <v>147</v>
      </c>
      <c r="B40" s="42">
        <v>1850430000000</v>
      </c>
      <c r="C40" s="42">
        <v>3090040000000</v>
      </c>
      <c r="D40" s="42">
        <v>4387320000000</v>
      </c>
      <c r="E40" s="42">
        <v>6409250000000</v>
      </c>
      <c r="F40" s="42">
        <v>7735350000000</v>
      </c>
      <c r="G40" s="42">
        <v>9061450000000</v>
      </c>
      <c r="H40" s="42">
        <v>10445200000000</v>
      </c>
      <c r="I40" s="42">
        <v>11684800000000</v>
      </c>
      <c r="J40" s="42">
        <v>13216700000000</v>
      </c>
      <c r="K40" s="42">
        <v>15090500000000</v>
      </c>
      <c r="L40" s="42">
        <v>17079700000000</v>
      </c>
      <c r="M40" s="42">
        <v>19097600000000</v>
      </c>
      <c r="N40" s="42">
        <v>21230900000000</v>
      </c>
      <c r="O40" s="42">
        <v>25962700000000</v>
      </c>
      <c r="P40" s="42">
        <v>27836600000000</v>
      </c>
      <c r="Q40" s="42">
        <v>29422100000000</v>
      </c>
      <c r="R40" s="42">
        <v>31036500000000</v>
      </c>
      <c r="S40" s="42">
        <v>32766200000000</v>
      </c>
      <c r="T40" s="42">
        <v>34615200000000</v>
      </c>
      <c r="U40" s="42">
        <v>36489000000000</v>
      </c>
      <c r="V40" s="42">
        <v>38910600000000</v>
      </c>
      <c r="W40" s="42">
        <v>40784400000000</v>
      </c>
      <c r="X40" s="42">
        <v>42571800000000</v>
      </c>
      <c r="Y40" s="42">
        <v>45022200000000</v>
      </c>
      <c r="Z40" s="42">
        <v>48385100000000</v>
      </c>
      <c r="AA40" s="42">
        <v>50247500000000</v>
      </c>
      <c r="AB40" s="42">
        <v>52023400000000</v>
      </c>
      <c r="AC40" s="42">
        <v>53799200000000</v>
      </c>
      <c r="AD40" s="42">
        <v>56436300000000</v>
      </c>
      <c r="AE40" s="42">
        <v>58408500000000</v>
      </c>
      <c r="AF40" s="42">
        <v>60207600000000</v>
      </c>
      <c r="AG40" s="42">
        <v>61978000000000</v>
      </c>
      <c r="AH40" s="42">
        <v>63748200000000</v>
      </c>
      <c r="AI40" s="42">
        <v>65518100000000</v>
      </c>
    </row>
    <row r="41" spans="1:35">
      <c r="A41" s="39" t="s">
        <v>148</v>
      </c>
      <c r="B41" s="42">
        <v>73913500000000</v>
      </c>
      <c r="C41" s="42">
        <v>75401300000000</v>
      </c>
      <c r="D41" s="42">
        <v>76642100000000</v>
      </c>
      <c r="E41" s="42">
        <v>77389200000000</v>
      </c>
      <c r="F41" s="42">
        <v>78206000000000</v>
      </c>
      <c r="G41" s="42">
        <v>78569600000000</v>
      </c>
      <c r="H41" s="42">
        <v>79150200000000</v>
      </c>
      <c r="I41" s="42">
        <v>79283300000000</v>
      </c>
      <c r="J41" s="42">
        <v>79934400000000</v>
      </c>
      <c r="K41" s="42">
        <v>81422000000000</v>
      </c>
      <c r="L41" s="42">
        <v>82046700000000</v>
      </c>
      <c r="M41" s="42">
        <v>82199500000000</v>
      </c>
      <c r="N41" s="42">
        <v>82895000000000</v>
      </c>
      <c r="O41" s="42">
        <v>83864500000000</v>
      </c>
      <c r="P41" s="42">
        <v>84938600000000</v>
      </c>
      <c r="Q41" s="42">
        <v>84976400000000</v>
      </c>
      <c r="R41" s="42">
        <v>85293300000000</v>
      </c>
      <c r="S41" s="42">
        <v>85437600000000</v>
      </c>
      <c r="T41" s="42">
        <v>85846000000000</v>
      </c>
      <c r="U41" s="42">
        <v>86595800000000</v>
      </c>
      <c r="V41" s="42">
        <v>86959700000000</v>
      </c>
      <c r="W41" s="42">
        <v>87125700000000</v>
      </c>
      <c r="X41" s="42">
        <v>87393200000000</v>
      </c>
      <c r="Y41" s="42">
        <v>87460800000000</v>
      </c>
      <c r="Z41" s="42">
        <v>87680400000000</v>
      </c>
      <c r="AA41" s="42">
        <v>87983700000000</v>
      </c>
      <c r="AB41" s="42">
        <v>88287300000000</v>
      </c>
      <c r="AC41" s="42">
        <v>88591600000000</v>
      </c>
      <c r="AD41" s="42">
        <v>88860300000000</v>
      </c>
      <c r="AE41" s="42">
        <v>89144600000000</v>
      </c>
      <c r="AF41" s="42">
        <v>89439600000000</v>
      </c>
      <c r="AG41" s="42">
        <v>89737300000000</v>
      </c>
      <c r="AH41" s="42">
        <v>90032800000000</v>
      </c>
      <c r="AI41" s="42">
        <v>90330600000000</v>
      </c>
    </row>
    <row r="42" spans="1:35">
      <c r="A42" s="39" t="s">
        <v>149</v>
      </c>
      <c r="B42" s="42">
        <v>162770000000000</v>
      </c>
      <c r="C42" s="42">
        <v>161329000000000</v>
      </c>
      <c r="D42" s="42">
        <v>159640000000000</v>
      </c>
      <c r="E42" s="42">
        <v>157892000000000</v>
      </c>
      <c r="F42" s="42">
        <v>156086000000000</v>
      </c>
      <c r="G42" s="42">
        <v>154215000000000</v>
      </c>
      <c r="H42" s="42">
        <v>152355000000000</v>
      </c>
      <c r="I42" s="42">
        <v>150505000000000</v>
      </c>
      <c r="J42" s="42">
        <v>148625000000000</v>
      </c>
      <c r="K42" s="42">
        <v>146792000000000</v>
      </c>
      <c r="L42" s="42">
        <v>144532000000000</v>
      </c>
      <c r="M42" s="42">
        <v>141942000000000</v>
      </c>
      <c r="N42" s="42">
        <v>139224000000000</v>
      </c>
      <c r="O42" s="42">
        <v>136010000000000</v>
      </c>
      <c r="P42" s="42">
        <v>133537000000000</v>
      </c>
      <c r="Q42" s="42">
        <v>131057000000000</v>
      </c>
      <c r="R42" s="42">
        <v>128685000000000</v>
      </c>
      <c r="S42" s="42">
        <v>126307000000000</v>
      </c>
      <c r="T42" s="42">
        <v>123945000000000</v>
      </c>
      <c r="U42" s="42">
        <v>121764000000000</v>
      </c>
      <c r="V42" s="42">
        <v>119509000000000</v>
      </c>
      <c r="W42" s="42">
        <v>117322000000000</v>
      </c>
      <c r="X42" s="42">
        <v>115296000000000</v>
      </c>
      <c r="Y42" s="42">
        <v>113407000000000</v>
      </c>
      <c r="Z42" s="42">
        <v>111618000000000</v>
      </c>
      <c r="AA42" s="42">
        <v>110072000000000</v>
      </c>
      <c r="AB42" s="42">
        <v>108742000000000</v>
      </c>
      <c r="AC42" s="42">
        <v>107578000000000</v>
      </c>
      <c r="AD42" s="42">
        <v>106574000000000</v>
      </c>
      <c r="AE42" s="42">
        <v>105734000000000</v>
      </c>
      <c r="AF42" s="42">
        <v>105045000000000</v>
      </c>
      <c r="AG42" s="42">
        <v>104494000000000</v>
      </c>
      <c r="AH42" s="42">
        <v>104057000000000</v>
      </c>
      <c r="AI42" s="42">
        <v>103709000000000</v>
      </c>
    </row>
    <row r="43" spans="1:35">
      <c r="A43" s="39" t="s">
        <v>150</v>
      </c>
      <c r="B43" s="42">
        <v>686466000000000</v>
      </c>
      <c r="C43" s="42">
        <v>698252000000000</v>
      </c>
      <c r="D43" s="42">
        <v>707965000000000</v>
      </c>
      <c r="E43" s="42">
        <v>718556000000000</v>
      </c>
      <c r="F43" s="42">
        <v>726588000000000</v>
      </c>
      <c r="G43" s="42">
        <v>730639000000000</v>
      </c>
      <c r="H43" s="42">
        <v>736568000000000</v>
      </c>
      <c r="I43" s="42">
        <v>739031000000000</v>
      </c>
      <c r="J43" s="42">
        <v>745220000000000</v>
      </c>
      <c r="K43" s="42">
        <v>759186000000000</v>
      </c>
      <c r="L43" s="42">
        <v>766253000000000</v>
      </c>
      <c r="M43" s="42">
        <v>768712000000000</v>
      </c>
      <c r="N43" s="42">
        <v>775837000000000</v>
      </c>
      <c r="O43" s="42">
        <v>786975000000000</v>
      </c>
      <c r="P43" s="42">
        <v>795735000000000</v>
      </c>
      <c r="Q43" s="42">
        <v>797104000000000</v>
      </c>
      <c r="R43" s="42">
        <v>799308000000000</v>
      </c>
      <c r="S43" s="42">
        <v>802860000000000</v>
      </c>
      <c r="T43" s="42">
        <v>805855000000000</v>
      </c>
      <c r="U43" s="42">
        <v>811763000000000</v>
      </c>
      <c r="V43" s="42">
        <v>814560000000000</v>
      </c>
      <c r="W43" s="42">
        <v>815389000000000</v>
      </c>
      <c r="X43" s="42">
        <v>817205000000000</v>
      </c>
      <c r="Y43" s="42">
        <v>817786000000000</v>
      </c>
      <c r="Z43" s="42">
        <v>819643000000000</v>
      </c>
      <c r="AA43" s="42">
        <v>821758000000000</v>
      </c>
      <c r="AB43" s="42">
        <v>823974000000000</v>
      </c>
      <c r="AC43" s="42">
        <v>826170000000000</v>
      </c>
      <c r="AD43" s="42">
        <v>828151000000000</v>
      </c>
      <c r="AE43" s="42">
        <v>830126000000000</v>
      </c>
      <c r="AF43" s="42">
        <v>832124000000000</v>
      </c>
      <c r="AG43" s="42">
        <v>834119000000000</v>
      </c>
      <c r="AH43" s="42">
        <v>836133000000000</v>
      </c>
      <c r="AI43" s="42">
        <v>838141000000000</v>
      </c>
    </row>
    <row r="44" spans="1:35">
      <c r="A44" s="39" t="s">
        <v>151</v>
      </c>
      <c r="B44" s="42">
        <v>2547660000000</v>
      </c>
      <c r="C44" s="42">
        <v>2466300000000</v>
      </c>
      <c r="D44" s="42">
        <v>2359210000000</v>
      </c>
      <c r="E44" s="42">
        <v>2222120000000</v>
      </c>
      <c r="F44" s="42">
        <v>2026250000000</v>
      </c>
      <c r="G44" s="42">
        <v>1806560000000</v>
      </c>
      <c r="H44" s="42">
        <v>1527150000000</v>
      </c>
      <c r="I44" s="42">
        <v>1178050000000</v>
      </c>
      <c r="J44" s="42">
        <v>732007000000</v>
      </c>
      <c r="K44" s="42">
        <v>180749000000</v>
      </c>
      <c r="L44" s="39">
        <v>0</v>
      </c>
      <c r="M44" s="39">
        <v>0</v>
      </c>
      <c r="N44" s="39">
        <v>0</v>
      </c>
      <c r="O44" s="39">
        <v>0</v>
      </c>
      <c r="P44" s="39">
        <v>0</v>
      </c>
      <c r="Q44" s="39">
        <v>0</v>
      </c>
      <c r="R44" s="39">
        <v>0</v>
      </c>
      <c r="S44" s="39">
        <v>0</v>
      </c>
      <c r="T44" s="39">
        <v>0</v>
      </c>
      <c r="U44" s="39">
        <v>0</v>
      </c>
      <c r="V44" s="39">
        <v>0</v>
      </c>
      <c r="W44" s="39">
        <v>0</v>
      </c>
      <c r="X44" s="39">
        <v>0</v>
      </c>
      <c r="Y44" s="39">
        <v>0</v>
      </c>
      <c r="Z44" s="39">
        <v>0</v>
      </c>
      <c r="AA44" s="39">
        <v>0</v>
      </c>
      <c r="AB44" s="39">
        <v>0</v>
      </c>
      <c r="AC44" s="39">
        <v>0</v>
      </c>
      <c r="AD44" s="39">
        <v>0</v>
      </c>
      <c r="AE44" s="39">
        <v>0</v>
      </c>
      <c r="AF44" s="39">
        <v>0</v>
      </c>
      <c r="AG44" s="39">
        <v>0</v>
      </c>
      <c r="AH44" s="39">
        <v>0</v>
      </c>
      <c r="AI44" s="39">
        <v>0</v>
      </c>
    </row>
    <row r="45" spans="1:35">
      <c r="A45" s="39" t="s">
        <v>152</v>
      </c>
      <c r="B45" s="42">
        <v>1463550000000</v>
      </c>
      <c r="C45" s="42">
        <v>1446940000000</v>
      </c>
      <c r="D45" s="42">
        <v>1417300000000</v>
      </c>
      <c r="E45" s="42">
        <v>1373480000000</v>
      </c>
      <c r="F45" s="42">
        <v>1287930000000</v>
      </c>
      <c r="G45" s="42">
        <v>1179620000000</v>
      </c>
      <c r="H45" s="42">
        <v>1025720000000</v>
      </c>
      <c r="I45" s="42">
        <v>813136000000</v>
      </c>
      <c r="J45" s="42">
        <v>518231000000</v>
      </c>
      <c r="K45" s="42">
        <v>131261000000</v>
      </c>
      <c r="L45" s="39">
        <v>0</v>
      </c>
      <c r="M45" s="39">
        <v>0</v>
      </c>
      <c r="N45" s="39">
        <v>0</v>
      </c>
      <c r="O45" s="39">
        <v>0</v>
      </c>
      <c r="P45" s="39">
        <v>0</v>
      </c>
      <c r="Q45" s="39">
        <v>0</v>
      </c>
      <c r="R45" s="39">
        <v>0</v>
      </c>
      <c r="S45" s="39">
        <v>0</v>
      </c>
      <c r="T45" s="39">
        <v>0</v>
      </c>
      <c r="U45" s="39">
        <v>0</v>
      </c>
      <c r="V45" s="39">
        <v>0</v>
      </c>
      <c r="W45" s="39">
        <v>0</v>
      </c>
      <c r="X45" s="39">
        <v>0</v>
      </c>
      <c r="Y45" s="39">
        <v>0</v>
      </c>
      <c r="Z45" s="39">
        <v>0</v>
      </c>
      <c r="AA45" s="39">
        <v>0</v>
      </c>
      <c r="AB45" s="39">
        <v>0</v>
      </c>
      <c r="AC45" s="39">
        <v>0</v>
      </c>
      <c r="AD45" s="39">
        <v>0</v>
      </c>
      <c r="AE45" s="39">
        <v>0</v>
      </c>
      <c r="AF45" s="39">
        <v>0</v>
      </c>
      <c r="AG45" s="39">
        <v>0</v>
      </c>
      <c r="AH45" s="39">
        <v>0</v>
      </c>
      <c r="AI45" s="39">
        <v>0</v>
      </c>
    </row>
    <row r="46" spans="1:35">
      <c r="A46" s="39" t="s">
        <v>153</v>
      </c>
      <c r="B46" s="42">
        <v>45895900000000</v>
      </c>
      <c r="C46" s="42">
        <v>45268200000000</v>
      </c>
      <c r="D46" s="42">
        <v>44679000000000</v>
      </c>
      <c r="E46" s="42">
        <v>44046000000000</v>
      </c>
      <c r="F46" s="42">
        <v>43543400000000</v>
      </c>
      <c r="G46" s="42">
        <v>43031300000000</v>
      </c>
      <c r="H46" s="42">
        <v>42475100000000</v>
      </c>
      <c r="I46" s="42">
        <v>41954000000000</v>
      </c>
      <c r="J46" s="42">
        <v>41518700000000</v>
      </c>
      <c r="K46" s="42">
        <v>40939000000000</v>
      </c>
      <c r="L46" s="42">
        <v>40289800000000</v>
      </c>
      <c r="M46" s="42">
        <v>39649800000000</v>
      </c>
      <c r="N46" s="42">
        <v>39030800000000</v>
      </c>
      <c r="O46" s="42">
        <v>38415600000000</v>
      </c>
      <c r="P46" s="42">
        <v>37865700000000</v>
      </c>
      <c r="Q46" s="42">
        <v>37422500000000</v>
      </c>
      <c r="R46" s="42">
        <v>37035100000000</v>
      </c>
      <c r="S46" s="42">
        <v>36737700000000</v>
      </c>
      <c r="T46" s="42">
        <v>36514200000000</v>
      </c>
      <c r="U46" s="42">
        <v>36240100000000</v>
      </c>
      <c r="V46" s="42">
        <v>35868600000000</v>
      </c>
      <c r="W46" s="42">
        <v>35599700000000</v>
      </c>
      <c r="X46" s="42">
        <v>35377100000000</v>
      </c>
      <c r="Y46" s="42">
        <v>35184400000000</v>
      </c>
      <c r="Z46" s="42">
        <v>34923800000000</v>
      </c>
      <c r="AA46" s="42">
        <v>34678500000000</v>
      </c>
      <c r="AB46" s="42">
        <v>34447600000000</v>
      </c>
      <c r="AC46" s="42">
        <v>34230500000000</v>
      </c>
      <c r="AD46" s="42">
        <v>33979300000000</v>
      </c>
      <c r="AE46" s="42">
        <v>33730300000000</v>
      </c>
      <c r="AF46" s="42">
        <v>33503600000000</v>
      </c>
      <c r="AG46" s="42">
        <v>33297700000000</v>
      </c>
      <c r="AH46" s="42">
        <v>33111000000000</v>
      </c>
      <c r="AI46" s="42">
        <v>32942200000000</v>
      </c>
    </row>
    <row r="47" spans="1:35">
      <c r="A47" s="39" t="s">
        <v>154</v>
      </c>
      <c r="B47" s="39">
        <v>0</v>
      </c>
      <c r="C47" s="39">
        <v>0</v>
      </c>
      <c r="D47" s="39">
        <v>0</v>
      </c>
      <c r="E47" s="39">
        <v>0</v>
      </c>
      <c r="F47" s="39">
        <v>0</v>
      </c>
      <c r="G47" s="39">
        <v>0</v>
      </c>
      <c r="H47" s="39">
        <v>0</v>
      </c>
      <c r="I47" s="39">
        <v>0</v>
      </c>
      <c r="J47" s="39">
        <v>0</v>
      </c>
      <c r="K47" s="39">
        <v>0</v>
      </c>
      <c r="L47" s="39">
        <v>0</v>
      </c>
      <c r="M47" s="39">
        <v>0</v>
      </c>
      <c r="N47" s="39">
        <v>0</v>
      </c>
      <c r="O47" s="39">
        <v>0</v>
      </c>
      <c r="P47" s="39">
        <v>0</v>
      </c>
      <c r="Q47" s="39">
        <v>0</v>
      </c>
      <c r="R47" s="39">
        <v>0</v>
      </c>
      <c r="S47" s="39">
        <v>0</v>
      </c>
      <c r="T47" s="39">
        <v>0</v>
      </c>
      <c r="U47" s="39">
        <v>0</v>
      </c>
      <c r="V47" s="39">
        <v>0</v>
      </c>
      <c r="W47" s="39">
        <v>0</v>
      </c>
      <c r="X47" s="39">
        <v>0</v>
      </c>
      <c r="Y47" s="39">
        <v>0</v>
      </c>
      <c r="Z47" s="39">
        <v>0</v>
      </c>
      <c r="AA47" s="39">
        <v>0</v>
      </c>
      <c r="AB47" s="39">
        <v>0</v>
      </c>
      <c r="AC47" s="39">
        <v>0</v>
      </c>
      <c r="AD47" s="39">
        <v>0</v>
      </c>
      <c r="AE47" s="39">
        <v>0</v>
      </c>
      <c r="AF47" s="39">
        <v>0</v>
      </c>
      <c r="AG47" s="39">
        <v>0</v>
      </c>
      <c r="AH47" s="39">
        <v>0</v>
      </c>
      <c r="AI47" s="39">
        <v>0</v>
      </c>
    </row>
    <row r="48" spans="1:35">
      <c r="A48" s="39" t="s">
        <v>155</v>
      </c>
      <c r="B48" s="39">
        <v>0</v>
      </c>
      <c r="C48" s="39">
        <v>0</v>
      </c>
      <c r="D48" s="39">
        <v>0</v>
      </c>
      <c r="E48" s="39">
        <v>0</v>
      </c>
      <c r="F48" s="39">
        <v>0</v>
      </c>
      <c r="G48" s="39">
        <v>0</v>
      </c>
      <c r="H48" s="39">
        <v>0</v>
      </c>
      <c r="I48" s="39">
        <v>0</v>
      </c>
      <c r="J48" s="39">
        <v>0</v>
      </c>
      <c r="K48" s="39">
        <v>0</v>
      </c>
      <c r="L48" s="39">
        <v>0</v>
      </c>
      <c r="M48" s="39">
        <v>0</v>
      </c>
      <c r="N48" s="39">
        <v>0</v>
      </c>
      <c r="O48" s="39">
        <v>0</v>
      </c>
      <c r="P48" s="39">
        <v>0</v>
      </c>
      <c r="Q48" s="39">
        <v>0</v>
      </c>
      <c r="R48" s="39">
        <v>0</v>
      </c>
      <c r="S48" s="39">
        <v>0</v>
      </c>
      <c r="T48" s="39">
        <v>0</v>
      </c>
      <c r="U48" s="39">
        <v>0</v>
      </c>
      <c r="V48" s="39">
        <v>0</v>
      </c>
      <c r="W48" s="39">
        <v>0</v>
      </c>
      <c r="X48" s="39">
        <v>0</v>
      </c>
      <c r="Y48" s="39">
        <v>0</v>
      </c>
      <c r="Z48" s="39">
        <v>0</v>
      </c>
      <c r="AA48" s="39">
        <v>0</v>
      </c>
      <c r="AB48" s="39">
        <v>0</v>
      </c>
      <c r="AC48" s="39">
        <v>0</v>
      </c>
      <c r="AD48" s="39">
        <v>0</v>
      </c>
      <c r="AE48" s="39">
        <v>0</v>
      </c>
      <c r="AF48" s="39">
        <v>0</v>
      </c>
      <c r="AG48" s="39">
        <v>0</v>
      </c>
      <c r="AH48" s="39">
        <v>0</v>
      </c>
      <c r="AI48" s="39">
        <v>0</v>
      </c>
    </row>
    <row r="49" spans="1:37">
      <c r="A49" s="39" t="s">
        <v>156</v>
      </c>
      <c r="B49" s="39">
        <v>0</v>
      </c>
      <c r="C49" s="39">
        <v>0</v>
      </c>
      <c r="D49" s="39">
        <v>0</v>
      </c>
      <c r="E49" s="39">
        <v>0</v>
      </c>
      <c r="F49" s="39">
        <v>0</v>
      </c>
      <c r="G49" s="39">
        <v>0</v>
      </c>
      <c r="H49" s="39">
        <v>0</v>
      </c>
      <c r="I49" s="39">
        <v>0</v>
      </c>
      <c r="J49" s="39">
        <v>0</v>
      </c>
      <c r="K49" s="39">
        <v>0</v>
      </c>
      <c r="L49" s="39">
        <v>0</v>
      </c>
      <c r="M49" s="39">
        <v>0</v>
      </c>
      <c r="N49" s="39">
        <v>0</v>
      </c>
      <c r="O49" s="39">
        <v>0</v>
      </c>
      <c r="P49" s="39">
        <v>0</v>
      </c>
      <c r="Q49" s="39">
        <v>0</v>
      </c>
      <c r="R49" s="39">
        <v>0</v>
      </c>
      <c r="S49" s="39">
        <v>0</v>
      </c>
      <c r="T49" s="39">
        <v>0</v>
      </c>
      <c r="U49" s="39">
        <v>0</v>
      </c>
      <c r="V49" s="39">
        <v>0</v>
      </c>
      <c r="W49" s="39">
        <v>0</v>
      </c>
      <c r="X49" s="39">
        <v>0</v>
      </c>
      <c r="Y49" s="39">
        <v>0</v>
      </c>
      <c r="Z49" s="39">
        <v>0</v>
      </c>
      <c r="AA49" s="39">
        <v>0</v>
      </c>
      <c r="AB49" s="39">
        <v>0</v>
      </c>
      <c r="AC49" s="39">
        <v>0</v>
      </c>
      <c r="AD49" s="39">
        <v>0</v>
      </c>
      <c r="AE49" s="39">
        <v>0</v>
      </c>
      <c r="AF49" s="39">
        <v>0</v>
      </c>
      <c r="AG49" s="39">
        <v>0</v>
      </c>
      <c r="AH49" s="39">
        <v>0</v>
      </c>
      <c r="AI49" s="39">
        <v>0</v>
      </c>
    </row>
    <row r="51" spans="1:37" ht="15">
      <c r="A51" s="39" t="s">
        <v>158</v>
      </c>
      <c r="B51" s="39">
        <f>SUM(B34:B49)</f>
        <v>3850503140000000</v>
      </c>
      <c r="C51" s="39">
        <f>SUM(C34:C49)</f>
        <v>3901045080000000</v>
      </c>
      <c r="D51" s="39">
        <f t="shared" ref="D51:AH51" si="1">SUM(D34:D49)</f>
        <v>3943468830000000</v>
      </c>
      <c r="E51" s="39">
        <f t="shared" si="1"/>
        <v>3958631350000000</v>
      </c>
      <c r="F51" s="39">
        <f t="shared" si="1"/>
        <v>3990388630000000</v>
      </c>
      <c r="G51" s="39">
        <f t="shared" si="1"/>
        <v>4005860330000000</v>
      </c>
      <c r="H51" s="39">
        <f t="shared" si="1"/>
        <v>4030428570000000</v>
      </c>
      <c r="I51" s="39">
        <f t="shared" si="1"/>
        <v>4035847186000000</v>
      </c>
      <c r="J51" s="39">
        <f t="shared" si="1"/>
        <v>4064377538000000</v>
      </c>
      <c r="K51" s="39">
        <f t="shared" si="1"/>
        <v>4128284110000000</v>
      </c>
      <c r="L51" s="39">
        <f t="shared" si="1"/>
        <v>4152403100000000</v>
      </c>
      <c r="M51" s="39">
        <f t="shared" si="1"/>
        <v>4157660100000000</v>
      </c>
      <c r="N51" s="39">
        <f t="shared" si="1"/>
        <v>4187327000000000</v>
      </c>
      <c r="O51" s="39">
        <f t="shared" si="1"/>
        <v>4217196600000000</v>
      </c>
      <c r="P51" s="39">
        <f t="shared" si="1"/>
        <v>4269877100000000</v>
      </c>
      <c r="Q51" s="39">
        <f t="shared" si="1"/>
        <v>4282233000000000</v>
      </c>
      <c r="R51" s="39">
        <f t="shared" si="1"/>
        <v>4299157900000000</v>
      </c>
      <c r="S51" s="39">
        <f t="shared" si="1"/>
        <v>4322871300000000</v>
      </c>
      <c r="T51" s="39">
        <f t="shared" si="1"/>
        <v>4345277600000000</v>
      </c>
      <c r="U51" s="39">
        <f t="shared" si="1"/>
        <v>4383336400000000</v>
      </c>
      <c r="V51" s="39">
        <f t="shared" si="1"/>
        <v>4403447400000000</v>
      </c>
      <c r="W51" s="39">
        <f t="shared" si="1"/>
        <v>4416830800000000</v>
      </c>
      <c r="X51" s="39">
        <f t="shared" si="1"/>
        <v>4434628700000000</v>
      </c>
      <c r="Y51" s="39">
        <f t="shared" si="1"/>
        <v>4444550100000000</v>
      </c>
      <c r="Z51" s="39">
        <f t="shared" si="1"/>
        <v>4493329900000000</v>
      </c>
      <c r="AA51" s="39">
        <f t="shared" si="1"/>
        <v>4513423100000000</v>
      </c>
      <c r="AB51" s="39">
        <f t="shared" si="1"/>
        <v>4533141500000000</v>
      </c>
      <c r="AC51" s="39">
        <f t="shared" si="1"/>
        <v>4552718300000000</v>
      </c>
      <c r="AD51" s="39">
        <f t="shared" si="1"/>
        <v>4571900200000000</v>
      </c>
      <c r="AE51" s="39">
        <f t="shared" si="1"/>
        <v>4592020600000000</v>
      </c>
      <c r="AF51" s="39">
        <f t="shared" si="1"/>
        <v>4611313800000000</v>
      </c>
      <c r="AG51" s="39">
        <f t="shared" si="1"/>
        <v>4630334300000000</v>
      </c>
      <c r="AH51" s="39">
        <f t="shared" si="1"/>
        <v>4649479900000000</v>
      </c>
      <c r="AI51" s="39">
        <f>SUM(AI34:AI49)</f>
        <v>4668568300000000</v>
      </c>
      <c r="AJ51" s="41"/>
    </row>
    <row r="52" spans="1:37" ht="15">
      <c r="AJ52" s="41" t="s">
        <v>159</v>
      </c>
    </row>
    <row r="53" spans="1:37" ht="15">
      <c r="A53" s="39" t="s">
        <v>160</v>
      </c>
      <c r="B53" s="39">
        <f t="shared" ref="B53:AI53" si="2">B28-B51</f>
        <v>0</v>
      </c>
      <c r="C53" s="39">
        <f t="shared" si="2"/>
        <v>130900000000</v>
      </c>
      <c r="D53" s="39">
        <f t="shared" si="2"/>
        <v>251900000000</v>
      </c>
      <c r="E53" s="39">
        <f t="shared" si="2"/>
        <v>370700000000</v>
      </c>
      <c r="F53" s="39">
        <f t="shared" si="2"/>
        <v>516300000000</v>
      </c>
      <c r="G53" s="39">
        <f t="shared" si="2"/>
        <v>645650000000</v>
      </c>
      <c r="H53" s="39">
        <f t="shared" si="2"/>
        <v>764570000000</v>
      </c>
      <c r="I53" s="39">
        <f t="shared" si="2"/>
        <v>905831000000</v>
      </c>
      <c r="J53" s="39">
        <f t="shared" si="2"/>
        <v>1048079000000</v>
      </c>
      <c r="K53" s="39">
        <f t="shared" si="2"/>
        <v>1035092000000</v>
      </c>
      <c r="L53" s="39">
        <f t="shared" si="2"/>
        <v>1000700000000</v>
      </c>
      <c r="M53" s="39">
        <f t="shared" si="2"/>
        <v>970600000000</v>
      </c>
      <c r="N53" s="39">
        <f t="shared" si="2"/>
        <v>932500000000</v>
      </c>
      <c r="O53" s="39">
        <f t="shared" si="2"/>
        <v>899500000000</v>
      </c>
      <c r="P53" s="39">
        <f t="shared" si="2"/>
        <v>881300000000</v>
      </c>
      <c r="Q53" s="39">
        <f t="shared" si="2"/>
        <v>846000000000</v>
      </c>
      <c r="R53" s="39">
        <f t="shared" si="2"/>
        <v>763200000000</v>
      </c>
      <c r="S53" s="39">
        <f t="shared" si="2"/>
        <v>745500000000</v>
      </c>
      <c r="T53" s="39">
        <f t="shared" si="2"/>
        <v>735500000000</v>
      </c>
      <c r="U53" s="39">
        <f t="shared" si="2"/>
        <v>737800000000</v>
      </c>
      <c r="V53" s="39">
        <f t="shared" si="2"/>
        <v>650500000000</v>
      </c>
      <c r="W53" s="39">
        <f t="shared" si="2"/>
        <v>564800000000</v>
      </c>
      <c r="X53" s="39">
        <f t="shared" si="2"/>
        <v>441200000000</v>
      </c>
      <c r="Y53" s="39">
        <f t="shared" si="2"/>
        <v>387100000000</v>
      </c>
      <c r="Z53" s="39">
        <f t="shared" si="2"/>
        <v>316000000000</v>
      </c>
      <c r="AA53" s="39">
        <f t="shared" si="2"/>
        <v>220400000000</v>
      </c>
      <c r="AB53" s="39">
        <f t="shared" si="2"/>
        <v>87800000000</v>
      </c>
      <c r="AC53" s="39">
        <f t="shared" si="2"/>
        <v>-3200000000</v>
      </c>
      <c r="AD53" s="39">
        <f t="shared" si="2"/>
        <v>6300000000</v>
      </c>
      <c r="AE53" s="39">
        <f t="shared" si="2"/>
        <v>8200000000</v>
      </c>
      <c r="AF53" s="39">
        <f t="shared" si="2"/>
        <v>6100000000</v>
      </c>
      <c r="AG53" s="39">
        <f t="shared" si="2"/>
        <v>56500000000</v>
      </c>
      <c r="AH53" s="39">
        <f t="shared" si="2"/>
        <v>14200000000</v>
      </c>
      <c r="AI53" s="39">
        <f t="shared" si="2"/>
        <v>4400000000</v>
      </c>
      <c r="AJ53" s="41">
        <f>SUM(C53:AI53)</f>
        <v>16941922000000</v>
      </c>
    </row>
    <row r="54" spans="1:37" s="38" customFormat="1" ht="15">
      <c r="A54" s="37" t="s">
        <v>161</v>
      </c>
      <c r="B54" s="40">
        <f>B53*B6</f>
        <v>0</v>
      </c>
      <c r="C54" s="40">
        <f t="shared" ref="C54:AJ54" si="3">C53*$B$6</f>
        <v>138112.59</v>
      </c>
      <c r="D54" s="40">
        <f t="shared" si="3"/>
        <v>265779.69</v>
      </c>
      <c r="E54" s="40">
        <f t="shared" si="3"/>
        <v>391125.57</v>
      </c>
      <c r="F54" s="40">
        <f t="shared" si="3"/>
        <v>544748.13</v>
      </c>
      <c r="G54" s="40">
        <f t="shared" si="3"/>
        <v>681225.31500000006</v>
      </c>
      <c r="H54" s="40">
        <f t="shared" si="3"/>
        <v>806697.80700000003</v>
      </c>
      <c r="I54" s="40">
        <f t="shared" si="3"/>
        <v>955742.28810000012</v>
      </c>
      <c r="J54" s="40">
        <f t="shared" si="3"/>
        <v>1105828.1529000001</v>
      </c>
      <c r="K54" s="40">
        <f t="shared" si="3"/>
        <v>1092125.5692</v>
      </c>
      <c r="L54" s="40">
        <f t="shared" si="3"/>
        <v>1055838.57</v>
      </c>
      <c r="M54" s="40">
        <f t="shared" si="3"/>
        <v>1024080.06</v>
      </c>
      <c r="N54" s="40">
        <f t="shared" si="3"/>
        <v>983880.75000000012</v>
      </c>
      <c r="O54" s="40">
        <f t="shared" si="3"/>
        <v>949062.45000000007</v>
      </c>
      <c r="P54" s="40">
        <f t="shared" si="3"/>
        <v>929859.63</v>
      </c>
      <c r="Q54" s="40">
        <f t="shared" si="3"/>
        <v>892614.60000000009</v>
      </c>
      <c r="R54" s="40">
        <f t="shared" si="3"/>
        <v>805252.32000000007</v>
      </c>
      <c r="S54" s="40">
        <f t="shared" si="3"/>
        <v>786577.05</v>
      </c>
      <c r="T54" s="40">
        <f t="shared" si="3"/>
        <v>776026.05</v>
      </c>
      <c r="U54" s="40">
        <f t="shared" si="3"/>
        <v>778452.78</v>
      </c>
      <c r="V54" s="40">
        <f t="shared" si="3"/>
        <v>686342.55</v>
      </c>
      <c r="W54" s="40">
        <f t="shared" si="3"/>
        <v>595920.4800000001</v>
      </c>
      <c r="X54" s="40">
        <f t="shared" si="3"/>
        <v>465510.12000000005</v>
      </c>
      <c r="Y54" s="40">
        <f t="shared" si="3"/>
        <v>408429.21</v>
      </c>
      <c r="Z54" s="40">
        <f t="shared" si="3"/>
        <v>333411.60000000003</v>
      </c>
      <c r="AA54" s="40">
        <f t="shared" si="3"/>
        <v>232544.04</v>
      </c>
      <c r="AB54" s="40">
        <f t="shared" si="3"/>
        <v>92637.780000000013</v>
      </c>
      <c r="AC54" s="40">
        <f t="shared" si="3"/>
        <v>-3376.32</v>
      </c>
      <c r="AD54" s="40">
        <f t="shared" si="3"/>
        <v>6647.13</v>
      </c>
      <c r="AE54" s="40">
        <f>AE53*$B$6</f>
        <v>8651.82</v>
      </c>
      <c r="AF54" s="40">
        <f t="shared" si="3"/>
        <v>6436.1100000000006</v>
      </c>
      <c r="AG54" s="40">
        <f t="shared" si="3"/>
        <v>59613.15</v>
      </c>
      <c r="AH54" s="40">
        <f t="shared" si="3"/>
        <v>14982.420000000002</v>
      </c>
      <c r="AI54" s="40">
        <f t="shared" si="3"/>
        <v>4642.4400000000005</v>
      </c>
      <c r="AJ54" s="44">
        <f t="shared" si="3"/>
        <v>17875421.902200002</v>
      </c>
      <c r="AK54" s="40"/>
    </row>
    <row r="55" spans="1:37">
      <c r="E55" s="42"/>
      <c r="F55" s="42"/>
      <c r="G55" s="42"/>
      <c r="H55" s="42"/>
      <c r="I55" s="42"/>
      <c r="O55" s="42"/>
      <c r="P55" s="42"/>
      <c r="Y55" s="42"/>
      <c r="AI55" s="42"/>
    </row>
    <row r="57" spans="1:37" ht="15">
      <c r="A57" s="37" t="s">
        <v>162</v>
      </c>
      <c r="B57" s="39" t="s">
        <v>163</v>
      </c>
    </row>
    <row r="58" spans="1:37" ht="15">
      <c r="A58" s="37" t="s">
        <v>164</v>
      </c>
      <c r="B58" s="39">
        <v>0</v>
      </c>
      <c r="C58" s="39">
        <v>1</v>
      </c>
      <c r="D58" s="39">
        <v>1</v>
      </c>
      <c r="E58" s="39">
        <v>1</v>
      </c>
      <c r="F58" s="39">
        <v>1</v>
      </c>
      <c r="G58" s="39">
        <v>1</v>
      </c>
      <c r="H58" s="39">
        <v>1</v>
      </c>
      <c r="I58" s="39">
        <v>1</v>
      </c>
      <c r="J58" s="39">
        <v>1</v>
      </c>
      <c r="K58" s="39">
        <v>0</v>
      </c>
      <c r="L58" s="39">
        <v>0</v>
      </c>
      <c r="M58" s="39">
        <v>0</v>
      </c>
      <c r="N58" s="39">
        <v>0</v>
      </c>
      <c r="O58" s="39">
        <v>0</v>
      </c>
      <c r="P58" s="39">
        <v>0</v>
      </c>
      <c r="Q58" s="39">
        <v>0</v>
      </c>
      <c r="R58" s="39">
        <v>0</v>
      </c>
      <c r="S58" s="39">
        <v>0</v>
      </c>
      <c r="T58" s="39">
        <v>0</v>
      </c>
      <c r="U58" s="39">
        <v>0</v>
      </c>
      <c r="V58" s="39">
        <v>0</v>
      </c>
      <c r="W58" s="39">
        <v>0</v>
      </c>
      <c r="X58" s="39">
        <v>0</v>
      </c>
      <c r="Y58" s="39">
        <v>0</v>
      </c>
      <c r="Z58" s="39">
        <v>0</v>
      </c>
      <c r="AA58" s="39">
        <v>0</v>
      </c>
      <c r="AB58" s="39">
        <v>0</v>
      </c>
      <c r="AC58" s="39">
        <v>0</v>
      </c>
      <c r="AD58" s="39">
        <v>0</v>
      </c>
      <c r="AE58" s="39">
        <v>0</v>
      </c>
      <c r="AF58" s="39">
        <v>0</v>
      </c>
      <c r="AG58" s="39">
        <v>0</v>
      </c>
      <c r="AH58" s="39">
        <v>0</v>
      </c>
      <c r="AI58" s="39">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Current Policy Scenario</vt:lpstr>
      <vt:lpstr>Example_Further AB Ambition Sc</vt:lpstr>
      <vt:lpstr>Methane</vt:lpstr>
      <vt:lpstr>Calculation_Coal phase out</vt:lpstr>
      <vt:lpstr>Calculation_Carbon tax</vt:lpstr>
      <vt:lpstr>Calculation_Energy efficiency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Brianne Riehl</cp:lastModifiedBy>
  <dcterms:created xsi:type="dcterms:W3CDTF">2019-03-05T19:23:27Z</dcterms:created>
  <dcterms:modified xsi:type="dcterms:W3CDTF">2019-03-12T18:06:10Z</dcterms:modified>
</cp:coreProperties>
</file>