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00" tabRatio="761"/>
  </bookViews>
  <sheets>
    <sheet name="源数据" sheetId="1" r:id="rId1"/>
    <sheet name="班级学员月度达标率" sheetId="2" r:id="rId2"/>
    <sheet name="月周日对应表" sheetId="3" r:id="rId3"/>
    <sheet name="学员资料表" sheetId="4" r:id="rId4"/>
  </sheets>
  <definedNames>
    <definedName name="_xlnm._FilterDatabase" localSheetId="1" hidden="1">班级学员月度达标率!$P$2:$R$2</definedName>
    <definedName name="闻思达标时间">班级学员月度达标率!$U$5</definedName>
  </definedNames>
  <calcPr calcId="144525" concurrentCalc="0"/>
</workbook>
</file>

<file path=xl/comments1.xml><?xml version="1.0" encoding="utf-8"?>
<comments xmlns="http://schemas.openxmlformats.org/spreadsheetml/2006/main">
  <authors>
    <author>linqiubo</author>
  </authors>
  <commentList>
    <comment ref="P3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P11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E12" authorId="0">
      <text>
        <r>
          <rPr>
            <sz val="9"/>
            <rFont val="宋体"/>
            <charset val="134"/>
          </rPr>
          <t xml:space="preserve">相对于闻思达标，不需要控制每周的达标率不超过1，是因为，这个是按天数计算的，而app控制一天只能提交移交打卡记录，也就是说，每周算出来的打卡天数，一定不会超过7天。
</t>
        </r>
      </text>
    </comment>
    <comment ref="F12" authorId="0">
      <text>
        <r>
          <rPr>
            <sz val="9"/>
            <rFont val="宋体"/>
            <charset val="134"/>
          </rPr>
          <t xml:space="preserve">注意，这里的公式，之所以要加IF，是因为每一周的闻思达标率最多是100%，就是超过630的闻思时间，也只能是100%。不能超过。
</t>
        </r>
      </text>
    </comment>
    <comment ref="K12" authorId="0">
      <text>
        <r>
          <rPr>
            <sz val="9"/>
            <rFont val="宋体"/>
            <charset val="134"/>
          </rPr>
          <t xml:space="preserve">注意，这里的公式，之所以要加IF，是因为每一周的自修遍数达标率最多是100%，就是超过3遍的自修不能提高达标率，也只能是100%。不能超过。
</t>
        </r>
      </text>
    </comment>
    <comment ref="L12" authorId="0">
      <text>
        <r>
          <rPr>
            <sz val="9"/>
            <rFont val="宋体"/>
            <charset val="134"/>
          </rPr>
          <t xml:space="preserve">注意，这里的公式，之所以要加IF，是因为每一周的引导吃素达标率最多是100%，就是超过1遍的引导吃素不能提高达标率，也只能是100%。不能超过。
</t>
        </r>
      </text>
    </comment>
    <comment ref="P12" authorId="0">
      <text>
        <r>
          <rPr>
            <sz val="9"/>
            <rFont val="宋体"/>
            <charset val="134"/>
          </rPr>
          <t xml:space="preserve">注意，这里的公式，之所以要加IF，是因为每一周的慈善次数达标率最多是100%，就是超过1次的慈善不能提高达标率，也只能是100%。不能超过。
</t>
        </r>
      </text>
    </comment>
    <comment ref="R12" authorId="0">
      <text>
        <r>
          <rPr>
            <sz val="9"/>
            <rFont val="宋体"/>
            <charset val="134"/>
          </rPr>
          <t xml:space="preserve">注意，这里的公式，之所以要加IF，是因为每一周的列提纲达标率最多是100%，就是超过1次的列提纲不能提高达标率，也只能是100%。不能超过。
</t>
        </r>
      </text>
    </comment>
    <comment ref="E34" authorId="0">
      <text>
        <r>
          <rPr>
            <sz val="9"/>
            <rFont val="宋体"/>
            <charset val="134"/>
          </rPr>
          <t>注意，这里统计的是做定课的天数，而不是定课的次数。</t>
        </r>
      </text>
    </comment>
    <comment ref="I34" authorId="0">
      <text>
        <r>
          <rPr>
            <sz val="9"/>
            <rFont val="宋体"/>
            <charset val="134"/>
          </rPr>
          <t>注意这里是菩提导航打卡的天数，而不是打卡的次数。</t>
        </r>
      </text>
    </comment>
    <comment ref="P34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E55" authorId="0">
      <text>
        <r>
          <rPr>
            <sz val="9"/>
            <rFont val="宋体"/>
            <charset val="134"/>
          </rPr>
          <t xml:space="preserve">每周定课7天，才算达标（不管次数，只管天数）
</t>
        </r>
      </text>
    </comment>
    <comment ref="I55" authorId="0">
      <text>
        <r>
          <rPr>
            <sz val="9"/>
            <rFont val="宋体"/>
            <charset val="134"/>
          </rPr>
          <t xml:space="preserve">每周打卡7天，才算达标（不管次数，只管天数）
</t>
        </r>
      </text>
    </comment>
    <comment ref="J55" authorId="0">
      <text>
        <r>
          <rPr>
            <sz val="9"/>
            <rFont val="宋体"/>
            <charset val="134"/>
          </rPr>
          <t xml:space="preserve">每周转7次，因为表单设定每天只能转1次，所以7次也就是7天，每天都转。
</t>
        </r>
      </text>
    </comment>
    <comment ref="L55" authorId="0">
      <text>
        <r>
          <rPr>
            <sz val="9"/>
            <rFont val="宋体"/>
            <charset val="134"/>
          </rPr>
          <t>满足一周一邀即可</t>
        </r>
      </text>
    </comment>
    <comment ref="P55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Q55" authorId="0">
      <text>
        <r>
          <rPr>
            <sz val="9"/>
            <rFont val="宋体"/>
            <charset val="134"/>
          </rPr>
          <t xml:space="preserve">满足一周一邀即可
</t>
        </r>
      </text>
    </comment>
    <comment ref="R55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E58" authorId="0">
      <text>
        <r>
          <rPr>
            <sz val="9"/>
            <rFont val="宋体"/>
            <charset val="134"/>
          </rPr>
          <t>注意，这里统计的是做定课的天数，而不是定课的次数。</t>
        </r>
      </text>
    </comment>
    <comment ref="I58" authorId="0">
      <text>
        <r>
          <rPr>
            <sz val="9"/>
            <rFont val="宋体"/>
            <charset val="134"/>
          </rPr>
          <t>注意这里是菩提导航打卡的天数，而不是打卡的次数。</t>
        </r>
      </text>
    </comment>
    <comment ref="P58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E79" authorId="0">
      <text>
        <r>
          <rPr>
            <sz val="9"/>
            <rFont val="宋体"/>
            <charset val="134"/>
          </rPr>
          <t xml:space="preserve">每周定课7天，才算达标（不管次数，只管天数）
</t>
        </r>
      </text>
    </comment>
    <comment ref="I79" authorId="0">
      <text>
        <r>
          <rPr>
            <sz val="9"/>
            <rFont val="宋体"/>
            <charset val="134"/>
          </rPr>
          <t xml:space="preserve">每周打卡7天，才算达标（不管次数，只管天数）
</t>
        </r>
      </text>
    </comment>
    <comment ref="J79" authorId="0">
      <text>
        <r>
          <rPr>
            <sz val="9"/>
            <rFont val="宋体"/>
            <charset val="134"/>
          </rPr>
          <t xml:space="preserve">每周转7次，因为表单设定每天只能转1次，所以7次也就是7天，每天都转。
</t>
        </r>
      </text>
    </comment>
    <comment ref="L79" authorId="0">
      <text>
        <r>
          <rPr>
            <sz val="9"/>
            <rFont val="宋体"/>
            <charset val="134"/>
          </rPr>
          <t>满足一周一邀即可</t>
        </r>
      </text>
    </comment>
    <comment ref="P79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Q79" authorId="0">
      <text>
        <r>
          <rPr>
            <sz val="9"/>
            <rFont val="宋体"/>
            <charset val="134"/>
          </rPr>
          <t xml:space="preserve">满足一周一邀即可
</t>
        </r>
      </text>
    </comment>
    <comment ref="R79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E82" authorId="0">
      <text>
        <r>
          <rPr>
            <sz val="9"/>
            <rFont val="宋体"/>
            <charset val="134"/>
          </rPr>
          <t>注意，这里统计的是做定课的天数，而不是定课的次数。</t>
        </r>
      </text>
    </comment>
    <comment ref="I82" authorId="0">
      <text>
        <r>
          <rPr>
            <sz val="9"/>
            <rFont val="宋体"/>
            <charset val="134"/>
          </rPr>
          <t>注意这里是菩提导航打卡的天数，而不是打卡的次数。</t>
        </r>
      </text>
    </comment>
    <comment ref="P82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E103" authorId="0">
      <text>
        <r>
          <rPr>
            <sz val="9"/>
            <rFont val="宋体"/>
            <charset val="134"/>
          </rPr>
          <t xml:space="preserve">每周定课7天，才算达标（不管次数，只管天数）
</t>
        </r>
      </text>
    </comment>
    <comment ref="I103" authorId="0">
      <text>
        <r>
          <rPr>
            <sz val="9"/>
            <rFont val="宋体"/>
            <charset val="134"/>
          </rPr>
          <t xml:space="preserve">每周打卡7天，才算达标（不管次数，只管天数）
</t>
        </r>
      </text>
    </comment>
    <comment ref="J103" authorId="0">
      <text>
        <r>
          <rPr>
            <sz val="9"/>
            <rFont val="宋体"/>
            <charset val="134"/>
          </rPr>
          <t xml:space="preserve">每周转7次，因为表单设定每天只能转1次，所以7次也就是7天，每天都转。
</t>
        </r>
      </text>
    </comment>
    <comment ref="L103" authorId="0">
      <text>
        <r>
          <rPr>
            <sz val="9"/>
            <rFont val="宋体"/>
            <charset val="134"/>
          </rPr>
          <t>满足一周一邀即可</t>
        </r>
      </text>
    </comment>
    <comment ref="P103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Q103" authorId="0">
      <text>
        <r>
          <rPr>
            <sz val="9"/>
            <rFont val="宋体"/>
            <charset val="134"/>
          </rPr>
          <t xml:space="preserve">满足一周一邀即可
</t>
        </r>
      </text>
    </comment>
    <comment ref="R103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E106" authorId="0">
      <text>
        <r>
          <rPr>
            <sz val="9"/>
            <rFont val="宋体"/>
            <charset val="134"/>
          </rPr>
          <t>注意，这里统计的是做定课的天数，而不是定课的次数。</t>
        </r>
      </text>
    </comment>
    <comment ref="I106" authorId="0">
      <text>
        <r>
          <rPr>
            <sz val="9"/>
            <rFont val="宋体"/>
            <charset val="134"/>
          </rPr>
          <t>注意这里是菩提导航打卡的天数，而不是打卡的次数。</t>
        </r>
      </text>
    </comment>
    <comment ref="P106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E127" authorId="0">
      <text>
        <r>
          <rPr>
            <sz val="9"/>
            <rFont val="宋体"/>
            <charset val="134"/>
          </rPr>
          <t xml:space="preserve">每周定课7天，才算达标（不管次数，只管天数）
</t>
        </r>
      </text>
    </comment>
    <comment ref="I127" authorId="0">
      <text>
        <r>
          <rPr>
            <sz val="9"/>
            <rFont val="宋体"/>
            <charset val="134"/>
          </rPr>
          <t xml:space="preserve">每周打卡7天，才算达标（不管次数，只管天数）
</t>
        </r>
      </text>
    </comment>
    <comment ref="J127" authorId="0">
      <text>
        <r>
          <rPr>
            <sz val="9"/>
            <rFont val="宋体"/>
            <charset val="134"/>
          </rPr>
          <t xml:space="preserve">每周转7次，因为表单设定每天只能转1次，所以7次也就是7天，每天都转。
</t>
        </r>
      </text>
    </comment>
    <comment ref="L127" authorId="0">
      <text>
        <r>
          <rPr>
            <sz val="9"/>
            <rFont val="宋体"/>
            <charset val="134"/>
          </rPr>
          <t>满足一周一邀即可</t>
        </r>
      </text>
    </comment>
    <comment ref="P127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Q127" authorId="0">
      <text>
        <r>
          <rPr>
            <sz val="9"/>
            <rFont val="宋体"/>
            <charset val="134"/>
          </rPr>
          <t xml:space="preserve">满足一周一邀即可
</t>
        </r>
      </text>
    </comment>
    <comment ref="R127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P130" authorId="0">
      <text>
        <r>
          <rPr>
            <sz val="9"/>
            <rFont val="宋体"/>
            <charset val="134"/>
          </rPr>
          <t xml:space="preserve">这里要如何体现出具体的活动内容
</t>
        </r>
      </text>
    </comment>
    <comment ref="E151" authorId="0">
      <text>
        <r>
          <rPr>
            <sz val="9"/>
            <rFont val="宋体"/>
            <charset val="134"/>
          </rPr>
          <t xml:space="preserve">每周定课7天，才算达标（不管次数，只管天数）
</t>
        </r>
      </text>
    </comment>
    <comment ref="I151" authorId="0">
      <text>
        <r>
          <rPr>
            <sz val="9"/>
            <rFont val="宋体"/>
            <charset val="134"/>
          </rPr>
          <t xml:space="preserve">每周打卡7天，才算达标（不管次数，只管天数）
</t>
        </r>
      </text>
    </comment>
    <comment ref="J151" authorId="0">
      <text>
        <r>
          <rPr>
            <sz val="9"/>
            <rFont val="宋体"/>
            <charset val="134"/>
          </rPr>
          <t xml:space="preserve">每周转7次，因为表单设定每天只能转1次，所以7次也就是7天，每天都转。
</t>
        </r>
      </text>
    </comment>
    <comment ref="L151" authorId="0">
      <text>
        <r>
          <rPr>
            <sz val="9"/>
            <rFont val="宋体"/>
            <charset val="134"/>
          </rPr>
          <t>满足一周一邀即可</t>
        </r>
      </text>
    </comment>
    <comment ref="P151" authorId="0">
      <text>
        <r>
          <rPr>
            <sz val="9"/>
            <rFont val="宋体"/>
            <charset val="134"/>
          </rPr>
          <t>满足一周一次慈善活动即可</t>
        </r>
      </text>
    </comment>
    <comment ref="Q151" authorId="0">
      <text>
        <r>
          <rPr>
            <sz val="9"/>
            <rFont val="宋体"/>
            <charset val="134"/>
          </rPr>
          <t xml:space="preserve">满足一周一邀即可
</t>
        </r>
      </text>
    </comment>
    <comment ref="R151" authorId="0">
      <text>
        <r>
          <rPr>
            <sz val="9"/>
            <rFont val="宋体"/>
            <charset val="134"/>
          </rPr>
          <t>满足一周一次慈善活动即可</t>
        </r>
      </text>
    </comment>
  </commentList>
</comments>
</file>

<file path=xl/sharedStrings.xml><?xml version="1.0" encoding="utf-8"?>
<sst xmlns="http://schemas.openxmlformats.org/spreadsheetml/2006/main" count="261">
  <si>
    <t>周</t>
  </si>
  <si>
    <t>月</t>
  </si>
  <si>
    <t>班级</t>
  </si>
  <si>
    <t>法名</t>
  </si>
  <si>
    <t>日期</t>
  </si>
  <si>
    <t>定课</t>
  </si>
  <si>
    <t>闻思</t>
  </si>
  <si>
    <t>慈经</t>
  </si>
  <si>
    <t>原文读诵</t>
  </si>
  <si>
    <t>菩提导航打卡</t>
  </si>
  <si>
    <t>一日一转</t>
  </si>
  <si>
    <t>自修遍数</t>
  </si>
  <si>
    <t>引导吃素</t>
  </si>
  <si>
    <t>网站投稿</t>
  </si>
  <si>
    <t>服务大众</t>
  </si>
  <si>
    <t>举办读书会</t>
  </si>
  <si>
    <t>慈善活动</t>
  </si>
  <si>
    <t>传灯邀请</t>
  </si>
  <si>
    <t>大共修</t>
  </si>
  <si>
    <t>小共修</t>
  </si>
  <si>
    <t>本周列提纲</t>
  </si>
  <si>
    <t>修学进度</t>
  </si>
  <si>
    <t>序号</t>
  </si>
  <si>
    <t>考勤人数</t>
  </si>
  <si>
    <t>月份</t>
  </si>
  <si>
    <t>六月份</t>
  </si>
  <si>
    <t>选择班级：</t>
  </si>
  <si>
    <t>HJ_21B2</t>
  </si>
  <si>
    <t>月度汇总</t>
  </si>
  <si>
    <t>组出勤率</t>
  </si>
  <si>
    <t>班出勤率</t>
  </si>
  <si>
    <t>定课达标率</t>
  </si>
  <si>
    <t>闻思达标率</t>
  </si>
  <si>
    <t>原文达标率</t>
  </si>
  <si>
    <t>慈经达标率</t>
  </si>
  <si>
    <t>菩提导航使用率</t>
  </si>
  <si>
    <t>一日一转达标率</t>
  </si>
  <si>
    <t>自修3遍达标标率</t>
  </si>
  <si>
    <t>每周一素达标率</t>
  </si>
  <si>
    <t>网站投稿达标率</t>
  </si>
  <si>
    <t>服务大众[时长]</t>
  </si>
  <si>
    <t>举办读书会达标率</t>
  </si>
  <si>
    <t>慈善次数达标</t>
  </si>
  <si>
    <t>传灯邀请达标率</t>
  </si>
  <si>
    <t>列提纲达标率</t>
  </si>
  <si>
    <t>备注</t>
  </si>
  <si>
    <t>第1周</t>
  </si>
  <si>
    <t>定课天数</t>
  </si>
  <si>
    <t>第2周</t>
  </si>
  <si>
    <t>第3周</t>
  </si>
  <si>
    <t>原文</t>
  </si>
  <si>
    <t>第4周</t>
  </si>
  <si>
    <t>第5周</t>
  </si>
  <si>
    <t>菩提导航打卡天数</t>
  </si>
  <si>
    <t>月平均</t>
  </si>
  <si>
    <t>月度明细</t>
  </si>
  <si>
    <t>列提纲</t>
  </si>
  <si>
    <t>周数</t>
  </si>
  <si>
    <t>组共修</t>
  </si>
  <si>
    <t>班共修</t>
  </si>
  <si>
    <t>闻思[分钟]</t>
  </si>
  <si>
    <t>原文[遍]</t>
  </si>
  <si>
    <t>慈经[遍]</t>
  </si>
  <si>
    <t>一日一转[次数]</t>
  </si>
  <si>
    <t>引导吃素[次]</t>
  </si>
  <si>
    <t>网站投稿[次]</t>
  </si>
  <si>
    <t>举办读书会[次]</t>
  </si>
  <si>
    <t>慈善活动[次]</t>
  </si>
  <si>
    <t>传灯邀请[人数]</t>
  </si>
  <si>
    <t>列提纲[次]</t>
  </si>
  <si>
    <t>纳入考勤人数</t>
  </si>
  <si>
    <t>达标人数</t>
  </si>
  <si>
    <t>达标率</t>
  </si>
  <si>
    <t>定课[次]</t>
  </si>
  <si>
    <t>菩提打卡[次数]</t>
  </si>
  <si>
    <t>日</t>
  </si>
  <si>
    <t>辅助参考</t>
  </si>
  <si>
    <t>周次</t>
  </si>
  <si>
    <t>一月份</t>
  </si>
  <si>
    <t>二月份</t>
  </si>
  <si>
    <t>三月份</t>
  </si>
  <si>
    <t>四月份</t>
  </si>
  <si>
    <t>4.04-4.10</t>
  </si>
  <si>
    <t>4.11-4.17</t>
  </si>
  <si>
    <t>4.18-4.24</t>
  </si>
  <si>
    <t>4.25-5.01</t>
  </si>
  <si>
    <t>五月份</t>
  </si>
  <si>
    <t>5.02-5.08</t>
  </si>
  <si>
    <t>5.09-5.15</t>
  </si>
  <si>
    <t>5.16-5.22</t>
  </si>
  <si>
    <t>5.23-5.29</t>
  </si>
  <si>
    <t>5.30-6.05</t>
  </si>
  <si>
    <t>6.06-6.12</t>
  </si>
  <si>
    <t>6.13-6.19</t>
  </si>
  <si>
    <t>6.20-6.26</t>
  </si>
  <si>
    <t>6.27-7.03</t>
  </si>
  <si>
    <t>七月份</t>
  </si>
  <si>
    <t>7.04-7.10</t>
  </si>
  <si>
    <t>7.11-7.17</t>
  </si>
  <si>
    <t>7.18-7.24</t>
  </si>
  <si>
    <t>7.25-7.31</t>
  </si>
  <si>
    <t>八月份</t>
  </si>
  <si>
    <t>8.01-8.07</t>
  </si>
  <si>
    <t>8.08-8.14</t>
  </si>
  <si>
    <t>8.15-8.21</t>
  </si>
  <si>
    <t>8.22-8.28</t>
  </si>
  <si>
    <t>九月份</t>
  </si>
  <si>
    <t>8.29-9.04</t>
  </si>
  <si>
    <t>9.05-9.11</t>
  </si>
  <si>
    <t>9.12-9.18</t>
  </si>
  <si>
    <t>9.19-9.25</t>
  </si>
  <si>
    <t>9.26-10.02</t>
  </si>
  <si>
    <t>十月份</t>
  </si>
  <si>
    <t>10.03-10.9</t>
  </si>
  <si>
    <t>10.10-10.16</t>
  </si>
  <si>
    <t>10.17-10.23</t>
  </si>
  <si>
    <t>10.24-10.30</t>
  </si>
  <si>
    <t>十一月份</t>
  </si>
  <si>
    <t>10.31-11.06</t>
  </si>
  <si>
    <t>11.07-11.13</t>
  </si>
  <si>
    <t>11.14-11.20</t>
  </si>
  <si>
    <t>11.21-11.27</t>
  </si>
  <si>
    <t>十二月份</t>
  </si>
  <si>
    <t>11.28-12.04</t>
  </si>
  <si>
    <t>12.05-12.11</t>
  </si>
  <si>
    <t>12.12-12.18</t>
  </si>
  <si>
    <t>12.19-12.25</t>
  </si>
  <si>
    <t>12.26-1.01</t>
  </si>
  <si>
    <t>班小组</t>
  </si>
  <si>
    <t>自动统计考勤人数</t>
  </si>
  <si>
    <t>悟俪</t>
  </si>
  <si>
    <t>HJ_16B1</t>
  </si>
  <si>
    <t>濠江班小组</t>
  </si>
  <si>
    <t>海云</t>
  </si>
  <si>
    <t>HJ_18B1</t>
  </si>
  <si>
    <t>慧及</t>
  </si>
  <si>
    <t>HJ_19B1</t>
  </si>
  <si>
    <t>月茂</t>
  </si>
  <si>
    <t>HJ_19B2</t>
  </si>
  <si>
    <t>悟月</t>
  </si>
  <si>
    <t>HJ_20B1</t>
  </si>
  <si>
    <t>善娟</t>
  </si>
  <si>
    <t>HJ_20B2</t>
  </si>
  <si>
    <t>月勤</t>
  </si>
  <si>
    <t>HJ_21A1</t>
  </si>
  <si>
    <t>道源</t>
  </si>
  <si>
    <t>HJ_21B1</t>
  </si>
  <si>
    <t>道婵</t>
  </si>
  <si>
    <t>善巧</t>
  </si>
  <si>
    <t>HJ_21B3</t>
  </si>
  <si>
    <t>道名</t>
  </si>
  <si>
    <t>惟凉</t>
  </si>
  <si>
    <t>善影</t>
  </si>
  <si>
    <t>悟芾</t>
  </si>
  <si>
    <t>若溪</t>
  </si>
  <si>
    <t>善勇</t>
  </si>
  <si>
    <t>善明</t>
  </si>
  <si>
    <t>善观</t>
  </si>
  <si>
    <t>腾达</t>
  </si>
  <si>
    <t>善亮</t>
  </si>
  <si>
    <t>戒丽</t>
  </si>
  <si>
    <t>善清</t>
  </si>
  <si>
    <t>善辉</t>
  </si>
  <si>
    <t>善利</t>
  </si>
  <si>
    <t>善用</t>
  </si>
  <si>
    <t>善修</t>
  </si>
  <si>
    <t>善泉</t>
  </si>
  <si>
    <t>善进</t>
  </si>
  <si>
    <t>善長</t>
  </si>
  <si>
    <t>善谦</t>
  </si>
  <si>
    <t>善娜</t>
  </si>
  <si>
    <t>善永</t>
  </si>
  <si>
    <t>善琛</t>
  </si>
  <si>
    <t>善本</t>
  </si>
  <si>
    <t>金汉</t>
  </si>
  <si>
    <t>善真</t>
  </si>
  <si>
    <t>惟也</t>
  </si>
  <si>
    <t>雅萍</t>
  </si>
  <si>
    <t>美贝</t>
  </si>
  <si>
    <t>善勤</t>
  </si>
  <si>
    <t>善灵</t>
  </si>
  <si>
    <t>善雅</t>
  </si>
  <si>
    <t>果丹</t>
  </si>
  <si>
    <t>彩凤</t>
  </si>
  <si>
    <t>果甜</t>
  </si>
  <si>
    <t>丽婷</t>
  </si>
  <si>
    <t>施心恭</t>
  </si>
  <si>
    <t>黄玉明</t>
  </si>
  <si>
    <t>施清红</t>
  </si>
  <si>
    <t>林丽拉</t>
  </si>
  <si>
    <t>龚玲玲</t>
  </si>
  <si>
    <t>林自力</t>
  </si>
  <si>
    <t>邱雅瑜</t>
  </si>
  <si>
    <t>蔡丽绵</t>
  </si>
  <si>
    <t>龚青双</t>
  </si>
  <si>
    <t>李玉心</t>
  </si>
  <si>
    <t>董丽婷</t>
  </si>
  <si>
    <t>高明谊</t>
  </si>
  <si>
    <t>邱小萍</t>
  </si>
  <si>
    <t>李一江</t>
  </si>
  <si>
    <t>双雅</t>
  </si>
  <si>
    <t>团洁</t>
  </si>
  <si>
    <t>丽英</t>
  </si>
  <si>
    <t>跋芳</t>
  </si>
  <si>
    <t>峰艺</t>
  </si>
  <si>
    <t>海婷</t>
  </si>
  <si>
    <t>善言</t>
  </si>
  <si>
    <t>雪仪</t>
  </si>
  <si>
    <t>丽丽</t>
  </si>
  <si>
    <t>婷婷</t>
  </si>
  <si>
    <t>百灵</t>
  </si>
  <si>
    <t>善慈</t>
  </si>
  <si>
    <t>善宜</t>
  </si>
  <si>
    <t>珊妮</t>
  </si>
  <si>
    <t>晓梅</t>
  </si>
  <si>
    <t>金田</t>
  </si>
  <si>
    <t>纯纯</t>
  </si>
  <si>
    <t>环彬</t>
  </si>
  <si>
    <t>丽珠</t>
  </si>
  <si>
    <t>季柱</t>
  </si>
  <si>
    <t>美清</t>
  </si>
  <si>
    <t>善严</t>
  </si>
  <si>
    <t>荣栓</t>
  </si>
  <si>
    <t>善心</t>
  </si>
  <si>
    <t>延旭</t>
  </si>
  <si>
    <t>悟绅</t>
  </si>
  <si>
    <t>善如-施</t>
  </si>
  <si>
    <t>善莉</t>
  </si>
  <si>
    <t>晋美沃色</t>
  </si>
  <si>
    <t>善谨</t>
  </si>
  <si>
    <t>隆棉</t>
  </si>
  <si>
    <t>善平</t>
  </si>
  <si>
    <t>耀玉</t>
  </si>
  <si>
    <t>圣云</t>
  </si>
  <si>
    <t>善如-许</t>
  </si>
  <si>
    <t>悟住</t>
  </si>
  <si>
    <t>善提</t>
  </si>
  <si>
    <t>耀雯</t>
  </si>
  <si>
    <t>善信</t>
  </si>
  <si>
    <t>善谛</t>
  </si>
  <si>
    <t>悟励</t>
  </si>
  <si>
    <t>善梅</t>
  </si>
  <si>
    <t>悟径</t>
  </si>
  <si>
    <t>悟堇</t>
  </si>
  <si>
    <t>善乐</t>
  </si>
  <si>
    <t>月彤</t>
  </si>
  <si>
    <t>悟淙</t>
  </si>
  <si>
    <t>善艳</t>
  </si>
  <si>
    <t>悟瑜</t>
  </si>
  <si>
    <t>善群</t>
  </si>
  <si>
    <t>松柏</t>
  </si>
  <si>
    <t>燕雪</t>
  </si>
  <si>
    <t>圣宏</t>
  </si>
  <si>
    <t>吴淑燕</t>
  </si>
  <si>
    <t>林新英</t>
  </si>
  <si>
    <t>候秀英</t>
  </si>
  <si>
    <t>蔡双英</t>
  </si>
  <si>
    <t>邱桔仔</t>
  </si>
  <si>
    <t>施月娜</t>
  </si>
  <si>
    <t>林玲</t>
  </si>
  <si>
    <t>赛幼</t>
  </si>
</sst>
</file>

<file path=xl/styles.xml><?xml version="1.0" encoding="utf-8"?>
<styleSheet xmlns="http://schemas.openxmlformats.org/spreadsheetml/2006/main">
  <numFmts count="5">
    <numFmt numFmtId="176" formatCode="[$-804]aaaa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16"/>
      <color indexed="8"/>
      <name val="方正姚体"/>
      <charset val="134"/>
    </font>
    <font>
      <b/>
      <sz val="11"/>
      <color indexed="8"/>
      <name val="微软雅黑 Light"/>
      <charset val="134"/>
    </font>
    <font>
      <b/>
      <sz val="10"/>
      <name val="微软雅黑 Light"/>
      <charset val="134"/>
    </font>
    <font>
      <b/>
      <sz val="11"/>
      <color indexed="8"/>
      <name val="宋体"/>
      <charset val="134"/>
    </font>
    <font>
      <sz val="11"/>
      <color indexed="8"/>
      <name val="微软雅黑 Light"/>
      <charset val="134"/>
    </font>
    <font>
      <sz val="10"/>
      <color indexed="8"/>
      <name val="微软雅黑 Light"/>
      <charset val="134"/>
    </font>
    <font>
      <b/>
      <sz val="10"/>
      <name val="Microsoft YaHei"/>
      <charset val="134"/>
    </font>
    <font>
      <sz val="9"/>
      <color indexed="8"/>
      <name val="微软雅黑 Light"/>
      <charset val="134"/>
    </font>
    <font>
      <sz val="10"/>
      <color indexed="10"/>
      <name val="微软雅黑 Light"/>
      <charset val="134"/>
    </font>
    <font>
      <sz val="11"/>
      <color indexed="52"/>
      <name val="宋体"/>
      <charset val="0"/>
    </font>
    <font>
      <sz val="11"/>
      <color indexed="42"/>
      <name val="宋体"/>
      <charset val="0"/>
    </font>
    <font>
      <i/>
      <sz val="11"/>
      <color indexed="23"/>
      <name val="宋体"/>
      <charset val="0"/>
    </font>
    <font>
      <b/>
      <sz val="18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b/>
      <sz val="11"/>
      <color indexed="52"/>
      <name val="宋体"/>
      <charset val="0"/>
    </font>
    <font>
      <sz val="11"/>
      <color indexed="8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sz val="11"/>
      <color indexed="60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2"/>
      <name val="宋体"/>
      <charset val="0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>
      <alignment vertical="center"/>
    </xf>
    <xf numFmtId="0" fontId="11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7" fillId="3" borderId="7" applyNumberForma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2" fillId="2" borderId="9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14" fontId="0" fillId="2" borderId="1" xfId="0" applyNumberFormat="1" applyFont="1" applyFill="1" applyBorder="1" applyAlignment="1">
      <alignment horizontal="right" vertical="top" wrapText="1"/>
    </xf>
    <xf numFmtId="176" fontId="0" fillId="2" borderId="1" xfId="0" applyNumberFormat="1" applyFont="1" applyFill="1" applyBorder="1" applyAlignment="1">
      <alignment horizontal="right" vertical="top" wrapText="1"/>
    </xf>
    <xf numFmtId="0" fontId="0" fillId="2" borderId="0" xfId="0" applyFont="1" applyFill="1" applyBorder="1" applyAlignment="1">
      <alignment vertical="top" wrapText="1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NumberFormat="1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5" fillId="0" borderId="1" xfId="9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9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Alignment="1"/>
    <xf numFmtId="0" fontId="4" fillId="6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2" displayName="表2" ref="A1:V2" headerRowCount="0">
  <tableColumns count="2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"/>
  <sheetViews>
    <sheetView tabSelected="1" zoomScale="130" zoomScaleNormal="130" workbookViewId="0">
      <selection activeCell="G10" sqref="G10"/>
    </sheetView>
  </sheetViews>
  <sheetFormatPr defaultColWidth="9" defaultRowHeight="16.8" outlineLevelRow="1"/>
  <cols>
    <col min="1" max="1" width="9.74038461538461" style="34" customWidth="1"/>
    <col min="2" max="2" width="8.59615384615385" style="34" customWidth="1"/>
    <col min="3" max="3" width="9.25" style="34" customWidth="1"/>
    <col min="4" max="4" width="9" style="34"/>
    <col min="5" max="5" width="11" style="34" customWidth="1"/>
    <col min="6" max="6" width="6.73076923076923" style="34" customWidth="1"/>
    <col min="7" max="7" width="7.06730769230769" style="34" customWidth="1"/>
    <col min="8" max="8" width="7.26923076923077" style="34" customWidth="1"/>
    <col min="9" max="9" width="10.4038461538462" style="34" customWidth="1"/>
    <col min="10" max="10" width="17.1346153846154" style="34" customWidth="1"/>
    <col min="11" max="11" width="9.86538461538461" style="34" customWidth="1"/>
    <col min="12" max="12" width="10.8173076923077" style="34" customWidth="1"/>
    <col min="13" max="15" width="9.86538461538461" style="34" customWidth="1"/>
    <col min="16" max="16" width="11.9326923076923" style="34" customWidth="1"/>
    <col min="17" max="18" width="9.86538461538461" style="34" customWidth="1"/>
    <col min="19" max="20" width="9" style="34"/>
    <col min="21" max="21" width="11.9326923076923" style="34" customWidth="1"/>
    <col min="22" max="22" width="14.0673076923077" style="34" customWidth="1"/>
    <col min="23" max="23" width="6.40384615384615" style="34" customWidth="1"/>
    <col min="24" max="16374" width="9" style="34"/>
  </cols>
  <sheetData>
    <row r="1" s="34" customFormat="1" ht="17" spans="1:2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4" t="s">
        <v>21</v>
      </c>
      <c r="W1" s="35" t="s">
        <v>22</v>
      </c>
    </row>
    <row r="2" customFormat="1"/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9"/>
  </sheetPr>
  <dimension ref="A1:U152"/>
  <sheetViews>
    <sheetView showGridLines="0" zoomScale="145" zoomScaleNormal="145" topLeftCell="A9" workbookViewId="0">
      <selection activeCell="V6" sqref="V6"/>
    </sheetView>
  </sheetViews>
  <sheetFormatPr defaultColWidth="9" defaultRowHeight="16.8"/>
  <cols>
    <col min="1" max="1" width="11.3076923076923" customWidth="1"/>
    <col min="3" max="6" width="7.27884615384615" customWidth="1"/>
    <col min="7" max="8" width="7.27884615384615" hidden="1" customWidth="1"/>
    <col min="9" max="12" width="7.27884615384615" customWidth="1"/>
    <col min="13" max="13" width="5.40384615384615" hidden="1" customWidth="1"/>
    <col min="14" max="15" width="7.27884615384615" hidden="1" customWidth="1"/>
    <col min="16" max="16" width="7.27884615384615" customWidth="1"/>
    <col min="17" max="17" width="7.27884615384615" hidden="1" customWidth="1"/>
    <col min="18" max="18" width="7.27884615384615" customWidth="1"/>
    <col min="20" max="21" width="9" hidden="1" customWidth="1"/>
    <col min="22" max="22" width="12.7980769230769"/>
  </cols>
  <sheetData>
    <row r="1" ht="30" customHeight="1" spans="2:18">
      <c r="B1" s="6" t="str">
        <f>L2&amp;"濠江班小组"&amp;R2&amp;"达标率"</f>
        <v>六月份濠江班小组HJ_21B2达标率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9">
      <c r="A2" s="7" t="s">
        <v>23</v>
      </c>
      <c r="B2" s="8">
        <f>LOOKUP(R2,学员资料表!G2:G2000,学员资料表!H2:H2000)</f>
        <v>11</v>
      </c>
      <c r="C2" s="9"/>
      <c r="D2" s="9"/>
      <c r="E2" s="9"/>
      <c r="F2" s="9"/>
      <c r="G2" s="9"/>
      <c r="H2" s="9"/>
      <c r="I2" s="9"/>
      <c r="J2" s="25"/>
      <c r="K2" s="26" t="s">
        <v>24</v>
      </c>
      <c r="L2" s="9" t="s">
        <v>25</v>
      </c>
      <c r="M2" s="9"/>
      <c r="N2" s="9"/>
      <c r="O2" s="9"/>
      <c r="P2" s="8" t="s">
        <v>26</v>
      </c>
      <c r="Q2" s="8"/>
      <c r="R2" s="7" t="s">
        <v>27</v>
      </c>
      <c r="S2" s="9"/>
    </row>
    <row r="3" ht="34" customHeight="1" spans="1:19">
      <c r="A3" s="10" t="s">
        <v>28</v>
      </c>
      <c r="B3" s="11" t="s">
        <v>3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12" t="s">
        <v>34</v>
      </c>
      <c r="I3" s="27" t="s">
        <v>35</v>
      </c>
      <c r="J3" s="27" t="s">
        <v>36</v>
      </c>
      <c r="K3" s="27" t="s">
        <v>37</v>
      </c>
      <c r="L3" s="27" t="s">
        <v>38</v>
      </c>
      <c r="M3" s="27" t="s">
        <v>39</v>
      </c>
      <c r="N3" s="27" t="s">
        <v>40</v>
      </c>
      <c r="O3" s="27" t="s">
        <v>41</v>
      </c>
      <c r="P3" s="27" t="s">
        <v>42</v>
      </c>
      <c r="Q3" s="27" t="s">
        <v>43</v>
      </c>
      <c r="R3" s="27" t="s">
        <v>44</v>
      </c>
      <c r="S3" s="28" t="s">
        <v>45</v>
      </c>
    </row>
    <row r="4" spans="1:21">
      <c r="A4" s="13"/>
      <c r="B4" s="14" t="s">
        <v>46</v>
      </c>
      <c r="C4" s="15">
        <f>C56</f>
        <v>0</v>
      </c>
      <c r="D4" s="15">
        <f t="shared" ref="C4:F4" si="0">D56</f>
        <v>0</v>
      </c>
      <c r="E4" s="15">
        <f t="shared" si="0"/>
        <v>0</v>
      </c>
      <c r="F4" s="15">
        <f t="shared" si="0"/>
        <v>0</v>
      </c>
      <c r="G4" s="21">
        <f>SUMIFS(源数据!$I$2:$I$9352,源数据!$D$2:$D$9352,$B$4,源数据!$A$2:$A$9352,$A$4)</f>
        <v>0</v>
      </c>
      <c r="H4" s="21">
        <f>SUMIFS(源数据!$H$2:$H$9352,源数据!$D$2:$D$9352,$B$4,源数据!$A$2:$A$9352,$A$4)</f>
        <v>0</v>
      </c>
      <c r="I4" s="15">
        <f t="shared" ref="I4:L4" si="1">I56</f>
        <v>0</v>
      </c>
      <c r="J4" s="15">
        <f t="shared" si="1"/>
        <v>0</v>
      </c>
      <c r="K4" s="15">
        <f t="shared" si="1"/>
        <v>0</v>
      </c>
      <c r="L4" s="15">
        <f t="shared" si="1"/>
        <v>0</v>
      </c>
      <c r="M4" s="21"/>
      <c r="N4" s="21"/>
      <c r="O4" s="21">
        <v>1</v>
      </c>
      <c r="P4" s="15">
        <f>P56</f>
        <v>0</v>
      </c>
      <c r="Q4" s="21"/>
      <c r="R4" s="15">
        <f>R56</f>
        <v>0</v>
      </c>
      <c r="S4" s="4"/>
      <c r="T4" t="s">
        <v>47</v>
      </c>
      <c r="U4">
        <v>7</v>
      </c>
    </row>
    <row r="5" spans="1:21">
      <c r="A5" s="13"/>
      <c r="B5" s="14" t="s">
        <v>48</v>
      </c>
      <c r="C5" s="15">
        <f t="shared" ref="C5:F5" si="2">C80</f>
        <v>0</v>
      </c>
      <c r="D5" s="15">
        <f t="shared" si="2"/>
        <v>0</v>
      </c>
      <c r="E5" s="15">
        <f t="shared" si="2"/>
        <v>0</v>
      </c>
      <c r="F5" s="15">
        <f t="shared" ref="F5:L5" si="3">F80</f>
        <v>0</v>
      </c>
      <c r="G5" s="21">
        <f>SUMIFS(源数据!$I$3:$I$9352,源数据!$D$3:$D$9352,$B$5,源数据!$A$3:$A$9352,$A$4)</f>
        <v>0</v>
      </c>
      <c r="H5" s="21">
        <f>SUMIFS(源数据!$H$3:$H$9352,源数据!$D$3:$D$9352,$B$5,源数据!$A$3:$A$9352,$A$4)</f>
        <v>0</v>
      </c>
      <c r="I5" s="15">
        <f>I80</f>
        <v>0</v>
      </c>
      <c r="J5" s="15">
        <f>J80</f>
        <v>0</v>
      </c>
      <c r="K5" s="15">
        <f>K80</f>
        <v>0</v>
      </c>
      <c r="L5" s="15">
        <f>L80</f>
        <v>0</v>
      </c>
      <c r="M5" s="21"/>
      <c r="N5" s="21">
        <v>20</v>
      </c>
      <c r="O5" s="21">
        <v>1</v>
      </c>
      <c r="P5" s="15">
        <f>P80</f>
        <v>0</v>
      </c>
      <c r="Q5" s="21">
        <v>3</v>
      </c>
      <c r="R5" s="15">
        <f>R80</f>
        <v>0</v>
      </c>
      <c r="S5" s="4"/>
      <c r="T5" t="s">
        <v>6</v>
      </c>
      <c r="U5">
        <v>630</v>
      </c>
    </row>
    <row r="6" spans="1:21">
      <c r="A6" s="13"/>
      <c r="B6" s="14" t="s">
        <v>49</v>
      </c>
      <c r="C6" s="15">
        <f t="shared" ref="C6:F6" si="4">C104</f>
        <v>0</v>
      </c>
      <c r="D6" s="15">
        <f t="shared" si="4"/>
        <v>0</v>
      </c>
      <c r="E6" s="15">
        <f t="shared" si="4"/>
        <v>0</v>
      </c>
      <c r="F6" s="15">
        <f t="shared" si="4"/>
        <v>0</v>
      </c>
      <c r="G6" s="21">
        <f>SUMIFS(源数据!$I$3:$I$9352,源数据!$D$3:$D$9352,$B$6,源数据!$A$3:$A$9352,$A$4)</f>
        <v>0</v>
      </c>
      <c r="H6" s="21">
        <f>SUMIFS(源数据!$H$3:$H$9352,源数据!$D$3:$D$9352,$B$6,源数据!$A$3:$A$9352,$A$4)</f>
        <v>0</v>
      </c>
      <c r="I6" s="15">
        <f t="shared" ref="I6:L6" si="5">I104</f>
        <v>0</v>
      </c>
      <c r="J6" s="15">
        <f t="shared" si="5"/>
        <v>0</v>
      </c>
      <c r="K6" s="15">
        <f t="shared" si="5"/>
        <v>0</v>
      </c>
      <c r="L6" s="15">
        <f t="shared" si="5"/>
        <v>0</v>
      </c>
      <c r="M6" s="21"/>
      <c r="N6" s="21"/>
      <c r="O6" s="21"/>
      <c r="P6" s="15">
        <f>P104</f>
        <v>0</v>
      </c>
      <c r="Q6" s="21">
        <v>1</v>
      </c>
      <c r="R6" s="15">
        <f>R104</f>
        <v>0</v>
      </c>
      <c r="S6" s="4"/>
      <c r="T6" t="s">
        <v>50</v>
      </c>
      <c r="U6">
        <v>7</v>
      </c>
    </row>
    <row r="7" spans="1:21">
      <c r="A7" s="13"/>
      <c r="B7" s="14" t="s">
        <v>51</v>
      </c>
      <c r="C7" s="15">
        <f t="shared" ref="C7:F7" si="6">C128</f>
        <v>0</v>
      </c>
      <c r="D7" s="15">
        <f t="shared" si="6"/>
        <v>0</v>
      </c>
      <c r="E7" s="15">
        <f t="shared" si="6"/>
        <v>0</v>
      </c>
      <c r="F7" s="15">
        <f t="shared" si="6"/>
        <v>0</v>
      </c>
      <c r="G7" s="21">
        <f>SUMIFS(源数据!$I$3:$I$9352,源数据!$D$3:$D$9352,$B$7,源数据!$A$3:$A$9352,$A$4)</f>
        <v>0</v>
      </c>
      <c r="H7" s="21">
        <f>SUMIFS(源数据!$H$3:$H$9352,源数据!$D$3:$D$9352,$B$7,源数据!$A$3:$A$9352,$A$4)</f>
        <v>0</v>
      </c>
      <c r="I7" s="15">
        <f t="shared" ref="I7:L7" si="7">I128</f>
        <v>0</v>
      </c>
      <c r="J7" s="15">
        <f t="shared" si="7"/>
        <v>0</v>
      </c>
      <c r="K7" s="15">
        <f t="shared" si="7"/>
        <v>0</v>
      </c>
      <c r="L7" s="15">
        <f t="shared" si="7"/>
        <v>0</v>
      </c>
      <c r="M7" s="21"/>
      <c r="N7" s="21">
        <v>5</v>
      </c>
      <c r="O7" s="21"/>
      <c r="P7" s="15">
        <f>P128</f>
        <v>0</v>
      </c>
      <c r="Q7" s="21"/>
      <c r="R7" s="15">
        <f>R128</f>
        <v>0</v>
      </c>
      <c r="S7" s="4"/>
      <c r="T7" t="s">
        <v>7</v>
      </c>
      <c r="U7">
        <v>7</v>
      </c>
    </row>
    <row r="8" spans="1:21">
      <c r="A8" s="13"/>
      <c r="B8" s="14" t="s">
        <v>52</v>
      </c>
      <c r="C8" s="15" t="str">
        <f>IF(C152,C152,"")</f>
        <v/>
      </c>
      <c r="D8" s="15" t="str">
        <f>IF(D152,D152,"")</f>
        <v/>
      </c>
      <c r="E8" s="15" t="str">
        <f t="shared" ref="E8:R8" si="8">IF(E152,E152,"")</f>
        <v/>
      </c>
      <c r="F8" s="15" t="str">
        <f t="shared" si="8"/>
        <v/>
      </c>
      <c r="G8" s="15" t="str">
        <f t="shared" si="8"/>
        <v/>
      </c>
      <c r="H8" s="15" t="str">
        <f t="shared" si="8"/>
        <v/>
      </c>
      <c r="I8" s="15" t="str">
        <f t="shared" si="8"/>
        <v/>
      </c>
      <c r="J8" s="15" t="str">
        <f t="shared" si="8"/>
        <v/>
      </c>
      <c r="K8" s="15" t="str">
        <f t="shared" si="8"/>
        <v/>
      </c>
      <c r="L8" s="15" t="str">
        <f t="shared" si="8"/>
        <v/>
      </c>
      <c r="M8" s="15" t="str">
        <f t="shared" si="8"/>
        <v/>
      </c>
      <c r="N8" s="15" t="str">
        <f t="shared" si="8"/>
        <v/>
      </c>
      <c r="O8" s="15" t="str">
        <f t="shared" si="8"/>
        <v/>
      </c>
      <c r="P8" s="15" t="str">
        <f t="shared" si="8"/>
        <v/>
      </c>
      <c r="Q8" s="15" t="str">
        <f t="shared" si="8"/>
        <v/>
      </c>
      <c r="R8" s="15" t="str">
        <f t="shared" si="8"/>
        <v/>
      </c>
      <c r="S8" s="4"/>
      <c r="T8" t="s">
        <v>53</v>
      </c>
      <c r="U8">
        <v>7</v>
      </c>
    </row>
    <row r="9" spans="1:21">
      <c r="A9" s="16"/>
      <c r="B9" s="17" t="s">
        <v>54</v>
      </c>
      <c r="C9" s="18">
        <f>SUM(C4:C8)/$U$15</f>
        <v>0</v>
      </c>
      <c r="D9" s="18">
        <f t="shared" ref="C9:R9" si="9">SUM(D4:D8)/$U$15</f>
        <v>0</v>
      </c>
      <c r="E9" s="18">
        <f t="shared" si="9"/>
        <v>0</v>
      </c>
      <c r="F9" s="18">
        <f t="shared" si="9"/>
        <v>0</v>
      </c>
      <c r="G9" s="18">
        <f t="shared" si="9"/>
        <v>0</v>
      </c>
      <c r="H9" s="18">
        <f t="shared" si="9"/>
        <v>0</v>
      </c>
      <c r="I9" s="18">
        <f t="shared" si="9"/>
        <v>0</v>
      </c>
      <c r="J9" s="18">
        <f t="shared" si="9"/>
        <v>0</v>
      </c>
      <c r="K9" s="18">
        <f t="shared" si="9"/>
        <v>0</v>
      </c>
      <c r="L9" s="18">
        <f t="shared" si="9"/>
        <v>0</v>
      </c>
      <c r="M9" s="18">
        <f t="shared" si="9"/>
        <v>0</v>
      </c>
      <c r="N9" s="18">
        <f t="shared" si="9"/>
        <v>5</v>
      </c>
      <c r="O9" s="18">
        <f t="shared" si="9"/>
        <v>0.4</v>
      </c>
      <c r="P9" s="18">
        <f t="shared" si="9"/>
        <v>0</v>
      </c>
      <c r="Q9" s="18">
        <f t="shared" si="9"/>
        <v>0.8</v>
      </c>
      <c r="R9" s="18">
        <f t="shared" si="9"/>
        <v>0</v>
      </c>
      <c r="S9" s="4"/>
      <c r="T9" t="s">
        <v>10</v>
      </c>
      <c r="U9">
        <v>7</v>
      </c>
    </row>
    <row r="10" spans="20:21">
      <c r="T10" t="s">
        <v>11</v>
      </c>
      <c r="U10">
        <v>3</v>
      </c>
    </row>
    <row r="11" ht="34" customHeight="1" spans="1:21">
      <c r="A11" s="10" t="s">
        <v>55</v>
      </c>
      <c r="B11" s="11" t="s">
        <v>3</v>
      </c>
      <c r="C11" s="12" t="s">
        <v>29</v>
      </c>
      <c r="D11" s="12" t="s">
        <v>30</v>
      </c>
      <c r="E11" s="12" t="s">
        <v>31</v>
      </c>
      <c r="F11" s="12" t="s">
        <v>32</v>
      </c>
      <c r="G11" s="12" t="s">
        <v>33</v>
      </c>
      <c r="H11" s="12" t="s">
        <v>34</v>
      </c>
      <c r="I11" s="27" t="s">
        <v>35</v>
      </c>
      <c r="J11" s="27" t="s">
        <v>36</v>
      </c>
      <c r="K11" s="27" t="s">
        <v>37</v>
      </c>
      <c r="L11" s="27" t="s">
        <v>38</v>
      </c>
      <c r="M11" s="27" t="s">
        <v>39</v>
      </c>
      <c r="N11" s="27" t="s">
        <v>40</v>
      </c>
      <c r="O11" s="27" t="s">
        <v>41</v>
      </c>
      <c r="P11" s="27" t="s">
        <v>42</v>
      </c>
      <c r="Q11" s="27" t="s">
        <v>43</v>
      </c>
      <c r="R11" s="27" t="s">
        <v>44</v>
      </c>
      <c r="S11" s="28" t="s">
        <v>45</v>
      </c>
      <c r="T11" t="s">
        <v>12</v>
      </c>
      <c r="U11">
        <v>1</v>
      </c>
    </row>
    <row r="12" spans="1:21">
      <c r="A12" s="13"/>
      <c r="B12" s="14" t="str">
        <f>LOOKUP(1,0/((学员资料表!$A$2:$A$2000=1)*(学员资料表!$C$2:$C$2000=$R$2)),学员资料表!$B$2:$B$2000)</f>
        <v>双雅</v>
      </c>
      <c r="C12" s="15">
        <f>(IF(C35="参加",1,0)+IF(C59="参加",1,0)+IF(C83="参加",1,0)+IF(C107="参加",1,0)+IF(C131="参加",1,0))/$U$15</f>
        <v>0</v>
      </c>
      <c r="D12" s="15">
        <f>(IF(D35="参加",1,0)+IF(D59="参加",1,0)+IF(D83="参加",1,0)+IF(D107="参加",1,0)+IF(D131="参加",1,0))/$U$15</f>
        <v>0</v>
      </c>
      <c r="E12" s="15">
        <f>(E35/$U$4+E59/$U$4+E83/$U$4+E107/$U$4+E131/$U$4)/$U$15</f>
        <v>0</v>
      </c>
      <c r="F12" s="15">
        <f>(IF(F35/$U$5&gt;1,1,F35/$U$5)+IF(F59/$U$5&gt;1,1,F59/$U$5)+IF(F83/$U$5&gt;1,1,F83/$U$5)+IF(F107/$U$5&gt;1,1,F107/$U$5)+IF(F131/$U$5&gt;1,1,F131/$U$5))/$U$15</f>
        <v>0</v>
      </c>
      <c r="G12" s="21">
        <f>SUMIFS(源数据!$I$2:$I$9352,源数据!$D$2:$D$9352,$B$4,源数据!$A$2:$A$9352,$A$4)</f>
        <v>0</v>
      </c>
      <c r="H12" s="21">
        <f>SUMIFS(源数据!$H$2:$H$9352,源数据!$D$2:$D$9352,$B$4,源数据!$A$2:$A$9352,$A$4)</f>
        <v>0</v>
      </c>
      <c r="I12" s="15">
        <f>(I35/$U$8+I59/$U$8+I83/$U$8+I107/$U$8+I131/$U$8)/$U$15</f>
        <v>0</v>
      </c>
      <c r="J12" s="15">
        <f>(J35/$U$9+J59/$U$9+J83/$U$9+J107/$U$9+J131/$U$9)/$U$15</f>
        <v>0</v>
      </c>
      <c r="K12" s="15">
        <f t="shared" ref="K12:K14" si="10">(IF(K35/$U$10&gt;1,1,K35/$U$10)+IF(K59/$U$10&gt;1,1,K59/$U$10)+IF(K83/$U$10&gt;1,1,K83/$U$10)+IF(K107/$U$10&gt;1,1,K107/$U$10)+IF(K131/$U$10&gt;1,1,K131/$U$10))/$U$15</f>
        <v>0</v>
      </c>
      <c r="L12" s="15">
        <f t="shared" ref="L12:L25" si="11">(IF(L35/$U$11&gt;1,1,L35/$U$11)+IF(L59/$U$11&gt;1,1,L59/$U$11)+IF(L83/$U$11&gt;1,1,L83/$U$11)+IF(L107/$U$11&gt;1,1,L107/$U$11)+IF(L131/$U$11&gt;1,1,L131/$U$11))/$U$15</f>
        <v>0</v>
      </c>
      <c r="M12" s="21"/>
      <c r="N12" s="21"/>
      <c r="O12" s="21"/>
      <c r="P12" s="15">
        <f t="shared" ref="P12:P25" si="12">(IF(P35/$U$12&gt;1,1,P35/$U$12)+IF(P59/$U$12&gt;1,1,P59/$U$12)+IF(P83/$U$12&gt;1,1,P83/$U$12)+IF(P107/$U$12&gt;1,1,P107/$U$12)+IF(P131/$U$12&gt;1,1,P131/$U$12))/$U$15</f>
        <v>0</v>
      </c>
      <c r="Q12" s="21"/>
      <c r="R12" s="15">
        <f t="shared" ref="R12:R25" si="13">(IF(R35/$U$14&gt;1,1,R35/$U$14)+IF(R59/$U$14&gt;1,1,R59/$U$14)+IF(R83/$U$14&gt;1,1,R83/$U$14)+IF(R107/$U$14&gt;1,1,R107/$U$14)+IF(R131/$U$14&gt;1,1,R131/$U$14))/$U$15</f>
        <v>0</v>
      </c>
      <c r="S12" s="4"/>
      <c r="T12" t="s">
        <v>16</v>
      </c>
      <c r="U12">
        <v>1</v>
      </c>
    </row>
    <row r="13" spans="1:21">
      <c r="A13" s="13"/>
      <c r="B13" s="14" t="str">
        <f>LOOKUP(1,0/((学员资料表!$A$2:$A$2000=2)*(学员资料表!$C$2:$C$2000=$R$2)),学员资料表!$B$2:$B$2000)</f>
        <v>团洁</v>
      </c>
      <c r="C13" s="15">
        <f t="shared" ref="C12:C29" si="14">(IF(C36="参加",1,0)+IF(C60="参加",1,0)+IF(C84="参加",1,0)+IF(C108="参加",1,0)+IF(C132="参加",1,0))/$U$15</f>
        <v>0</v>
      </c>
      <c r="D13" s="15">
        <f t="shared" ref="D12:D29" si="15">(IF(D36="参加",1,0)+IF(D60="参加",1,0)+IF(D84="参加",1,0)+IF(D108="参加",1,0))/4</f>
        <v>0</v>
      </c>
      <c r="E13" s="15">
        <f>(E36/$U$4+E60/$U$4+E84/$U$4+E108/$U$4)/4</f>
        <v>0</v>
      </c>
      <c r="F13" s="15">
        <f>(IF(F36/$U$5&gt;1,1,F36/$U$5)+IF(F60/$U$5&gt;1,1,F60/$U$5)+IF(F84/$U$5&gt;1,1,F84/$U$5)+IF(F108/$U$5&gt;1,1,F108/$U$5)+IF(F132/$U$5&gt;1,1,F132/$U$5))/$U$15</f>
        <v>0</v>
      </c>
      <c r="G13" s="21">
        <f>SUMIFS(源数据!$I$3:$I$9352,源数据!$D$3:$D$9352,$B$5,源数据!$A$3:$A$9352,$A$4)</f>
        <v>0</v>
      </c>
      <c r="H13" s="21">
        <f>SUMIFS(源数据!$H$3:$H$9352,源数据!$D$3:$D$9352,$B$5,源数据!$A$3:$A$9352,$A$4)</f>
        <v>0</v>
      </c>
      <c r="I13" s="15">
        <f>(I36/$U$8+I60/$U$8+I84/$U$8+I108/$U$8+I132/$U$8)/$U$15</f>
        <v>0</v>
      </c>
      <c r="J13" s="15">
        <f>(J36/$U$9+J60/$U$9+J84/$U$9+J108/$U$9+J132/$U$9)/$U$15</f>
        <v>0</v>
      </c>
      <c r="K13" s="15">
        <f t="shared" si="10"/>
        <v>0</v>
      </c>
      <c r="L13" s="15">
        <f t="shared" si="11"/>
        <v>0</v>
      </c>
      <c r="M13" s="21"/>
      <c r="N13" s="21"/>
      <c r="O13" s="21"/>
      <c r="P13" s="29">
        <f t="shared" si="12"/>
        <v>0</v>
      </c>
      <c r="Q13" s="21"/>
      <c r="R13" s="29">
        <f t="shared" si="13"/>
        <v>0</v>
      </c>
      <c r="S13" s="4"/>
      <c r="T13" t="s">
        <v>17</v>
      </c>
      <c r="U13">
        <v>1</v>
      </c>
    </row>
    <row r="14" spans="1:21">
      <c r="A14" s="13"/>
      <c r="B14" s="14" t="str">
        <f>LOOKUP(1,0/((学员资料表!$A$2:$A$2000=3)*(学员资料表!$C$2:$C$2000=$R$2)),学员资料表!$B$2:$B$2000)</f>
        <v>丽英</v>
      </c>
      <c r="C14" s="15">
        <f t="shared" si="14"/>
        <v>0</v>
      </c>
      <c r="D14" s="15">
        <f t="shared" si="15"/>
        <v>0</v>
      </c>
      <c r="E14" s="15">
        <f>(E37/$U$4+E61/$U$4+E85/$U$4+E109/$U$4)/4</f>
        <v>0</v>
      </c>
      <c r="F14" s="15">
        <f>(IF(F37/$U$5&gt;1,1,F37/$U$5)+IF(F61/$U$5&gt;1,1,F61/$U$5)+IF(F85/$U$5&gt;1,1,F85/$U$5)+IF(F109/$U$5&gt;1,1,F109/$U$5)+IF(F133/$U$5&gt;1,1,F133/$U$5))/$U$15</f>
        <v>0</v>
      </c>
      <c r="G14" s="21">
        <f>SUMIFS(源数据!$I$3:$I$9352,源数据!$D$3:$D$9352,$B$6,源数据!$A$3:$A$9352,$A$4)</f>
        <v>0</v>
      </c>
      <c r="H14" s="21">
        <f>SUMIFS(源数据!$H$3:$H$9352,源数据!$D$3:$D$9352,$B$6,源数据!$A$3:$A$9352,$A$4)</f>
        <v>0</v>
      </c>
      <c r="I14" s="15">
        <f t="shared" ref="I12:I25" si="16">(I37/$U$8+I61/$U$8+I85/$U$8+I109/$U$8+I133/$U$8)/$U$15</f>
        <v>0</v>
      </c>
      <c r="J14" s="15">
        <f t="shared" ref="J12:J25" si="17">(J37/$U$9+J61/$U$9+J85/$U$9+J109/$U$9+J133/$U$9)/$U$15</f>
        <v>0</v>
      </c>
      <c r="K14" s="15">
        <f t="shared" si="10"/>
        <v>0</v>
      </c>
      <c r="L14" s="15">
        <f t="shared" si="11"/>
        <v>0</v>
      </c>
      <c r="M14" s="21"/>
      <c r="N14" s="21"/>
      <c r="O14" s="21"/>
      <c r="P14" s="29">
        <f t="shared" si="12"/>
        <v>0</v>
      </c>
      <c r="Q14" s="21"/>
      <c r="R14" s="29">
        <f t="shared" si="13"/>
        <v>0</v>
      </c>
      <c r="S14" s="4"/>
      <c r="T14" t="s">
        <v>56</v>
      </c>
      <c r="U14">
        <v>1</v>
      </c>
    </row>
    <row r="15" spans="1:21">
      <c r="A15" s="13"/>
      <c r="B15" s="14" t="str">
        <f>LOOKUP(1,0/((学员资料表!$A$2:$A$2000=4)*(学员资料表!$C$2:$C$2000=$R$2)),学员资料表!$B$2:$B$2000)</f>
        <v>跋芳</v>
      </c>
      <c r="C15" s="15">
        <f t="shared" si="14"/>
        <v>0</v>
      </c>
      <c r="D15" s="15">
        <f t="shared" si="15"/>
        <v>0</v>
      </c>
      <c r="E15" s="15">
        <f>(E38/$U$4+E62/$U$4+E86/$U$4+E110/$U$4)/4</f>
        <v>0</v>
      </c>
      <c r="F15" s="15">
        <f>(IF(F38/$U$5&gt;1,1,F38/$U$5)+IF(F62/$U$5&gt;1,1,F62/$U$5)+IF(F86/$U$5&gt;1,1,F86/$U$5)+IF(F110/$U$5&gt;1,1,F110/$U$5)+IF(F134/$U$5&gt;1,1,F134/$U$5))/$U$15</f>
        <v>0</v>
      </c>
      <c r="G15" s="21">
        <f>SUMIFS(源数据!$I$3:$I$9352,源数据!$D$3:$D$9352,$B$7,源数据!$A$3:$A$9352,$A$4)</f>
        <v>0</v>
      </c>
      <c r="H15" s="21">
        <f>SUMIFS(源数据!$H$3:$H$9352,源数据!$D$3:$D$9352,$B$7,源数据!$A$3:$A$9352,$A$4)</f>
        <v>0</v>
      </c>
      <c r="I15" s="15">
        <f t="shared" si="16"/>
        <v>0</v>
      </c>
      <c r="J15" s="15">
        <f t="shared" si="17"/>
        <v>0</v>
      </c>
      <c r="K15" s="15">
        <f t="shared" ref="K12:K25" si="18">(IF(K38/$U$10&gt;1,1,K38/$U$10)+IF(K62/$U$10&gt;1,1,K62/$U$10)+IF(K86/$U$10&gt;1,1,K86/$U$10)+IF(K110/$U$10&gt;1,1,K110/$U$10)+IF(K134/$U$10&gt;1,1,K134/$U$10))/$U$15</f>
        <v>0</v>
      </c>
      <c r="L15" s="15">
        <f t="shared" si="11"/>
        <v>0</v>
      </c>
      <c r="M15" s="21"/>
      <c r="N15" s="21"/>
      <c r="O15" s="21"/>
      <c r="P15" s="29">
        <f t="shared" si="12"/>
        <v>0</v>
      </c>
      <c r="Q15" s="21"/>
      <c r="R15" s="29">
        <f t="shared" si="13"/>
        <v>0</v>
      </c>
      <c r="S15" s="4"/>
      <c r="T15" t="s">
        <v>57</v>
      </c>
      <c r="U15">
        <f>IF(ISNA(A131),4,5)</f>
        <v>5</v>
      </c>
    </row>
    <row r="16" spans="1:19">
      <c r="A16" s="13"/>
      <c r="B16" s="14" t="str">
        <f>LOOKUP(1,0/((学员资料表!$A$2:$A$2000=5)*(学员资料表!$C$2:$C$2000=$R$2)),学员资料表!$B$2:$B$2000)</f>
        <v>峰艺</v>
      </c>
      <c r="C16" s="15">
        <f t="shared" si="14"/>
        <v>0</v>
      </c>
      <c r="D16" s="15">
        <f t="shared" si="15"/>
        <v>0</v>
      </c>
      <c r="E16" s="15">
        <f>(E39/$U$4+E63/$U$4+E87/$U$4+E111/$U$4)/4</f>
        <v>0</v>
      </c>
      <c r="F16" s="15">
        <f>(IF(F39/$U$5&gt;1,1,F39/$U$5)+IF(F63/$U$5&gt;1,1,F63/$U$5)+IF(F87/$U$5&gt;1,1,F87/$U$5)+IF(F111/$U$5&gt;1,1,F111/$U$5)+IF(F135/$U$5&gt;1,1,F135/$U$5))/$U$15</f>
        <v>0</v>
      </c>
      <c r="G16" s="21">
        <f>SUMIFS(源数据!$I$3:$I$9352,源数据!$D$3:$D$9352,$B$8,源数据!$A$3:$A$9352,$A$4)</f>
        <v>0</v>
      </c>
      <c r="H16" s="21">
        <f>SUMIFS(源数据!$H$3:$H$9352,源数据!$D$3:$D$9352,$B$8,源数据!$A$3:$A$9352,$A$4)</f>
        <v>0</v>
      </c>
      <c r="I16" s="15">
        <f t="shared" si="16"/>
        <v>0</v>
      </c>
      <c r="J16" s="15">
        <f t="shared" si="17"/>
        <v>0</v>
      </c>
      <c r="K16" s="15">
        <f t="shared" si="18"/>
        <v>0</v>
      </c>
      <c r="L16" s="15">
        <f t="shared" si="11"/>
        <v>0</v>
      </c>
      <c r="M16" s="21"/>
      <c r="N16" s="21"/>
      <c r="O16" s="21"/>
      <c r="P16" s="29">
        <f t="shared" si="12"/>
        <v>0</v>
      </c>
      <c r="Q16" s="21"/>
      <c r="R16" s="29">
        <f t="shared" si="13"/>
        <v>0</v>
      </c>
      <c r="S16" s="4"/>
    </row>
    <row r="17" spans="1:19">
      <c r="A17" s="13"/>
      <c r="B17" s="14" t="str">
        <f>LOOKUP(1,0/((学员资料表!$A$2:$A$2000=6)*(学员资料表!$C$2:$C$2000=$R$2)),学员资料表!$B$2:$B$2000)</f>
        <v>海婷</v>
      </c>
      <c r="C17" s="15">
        <f t="shared" si="14"/>
        <v>0</v>
      </c>
      <c r="D17" s="15">
        <f t="shared" si="15"/>
        <v>0</v>
      </c>
      <c r="E17" s="15">
        <f>(E40/$U$4+E64/$U$4+E88/$U$4+E112/$U$4)/4</f>
        <v>0</v>
      </c>
      <c r="F17" s="15">
        <f>(IF(F40/$U$5&gt;1,1,F40/$U$5)+IF(F64/$U$5&gt;1,1,F64/$U$5)+IF(F88/$U$5&gt;1,1,F88/$U$5)+IF(F112/$U$5&gt;1,1,F112/$U$5)+IF(F136/$U$5&gt;1,1,F136/$U$5))/$U$15</f>
        <v>0</v>
      </c>
      <c r="G17" s="21">
        <f>SUMIFS(源数据!$I$3:$I$9352,源数据!$D$3:$D$9352,#REF!,源数据!$A$3:$A$9352,$A$4)</f>
        <v>0</v>
      </c>
      <c r="H17" s="21">
        <f>SUMIFS(源数据!$H$3:$H$9352,源数据!$D$3:$D$9352,#REF!,源数据!$A$3:$A$9352,$A$4)</f>
        <v>0</v>
      </c>
      <c r="I17" s="15">
        <f t="shared" si="16"/>
        <v>0</v>
      </c>
      <c r="J17" s="15">
        <f t="shared" si="17"/>
        <v>0</v>
      </c>
      <c r="K17" s="15">
        <f t="shared" si="18"/>
        <v>0</v>
      </c>
      <c r="L17" s="15">
        <f t="shared" si="11"/>
        <v>0</v>
      </c>
      <c r="M17" s="21"/>
      <c r="N17" s="21"/>
      <c r="O17" s="21"/>
      <c r="P17" s="29">
        <f t="shared" si="12"/>
        <v>0</v>
      </c>
      <c r="Q17" s="21"/>
      <c r="R17" s="29">
        <f t="shared" si="13"/>
        <v>0</v>
      </c>
      <c r="S17" s="4"/>
    </row>
    <row r="18" spans="1:19">
      <c r="A18" s="13"/>
      <c r="B18" s="14" t="str">
        <f>LOOKUP(1,0/((学员资料表!$A$2:$A$2000=7)*(学员资料表!$C$2:$C$2000=$R$2)),学员资料表!$B$2:$B$2000)</f>
        <v>善言</v>
      </c>
      <c r="C18" s="15">
        <f t="shared" si="14"/>
        <v>0</v>
      </c>
      <c r="D18" s="15">
        <f t="shared" si="15"/>
        <v>0</v>
      </c>
      <c r="E18" s="15">
        <f>(E41/$U$4+E65/$U$4+E89/$U$4+E113/$U$4)/4</f>
        <v>0</v>
      </c>
      <c r="F18" s="15">
        <f>(IF(F41/$U$5&gt;1,1,F41/$U$5)+IF(F65/$U$5&gt;1,1,F65/$U$5)+IF(F89/$U$5&gt;1,1,F89/$U$5)+IF(F113/$U$5&gt;1,1,F113/$U$5)+IF(F137/$U$5&gt;1,1,F137/$U$5))/$U$15</f>
        <v>0</v>
      </c>
      <c r="G18" s="21">
        <f>SUMIFS(源数据!$I$3:$I$9352,源数据!$D$3:$D$9352,#REF!,源数据!$A$3:$A$9352,$A$4)</f>
        <v>0</v>
      </c>
      <c r="H18" s="21">
        <f>SUMIFS(源数据!$H$3:$H$9352,源数据!$D$3:$D$9352,#REF!,源数据!$A$3:$A$9352,$A$4)</f>
        <v>0</v>
      </c>
      <c r="I18" s="15">
        <f t="shared" si="16"/>
        <v>0</v>
      </c>
      <c r="J18" s="15">
        <f t="shared" si="17"/>
        <v>0</v>
      </c>
      <c r="K18" s="15">
        <f t="shared" si="18"/>
        <v>0</v>
      </c>
      <c r="L18" s="15">
        <f t="shared" si="11"/>
        <v>0</v>
      </c>
      <c r="M18" s="21"/>
      <c r="N18" s="21"/>
      <c r="O18" s="21"/>
      <c r="P18" s="29">
        <f t="shared" si="12"/>
        <v>0</v>
      </c>
      <c r="Q18" s="21"/>
      <c r="R18" s="29">
        <f t="shared" si="13"/>
        <v>0</v>
      </c>
      <c r="S18" s="4"/>
    </row>
    <row r="19" spans="1:19">
      <c r="A19" s="13"/>
      <c r="B19" s="14" t="str">
        <f>LOOKUP(1,0/((学员资料表!$A$2:$A$2000=8)*(学员资料表!$C$2:$C$2000=$R$2)),学员资料表!$B$2:$B$2000)</f>
        <v>雪仪</v>
      </c>
      <c r="C19" s="15">
        <f t="shared" si="14"/>
        <v>0</v>
      </c>
      <c r="D19" s="15">
        <f t="shared" si="15"/>
        <v>0</v>
      </c>
      <c r="E19" s="15">
        <f>(E42/$U$4+E66/$U$4+E90/$U$4+E114/$U$4)/4</f>
        <v>0</v>
      </c>
      <c r="F19" s="15">
        <f>(IF(F42/$U$5&gt;1,1,F42/$U$5)+IF(F66/$U$5&gt;1,1,F66/$U$5)+IF(F90/$U$5&gt;1,1,F90/$U$5)+IF(F114/$U$5&gt;1,1,F114/$U$5)+IF(F138/$U$5&gt;1,1,F138/$U$5))/$U$15</f>
        <v>0</v>
      </c>
      <c r="G19" s="21">
        <f>SUMIFS(源数据!$I$3:$I$9352,源数据!$D$3:$D$9352,#REF!,源数据!$A$3:$A$9352,$A$4)</f>
        <v>0</v>
      </c>
      <c r="H19" s="21">
        <f>SUMIFS(源数据!$H$3:$H$9352,源数据!$D$3:$D$9352,#REF!,源数据!$A$3:$A$9352,$A$4)</f>
        <v>0</v>
      </c>
      <c r="I19" s="15">
        <f t="shared" si="16"/>
        <v>0</v>
      </c>
      <c r="J19" s="15">
        <f t="shared" si="17"/>
        <v>0</v>
      </c>
      <c r="K19" s="15">
        <f t="shared" si="18"/>
        <v>0</v>
      </c>
      <c r="L19" s="15">
        <f t="shared" si="11"/>
        <v>0</v>
      </c>
      <c r="M19" s="21"/>
      <c r="N19" s="21"/>
      <c r="O19" s="21"/>
      <c r="P19" s="29">
        <f t="shared" si="12"/>
        <v>0</v>
      </c>
      <c r="Q19" s="21"/>
      <c r="R19" s="29">
        <f t="shared" si="13"/>
        <v>0</v>
      </c>
      <c r="S19" s="4"/>
    </row>
    <row r="20" spans="1:19">
      <c r="A20" s="13"/>
      <c r="B20" s="14" t="str">
        <f>LOOKUP(1,0/((学员资料表!$A$2:$A$2000=9)*(学员资料表!$C$2:$C$2000=$R$2)),学员资料表!$B$2:$B$2000)</f>
        <v>丽丽</v>
      </c>
      <c r="C20" s="15">
        <f t="shared" si="14"/>
        <v>0</v>
      </c>
      <c r="D20" s="15">
        <f t="shared" si="15"/>
        <v>0</v>
      </c>
      <c r="E20" s="15">
        <f>(E43/$U$4+E67/$U$4+E91/$U$4+E115/$U$4)/4</f>
        <v>0</v>
      </c>
      <c r="F20" s="15">
        <f>(IF(F43/$U$5&gt;1,1,F43/$U$5)+IF(F67/$U$5&gt;1,1,F67/$U$5)+IF(F91/$U$5&gt;1,1,F91/$U$5)+IF(F115/$U$5&gt;1,1,F115/$U$5)+IF(F139/$U$5&gt;1,1,F139/$U$5))/$U$15</f>
        <v>0</v>
      </c>
      <c r="G20" s="21">
        <f>SUMIFS(源数据!$I$3:$I$9352,源数据!$D$3:$D$9352,#REF!,源数据!$A$3:$A$9352,$A$4)</f>
        <v>0</v>
      </c>
      <c r="H20" s="21">
        <f>SUMIFS(源数据!$H$3:$H$9352,源数据!$D$3:$D$9352,#REF!,源数据!$A$3:$A$9352,$A$4)</f>
        <v>0</v>
      </c>
      <c r="I20" s="15">
        <f t="shared" si="16"/>
        <v>0</v>
      </c>
      <c r="J20" s="15">
        <f t="shared" si="17"/>
        <v>0</v>
      </c>
      <c r="K20" s="15">
        <f t="shared" si="18"/>
        <v>0</v>
      </c>
      <c r="L20" s="15">
        <f t="shared" si="11"/>
        <v>0</v>
      </c>
      <c r="M20" s="21"/>
      <c r="N20" s="21"/>
      <c r="O20" s="21"/>
      <c r="P20" s="29">
        <f t="shared" si="12"/>
        <v>0</v>
      </c>
      <c r="Q20" s="21"/>
      <c r="R20" s="29">
        <f t="shared" si="13"/>
        <v>0</v>
      </c>
      <c r="S20" s="4"/>
    </row>
    <row r="21" spans="1:19">
      <c r="A21" s="13"/>
      <c r="B21" s="14" t="str">
        <f>LOOKUP(1,0/((学员资料表!$A$2:$A$2000=10)*(学员资料表!$C$2:$C$2000=$R$2)),学员资料表!$B$2:$B$2000)</f>
        <v>婷婷</v>
      </c>
      <c r="C21" s="15">
        <f t="shared" si="14"/>
        <v>0</v>
      </c>
      <c r="D21" s="15">
        <f t="shared" si="15"/>
        <v>0</v>
      </c>
      <c r="E21" s="15">
        <f>(E44/$U$4+E68/$U$4+E92/$U$4+E116/$U$4)/4</f>
        <v>0</v>
      </c>
      <c r="F21" s="15">
        <f>(IF(F44/$U$5&gt;1,1,F44/$U$5)+IF(F68/$U$5&gt;1,1,F68/$U$5)+IF(F92/$U$5&gt;1,1,F92/$U$5)+IF(F116/$U$5&gt;1,1,F116/$U$5)+IF(F140/$U$5&gt;1,1,F140/$U$5))/$U$15</f>
        <v>0</v>
      </c>
      <c r="G21" s="21">
        <f>SUMIFS(源数据!$I$3:$I$9352,源数据!$D$3:$D$9352,#REF!,源数据!$A$3:$A$9352,$A$4)</f>
        <v>0</v>
      </c>
      <c r="H21" s="21">
        <f>SUMIFS(源数据!$H$3:$H$9352,源数据!$D$3:$D$9352,#REF!,源数据!$A$3:$A$9352,$A$4)</f>
        <v>0</v>
      </c>
      <c r="I21" s="15">
        <f t="shared" si="16"/>
        <v>0</v>
      </c>
      <c r="J21" s="15">
        <f t="shared" si="17"/>
        <v>0</v>
      </c>
      <c r="K21" s="15">
        <f t="shared" si="18"/>
        <v>0</v>
      </c>
      <c r="L21" s="15">
        <f t="shared" si="11"/>
        <v>0</v>
      </c>
      <c r="M21" s="21"/>
      <c r="N21" s="21"/>
      <c r="O21" s="21"/>
      <c r="P21" s="29">
        <f t="shared" si="12"/>
        <v>0</v>
      </c>
      <c r="Q21" s="21"/>
      <c r="R21" s="29">
        <f t="shared" si="13"/>
        <v>0</v>
      </c>
      <c r="S21" s="4"/>
    </row>
    <row r="22" spans="1:19">
      <c r="A22" s="13"/>
      <c r="B22" s="14" t="str">
        <f>LOOKUP(1,0/((学员资料表!$A$2:$A$2000=11)*(学员资料表!$C$2:$C$2000=$R$2)),学员资料表!$B$2:$B$2000)</f>
        <v>百灵</v>
      </c>
      <c r="C22" s="15">
        <f t="shared" si="14"/>
        <v>0</v>
      </c>
      <c r="D22" s="15">
        <f t="shared" si="15"/>
        <v>0</v>
      </c>
      <c r="E22" s="15">
        <f>(E45/$U$4+E69/$U$4+E93/$U$4+E117/$U$4)/4</f>
        <v>0</v>
      </c>
      <c r="F22" s="15">
        <f>(IF(F45/$U$5&gt;1,1,F45/$U$5)+IF(F69/$U$5&gt;1,1,F69/$U$5)+IF(F93/$U$5&gt;1,1,F93/$U$5)+IF(F117/$U$5&gt;1,1,F117/$U$5)+IF(F141/$U$5&gt;1,1,F141/$U$5))/$U$15</f>
        <v>0</v>
      </c>
      <c r="G22" s="21">
        <f>SUMIFS(源数据!$I$3:$I$9352,源数据!$D$3:$D$9352,#REF!,源数据!$A$3:$A$9352,$A$4)</f>
        <v>0</v>
      </c>
      <c r="H22" s="21">
        <f>SUMIFS(源数据!$H$3:$H$9352,源数据!$D$3:$D$9352,#REF!,源数据!$A$3:$A$9352,$A$4)</f>
        <v>0</v>
      </c>
      <c r="I22" s="15">
        <f t="shared" si="16"/>
        <v>0</v>
      </c>
      <c r="J22" s="15">
        <f t="shared" si="17"/>
        <v>0</v>
      </c>
      <c r="K22" s="15">
        <f t="shared" si="18"/>
        <v>0</v>
      </c>
      <c r="L22" s="15">
        <f t="shared" si="11"/>
        <v>0</v>
      </c>
      <c r="M22" s="21"/>
      <c r="N22" s="21"/>
      <c r="O22" s="21"/>
      <c r="P22" s="29">
        <f t="shared" si="12"/>
        <v>0</v>
      </c>
      <c r="Q22" s="21"/>
      <c r="R22" s="29">
        <f t="shared" si="13"/>
        <v>0</v>
      </c>
      <c r="S22" s="4"/>
    </row>
    <row r="23" spans="1:19">
      <c r="A23" s="13"/>
      <c r="B23" s="14" t="e">
        <f>LOOKUP(1,0/((学员资料表!$A$2:$A$2000=12)*(学员资料表!$C$2:$C$2000=$R$2)),学员资料表!$B$2:$B$2000)</f>
        <v>#N/A</v>
      </c>
      <c r="C23" s="15">
        <f t="shared" si="14"/>
        <v>0</v>
      </c>
      <c r="D23" s="15">
        <f t="shared" si="15"/>
        <v>0</v>
      </c>
      <c r="E23" s="15">
        <f>(E46/$U$4+E70/$U$4+E94/$U$4+E118/$U$4)/4</f>
        <v>0</v>
      </c>
      <c r="F23" s="15">
        <f>(IF(F46/$U$5&gt;1,1,F46/$U$5)+IF(F70/$U$5&gt;1,1,F70/$U$5)+IF(F94/$U$5&gt;1,1,F94/$U$5)+IF(F118/$U$5&gt;1,1,F118/$U$5)+IF(F142/$U$5&gt;1,1,F142/$U$5))/$U$15</f>
        <v>0</v>
      </c>
      <c r="G23" s="21">
        <f>SUMIFS(源数据!$I$3:$I$9352,源数据!$D$3:$D$9352,#REF!,源数据!$A$3:$A$9352,$A$4)</f>
        <v>0</v>
      </c>
      <c r="H23" s="21">
        <f>SUMIFS(源数据!$H$3:$H$9352,源数据!$D$3:$D$9352,#REF!,源数据!$A$3:$A$9352,$A$4)</f>
        <v>0</v>
      </c>
      <c r="I23" s="15">
        <f t="shared" si="16"/>
        <v>0</v>
      </c>
      <c r="J23" s="15">
        <f t="shared" si="17"/>
        <v>0</v>
      </c>
      <c r="K23" s="15">
        <f t="shared" si="18"/>
        <v>0</v>
      </c>
      <c r="L23" s="15">
        <f t="shared" si="11"/>
        <v>0</v>
      </c>
      <c r="M23" s="21"/>
      <c r="N23" s="21"/>
      <c r="O23" s="21"/>
      <c r="P23" s="29">
        <f t="shared" si="12"/>
        <v>0</v>
      </c>
      <c r="Q23" s="21"/>
      <c r="R23" s="29">
        <f t="shared" si="13"/>
        <v>0</v>
      </c>
      <c r="S23" s="4"/>
    </row>
    <row r="24" spans="1:19">
      <c r="A24" s="13"/>
      <c r="B24" s="14" t="e">
        <f>LOOKUP(1,0/((学员资料表!$A$2:$A$2000=13)*(学员资料表!$C$2:$C$2000=$R$2)),学员资料表!$B$2:$B$2000)</f>
        <v>#N/A</v>
      </c>
      <c r="C24" s="15">
        <f t="shared" si="14"/>
        <v>0</v>
      </c>
      <c r="D24" s="15">
        <f t="shared" si="15"/>
        <v>0</v>
      </c>
      <c r="E24" s="15">
        <f>(E47/$U$4+E71/$U$4+E95/$U$4+E119/$U$4)/4</f>
        <v>0</v>
      </c>
      <c r="F24" s="15">
        <f>(IF(F47/$U$5&gt;1,1,F47/$U$5)+IF(F71/$U$5&gt;1,1,F71/$U$5)+IF(F95/$U$5&gt;1,1,F95/$U$5)+IF(F119/$U$5&gt;1,1,F119/$U$5)+IF(F143/$U$5&gt;1,1,F143/$U$5))/$U$15</f>
        <v>0</v>
      </c>
      <c r="G24" s="21">
        <f>SUMIFS(源数据!$I$3:$I$9352,源数据!$D$3:$D$9352,#REF!,源数据!$A$3:$A$9352,$A$4)</f>
        <v>0</v>
      </c>
      <c r="H24" s="21">
        <f>SUMIFS(源数据!$H$3:$H$9352,源数据!$D$3:$D$9352,#REF!,源数据!$A$3:$A$9352,$A$4)</f>
        <v>0</v>
      </c>
      <c r="I24" s="15">
        <f t="shared" si="16"/>
        <v>0</v>
      </c>
      <c r="J24" s="15">
        <f t="shared" si="17"/>
        <v>0</v>
      </c>
      <c r="K24" s="15">
        <f t="shared" si="18"/>
        <v>0</v>
      </c>
      <c r="L24" s="15">
        <f t="shared" si="11"/>
        <v>0</v>
      </c>
      <c r="M24" s="21"/>
      <c r="N24" s="21"/>
      <c r="O24" s="21"/>
      <c r="P24" s="29">
        <f t="shared" si="12"/>
        <v>0</v>
      </c>
      <c r="Q24" s="21"/>
      <c r="R24" s="29">
        <f t="shared" si="13"/>
        <v>0</v>
      </c>
      <c r="S24" s="4"/>
    </row>
    <row r="25" spans="1:19">
      <c r="A25" s="13"/>
      <c r="B25" s="14" t="e">
        <f>LOOKUP(1,0/((学员资料表!$A$2:$A$2000=14)*(学员资料表!$C$2:$C$2000=$R$2)),学员资料表!$B$2:$B$2000)</f>
        <v>#N/A</v>
      </c>
      <c r="C25" s="15">
        <f t="shared" si="14"/>
        <v>0</v>
      </c>
      <c r="D25" s="15">
        <f>(IF(D48="参加",1,0)+IF(D72="参加",1,0)+IF(D96="参加",1,0)+IF(D120="参加",1,0)+IF(D144="参加",1,0))/4</f>
        <v>0</v>
      </c>
      <c r="E25" s="15">
        <f>(E48/$U$4+E72/$U$4+E96/$U$4+E120/$U$4++E144/$U$4)/4</f>
        <v>0</v>
      </c>
      <c r="F25" s="15">
        <f>(IF(F48/$U$5&gt;1,1,F48/$U$5)+IF(F72/$U$5&gt;1,1,F72/$U$5)+IF(F96/$U$5&gt;1,1,F96/$U$5)+IF(F120/$U$5&gt;1,1,F120/$U$5)+IF(F144/$U$5&gt;1,1,F144/$U$5))/$U$15</f>
        <v>0</v>
      </c>
      <c r="G25" s="21">
        <f>SUMIFS(源数据!$I$3:$I$9352,源数据!$D$3:$D$9352,#REF!,源数据!$A$3:$A$9352,$A$4)</f>
        <v>0</v>
      </c>
      <c r="H25" s="21">
        <f>SUMIFS(源数据!$H$3:$H$9352,源数据!$D$3:$D$9352,#REF!,源数据!$A$3:$A$9352,$A$4)</f>
        <v>0</v>
      </c>
      <c r="I25" s="15">
        <f t="shared" ref="I25:I31" si="19">(I48/$U$8+I72/$U$8+I96/$U$8+I120/$U$8+I144/$U$8)/$U$15</f>
        <v>0</v>
      </c>
      <c r="J25" s="15">
        <f t="shared" ref="J25:J31" si="20">(J48/$U$9+J72/$U$9+J96/$U$9+J120/$U$9+J144/$U$9)/$U$15</f>
        <v>0</v>
      </c>
      <c r="K25" s="15">
        <f t="shared" ref="K25:K31" si="21">(IF(K48/$U$10&gt;1,1,K48/$U$10)+IF(K72/$U$10&gt;1,1,K72/$U$10)+IF(K96/$U$10&gt;1,1,K96/$U$10)+IF(K120/$U$10&gt;1,1,K120/$U$10)+IF(K144/$U$10&gt;1,1,K144/$U$10))/$U$15</f>
        <v>0</v>
      </c>
      <c r="L25" s="15">
        <f t="shared" ref="L25:L31" si="22">(IF(L48/$U$11&gt;1,1,L48/$U$11)+IF(L72/$U$11&gt;1,1,L72/$U$11)+IF(L96/$U$11&gt;1,1,L96/$U$11)+IF(L120/$U$11&gt;1,1,L120/$U$11)+IF(L144/$U$11&gt;1,1,L144/$U$11))/$U$15</f>
        <v>0</v>
      </c>
      <c r="M25" s="30"/>
      <c r="N25" s="30"/>
      <c r="O25" s="30"/>
      <c r="P25" s="31">
        <f t="shared" ref="P25:P31" si="23">(IF(P48/$U$12&gt;1,1,P48/$U$12)+IF(P72/$U$12&gt;1,1,P72/$U$12)+IF(P96/$U$12&gt;1,1,P96/$U$12)+IF(P120/$U$12&gt;1,1,P120/$U$12)+IF(P144/$U$12&gt;1,1,P144/$U$12))/$U$15</f>
        <v>0</v>
      </c>
      <c r="Q25" s="21"/>
      <c r="R25" s="29">
        <f t="shared" ref="R25:R31" si="24">(IF(R48/$U$14&gt;1,1,R48/$U$14)+IF(R72/$U$14&gt;1,1,R72/$U$14)+IF(R96/$U$14&gt;1,1,R96/$U$14)+IF(R120/$U$14&gt;1,1,R120/$U$14)+IF(R144/$U$14&gt;1,1,R144/$U$14))/$U$15</f>
        <v>0</v>
      </c>
      <c r="S25" s="4"/>
    </row>
    <row r="26" spans="1:19">
      <c r="A26" s="13"/>
      <c r="B26" s="14" t="e">
        <f>LOOKUP(1,0/((学员资料表!$A$2:$A$2000=15)*(学员资料表!$C$2:$C$2000=$R$2)),学员资料表!$B$2:$B$2000)</f>
        <v>#N/A</v>
      </c>
      <c r="C26" s="15">
        <f t="shared" si="14"/>
        <v>0</v>
      </c>
      <c r="D26" s="15">
        <f t="shared" ref="D26:D31" si="25">(IF(D49="参加",1,0)+IF(D73="参加",1,0)+IF(D97="参加",1,0)+IF(D121="参加",1,0)+IF(D145="参加",1,0))/4</f>
        <v>0</v>
      </c>
      <c r="E26" s="15">
        <f>(E49/$U$4+E73/$U$4+E97/$U$4+E121/$U$4++E145/$U$4)/4</f>
        <v>0</v>
      </c>
      <c r="F26" s="15">
        <f>(IF(F49/$U$5&gt;1,1,F49/$U$5)+IF(F73/$U$5&gt;1,1,F73/$U$5)+IF(F97/$U$5&gt;1,1,F97/$U$5)+IF(F121/$U$5&gt;1,1,F121/$U$5)+IF(F145/$U$5&gt;1,1,F145/$U$5))/$U$15</f>
        <v>0</v>
      </c>
      <c r="G26" s="21"/>
      <c r="H26" s="21"/>
      <c r="I26" s="15">
        <f t="shared" si="19"/>
        <v>0</v>
      </c>
      <c r="J26" s="15">
        <f t="shared" si="20"/>
        <v>0</v>
      </c>
      <c r="K26" s="15">
        <f t="shared" si="21"/>
        <v>0</v>
      </c>
      <c r="L26" s="15">
        <f t="shared" si="22"/>
        <v>0</v>
      </c>
      <c r="M26" s="30"/>
      <c r="N26" s="30"/>
      <c r="O26" s="30"/>
      <c r="P26" s="31">
        <f t="shared" si="23"/>
        <v>0</v>
      </c>
      <c r="Q26" s="21"/>
      <c r="R26" s="29">
        <f t="shared" si="24"/>
        <v>0</v>
      </c>
      <c r="S26" s="4"/>
    </row>
    <row r="27" spans="1:19">
      <c r="A27" s="13"/>
      <c r="B27" s="14" t="e">
        <f>LOOKUP(1,0/((学员资料表!$A$2:$A$2000=16)*(学员资料表!$C$2:$C$2000=$R$2)),学员资料表!$B$2:$B$2000)</f>
        <v>#N/A</v>
      </c>
      <c r="C27" s="15">
        <f t="shared" ref="C26:C31" si="26">(IF(C50="参加",1,0)+IF(C74="参加",1,0)+IF(C98="参加",1,0)+IF(C122="参加",1,0)+IF(C146="参加",1,0))/$U$15</f>
        <v>0</v>
      </c>
      <c r="D27" s="15">
        <f t="shared" si="25"/>
        <v>0</v>
      </c>
      <c r="E27" s="15">
        <f>(E50/$U$4+E74/$U$4+E98/$U$4+E122/$U$4++E146/$U$4)/4</f>
        <v>0</v>
      </c>
      <c r="F27" s="15">
        <f>(IF(F50/$U$5&gt;1,1,F50/$U$5)+IF(F74/$U$5&gt;1,1,F74/$U$5)+IF(F98/$U$5&gt;1,1,F98/$U$5)+IF(F122/$U$5&gt;1,1,F122/$U$5)+IF(F146/$U$5&gt;1,1,F146/$U$5))/$U$15</f>
        <v>0</v>
      </c>
      <c r="G27" s="21"/>
      <c r="H27" s="21"/>
      <c r="I27" s="15">
        <f t="shared" si="19"/>
        <v>0</v>
      </c>
      <c r="J27" s="15">
        <f t="shared" si="20"/>
        <v>0</v>
      </c>
      <c r="K27" s="15">
        <f t="shared" si="21"/>
        <v>0</v>
      </c>
      <c r="L27" s="15">
        <f t="shared" si="22"/>
        <v>0</v>
      </c>
      <c r="M27" s="30"/>
      <c r="N27" s="30"/>
      <c r="O27" s="30"/>
      <c r="P27" s="31">
        <f t="shared" si="23"/>
        <v>0</v>
      </c>
      <c r="Q27" s="21"/>
      <c r="R27" s="29">
        <f t="shared" si="24"/>
        <v>0</v>
      </c>
      <c r="S27" s="4"/>
    </row>
    <row r="28" spans="1:19">
      <c r="A28" s="13"/>
      <c r="B28" s="14" t="e">
        <f>LOOKUP(1,0/((学员资料表!$A$2:$A$2000=17)*(学员资料表!$C$2:$C$2000=$R$2)),学员资料表!$B$2:$B$2000)</f>
        <v>#N/A</v>
      </c>
      <c r="C28" s="15">
        <f t="shared" si="26"/>
        <v>0</v>
      </c>
      <c r="D28" s="15">
        <f t="shared" si="25"/>
        <v>0</v>
      </c>
      <c r="E28" s="15">
        <f>(E51/$U$4+E75/$U$4+E99/$U$4+E123/$U$4++E147/$U$4)/4</f>
        <v>0</v>
      </c>
      <c r="F28" s="15">
        <f>(IF(F51/$U$5&gt;1,1,F51/$U$5)+IF(F75/$U$5&gt;1,1,F75/$U$5)+IF(F99/$U$5&gt;1,1,F99/$U$5)+IF(F123/$U$5&gt;1,1,F123/$U$5)+IF(F147/$U$5&gt;1,1,F147/$U$5))/$U$15</f>
        <v>0</v>
      </c>
      <c r="G28" s="21"/>
      <c r="H28" s="21"/>
      <c r="I28" s="15">
        <f t="shared" si="19"/>
        <v>0</v>
      </c>
      <c r="J28" s="15">
        <f t="shared" si="20"/>
        <v>0</v>
      </c>
      <c r="K28" s="15">
        <f t="shared" si="21"/>
        <v>0</v>
      </c>
      <c r="L28" s="15">
        <f t="shared" si="22"/>
        <v>0</v>
      </c>
      <c r="M28" s="30"/>
      <c r="N28" s="30"/>
      <c r="O28" s="30"/>
      <c r="P28" s="31">
        <f t="shared" si="23"/>
        <v>0</v>
      </c>
      <c r="Q28" s="21"/>
      <c r="R28" s="29">
        <f t="shared" si="24"/>
        <v>0</v>
      </c>
      <c r="S28" s="4"/>
    </row>
    <row r="29" spans="1:19">
      <c r="A29" s="13"/>
      <c r="B29" s="14" t="e">
        <f>LOOKUP(1,0/((学员资料表!$A$2:$A$2000=18)*(学员资料表!$C$2:$C$2000=$R$2)),学员资料表!$B$2:$B$2000)</f>
        <v>#N/A</v>
      </c>
      <c r="C29" s="15">
        <f t="shared" si="26"/>
        <v>0</v>
      </c>
      <c r="D29" s="15">
        <f t="shared" si="25"/>
        <v>0</v>
      </c>
      <c r="E29" s="15">
        <f>(E52/$U$4+E76/$U$4+E100/$U$4+E124/$U$4++E148/$U$4)/4</f>
        <v>0</v>
      </c>
      <c r="F29" s="15">
        <f>(IF(F52/$U$5&gt;1,1,F52/$U$5)+IF(F76/$U$5&gt;1,1,F76/$U$5)+IF(F100/$U$5&gt;1,1,F100/$U$5)+IF(F124/$U$5&gt;1,1,F124/$U$5)+IF(F148/$U$5&gt;1,1,F148/$U$5))/$U$15</f>
        <v>0</v>
      </c>
      <c r="G29" s="21"/>
      <c r="H29" s="21"/>
      <c r="I29" s="15">
        <f t="shared" si="19"/>
        <v>0</v>
      </c>
      <c r="J29" s="15">
        <f t="shared" si="20"/>
        <v>0</v>
      </c>
      <c r="K29" s="15">
        <f t="shared" si="21"/>
        <v>0</v>
      </c>
      <c r="L29" s="15">
        <f t="shared" si="22"/>
        <v>0</v>
      </c>
      <c r="M29" s="30"/>
      <c r="N29" s="30"/>
      <c r="O29" s="30"/>
      <c r="P29" s="31">
        <f t="shared" si="23"/>
        <v>0</v>
      </c>
      <c r="Q29" s="21"/>
      <c r="R29" s="29">
        <f t="shared" si="24"/>
        <v>0</v>
      </c>
      <c r="S29" s="4"/>
    </row>
    <row r="30" spans="1:19">
      <c r="A30" s="13"/>
      <c r="B30" s="14" t="e">
        <f>LOOKUP(1,0/((学员资料表!$A$2:$A$2000=19)*(学员资料表!$C$2:$C$2000=$R$2)),学员资料表!$B$2:$B$2000)</f>
        <v>#N/A</v>
      </c>
      <c r="C30" s="15">
        <f t="shared" si="26"/>
        <v>0</v>
      </c>
      <c r="D30" s="15">
        <f t="shared" si="25"/>
        <v>0</v>
      </c>
      <c r="E30" s="15">
        <f>(E53/$U$4+E77/$U$4+E101/$U$4+E125/$U$4++E149/$U$4)/4</f>
        <v>0</v>
      </c>
      <c r="F30" s="15">
        <f>(IF(F53/$U$5&gt;1,1,F53/$U$5)+IF(F77/$U$5&gt;1,1,F77/$U$5)+IF(F101/$U$5&gt;1,1,F101/$U$5)+IF(F125/$U$5&gt;1,1,F125/$U$5)+IF(F149/$U$5&gt;1,1,F149/$U$5))/$U$15</f>
        <v>0</v>
      </c>
      <c r="G30" s="21"/>
      <c r="H30" s="21"/>
      <c r="I30" s="15">
        <f t="shared" si="19"/>
        <v>0</v>
      </c>
      <c r="J30" s="15">
        <f t="shared" si="20"/>
        <v>0</v>
      </c>
      <c r="K30" s="15">
        <f t="shared" si="21"/>
        <v>0</v>
      </c>
      <c r="L30" s="15">
        <f t="shared" si="22"/>
        <v>0</v>
      </c>
      <c r="M30" s="30"/>
      <c r="N30" s="30"/>
      <c r="O30" s="30"/>
      <c r="P30" s="31">
        <f t="shared" si="23"/>
        <v>0</v>
      </c>
      <c r="Q30" s="21"/>
      <c r="R30" s="29">
        <f t="shared" si="24"/>
        <v>0</v>
      </c>
      <c r="S30" s="4"/>
    </row>
    <row r="31" spans="1:19">
      <c r="A31" s="19"/>
      <c r="B31" s="14" t="e">
        <f>LOOKUP(1,0/((学员资料表!$A$2:$A$2000=20)*(学员资料表!$C$2:$C$2000=$R$2)),学员资料表!$B$2:$B$2000)</f>
        <v>#N/A</v>
      </c>
      <c r="C31" s="15">
        <f t="shared" si="26"/>
        <v>0</v>
      </c>
      <c r="D31" s="15">
        <f t="shared" si="25"/>
        <v>0</v>
      </c>
      <c r="E31" s="15">
        <f>(E54/$U$4+E78/$U$4+E102/$U$4+E126/$U$4++E150/$U$4)/4</f>
        <v>0</v>
      </c>
      <c r="F31" s="15">
        <f>(IF(F54/$U$5&gt;1,1,F54/$U$5)+IF(F78/$U$5&gt;1,1,F78/$U$5)+IF(F102/$U$5&gt;1,1,F102/$U$5)+IF(F126/$U$5&gt;1,1,F126/$U$5)+IF(F150/$U$5&gt;1,1,F150/$U$5))/$U$15</f>
        <v>0</v>
      </c>
      <c r="G31" s="21"/>
      <c r="H31" s="21"/>
      <c r="I31" s="15">
        <f t="shared" si="19"/>
        <v>0</v>
      </c>
      <c r="J31" s="15">
        <f t="shared" si="20"/>
        <v>0</v>
      </c>
      <c r="K31" s="15">
        <f t="shared" si="21"/>
        <v>0</v>
      </c>
      <c r="L31" s="15">
        <f t="shared" si="22"/>
        <v>0</v>
      </c>
      <c r="M31" s="30"/>
      <c r="N31" s="30"/>
      <c r="O31" s="30"/>
      <c r="P31" s="31">
        <f t="shared" si="23"/>
        <v>0</v>
      </c>
      <c r="Q31" s="21"/>
      <c r="R31" s="29">
        <f t="shared" si="24"/>
        <v>0</v>
      </c>
      <c r="S31" s="4"/>
    </row>
    <row r="32" spans="1:19">
      <c r="A32" s="17"/>
      <c r="B32" s="17" t="s">
        <v>54</v>
      </c>
      <c r="C32" s="18">
        <f>SUM(C12:C31)/$B$2</f>
        <v>0</v>
      </c>
      <c r="D32" s="18">
        <f>SUM(D12:D31)/$B$2</f>
        <v>0</v>
      </c>
      <c r="E32" s="18">
        <f>SUM(E12:E31)/$B$2</f>
        <v>0</v>
      </c>
      <c r="F32" s="18">
        <f>SUM(F12:F31)/$B$2</f>
        <v>0</v>
      </c>
      <c r="G32" s="18" t="e">
        <f>#REF!/A32</f>
        <v>#REF!</v>
      </c>
      <c r="H32" s="18" t="e">
        <f>#REF!/A32</f>
        <v>#REF!</v>
      </c>
      <c r="I32" s="18">
        <f>SUM(I12:I31)/$B$2</f>
        <v>0</v>
      </c>
      <c r="J32" s="18">
        <f t="shared" ref="I32:L32" si="27">SUM(J12:J31)/$B$2</f>
        <v>0</v>
      </c>
      <c r="K32" s="18">
        <f t="shared" si="27"/>
        <v>0</v>
      </c>
      <c r="L32" s="18">
        <f t="shared" si="27"/>
        <v>0</v>
      </c>
      <c r="M32" s="17"/>
      <c r="N32" s="17"/>
      <c r="O32" s="17"/>
      <c r="P32" s="18">
        <f>SUM(P12:P31)/$B$2</f>
        <v>0</v>
      </c>
      <c r="Q32" s="17"/>
      <c r="R32" s="18">
        <f>SUM(R12:R31)/$B$2</f>
        <v>0</v>
      </c>
      <c r="S32" s="4"/>
    </row>
    <row r="33" spans="1:18">
      <c r="A33" s="17"/>
      <c r="B33" s="17"/>
      <c r="C33" s="18"/>
      <c r="D33" s="18"/>
      <c r="E33" s="18"/>
      <c r="F33" s="18"/>
      <c r="G33" s="18"/>
      <c r="H33" s="18"/>
      <c r="I33" s="17"/>
      <c r="J33" s="17"/>
      <c r="K33" s="17"/>
      <c r="L33" s="17"/>
      <c r="M33" s="17"/>
      <c r="N33" s="17"/>
      <c r="O33" s="17"/>
      <c r="P33" s="17"/>
      <c r="Q33" s="33"/>
      <c r="R33" s="33"/>
    </row>
    <row r="34" ht="34" customHeight="1" spans="1:19">
      <c r="A34" s="11" t="s">
        <v>46</v>
      </c>
      <c r="B34" s="11" t="s">
        <v>3</v>
      </c>
      <c r="C34" s="12" t="s">
        <v>58</v>
      </c>
      <c r="D34" s="12" t="s">
        <v>59</v>
      </c>
      <c r="E34" s="12" t="s">
        <v>47</v>
      </c>
      <c r="F34" s="12" t="s">
        <v>60</v>
      </c>
      <c r="G34" s="12" t="s">
        <v>61</v>
      </c>
      <c r="H34" s="12" t="s">
        <v>62</v>
      </c>
      <c r="I34" s="27" t="s">
        <v>53</v>
      </c>
      <c r="J34" s="28" t="s">
        <v>63</v>
      </c>
      <c r="K34" s="12" t="s">
        <v>11</v>
      </c>
      <c r="L34" s="12" t="s">
        <v>64</v>
      </c>
      <c r="M34" s="12" t="s">
        <v>65</v>
      </c>
      <c r="N34" s="28" t="s">
        <v>40</v>
      </c>
      <c r="O34" s="32" t="s">
        <v>66</v>
      </c>
      <c r="P34" s="12" t="s">
        <v>67</v>
      </c>
      <c r="Q34" s="28" t="s">
        <v>68</v>
      </c>
      <c r="R34" s="12" t="s">
        <v>69</v>
      </c>
      <c r="S34" s="27" t="s">
        <v>45</v>
      </c>
    </row>
    <row r="35" spans="1:21">
      <c r="A35" s="20" t="str">
        <f>LOOKUP(1,0/((月周日对应表!$A$2:$A$2000=A34)*(月周日对应表!$B$2:$B$2000=$L$2)),月周日对应表!$C$2:$C$2000)</f>
        <v>5.30-6.05</v>
      </c>
      <c r="B35" s="14" t="str">
        <f t="shared" ref="B35:B54" si="28">B12</f>
        <v>双雅</v>
      </c>
      <c r="C35" s="21" t="str">
        <f>IF(COUNTIFS(源数据!$C$1:$C$9352,$R$2,源数据!$A$1:$A$9352,$A$35,源数据!$D$1:$D$9352,B35,源数据!$T$1:$T$9352,"=是"),"参加","")</f>
        <v/>
      </c>
      <c r="D35" s="21" t="str">
        <f>IF(COUNTIFS(源数据!$C$1:$C$9352,$R$2,源数据!$A$1:$A$9352,$A$35,源数据!$D$1:$D$9352,B35,源数据!$S$1:$S$9352,"=是"),"参加","")</f>
        <v/>
      </c>
      <c r="E35" s="21">
        <f>COUNTIFS(源数据!$C$1:$C$9352,$R$2,源数据!$A$1:$A$9352,$A$35,源数据!$D$1:$D$9352,B35,源数据!$F$1:$F$9352,"&gt;=1")</f>
        <v>0</v>
      </c>
      <c r="F35" s="21">
        <f>SUMIFS(源数据!$G$2:$G$9352,源数据!$C$2:$C$9352,$R$2,源数据!$D$2:$D$9352,B35,源数据!$A$2:$A$9352,$A$35)</f>
        <v>0</v>
      </c>
      <c r="G35" s="21">
        <f>SUMIFS(源数据!$I$2:$I$9352,源数据!$C$2:$C$9352,$R$2,源数据!$D$2:$D$9352,B35,源数据!$A$2:$A$9352,$A$35)</f>
        <v>0</v>
      </c>
      <c r="H35" s="21">
        <f>SUMIFS(源数据!$H$2:$H$9352,源数据!$C$2:$C$9352,$R$2,源数据!$D$2:$D$9352,B35,源数据!$A$2:$A$9352,$A$35)</f>
        <v>0</v>
      </c>
      <c r="I35" s="21">
        <f>COUNTIFS(源数据!$C$1:$C$9352,$R$2,源数据!$A$1:$A$9352,$A$35,源数据!$D$1:$D$9352,B35,源数据!$J$1:$J$9352,"&gt;=1")</f>
        <v>0</v>
      </c>
      <c r="J35" s="21">
        <f>COUNTIFS(源数据!$C$1:$C$9352,$R$2,源数据!$A$1:$A$9352,$A$35,源数据!$D$1:$D$9352,B35,源数据!$K$1:$K$9352,"=是")</f>
        <v>0</v>
      </c>
      <c r="K35" s="21">
        <f>SUMIFS(源数据!$L$2:$L$9352,源数据!$C$2:$C$9352,$R$2,源数据!$D$2:$D$9352,B35,源数据!$A$2:$A$9352,$A$35)</f>
        <v>0</v>
      </c>
      <c r="L35" s="21">
        <f>SUMIFS(源数据!$M$2:$M$9352,源数据!$C$2:$C$9352,$R$2,源数据!$D$2:$D$9352,B35,源数据!$A$2:$A$9352,$A$35)</f>
        <v>0</v>
      </c>
      <c r="M35" s="21"/>
      <c r="N35" s="21"/>
      <c r="O35" s="21">
        <v>1</v>
      </c>
      <c r="P35" s="21">
        <f>COUNTIFS(源数据!$C$1:$C$9352,$R$2,源数据!$A$1:$A$9352,$A$35,源数据!$D$1:$D$9352,B35,源数据!$Q$1:$Q$9352,"&lt;&gt;")</f>
        <v>0</v>
      </c>
      <c r="Q35" s="21">
        <f>SUMIFS(源数据!$R$2:$R$9352,源数据!$C$2:$C$9352,$R$2,源数据!$D$2:$D$9352,B35,源数据!$A$2:$A$9352,$A$35)</f>
        <v>0</v>
      </c>
      <c r="R35" s="21">
        <f>COUNTIFS(源数据!$C$1:$C$9352,$R$2,源数据!$A$1:$A$9352,$A$35,源数据!$D$1:$D$9352,B35,源数据!$U$1:$U$9352,"=是")</f>
        <v>0</v>
      </c>
      <c r="S35" s="4"/>
      <c r="U35">
        <f>SUMIFS(R35:R48,S35:S48,111,T35:T48,222,V35:V48,222)</f>
        <v>0</v>
      </c>
    </row>
    <row r="36" spans="1:19">
      <c r="A36" s="22"/>
      <c r="B36" s="14" t="str">
        <f t="shared" si="28"/>
        <v>团洁</v>
      </c>
      <c r="C36" s="21" t="str">
        <f>IF(COUNTIFS(源数据!$C$1:$C$9352,$R$2,源数据!$A$1:$A$9352,$A$35,源数据!$D$1:$D$9352,B36,源数据!$T$1:$T$9352,"=是"),"参加","")</f>
        <v/>
      </c>
      <c r="D36" s="21" t="str">
        <f>IF(COUNTIFS(源数据!$C$1:$C$9352,$R$2,源数据!$A$1:$A$9352,$A$35,源数据!$D$1:$D$9352,B36,源数据!$S$1:$S$9352,"=是"),"参加","")</f>
        <v/>
      </c>
      <c r="E36" s="21">
        <f>COUNTIFS(源数据!$C$1:$C$9352,$R$2,源数据!$A$1:$A$9352,$A$35,源数据!$D$1:$D$9352,B36,源数据!$F$1:$F$9352,"&gt;=1")</f>
        <v>0</v>
      </c>
      <c r="F36" s="21">
        <f>SUMIFS(源数据!$G$2:$G$9352,源数据!$C$2:$C$9352,$R$2,源数据!$D$2:$D$9352,B36,源数据!$A$2:$A$9352,$A$35)</f>
        <v>0</v>
      </c>
      <c r="G36" s="21">
        <f>SUMIFS(源数据!$I$2:$I$9352,源数据!$C$2:$C$9352,$R$2,源数据!$D$2:$D$9352,B36,源数据!$A$2:$A$9352,$A$35)</f>
        <v>0</v>
      </c>
      <c r="H36" s="21">
        <f>SUMIFS(源数据!$H$2:$H$9352,源数据!$C$2:$C$9352,$R$2,源数据!$D$2:$D$9352,B36,源数据!$A$2:$A$9352,$A$35)</f>
        <v>0</v>
      </c>
      <c r="I36" s="21">
        <f>COUNTIFS(源数据!$C$1:$C$9352,$R$2,源数据!$A$1:$A$9352,$A$35,源数据!$D$1:$D$9352,B36,源数据!$J$1:$J$9352,"&gt;=1")</f>
        <v>0</v>
      </c>
      <c r="J36" s="21">
        <f>COUNTIFS(源数据!$C$1:$C$9352,$R$2,源数据!$A$1:$A$9352,$A$35,源数据!$D$1:$D$9352,B36,源数据!$K$1:$K$9352,"=是")</f>
        <v>0</v>
      </c>
      <c r="K36" s="21">
        <f>SUMIFS(源数据!$L$2:$L$9352,源数据!$C$2:$C$9352,$R$2,源数据!$D$2:$D$9352,B36,源数据!$A$2:$A$9352,$A$35)</f>
        <v>0</v>
      </c>
      <c r="L36" s="21">
        <f>SUMIFS(源数据!$M$2:$M$9352,源数据!$C$2:$C$9352,$R$2,源数据!$D$2:$D$9352,B36,源数据!$A$2:$A$9352,$A$35)</f>
        <v>0</v>
      </c>
      <c r="M36" s="21"/>
      <c r="N36" s="21">
        <v>20</v>
      </c>
      <c r="O36" s="21">
        <v>1</v>
      </c>
      <c r="P36" s="21">
        <f>COUNTIFS(源数据!$C$1:$C$9352,$R$2,源数据!$A$1:$A$9352,$A$35,源数据!$D$1:$D$9352,B36,源数据!$Q$1:$Q$9352,"&lt;&gt;")</f>
        <v>0</v>
      </c>
      <c r="Q36" s="21">
        <f>SUMIFS(源数据!$R$2:$R$9352,源数据!$C$2:$C$9352,$R$2,源数据!$D$2:$D$9352,B36,源数据!$A$2:$A$9352,$A$35)</f>
        <v>0</v>
      </c>
      <c r="R36" s="21">
        <f>COUNTIFS(源数据!$C$1:$C$9352,$R$2,源数据!$A$1:$A$9352,$A$35,源数据!$D$1:$D$9352,B36,源数据!$U$1:$U$9352,"=是")</f>
        <v>0</v>
      </c>
      <c r="S36" s="4"/>
    </row>
    <row r="37" spans="1:19">
      <c r="A37" s="22"/>
      <c r="B37" s="14" t="str">
        <f t="shared" si="28"/>
        <v>丽英</v>
      </c>
      <c r="C37" s="21" t="str">
        <f>IF(COUNTIFS(源数据!$C$1:$C$9352,$R$2,源数据!$A$1:$A$9352,$A$35,源数据!$D$1:$D$9352,B37,源数据!$T$1:$T$9352,"=是"),"参加","")</f>
        <v/>
      </c>
      <c r="D37" s="21" t="str">
        <f>IF(COUNTIFS(源数据!$C$1:$C$9352,$R$2,源数据!$A$1:$A$9352,$A$35,源数据!$D$1:$D$9352,B37,源数据!$S$1:$S$9352,"=是"),"参加","")</f>
        <v/>
      </c>
      <c r="E37" s="21">
        <f>COUNTIFS(源数据!$C$1:$C$9352,$R$2,源数据!$A$1:$A$9352,$A$35,源数据!$D$1:$D$9352,B37,源数据!$F$1:$F$9352,"&gt;=1")</f>
        <v>0</v>
      </c>
      <c r="F37" s="21">
        <f>SUMIFS(源数据!$G$2:$G$9352,源数据!$C$2:$C$9352,$R$2,源数据!$D$2:$D$9352,B37,源数据!$A$2:$A$9352,$A$35)</f>
        <v>0</v>
      </c>
      <c r="G37" s="21">
        <f>SUMIFS(源数据!$I$2:$I$9352,源数据!$C$2:$C$9352,$R$2,源数据!$D$2:$D$9352,B37,源数据!$A$2:$A$9352,$A$35)</f>
        <v>0</v>
      </c>
      <c r="H37" s="21">
        <f>SUMIFS(源数据!$H$2:$H$9352,源数据!$C$2:$C$9352,$R$2,源数据!$D$2:$D$9352,B37,源数据!$A$2:$A$9352,$A$35)</f>
        <v>0</v>
      </c>
      <c r="I37" s="21">
        <f>COUNTIFS(源数据!$C$1:$C$9352,$R$2,源数据!$A$1:$A$9352,$A$35,源数据!$D$1:$D$9352,B37,源数据!$J$1:$J$9352,"&gt;=1")</f>
        <v>0</v>
      </c>
      <c r="J37" s="21">
        <f>COUNTIFS(源数据!$C$1:$C$9352,$R$2,源数据!$A$1:$A$9352,$A$35,源数据!$D$1:$D$9352,B37,源数据!$K$1:$K$9352,"=是")</f>
        <v>0</v>
      </c>
      <c r="K37" s="21">
        <f>SUMIFS(源数据!$L$2:$L$9352,源数据!$C$2:$C$9352,$R$2,源数据!$D$2:$D$9352,B37,源数据!$A$2:$A$9352,$A$35)</f>
        <v>0</v>
      </c>
      <c r="L37" s="21">
        <f>SUMIFS(源数据!$M$2:$M$9352,源数据!$C$2:$C$9352,$R$2,源数据!$D$2:$D$9352,B37,源数据!$A$2:$A$9352,$A$35)</f>
        <v>0</v>
      </c>
      <c r="M37" s="21"/>
      <c r="N37" s="21"/>
      <c r="O37" s="21"/>
      <c r="P37" s="21">
        <f>COUNTIFS(源数据!$C$1:$C$9352,$R$2,源数据!$A$1:$A$9352,$A$35,源数据!$D$1:$D$9352,B37,源数据!$Q$1:$Q$9352,"&lt;&gt;")</f>
        <v>0</v>
      </c>
      <c r="Q37" s="21">
        <f>SUMIFS(源数据!$R$2:$R$9352,源数据!$C$2:$C$9352,$R$2,源数据!$D$2:$D$9352,B37,源数据!$A$2:$A$9352,$A$35)</f>
        <v>0</v>
      </c>
      <c r="R37" s="21">
        <f>COUNTIFS(源数据!$C$1:$C$9352,$R$2,源数据!$A$1:$A$9352,$A$35,源数据!$D$1:$D$9352,B37,源数据!$U$1:$U$9352,"=是")</f>
        <v>0</v>
      </c>
      <c r="S37" s="4"/>
    </row>
    <row r="38" spans="1:19">
      <c r="A38" s="22"/>
      <c r="B38" s="14" t="str">
        <f t="shared" si="28"/>
        <v>跋芳</v>
      </c>
      <c r="C38" s="21" t="str">
        <f>IF(COUNTIFS(源数据!$C$1:$C$9352,$R$2,源数据!$A$1:$A$9352,$A$35,源数据!$D$1:$D$9352,B38,源数据!$T$1:$T$9352,"=是"),"参加","")</f>
        <v/>
      </c>
      <c r="D38" s="21" t="str">
        <f>IF(COUNTIFS(源数据!$C$1:$C$9352,$R$2,源数据!$A$1:$A$9352,$A$35,源数据!$D$1:$D$9352,B38,源数据!$S$1:$S$9352,"=是"),"参加","")</f>
        <v/>
      </c>
      <c r="E38" s="21">
        <f>COUNTIFS(源数据!$C$1:$C$9352,$R$2,源数据!$A$1:$A$9352,$A$35,源数据!$D$1:$D$9352,B38,源数据!$F$1:$F$9352,"&gt;=1")</f>
        <v>0</v>
      </c>
      <c r="F38" s="21">
        <f>SUMIFS(源数据!$G$2:$G$9352,源数据!$C$2:$C$9352,$R$2,源数据!$D$2:$D$9352,B38,源数据!$A$2:$A$9352,$A$35)</f>
        <v>0</v>
      </c>
      <c r="G38" s="21">
        <f>SUMIFS(源数据!$I$2:$I$9352,源数据!$C$2:$C$9352,$R$2,源数据!$D$2:$D$9352,B38,源数据!$A$2:$A$9352,$A$35)</f>
        <v>0</v>
      </c>
      <c r="H38" s="21">
        <f>SUMIFS(源数据!$H$2:$H$9352,源数据!$C$2:$C$9352,$R$2,源数据!$D$2:$D$9352,B38,源数据!$A$2:$A$9352,$A$35)</f>
        <v>0</v>
      </c>
      <c r="I38" s="21">
        <f>COUNTIFS(源数据!$C$1:$C$9352,$R$2,源数据!$A$1:$A$9352,$A$35,源数据!$D$1:$D$9352,B38,源数据!$J$1:$J$9352,"&gt;=1")</f>
        <v>0</v>
      </c>
      <c r="J38" s="21">
        <f>COUNTIFS(源数据!$C$1:$C$9352,$R$2,源数据!$A$1:$A$9352,$A$35,源数据!$D$1:$D$9352,B38,源数据!$K$1:$K$9352,"=是")</f>
        <v>0</v>
      </c>
      <c r="K38" s="21">
        <f>SUMIFS(源数据!$L$2:$L$9352,源数据!$C$2:$C$9352,$R$2,源数据!$D$2:$D$9352,B38,源数据!$A$2:$A$9352,$A$35)</f>
        <v>0</v>
      </c>
      <c r="L38" s="21">
        <f>SUMIFS(源数据!$M$2:$M$9352,源数据!$C$2:$C$9352,$R$2,源数据!$D$2:$D$9352,B38,源数据!$A$2:$A$9352,$A$35)</f>
        <v>0</v>
      </c>
      <c r="M38" s="21"/>
      <c r="N38" s="21">
        <v>5</v>
      </c>
      <c r="O38" s="21"/>
      <c r="P38" s="21">
        <f>COUNTIFS(源数据!$C$1:$C$9352,$R$2,源数据!$A$1:$A$9352,$A$35,源数据!$D$1:$D$9352,B38,源数据!$Q$1:$Q$9352,"&lt;&gt;")</f>
        <v>0</v>
      </c>
      <c r="Q38" s="21">
        <f>SUMIFS(源数据!$R$2:$R$9352,源数据!$C$2:$C$9352,$R$2,源数据!$D$2:$D$9352,B38,源数据!$A$2:$A$9352,$A$35)</f>
        <v>0</v>
      </c>
      <c r="R38" s="21">
        <f>COUNTIFS(源数据!$C$1:$C$9352,$R$2,源数据!$A$1:$A$9352,$A$35,源数据!$D$1:$D$9352,B38,源数据!$U$1:$U$9352,"=是")</f>
        <v>0</v>
      </c>
      <c r="S38" s="4"/>
    </row>
    <row r="39" spans="1:19">
      <c r="A39" s="22"/>
      <c r="B39" s="14" t="str">
        <f t="shared" si="28"/>
        <v>峰艺</v>
      </c>
      <c r="C39" s="21" t="str">
        <f>IF(COUNTIFS(源数据!$C$1:$C$9352,$R$2,源数据!$A$1:$A$9352,$A$35,源数据!$D$1:$D$9352,B39,源数据!$T$1:$T$9352,"=是"),"参加","")</f>
        <v/>
      </c>
      <c r="D39" s="21" t="str">
        <f>IF(COUNTIFS(源数据!$C$1:$C$9352,$R$2,源数据!$A$1:$A$9352,$A$35,源数据!$D$1:$D$9352,B39,源数据!$S$1:$S$9352,"=是"),"参加","")</f>
        <v/>
      </c>
      <c r="E39" s="21">
        <f>COUNTIFS(源数据!$C$1:$C$9352,$R$2,源数据!$A$1:$A$9352,$A$35,源数据!$D$1:$D$9352,B39,源数据!$F$1:$F$9352,"&gt;=1")</f>
        <v>0</v>
      </c>
      <c r="F39" s="21">
        <f>SUMIFS(源数据!$G$2:$G$9352,源数据!$C$2:$C$9352,$R$2,源数据!$D$2:$D$9352,B39,源数据!$A$2:$A$9352,$A$35)</f>
        <v>0</v>
      </c>
      <c r="G39" s="21">
        <f>SUMIFS(源数据!$I$2:$I$9352,源数据!$C$2:$C$9352,$R$2,源数据!$D$2:$D$9352,B39,源数据!$A$2:$A$9352,$A$35)</f>
        <v>0</v>
      </c>
      <c r="H39" s="21">
        <f>SUMIFS(源数据!$H$2:$H$9352,源数据!$C$2:$C$9352,$R$2,源数据!$D$2:$D$9352,B39,源数据!$A$2:$A$9352,$A$35)</f>
        <v>0</v>
      </c>
      <c r="I39" s="21">
        <f>COUNTIFS(源数据!$C$1:$C$9352,$R$2,源数据!$A$1:$A$9352,$A$35,源数据!$D$1:$D$9352,B39,源数据!$J$1:$J$9352,"&gt;=1")</f>
        <v>0</v>
      </c>
      <c r="J39" s="21">
        <f>COUNTIFS(源数据!$C$1:$C$9352,$R$2,源数据!$A$1:$A$9352,$A$35,源数据!$D$1:$D$9352,B39,源数据!$K$1:$K$9352,"=是")</f>
        <v>0</v>
      </c>
      <c r="K39" s="21">
        <f>SUMIFS(源数据!$L$2:$L$9352,源数据!$C$2:$C$9352,$R$2,源数据!$D$2:$D$9352,B39,源数据!$A$2:$A$9352,$A$35)</f>
        <v>0</v>
      </c>
      <c r="L39" s="21">
        <f>SUMIFS(源数据!$M$2:$M$9352,源数据!$C$2:$C$9352,$R$2,源数据!$D$2:$D$9352,B39,源数据!$A$2:$A$9352,$A$35)</f>
        <v>0</v>
      </c>
      <c r="M39" s="21"/>
      <c r="N39" s="21"/>
      <c r="O39" s="21">
        <v>3</v>
      </c>
      <c r="P39" s="21">
        <f>COUNTIFS(源数据!$C$1:$C$9352,$R$2,源数据!$A$1:$A$9352,$A$35,源数据!$D$1:$D$9352,B39,源数据!$Q$1:$Q$9352,"&lt;&gt;")</f>
        <v>0</v>
      </c>
      <c r="Q39" s="21">
        <f>SUMIFS(源数据!$R$2:$R$9352,源数据!$C$2:$C$9352,$R$2,源数据!$D$2:$D$9352,B39,源数据!$A$2:$A$9352,$A$35)</f>
        <v>0</v>
      </c>
      <c r="R39" s="21">
        <f>COUNTIFS(源数据!$C$1:$C$9352,$R$2,源数据!$A$1:$A$9352,$A$35,源数据!$D$1:$D$9352,B39,源数据!$U$1:$U$9352,"=是")</f>
        <v>0</v>
      </c>
      <c r="S39" s="4"/>
    </row>
    <row r="40" spans="1:19">
      <c r="A40" s="22"/>
      <c r="B40" s="14" t="str">
        <f t="shared" si="28"/>
        <v>海婷</v>
      </c>
      <c r="C40" s="21" t="str">
        <f>IF(COUNTIFS(源数据!$C$1:$C$9352,$R$2,源数据!$A$1:$A$9352,$A$35,源数据!$D$1:$D$9352,B40,源数据!$T$1:$T$9352,"=是"),"参加","")</f>
        <v/>
      </c>
      <c r="D40" s="21" t="str">
        <f>IF(COUNTIFS(源数据!$C$1:$C$9352,$R$2,源数据!$A$1:$A$9352,$A$35,源数据!$D$1:$D$9352,B40,源数据!$S$1:$S$9352,"=是"),"参加","")</f>
        <v/>
      </c>
      <c r="E40" s="21">
        <f>COUNTIFS(源数据!$C$1:$C$9352,$R$2,源数据!$A$1:$A$9352,$A$35,源数据!$D$1:$D$9352,B40,源数据!$F$1:$F$9352,"&gt;=1")</f>
        <v>0</v>
      </c>
      <c r="F40" s="21">
        <f>SUMIFS(源数据!$G$2:$G$9352,源数据!$C$2:$C$9352,$R$2,源数据!$D$2:$D$9352,B40,源数据!$A$2:$A$9352,$A$35)</f>
        <v>0</v>
      </c>
      <c r="G40" s="21">
        <f>SUMIFS(源数据!$I$2:$I$9352,源数据!$C$2:$C$9352,$R$2,源数据!$D$2:$D$9352,B40,源数据!$A$2:$A$9352,$A$35)</f>
        <v>0</v>
      </c>
      <c r="H40" s="21">
        <f>SUMIFS(源数据!$H$2:$H$9352,源数据!$C$2:$C$9352,$R$2,源数据!$D$2:$D$9352,B40,源数据!$A$2:$A$9352,$A$35)</f>
        <v>0</v>
      </c>
      <c r="I40" s="21">
        <f>COUNTIFS(源数据!$C$1:$C$9352,$R$2,源数据!$A$1:$A$9352,$A$35,源数据!$D$1:$D$9352,B40,源数据!$J$1:$J$9352,"&gt;=1")</f>
        <v>0</v>
      </c>
      <c r="J40" s="21">
        <f>COUNTIFS(源数据!$C$1:$C$9352,$R$2,源数据!$A$1:$A$9352,$A$35,源数据!$D$1:$D$9352,B40,源数据!$K$1:$K$9352,"=是")</f>
        <v>0</v>
      </c>
      <c r="K40" s="21">
        <f>SUMIFS(源数据!$L$2:$L$9352,源数据!$C$2:$C$9352,$R$2,源数据!$D$2:$D$9352,B40,源数据!$A$2:$A$9352,$A$35)</f>
        <v>0</v>
      </c>
      <c r="L40" s="21">
        <f>SUMIFS(源数据!$M$2:$M$9352,源数据!$C$2:$C$9352,$R$2,源数据!$D$2:$D$9352,B40,源数据!$A$2:$A$9352,$A$35)</f>
        <v>0</v>
      </c>
      <c r="M40" s="21"/>
      <c r="N40" s="21">
        <v>30</v>
      </c>
      <c r="O40" s="21"/>
      <c r="P40" s="21">
        <f>COUNTIFS(源数据!$C$1:$C$9352,$R$2,源数据!$A$1:$A$9352,$A$35,源数据!$D$1:$D$9352,B40,源数据!$Q$1:$Q$9352,"&lt;&gt;")</f>
        <v>0</v>
      </c>
      <c r="Q40" s="21">
        <f>SUMIFS(源数据!$R$2:$R$9352,源数据!$C$2:$C$9352,$R$2,源数据!$D$2:$D$9352,B40,源数据!$A$2:$A$9352,$A$35)</f>
        <v>0</v>
      </c>
      <c r="R40" s="21">
        <f>COUNTIFS(源数据!$C$1:$C$9352,$R$2,源数据!$A$1:$A$9352,$A$35,源数据!$D$1:$D$9352,B40,源数据!$U$1:$U$9352,"=是")</f>
        <v>0</v>
      </c>
      <c r="S40" s="4"/>
    </row>
    <row r="41" spans="1:19">
      <c r="A41" s="22"/>
      <c r="B41" s="14" t="str">
        <f t="shared" si="28"/>
        <v>善言</v>
      </c>
      <c r="C41" s="21" t="str">
        <f>IF(COUNTIFS(源数据!$C$1:$C$9352,$R$2,源数据!$A$1:$A$9352,$A$35,源数据!$D$1:$D$9352,B41,源数据!$T$1:$T$9352,"=是"),"参加","")</f>
        <v/>
      </c>
      <c r="D41" s="21" t="str">
        <f>IF(COUNTIFS(源数据!$C$1:$C$9352,$R$2,源数据!$A$1:$A$9352,$A$35,源数据!$D$1:$D$9352,B41,源数据!$S$1:$S$9352,"=是"),"参加","")</f>
        <v/>
      </c>
      <c r="E41" s="21">
        <f>COUNTIFS(源数据!$C$1:$C$9352,$R$2,源数据!$A$1:$A$9352,$A$35,源数据!$D$1:$D$9352,B41,源数据!$F$1:$F$9352,"&gt;=1")</f>
        <v>0</v>
      </c>
      <c r="F41" s="21">
        <f>SUMIFS(源数据!$G$2:$G$9352,源数据!$C$2:$C$9352,$R$2,源数据!$D$2:$D$9352,B41,源数据!$A$2:$A$9352,$A$35)</f>
        <v>0</v>
      </c>
      <c r="G41" s="21">
        <f>SUMIFS(源数据!$I$2:$I$9352,源数据!$C$2:$C$9352,$R$2,源数据!$D$2:$D$9352,B41,源数据!$A$2:$A$9352,$A$35)</f>
        <v>0</v>
      </c>
      <c r="H41" s="21">
        <f>SUMIFS(源数据!$H$2:$H$9352,源数据!$C$2:$C$9352,$R$2,源数据!$D$2:$D$9352,B41,源数据!$A$2:$A$9352,$A$35)</f>
        <v>0</v>
      </c>
      <c r="I41" s="21">
        <f>COUNTIFS(源数据!$C$1:$C$9352,$R$2,源数据!$A$1:$A$9352,$A$35,源数据!$D$1:$D$9352,B41,源数据!$J$1:$J$9352,"&gt;=1")</f>
        <v>0</v>
      </c>
      <c r="J41" s="21">
        <f>COUNTIFS(源数据!$C$1:$C$9352,$R$2,源数据!$A$1:$A$9352,$A$35,源数据!$D$1:$D$9352,B41,源数据!$K$1:$K$9352,"=是")</f>
        <v>0</v>
      </c>
      <c r="K41" s="21">
        <f>SUMIFS(源数据!$L$2:$L$9352,源数据!$C$2:$C$9352,$R$2,源数据!$D$2:$D$9352,B41,源数据!$A$2:$A$9352,$A$35)</f>
        <v>0</v>
      </c>
      <c r="L41" s="21">
        <f>SUMIFS(源数据!$M$2:$M$9352,源数据!$C$2:$C$9352,$R$2,源数据!$D$2:$D$9352,B41,源数据!$A$2:$A$9352,$A$35)</f>
        <v>0</v>
      </c>
      <c r="M41" s="21"/>
      <c r="N41" s="21">
        <v>6</v>
      </c>
      <c r="O41" s="21">
        <v>1</v>
      </c>
      <c r="P41" s="21">
        <f>COUNTIFS(源数据!$C$1:$C$9352,$R$2,源数据!$A$1:$A$9352,$A$35,源数据!$D$1:$D$9352,B41,源数据!$Q$1:$Q$9352,"&lt;&gt;")</f>
        <v>0</v>
      </c>
      <c r="Q41" s="21">
        <f>SUMIFS(源数据!$R$2:$R$9352,源数据!$C$2:$C$9352,$R$2,源数据!$D$2:$D$9352,B41,源数据!$A$2:$A$9352,$A$35)</f>
        <v>0</v>
      </c>
      <c r="R41" s="21">
        <f>COUNTIFS(源数据!$C$1:$C$9352,$R$2,源数据!$A$1:$A$9352,$A$35,源数据!$D$1:$D$9352,B41,源数据!$U$1:$U$9352,"=是")</f>
        <v>0</v>
      </c>
      <c r="S41" s="4"/>
    </row>
    <row r="42" spans="1:19">
      <c r="A42" s="22"/>
      <c r="B42" s="14" t="str">
        <f t="shared" si="28"/>
        <v>雪仪</v>
      </c>
      <c r="C42" s="21" t="str">
        <f>IF(COUNTIFS(源数据!$C$1:$C$9352,$R$2,源数据!$A$1:$A$9352,$A$35,源数据!$D$1:$D$9352,B42,源数据!$T$1:$T$9352,"=是"),"参加","")</f>
        <v/>
      </c>
      <c r="D42" s="21" t="str">
        <f>IF(COUNTIFS(源数据!$C$1:$C$9352,$R$2,源数据!$A$1:$A$9352,$A$35,源数据!$D$1:$D$9352,B42,源数据!$S$1:$S$9352,"=是"),"参加","")</f>
        <v/>
      </c>
      <c r="E42" s="21">
        <f>COUNTIFS(源数据!$C$1:$C$9352,$R$2,源数据!$A$1:$A$9352,$A$35,源数据!$D$1:$D$9352,B42,源数据!$F$1:$F$9352,"&gt;=1")</f>
        <v>0</v>
      </c>
      <c r="F42" s="21">
        <f>SUMIFS(源数据!$G$2:$G$9352,源数据!$C$2:$C$9352,$R$2,源数据!$D$2:$D$9352,B42,源数据!$A$2:$A$9352,$A$35)</f>
        <v>0</v>
      </c>
      <c r="G42" s="21">
        <f>SUMIFS(源数据!$I$2:$I$9352,源数据!$C$2:$C$9352,$R$2,源数据!$D$2:$D$9352,B42,源数据!$A$2:$A$9352,$A$35)</f>
        <v>0</v>
      </c>
      <c r="H42" s="21">
        <f>SUMIFS(源数据!$H$2:$H$9352,源数据!$C$2:$C$9352,$R$2,源数据!$D$2:$D$9352,B42,源数据!$A$2:$A$9352,$A$35)</f>
        <v>0</v>
      </c>
      <c r="I42" s="21">
        <f>COUNTIFS(源数据!$C$1:$C$9352,$R$2,源数据!$A$1:$A$9352,$A$35,源数据!$D$1:$D$9352,B42,源数据!$J$1:$J$9352,"&gt;=1")</f>
        <v>0</v>
      </c>
      <c r="J42" s="21">
        <f>COUNTIFS(源数据!$C$1:$C$9352,$R$2,源数据!$A$1:$A$9352,$A$35,源数据!$D$1:$D$9352,B42,源数据!$K$1:$K$9352,"=是")</f>
        <v>0</v>
      </c>
      <c r="K42" s="21">
        <f>SUMIFS(源数据!$L$2:$L$9352,源数据!$C$2:$C$9352,$R$2,源数据!$D$2:$D$9352,B42,源数据!$A$2:$A$9352,$A$35)</f>
        <v>0</v>
      </c>
      <c r="L42" s="21">
        <f>SUMIFS(源数据!$M$2:$M$9352,源数据!$C$2:$C$9352,$R$2,源数据!$D$2:$D$9352,B42,源数据!$A$2:$A$9352,$A$35)</f>
        <v>0</v>
      </c>
      <c r="M42" s="21"/>
      <c r="N42" s="21"/>
      <c r="O42" s="21">
        <v>2</v>
      </c>
      <c r="P42" s="21">
        <f>COUNTIFS(源数据!$C$1:$C$9352,$R$2,源数据!$A$1:$A$9352,$A$35,源数据!$D$1:$D$9352,B42,源数据!$Q$1:$Q$9352,"&lt;&gt;")</f>
        <v>0</v>
      </c>
      <c r="Q42" s="21">
        <f>SUMIFS(源数据!$R$2:$R$9352,源数据!$C$2:$C$9352,$R$2,源数据!$D$2:$D$9352,B42,源数据!$A$2:$A$9352,$A$35)</f>
        <v>0</v>
      </c>
      <c r="R42" s="21">
        <f>COUNTIFS(源数据!$C$1:$C$9352,$R$2,源数据!$A$1:$A$9352,$A$35,源数据!$D$1:$D$9352,B42,源数据!$U$1:$U$9352,"=是")</f>
        <v>0</v>
      </c>
      <c r="S42" s="4"/>
    </row>
    <row r="43" spans="1:19">
      <c r="A43" s="22"/>
      <c r="B43" s="14" t="str">
        <f t="shared" si="28"/>
        <v>丽丽</v>
      </c>
      <c r="C43" s="21" t="str">
        <f>IF(COUNTIFS(源数据!$C$1:$C$9352,$R$2,源数据!$A$1:$A$9352,$A$35,源数据!$D$1:$D$9352,B43,源数据!$T$1:$T$9352,"=是"),"参加","")</f>
        <v/>
      </c>
      <c r="D43" s="21" t="str">
        <f>IF(COUNTIFS(源数据!$C$1:$C$9352,$R$2,源数据!$A$1:$A$9352,$A$35,源数据!$D$1:$D$9352,B43,源数据!$S$1:$S$9352,"=是"),"参加","")</f>
        <v/>
      </c>
      <c r="E43" s="21">
        <f>COUNTIFS(源数据!$C$1:$C$9352,$R$2,源数据!$A$1:$A$9352,$A$35,源数据!$D$1:$D$9352,B43,源数据!$F$1:$F$9352,"&gt;=1")</f>
        <v>0</v>
      </c>
      <c r="F43" s="21">
        <f>SUMIFS(源数据!$G$2:$G$9352,源数据!$C$2:$C$9352,$R$2,源数据!$D$2:$D$9352,B43,源数据!$A$2:$A$9352,$A$35)</f>
        <v>0</v>
      </c>
      <c r="G43" s="21">
        <f>SUMIFS(源数据!$I$2:$I$9352,源数据!$C$2:$C$9352,$R$2,源数据!$D$2:$D$9352,B43,源数据!$A$2:$A$9352,$A$35)</f>
        <v>0</v>
      </c>
      <c r="H43" s="21">
        <f>SUMIFS(源数据!$H$2:$H$9352,源数据!$C$2:$C$9352,$R$2,源数据!$D$2:$D$9352,B43,源数据!$A$2:$A$9352,$A$35)</f>
        <v>0</v>
      </c>
      <c r="I43" s="21">
        <f>COUNTIFS(源数据!$C$1:$C$9352,$R$2,源数据!$A$1:$A$9352,$A$35,源数据!$D$1:$D$9352,B43,源数据!$J$1:$J$9352,"&gt;=1")</f>
        <v>0</v>
      </c>
      <c r="J43" s="21">
        <f>COUNTIFS(源数据!$C$1:$C$9352,$R$2,源数据!$A$1:$A$9352,$A$35,源数据!$D$1:$D$9352,B43,源数据!$K$1:$K$9352,"=是")</f>
        <v>0</v>
      </c>
      <c r="K43" s="21">
        <f>SUMIFS(源数据!$L$2:$L$9352,源数据!$C$2:$C$9352,$R$2,源数据!$D$2:$D$9352,B43,源数据!$A$2:$A$9352,$A$35)</f>
        <v>0</v>
      </c>
      <c r="L43" s="21">
        <f>SUMIFS(源数据!$M$2:$M$9352,源数据!$C$2:$C$9352,$R$2,源数据!$D$2:$D$9352,B43,源数据!$A$2:$A$9352,$A$35)</f>
        <v>0</v>
      </c>
      <c r="M43" s="21"/>
      <c r="N43" s="21"/>
      <c r="O43" s="21"/>
      <c r="P43" s="21">
        <f>COUNTIFS(源数据!$C$1:$C$9352,$R$2,源数据!$A$1:$A$9352,$A$35,源数据!$D$1:$D$9352,B43,源数据!$Q$1:$Q$9352,"&lt;&gt;")</f>
        <v>0</v>
      </c>
      <c r="Q43" s="21">
        <f>SUMIFS(源数据!$R$2:$R$9352,源数据!$C$2:$C$9352,$R$2,源数据!$D$2:$D$9352,B43,源数据!$A$2:$A$9352,$A$35)</f>
        <v>0</v>
      </c>
      <c r="R43" s="21">
        <f>COUNTIFS(源数据!$C$1:$C$9352,$R$2,源数据!$A$1:$A$9352,$A$35,源数据!$D$1:$D$9352,B43,源数据!$U$1:$U$9352,"=是")</f>
        <v>0</v>
      </c>
      <c r="S43" s="4"/>
    </row>
    <row r="44" spans="1:19">
      <c r="A44" s="22"/>
      <c r="B44" s="14" t="str">
        <f t="shared" si="28"/>
        <v>婷婷</v>
      </c>
      <c r="C44" s="21" t="str">
        <f>IF(COUNTIFS(源数据!$C$1:$C$9352,$R$2,源数据!$A$1:$A$9352,$A$35,源数据!$D$1:$D$9352,B44,源数据!$T$1:$T$9352,"=是"),"参加","")</f>
        <v/>
      </c>
      <c r="D44" s="21" t="str">
        <f>IF(COUNTIFS(源数据!$C$1:$C$9352,$R$2,源数据!$A$1:$A$9352,$A$35,源数据!$D$1:$D$9352,B44,源数据!$S$1:$S$9352,"=是"),"参加","")</f>
        <v/>
      </c>
      <c r="E44" s="21">
        <f>COUNTIFS(源数据!$C$1:$C$9352,$R$2,源数据!$A$1:$A$9352,$A$35,源数据!$D$1:$D$9352,B44,源数据!$F$1:$F$9352,"&gt;=1")</f>
        <v>0</v>
      </c>
      <c r="F44" s="21">
        <f>SUMIFS(源数据!$G$2:$G$9352,源数据!$C$2:$C$9352,$R$2,源数据!$D$2:$D$9352,B44,源数据!$A$2:$A$9352,$A$35)</f>
        <v>0</v>
      </c>
      <c r="G44" s="21">
        <f>SUMIFS(源数据!$I$2:$I$9352,源数据!$C$2:$C$9352,$R$2,源数据!$D$2:$D$9352,B44,源数据!$A$2:$A$9352,$A$35)</f>
        <v>0</v>
      </c>
      <c r="H44" s="21">
        <f>SUMIFS(源数据!$H$2:$H$9352,源数据!$C$2:$C$9352,$R$2,源数据!$D$2:$D$9352,B44,源数据!$A$2:$A$9352,$A$35)</f>
        <v>0</v>
      </c>
      <c r="I44" s="21">
        <f>COUNTIFS(源数据!$C$1:$C$9352,$R$2,源数据!$A$1:$A$9352,$A$35,源数据!$D$1:$D$9352,B44,源数据!$J$1:$J$9352,"&gt;=1")</f>
        <v>0</v>
      </c>
      <c r="J44" s="21">
        <f>COUNTIFS(源数据!$C$1:$C$9352,$R$2,源数据!$A$1:$A$9352,$A$35,源数据!$D$1:$D$9352,B44,源数据!$K$1:$K$9352,"=是")</f>
        <v>0</v>
      </c>
      <c r="K44" s="21">
        <f>SUMIFS(源数据!$L$2:$L$9352,源数据!$C$2:$C$9352,$R$2,源数据!$D$2:$D$9352,B44,源数据!$A$2:$A$9352,$A$35)</f>
        <v>0</v>
      </c>
      <c r="L44" s="21">
        <f>SUMIFS(源数据!$M$2:$M$9352,源数据!$C$2:$C$9352,$R$2,源数据!$D$2:$D$9352,B44,源数据!$A$2:$A$9352,$A$35)</f>
        <v>0</v>
      </c>
      <c r="M44" s="21"/>
      <c r="N44" s="21"/>
      <c r="O44" s="21"/>
      <c r="P44" s="21">
        <f>COUNTIFS(源数据!$C$1:$C$9352,$R$2,源数据!$A$1:$A$9352,$A$35,源数据!$D$1:$D$9352,B44,源数据!$Q$1:$Q$9352,"&lt;&gt;")</f>
        <v>0</v>
      </c>
      <c r="Q44" s="21">
        <f>SUMIFS(源数据!$R$2:$R$9352,源数据!$C$2:$C$9352,$R$2,源数据!$D$2:$D$9352,B44,源数据!$A$2:$A$9352,$A$35)</f>
        <v>0</v>
      </c>
      <c r="R44" s="21">
        <f>COUNTIFS(源数据!$C$1:$C$9352,$R$2,源数据!$A$1:$A$9352,$A$35,源数据!$D$1:$D$9352,B44,源数据!$U$1:$U$9352,"=是")</f>
        <v>0</v>
      </c>
      <c r="S44" s="4"/>
    </row>
    <row r="45" spans="1:19">
      <c r="A45" s="22"/>
      <c r="B45" s="14" t="str">
        <f t="shared" si="28"/>
        <v>百灵</v>
      </c>
      <c r="C45" s="21" t="str">
        <f>IF(COUNTIFS(源数据!$C$1:$C$9352,$R$2,源数据!$A$1:$A$9352,$A$35,源数据!$D$1:$D$9352,B45,源数据!$T$1:$T$9352,"=是"),"参加","")</f>
        <v/>
      </c>
      <c r="D45" s="21" t="str">
        <f>IF(COUNTIFS(源数据!$C$1:$C$9352,$R$2,源数据!$A$1:$A$9352,$A$35,源数据!$D$1:$D$9352,B45,源数据!$S$1:$S$9352,"=是"),"参加","")</f>
        <v/>
      </c>
      <c r="E45" s="21">
        <f>COUNTIFS(源数据!$C$1:$C$9352,$R$2,源数据!$A$1:$A$9352,$A$35,源数据!$D$1:$D$9352,B45,源数据!$F$1:$F$9352,"&gt;=1")</f>
        <v>0</v>
      </c>
      <c r="F45" s="21">
        <f>SUMIFS(源数据!$G$2:$G$9352,源数据!$C$2:$C$9352,$R$2,源数据!$D$2:$D$9352,B45,源数据!$A$2:$A$9352,$A$35)</f>
        <v>0</v>
      </c>
      <c r="G45" s="21">
        <f>SUMIFS(源数据!$I$2:$I$9352,源数据!$C$2:$C$9352,$R$2,源数据!$D$2:$D$9352,B45,源数据!$A$2:$A$9352,$A$35)</f>
        <v>0</v>
      </c>
      <c r="H45" s="21">
        <f>SUMIFS(源数据!$H$2:$H$9352,源数据!$C$2:$C$9352,$R$2,源数据!$D$2:$D$9352,B45,源数据!$A$2:$A$9352,$A$35)</f>
        <v>0</v>
      </c>
      <c r="I45" s="21">
        <f>COUNTIFS(源数据!$C$1:$C$9352,$R$2,源数据!$A$1:$A$9352,$A$35,源数据!$D$1:$D$9352,B45,源数据!$J$1:$J$9352,"&gt;=1")</f>
        <v>0</v>
      </c>
      <c r="J45" s="21">
        <f>COUNTIFS(源数据!$C$1:$C$9352,$R$2,源数据!$A$1:$A$9352,$A$35,源数据!$D$1:$D$9352,B45,源数据!$K$1:$K$9352,"=是")</f>
        <v>0</v>
      </c>
      <c r="K45" s="21">
        <f>SUMIFS(源数据!$L$2:$L$9352,源数据!$C$2:$C$9352,$R$2,源数据!$D$2:$D$9352,B45,源数据!$A$2:$A$9352,$A$35)</f>
        <v>0</v>
      </c>
      <c r="L45" s="21">
        <f>SUMIFS(源数据!$M$2:$M$9352,源数据!$C$2:$C$9352,$R$2,源数据!$D$2:$D$9352,B45,源数据!$A$2:$A$9352,$A$35)</f>
        <v>0</v>
      </c>
      <c r="M45" s="21"/>
      <c r="N45" s="21">
        <v>10</v>
      </c>
      <c r="O45" s="21"/>
      <c r="P45" s="21">
        <f>COUNTIFS(源数据!$C$1:$C$9352,$R$2,源数据!$A$1:$A$9352,$A$35,源数据!$D$1:$D$9352,B45,源数据!$Q$1:$Q$9352,"&lt;&gt;")</f>
        <v>0</v>
      </c>
      <c r="Q45" s="21">
        <f>SUMIFS(源数据!$R$2:$R$9352,源数据!$C$2:$C$9352,$R$2,源数据!$D$2:$D$9352,B45,源数据!$A$2:$A$9352,$A$35)</f>
        <v>0</v>
      </c>
      <c r="R45" s="21">
        <f>COUNTIFS(源数据!$C$1:$C$9352,$R$2,源数据!$A$1:$A$9352,$A$35,源数据!$D$1:$D$9352,B45,源数据!$U$1:$U$9352,"=是")</f>
        <v>0</v>
      </c>
      <c r="S45" s="4"/>
    </row>
    <row r="46" spans="1:19">
      <c r="A46" s="22"/>
      <c r="B46" s="14" t="e">
        <f t="shared" si="28"/>
        <v>#N/A</v>
      </c>
      <c r="C46" s="21" t="str">
        <f>IF(COUNTIFS(源数据!$C$1:$C$9352,$R$2,源数据!$A$1:$A$9352,$A$35,源数据!$D$1:$D$9352,B46,源数据!$T$1:$T$9352,"=是"),"参加","")</f>
        <v/>
      </c>
      <c r="D46" s="21" t="str">
        <f>IF(COUNTIFS(源数据!$C$1:$C$9352,$R$2,源数据!$A$1:$A$9352,$A$35,源数据!$D$1:$D$9352,B46,源数据!$S$1:$S$9352,"=是"),"参加","")</f>
        <v/>
      </c>
      <c r="E46" s="21">
        <f>COUNTIFS(源数据!$C$1:$C$9352,$R$2,源数据!$A$1:$A$9352,$A$35,源数据!$D$1:$D$9352,B46,源数据!$F$1:$F$9352,"&gt;=1")</f>
        <v>0</v>
      </c>
      <c r="F46" s="21">
        <f>SUMIFS(源数据!$G$2:$G$9352,源数据!$C$2:$C$9352,$R$2,源数据!$D$2:$D$9352,B46,源数据!$A$2:$A$9352,$A$35)</f>
        <v>0</v>
      </c>
      <c r="G46" s="21">
        <f>SUMIFS(源数据!$I$2:$I$9352,源数据!$C$2:$C$9352,$R$2,源数据!$D$2:$D$9352,B46,源数据!$A$2:$A$9352,$A$35)</f>
        <v>0</v>
      </c>
      <c r="H46" s="21">
        <f>SUMIFS(源数据!$H$2:$H$9352,源数据!$C$2:$C$9352,$R$2,源数据!$D$2:$D$9352,B46,源数据!$A$2:$A$9352,$A$35)</f>
        <v>0</v>
      </c>
      <c r="I46" s="21">
        <f>COUNTIFS(源数据!$C$1:$C$9352,$R$2,源数据!$A$1:$A$9352,$A$35,源数据!$D$1:$D$9352,B46,源数据!$J$1:$J$9352,"&gt;=1")</f>
        <v>0</v>
      </c>
      <c r="J46" s="21">
        <f>COUNTIFS(源数据!$C$1:$C$9352,$R$2,源数据!$A$1:$A$9352,$A$35,源数据!$D$1:$D$9352,B46,源数据!$K$1:$K$9352,"=是")</f>
        <v>0</v>
      </c>
      <c r="K46" s="21">
        <f>SUMIFS(源数据!$L$2:$L$9352,源数据!$C$2:$C$9352,$R$2,源数据!$D$2:$D$9352,B46,源数据!$A$2:$A$9352,$A$35)</f>
        <v>0</v>
      </c>
      <c r="L46" s="21">
        <f>SUMIFS(源数据!$M$2:$M$9352,源数据!$C$2:$C$9352,$R$2,源数据!$D$2:$D$9352,B46,源数据!$A$2:$A$9352,$A$35)</f>
        <v>0</v>
      </c>
      <c r="M46" s="21"/>
      <c r="N46" s="21"/>
      <c r="O46" s="21">
        <v>4</v>
      </c>
      <c r="P46" s="21">
        <f>COUNTIFS(源数据!$C$1:$C$9352,$R$2,源数据!$A$1:$A$9352,$A$35,源数据!$D$1:$D$9352,B46,源数据!$Q$1:$Q$9352,"&lt;&gt;")</f>
        <v>0</v>
      </c>
      <c r="Q46" s="21">
        <f>SUMIFS(源数据!$R$2:$R$9352,源数据!$C$2:$C$9352,$R$2,源数据!$D$2:$D$9352,B46,源数据!$A$2:$A$9352,$A$35)</f>
        <v>0</v>
      </c>
      <c r="R46" s="21">
        <f>COUNTIFS(源数据!$C$1:$C$9352,$R$2,源数据!$A$1:$A$9352,$A$35,源数据!$D$1:$D$9352,B46,源数据!$U$1:$U$9352,"=是")</f>
        <v>0</v>
      </c>
      <c r="S46" s="4"/>
    </row>
    <row r="47" spans="1:19">
      <c r="A47" s="22"/>
      <c r="B47" s="14" t="e">
        <f t="shared" si="28"/>
        <v>#N/A</v>
      </c>
      <c r="C47" s="21" t="str">
        <f>IF(COUNTIFS(源数据!$C$1:$C$9352,$R$2,源数据!$A$1:$A$9352,$A$35,源数据!$D$1:$D$9352,B47,源数据!$T$1:$T$9352,"=是"),"参加","")</f>
        <v/>
      </c>
      <c r="D47" s="21" t="str">
        <f>IF(COUNTIFS(源数据!$C$1:$C$9352,$R$2,源数据!$A$1:$A$9352,$A$35,源数据!$D$1:$D$9352,B47,源数据!$S$1:$S$9352,"=是"),"参加","")</f>
        <v/>
      </c>
      <c r="E47" s="21">
        <f>COUNTIFS(源数据!$C$1:$C$9352,$R$2,源数据!$A$1:$A$9352,$A$35,源数据!$D$1:$D$9352,B47,源数据!$F$1:$F$9352,"&gt;=1")</f>
        <v>0</v>
      </c>
      <c r="F47" s="21">
        <f>SUMIFS(源数据!$G$2:$G$9352,源数据!$C$2:$C$9352,$R$2,源数据!$D$2:$D$9352,B47,源数据!$A$2:$A$9352,$A$35)</f>
        <v>0</v>
      </c>
      <c r="G47" s="21">
        <f>SUMIFS(源数据!$I$2:$I$9352,源数据!$C$2:$C$9352,$R$2,源数据!$D$2:$D$9352,B47,源数据!$A$2:$A$9352,$A$35)</f>
        <v>0</v>
      </c>
      <c r="H47" s="21">
        <f>SUMIFS(源数据!$H$2:$H$9352,源数据!$C$2:$C$9352,$R$2,源数据!$D$2:$D$9352,B47,源数据!$A$2:$A$9352,$A$35)</f>
        <v>0</v>
      </c>
      <c r="I47" s="21">
        <f>COUNTIFS(源数据!$C$1:$C$9352,$R$2,源数据!$A$1:$A$9352,$A$35,源数据!$D$1:$D$9352,B47,源数据!$J$1:$J$9352,"&gt;=1")</f>
        <v>0</v>
      </c>
      <c r="J47" s="21">
        <f>COUNTIFS(源数据!$C$1:$C$9352,$R$2,源数据!$A$1:$A$9352,$A$35,源数据!$D$1:$D$9352,B47,源数据!$K$1:$K$9352,"=是")</f>
        <v>0</v>
      </c>
      <c r="K47" s="21">
        <f>SUMIFS(源数据!$L$2:$L$9352,源数据!$C$2:$C$9352,$R$2,源数据!$D$2:$D$9352,B47,源数据!$A$2:$A$9352,$A$35)</f>
        <v>0</v>
      </c>
      <c r="L47" s="21">
        <f>SUMIFS(源数据!$M$2:$M$9352,源数据!$C$2:$C$9352,$R$2,源数据!$D$2:$D$9352,B47,源数据!$A$2:$A$9352,$A$35)</f>
        <v>0</v>
      </c>
      <c r="M47" s="21"/>
      <c r="N47" s="21">
        <v>12</v>
      </c>
      <c r="O47" s="21"/>
      <c r="P47" s="21">
        <f>COUNTIFS(源数据!$C$1:$C$9352,$R$2,源数据!$A$1:$A$9352,$A$35,源数据!$D$1:$D$9352,B47,源数据!$Q$1:$Q$9352,"&lt;&gt;")</f>
        <v>0</v>
      </c>
      <c r="Q47" s="21">
        <f>SUMIFS(源数据!$R$2:$R$9352,源数据!$C$2:$C$9352,$R$2,源数据!$D$2:$D$9352,B47,源数据!$A$2:$A$9352,$A$35)</f>
        <v>0</v>
      </c>
      <c r="R47" s="21">
        <f>COUNTIFS(源数据!$C$1:$C$9352,$R$2,源数据!$A$1:$A$9352,$A$35,源数据!$D$1:$D$9352,B47,源数据!$U$1:$U$9352,"=是")</f>
        <v>0</v>
      </c>
      <c r="S47" s="4"/>
    </row>
    <row r="48" spans="1:19">
      <c r="A48" s="22"/>
      <c r="B48" s="14" t="e">
        <f t="shared" si="28"/>
        <v>#N/A</v>
      </c>
      <c r="C48" s="21" t="str">
        <f>IF(COUNTIFS(源数据!$C$1:$C$9352,$R$2,源数据!$A$1:$A$9352,$A$35,源数据!$D$1:$D$9352,B48,源数据!$T$1:$T$9352,"=是"),"参加","")</f>
        <v/>
      </c>
      <c r="D48" s="21" t="str">
        <f>IF(COUNTIFS(源数据!$C$1:$C$9352,$R$2,源数据!$A$1:$A$9352,$A$35,源数据!$D$1:$D$9352,B48,源数据!$S$1:$S$9352,"=是"),"参加","")</f>
        <v/>
      </c>
      <c r="E48" s="21">
        <f>COUNTIFS(源数据!$C$1:$C$9352,$R$2,源数据!$A$1:$A$9352,$A$35,源数据!$D$1:$D$9352,B48,源数据!$F$1:$F$9352,"&gt;=1")</f>
        <v>0</v>
      </c>
      <c r="F48" s="21">
        <f>SUMIFS(源数据!$G$2:$G$9352,源数据!$C$2:$C$9352,$R$2,源数据!$D$2:$D$9352,B48,源数据!$A$2:$A$9352,$A$35)</f>
        <v>0</v>
      </c>
      <c r="G48" s="21">
        <f>SUMIFS(源数据!$I$2:$I$9352,源数据!$C$2:$C$9352,$R$2,源数据!$D$2:$D$9352,B48,源数据!$A$2:$A$9352,$A$35)</f>
        <v>0</v>
      </c>
      <c r="H48" s="21">
        <f>SUMIFS(源数据!$H$2:$H$9352,源数据!$C$2:$C$9352,$R$2,源数据!$D$2:$D$9352,B48,源数据!$A$2:$A$9352,$A$35)</f>
        <v>0</v>
      </c>
      <c r="I48" s="21">
        <f>COUNTIFS(源数据!$C$1:$C$9352,$R$2,源数据!$A$1:$A$9352,$A$35,源数据!$D$1:$D$9352,B48,源数据!$J$1:$J$9352,"&gt;=1")</f>
        <v>0</v>
      </c>
      <c r="J48" s="21">
        <f>COUNTIFS(源数据!$C$1:$C$9352,$R$2,源数据!$A$1:$A$9352,$A$35,源数据!$D$1:$D$9352,B48,源数据!$K$1:$K$9352,"=是")</f>
        <v>0</v>
      </c>
      <c r="K48" s="21">
        <f>SUMIFS(源数据!$L$2:$L$9352,源数据!$C$2:$C$9352,$R$2,源数据!$D$2:$D$9352,B48,源数据!$A$2:$A$9352,$A$35)</f>
        <v>0</v>
      </c>
      <c r="L48" s="21">
        <f>SUMIFS(源数据!$M$2:$M$9352,源数据!$C$2:$C$9352,$R$2,源数据!$D$2:$D$9352,B48,源数据!$A$2:$A$9352,$A$35)</f>
        <v>0</v>
      </c>
      <c r="M48" s="30"/>
      <c r="N48" s="30">
        <v>18</v>
      </c>
      <c r="O48" s="30">
        <v>1</v>
      </c>
      <c r="P48" s="21">
        <f>COUNTIFS(源数据!$C$1:$C$9352,$R$2,源数据!$A$1:$A$9352,$A$35,源数据!$D$1:$D$9352,B48,源数据!$Q$1:$Q$9352,"&lt;&gt;")</f>
        <v>0</v>
      </c>
      <c r="Q48" s="21">
        <f>SUMIFS(源数据!$R$2:$R$9352,源数据!$C$2:$C$9352,$R$2,源数据!$D$2:$D$9352,B48,源数据!$A$2:$A$9352,$A$35)</f>
        <v>0</v>
      </c>
      <c r="R48" s="21">
        <f>COUNTIFS(源数据!$C$1:$C$9352,$R$2,源数据!$A$1:$A$9352,$A$35,源数据!$D$1:$D$9352,B48,源数据!$U$1:$U$9352,"=是")</f>
        <v>0</v>
      </c>
      <c r="S48" s="4"/>
    </row>
    <row r="49" spans="1:19">
      <c r="A49" s="22"/>
      <c r="B49" s="14" t="e">
        <f t="shared" si="28"/>
        <v>#N/A</v>
      </c>
      <c r="C49" s="21" t="str">
        <f>IF(COUNTIFS(源数据!$C$1:$C$9352,$R$2,源数据!$A$1:$A$9352,$A$35,源数据!$D$1:$D$9352,B49,源数据!$T$1:$T$9352,"=是"),"参加","")</f>
        <v/>
      </c>
      <c r="D49" s="21" t="str">
        <f>IF(COUNTIFS(源数据!$C$1:$C$9352,$R$2,源数据!$A$1:$A$9352,$A$35,源数据!$D$1:$D$9352,B49,源数据!$S$1:$S$9352,"=是"),"参加","")</f>
        <v/>
      </c>
      <c r="E49" s="21">
        <f>COUNTIFS(源数据!$C$1:$C$9352,$R$2,源数据!$A$1:$A$9352,$A$35,源数据!$D$1:$D$9352,B49,源数据!$F$1:$F$9352,"&gt;=1")</f>
        <v>0</v>
      </c>
      <c r="F49" s="21">
        <f>SUMIFS(源数据!$G$2:$G$9352,源数据!$C$2:$C$9352,$R$2,源数据!$D$2:$D$9352,B49,源数据!$A$2:$A$9352,$A$35)</f>
        <v>0</v>
      </c>
      <c r="G49" s="21"/>
      <c r="H49" s="21"/>
      <c r="I49" s="21">
        <f>COUNTIFS(源数据!$C$1:$C$9352,$R$2,源数据!$A$1:$A$9352,$A$35,源数据!$D$1:$D$9352,B49,源数据!$J$1:$J$9352,"&gt;=1")</f>
        <v>0</v>
      </c>
      <c r="J49" s="21">
        <f>COUNTIFS(源数据!$C$1:$C$9352,$R$2,源数据!$A$1:$A$9352,$A$35,源数据!$D$1:$D$9352,B49,源数据!$K$1:$K$9352,"=是")</f>
        <v>0</v>
      </c>
      <c r="K49" s="21">
        <f>SUMIFS(源数据!$L$2:$L$9352,源数据!$C$2:$C$9352,$R$2,源数据!$D$2:$D$9352,B49,源数据!$A$2:$A$9352,$A$35)</f>
        <v>0</v>
      </c>
      <c r="L49" s="21">
        <f>SUMIFS(源数据!$M$2:$M$9352,源数据!$C$2:$C$9352,$R$2,源数据!$D$2:$D$9352,B49,源数据!$A$2:$A$9352,$A$35)</f>
        <v>0</v>
      </c>
      <c r="M49" s="30"/>
      <c r="N49" s="30"/>
      <c r="O49" s="30"/>
      <c r="P49" s="21">
        <f>COUNTIFS(源数据!$C$1:$C$9352,$R$2,源数据!$A$1:$A$9352,$A$35,源数据!$D$1:$D$9352,B49,源数据!$Q$1:$Q$9352,"&lt;&gt;")</f>
        <v>0</v>
      </c>
      <c r="Q49" s="21"/>
      <c r="R49" s="21">
        <f>COUNTIFS(源数据!$C$1:$C$9352,$R$2,源数据!$A$1:$A$9352,$A$35,源数据!$D$1:$D$9352,B49,源数据!$U$1:$U$9352,"=是")</f>
        <v>0</v>
      </c>
      <c r="S49" s="4"/>
    </row>
    <row r="50" spans="1:19">
      <c r="A50" s="22"/>
      <c r="B50" s="14" t="e">
        <f t="shared" si="28"/>
        <v>#N/A</v>
      </c>
      <c r="C50" s="21" t="str">
        <f>IF(COUNTIFS(源数据!$C$1:$C$9352,$R$2,源数据!$A$1:$A$9352,$A$35,源数据!$D$1:$D$9352,B50,源数据!$T$1:$T$9352,"=是"),"参加","")</f>
        <v/>
      </c>
      <c r="D50" s="21" t="str">
        <f>IF(COUNTIFS(源数据!$C$1:$C$9352,$R$2,源数据!$A$1:$A$9352,$A$35,源数据!$D$1:$D$9352,B50,源数据!$S$1:$S$9352,"=是"),"参加","")</f>
        <v/>
      </c>
      <c r="E50" s="21">
        <f>COUNTIFS(源数据!$C$1:$C$9352,$R$2,源数据!$A$1:$A$9352,$A$35,源数据!$D$1:$D$9352,B50,源数据!$F$1:$F$9352,"&gt;=1")</f>
        <v>0</v>
      </c>
      <c r="F50" s="21">
        <f>SUMIFS(源数据!$G$2:$G$9352,源数据!$C$2:$C$9352,$R$2,源数据!$D$2:$D$9352,B50,源数据!$A$2:$A$9352,$A$35)</f>
        <v>0</v>
      </c>
      <c r="G50" s="21"/>
      <c r="H50" s="21"/>
      <c r="I50" s="21">
        <f>COUNTIFS(源数据!$C$1:$C$9352,$R$2,源数据!$A$1:$A$9352,$A$35,源数据!$D$1:$D$9352,B50,源数据!$J$1:$J$9352,"&gt;=1")</f>
        <v>0</v>
      </c>
      <c r="J50" s="21">
        <f>COUNTIFS(源数据!$C$1:$C$9352,$R$2,源数据!$A$1:$A$9352,$A$35,源数据!$D$1:$D$9352,B50,源数据!$K$1:$K$9352,"=是")</f>
        <v>0</v>
      </c>
      <c r="K50" s="21">
        <f>SUMIFS(源数据!$L$2:$L$9352,源数据!$C$2:$C$9352,$R$2,源数据!$D$2:$D$9352,B50,源数据!$A$2:$A$9352,$A$35)</f>
        <v>0</v>
      </c>
      <c r="L50" s="21">
        <f>SUMIFS(源数据!$M$2:$M$9352,源数据!$C$2:$C$9352,$R$2,源数据!$D$2:$D$9352,B50,源数据!$A$2:$A$9352,$A$35)</f>
        <v>0</v>
      </c>
      <c r="M50" s="30"/>
      <c r="N50" s="30"/>
      <c r="O50" s="30"/>
      <c r="P50" s="21">
        <f>COUNTIFS(源数据!$C$1:$C$9352,$R$2,源数据!$A$1:$A$9352,$A$35,源数据!$D$1:$D$9352,B50,源数据!$Q$1:$Q$9352,"&lt;&gt;")</f>
        <v>0</v>
      </c>
      <c r="Q50" s="21"/>
      <c r="R50" s="21">
        <f>COUNTIFS(源数据!$C$1:$C$9352,$R$2,源数据!$A$1:$A$9352,$A$35,源数据!$D$1:$D$9352,B50,源数据!$U$1:$U$9352,"=是")</f>
        <v>0</v>
      </c>
      <c r="S50" s="4"/>
    </row>
    <row r="51" spans="1:19">
      <c r="A51" s="22"/>
      <c r="B51" s="14" t="e">
        <f t="shared" si="28"/>
        <v>#N/A</v>
      </c>
      <c r="C51" s="21" t="str">
        <f>IF(COUNTIFS(源数据!$C$1:$C$9352,$R$2,源数据!$A$1:$A$9352,$A$35,源数据!$D$1:$D$9352,B51,源数据!$T$1:$T$9352,"=是"),"参加","")</f>
        <v/>
      </c>
      <c r="D51" s="21" t="str">
        <f>IF(COUNTIFS(源数据!$C$1:$C$9352,$R$2,源数据!$A$1:$A$9352,$A$35,源数据!$D$1:$D$9352,B51,源数据!$S$1:$S$9352,"=是"),"参加","")</f>
        <v/>
      </c>
      <c r="E51" s="21">
        <f>COUNTIFS(源数据!$C$1:$C$9352,$R$2,源数据!$A$1:$A$9352,$A$35,源数据!$D$1:$D$9352,B51,源数据!$F$1:$F$9352,"&gt;=1")</f>
        <v>0</v>
      </c>
      <c r="F51" s="21">
        <f>SUMIFS(源数据!$G$2:$G$9352,源数据!$C$2:$C$9352,$R$2,源数据!$D$2:$D$9352,B51,源数据!$A$2:$A$9352,$A$35)</f>
        <v>0</v>
      </c>
      <c r="G51" s="21"/>
      <c r="H51" s="21"/>
      <c r="I51" s="21">
        <f>COUNTIFS(源数据!$C$1:$C$9352,$R$2,源数据!$A$1:$A$9352,$A$35,源数据!$D$1:$D$9352,B51,源数据!$J$1:$J$9352,"&gt;=1")</f>
        <v>0</v>
      </c>
      <c r="J51" s="21">
        <f>COUNTIFS(源数据!$C$1:$C$9352,$R$2,源数据!$A$1:$A$9352,$A$35,源数据!$D$1:$D$9352,B51,源数据!$K$1:$K$9352,"=是")</f>
        <v>0</v>
      </c>
      <c r="K51" s="21">
        <f>SUMIFS(源数据!$L$2:$L$9352,源数据!$C$2:$C$9352,$R$2,源数据!$D$2:$D$9352,B51,源数据!$A$2:$A$9352,$A$35)</f>
        <v>0</v>
      </c>
      <c r="L51" s="21">
        <f>SUMIFS(源数据!$M$2:$M$9352,源数据!$C$2:$C$9352,$R$2,源数据!$D$2:$D$9352,B51,源数据!$A$2:$A$9352,$A$35)</f>
        <v>0</v>
      </c>
      <c r="M51" s="30"/>
      <c r="N51" s="30"/>
      <c r="O51" s="30"/>
      <c r="P51" s="21">
        <f>COUNTIFS(源数据!$C$1:$C$9352,$R$2,源数据!$A$1:$A$9352,$A$35,源数据!$D$1:$D$9352,B51,源数据!$Q$1:$Q$9352,"&lt;&gt;")</f>
        <v>0</v>
      </c>
      <c r="Q51" s="21"/>
      <c r="R51" s="21">
        <f>COUNTIFS(源数据!$C$1:$C$9352,$R$2,源数据!$A$1:$A$9352,$A$35,源数据!$D$1:$D$9352,B51,源数据!$U$1:$U$9352,"=是")</f>
        <v>0</v>
      </c>
      <c r="S51" s="4"/>
    </row>
    <row r="52" spans="1:19">
      <c r="A52" s="22"/>
      <c r="B52" s="14" t="e">
        <f t="shared" si="28"/>
        <v>#N/A</v>
      </c>
      <c r="C52" s="21" t="str">
        <f>IF(COUNTIFS(源数据!$C$1:$C$9352,$R$2,源数据!$A$1:$A$9352,$A$35,源数据!$D$1:$D$9352,B52,源数据!$T$1:$T$9352,"=是"),"参加","")</f>
        <v/>
      </c>
      <c r="D52" s="21" t="str">
        <f>IF(COUNTIFS(源数据!$C$1:$C$9352,$R$2,源数据!$A$1:$A$9352,$A$35,源数据!$D$1:$D$9352,B52,源数据!$S$1:$S$9352,"=是"),"参加","")</f>
        <v/>
      </c>
      <c r="E52" s="21">
        <f>COUNTIFS(源数据!$C$1:$C$9352,$R$2,源数据!$A$1:$A$9352,$A$35,源数据!$D$1:$D$9352,B52,源数据!$F$1:$F$9352,"&gt;=1")</f>
        <v>0</v>
      </c>
      <c r="F52" s="21">
        <f>SUMIFS(源数据!$G$2:$G$9352,源数据!$C$2:$C$9352,$R$2,源数据!$D$2:$D$9352,B52,源数据!$A$2:$A$9352,$A$35)</f>
        <v>0</v>
      </c>
      <c r="G52" s="21"/>
      <c r="H52" s="21"/>
      <c r="I52" s="21">
        <f>COUNTIFS(源数据!$C$1:$C$9352,$R$2,源数据!$A$1:$A$9352,$A$35,源数据!$D$1:$D$9352,B52,源数据!$J$1:$J$9352,"&gt;=1")</f>
        <v>0</v>
      </c>
      <c r="J52" s="21">
        <f>COUNTIFS(源数据!$C$1:$C$9352,$R$2,源数据!$A$1:$A$9352,$A$35,源数据!$D$1:$D$9352,B52,源数据!$K$1:$K$9352,"=是")</f>
        <v>0</v>
      </c>
      <c r="K52" s="21">
        <f>SUMIFS(源数据!$L$2:$L$9352,源数据!$C$2:$C$9352,$R$2,源数据!$D$2:$D$9352,B52,源数据!$A$2:$A$9352,$A$35)</f>
        <v>0</v>
      </c>
      <c r="L52" s="21">
        <f>SUMIFS(源数据!$M$2:$M$9352,源数据!$C$2:$C$9352,$R$2,源数据!$D$2:$D$9352,B52,源数据!$A$2:$A$9352,$A$35)</f>
        <v>0</v>
      </c>
      <c r="M52" s="30"/>
      <c r="N52" s="30"/>
      <c r="O52" s="30"/>
      <c r="P52" s="21">
        <f>COUNTIFS(源数据!$C$1:$C$9352,$R$2,源数据!$A$1:$A$9352,$A$35,源数据!$D$1:$D$9352,B52,源数据!$Q$1:$Q$9352,"&lt;&gt;")</f>
        <v>0</v>
      </c>
      <c r="Q52" s="21"/>
      <c r="R52" s="21">
        <f>COUNTIFS(源数据!$C$1:$C$9352,$R$2,源数据!$A$1:$A$9352,$A$35,源数据!$D$1:$D$9352,B52,源数据!$U$1:$U$9352,"=是")</f>
        <v>0</v>
      </c>
      <c r="S52" s="4"/>
    </row>
    <row r="53" spans="1:19">
      <c r="A53" s="22"/>
      <c r="B53" s="14" t="e">
        <f t="shared" si="28"/>
        <v>#N/A</v>
      </c>
      <c r="C53" s="21" t="str">
        <f>IF(COUNTIFS(源数据!$C$1:$C$9352,$R$2,源数据!$A$1:$A$9352,$A$35,源数据!$D$1:$D$9352,B53,源数据!$T$1:$T$9352,"=是"),"参加","")</f>
        <v/>
      </c>
      <c r="D53" s="21" t="str">
        <f>IF(COUNTIFS(源数据!$C$1:$C$9352,$R$2,源数据!$A$1:$A$9352,$A$35,源数据!$D$1:$D$9352,B53,源数据!$S$1:$S$9352,"=是"),"参加","")</f>
        <v/>
      </c>
      <c r="E53" s="21">
        <f>COUNTIFS(源数据!$C$1:$C$9352,$R$2,源数据!$A$1:$A$9352,$A$35,源数据!$D$1:$D$9352,B53,源数据!$F$1:$F$9352,"&gt;=1")</f>
        <v>0</v>
      </c>
      <c r="F53" s="21">
        <f>SUMIFS(源数据!$G$2:$G$9352,源数据!$C$2:$C$9352,$R$2,源数据!$D$2:$D$9352,B53,源数据!$A$2:$A$9352,$A$35)</f>
        <v>0</v>
      </c>
      <c r="G53" s="21"/>
      <c r="H53" s="21"/>
      <c r="I53" s="21">
        <f>COUNTIFS(源数据!$C$1:$C$9352,$R$2,源数据!$A$1:$A$9352,$A$35,源数据!$D$1:$D$9352,B53,源数据!$J$1:$J$9352,"&gt;=1")</f>
        <v>0</v>
      </c>
      <c r="J53" s="21">
        <f>COUNTIFS(源数据!$C$1:$C$9352,$R$2,源数据!$A$1:$A$9352,$A$35,源数据!$D$1:$D$9352,B53,源数据!$K$1:$K$9352,"=是")</f>
        <v>0</v>
      </c>
      <c r="K53" s="21">
        <f>SUMIFS(源数据!$L$2:$L$9352,源数据!$C$2:$C$9352,$R$2,源数据!$D$2:$D$9352,B53,源数据!$A$2:$A$9352,$A$35)</f>
        <v>0</v>
      </c>
      <c r="L53" s="21">
        <f>SUMIFS(源数据!$M$2:$M$9352,源数据!$C$2:$C$9352,$R$2,源数据!$D$2:$D$9352,B53,源数据!$A$2:$A$9352,$A$35)</f>
        <v>0</v>
      </c>
      <c r="M53" s="30"/>
      <c r="N53" s="30"/>
      <c r="O53" s="30"/>
      <c r="P53" s="21">
        <f>COUNTIFS(源数据!$C$1:$C$9352,$R$2,源数据!$A$1:$A$9352,$A$35,源数据!$D$1:$D$9352,B53,源数据!$Q$1:$Q$9352,"&lt;&gt;")</f>
        <v>0</v>
      </c>
      <c r="Q53" s="21"/>
      <c r="R53" s="21">
        <f>COUNTIFS(源数据!$C$1:$C$9352,$R$2,源数据!$A$1:$A$9352,$A$35,源数据!$D$1:$D$9352,B53,源数据!$U$1:$U$9352,"=是")</f>
        <v>0</v>
      </c>
      <c r="S53" s="4"/>
    </row>
    <row r="54" spans="1:19">
      <c r="A54" s="23"/>
      <c r="B54" s="14" t="e">
        <f t="shared" si="28"/>
        <v>#N/A</v>
      </c>
      <c r="C54" s="21" t="str">
        <f>IF(COUNTIFS(源数据!$C$1:$C$9352,$R$2,源数据!$A$1:$A$9352,$A$35,源数据!$D$1:$D$9352,B54,源数据!$T$1:$T$9352,"=是"),"参加","")</f>
        <v/>
      </c>
      <c r="D54" s="21" t="str">
        <f>IF(COUNTIFS(源数据!$C$1:$C$9352,$R$2,源数据!$A$1:$A$9352,$A$35,源数据!$D$1:$D$9352,B54,源数据!$S$1:$S$9352,"=是"),"参加","")</f>
        <v/>
      </c>
      <c r="E54" s="21">
        <f>COUNTIFS(源数据!$C$1:$C$9352,$R$2,源数据!$A$1:$A$9352,$A$35,源数据!$D$1:$D$9352,B54,源数据!$F$1:$F$9352,"&gt;=1")</f>
        <v>0</v>
      </c>
      <c r="F54" s="21">
        <f>SUMIFS(源数据!$G$2:$G$9352,源数据!$C$2:$C$9352,$R$2,源数据!$D$2:$D$9352,B54,源数据!$A$2:$A$9352,$A$35)</f>
        <v>0</v>
      </c>
      <c r="G54" s="21"/>
      <c r="H54" s="21"/>
      <c r="I54" s="21">
        <f>COUNTIFS(源数据!$C$1:$C$9352,$R$2,源数据!$A$1:$A$9352,$A$35,源数据!$D$1:$D$9352,B54,源数据!$J$1:$J$9352,"&gt;=1")</f>
        <v>0</v>
      </c>
      <c r="J54" s="21">
        <f>COUNTIFS(源数据!$C$1:$C$9352,$R$2,源数据!$A$1:$A$9352,$A$35,源数据!$D$1:$D$9352,B54,源数据!$K$1:$K$9352,"=是")</f>
        <v>0</v>
      </c>
      <c r="K54" s="21">
        <f>SUMIFS(源数据!$L$2:$L$9352,源数据!$C$2:$C$9352,$R$2,源数据!$D$2:$D$9352,B54,源数据!$A$2:$A$9352,$A$35)</f>
        <v>0</v>
      </c>
      <c r="L54" s="21">
        <f>SUMIFS(源数据!$M$2:$M$9352,源数据!$C$2:$C$9352,$R$2,源数据!$D$2:$D$9352,B54,源数据!$A$2:$A$9352,$A$35)</f>
        <v>0</v>
      </c>
      <c r="M54" s="30"/>
      <c r="N54" s="30"/>
      <c r="O54" s="30"/>
      <c r="P54" s="21">
        <f>COUNTIFS(源数据!$C$1:$C$9352,$R$2,源数据!$A$1:$A$9352,$A$35,源数据!$D$1:$D$9352,B54,源数据!$Q$1:$Q$9352,"&lt;&gt;")</f>
        <v>0</v>
      </c>
      <c r="Q54" s="21"/>
      <c r="R54" s="21">
        <f>COUNTIFS(源数据!$C$1:$C$9352,$R$2,源数据!$A$1:$A$9352,$A$35,源数据!$D$1:$D$9352,B54,源数据!$U$1:$U$9352,"=是")</f>
        <v>0</v>
      </c>
      <c r="S54" s="4"/>
    </row>
    <row r="55" spans="1:19">
      <c r="A55" s="16" t="s">
        <v>70</v>
      </c>
      <c r="B55" s="17" t="s">
        <v>71</v>
      </c>
      <c r="C55" s="24">
        <f>COUNTIF(C35:C54,"参加")</f>
        <v>0</v>
      </c>
      <c r="D55" s="24">
        <f>COUNTIF(D35:D54,"参加")</f>
        <v>0</v>
      </c>
      <c r="E55" s="24">
        <f>COUNTIF(E35:E54,"&gt;="&amp;$U$4)</f>
        <v>0</v>
      </c>
      <c r="F55" s="24">
        <f>COUNTIF(F35:F54,"&gt;="&amp;$U$5)</f>
        <v>0</v>
      </c>
      <c r="G55" s="24">
        <f t="shared" ref="E55:I55" si="29">COUNTIF(G35:G48,"&gt;=7")</f>
        <v>0</v>
      </c>
      <c r="H55" s="24">
        <f t="shared" si="29"/>
        <v>0</v>
      </c>
      <c r="I55" s="24">
        <f>COUNTIF(I35:I54,"&gt;="&amp;$U$8)</f>
        <v>0</v>
      </c>
      <c r="J55" s="24">
        <f>COUNTIF(J35:J54,"&gt;="&amp;$U$9)</f>
        <v>0</v>
      </c>
      <c r="K55" s="24">
        <f>COUNTIF(K35:K54,"&gt;="&amp;$U$10)</f>
        <v>0</v>
      </c>
      <c r="L55" s="24">
        <f>COUNTIF(L35:L54,"&gt;="&amp;$U$11)</f>
        <v>0</v>
      </c>
      <c r="M55" s="24"/>
      <c r="N55" s="24"/>
      <c r="O55" s="24"/>
      <c r="P55" s="24">
        <f>COUNTIF(P35:P54,"&gt;="&amp;$U$12)</f>
        <v>0</v>
      </c>
      <c r="Q55" s="24">
        <f t="shared" ref="P55:R55" si="30">COUNTIF(Q35:Q48,"&gt;=1")</f>
        <v>0</v>
      </c>
      <c r="R55" s="24">
        <f>COUNTIF(R35:R54,"&gt;="&amp;$U$14)</f>
        <v>0</v>
      </c>
      <c r="S55" s="4"/>
    </row>
    <row r="56" spans="1:19">
      <c r="A56" s="17">
        <f>B2</f>
        <v>11</v>
      </c>
      <c r="B56" s="17" t="s">
        <v>72</v>
      </c>
      <c r="C56" s="18">
        <f>C55/A56</f>
        <v>0</v>
      </c>
      <c r="D56" s="18">
        <f>D55/A56</f>
        <v>0</v>
      </c>
      <c r="E56" s="18">
        <f>E55/A56</f>
        <v>0</v>
      </c>
      <c r="F56" s="18">
        <f>F55/A56</f>
        <v>0</v>
      </c>
      <c r="G56" s="18">
        <f>G55/A56</f>
        <v>0</v>
      </c>
      <c r="H56" s="18">
        <f>H55/A56</f>
        <v>0</v>
      </c>
      <c r="I56" s="18">
        <f>I55/A56</f>
        <v>0</v>
      </c>
      <c r="J56" s="18">
        <f>J55/A56</f>
        <v>0</v>
      </c>
      <c r="K56" s="18">
        <f>K55/A56</f>
        <v>0</v>
      </c>
      <c r="L56" s="18">
        <f>L55/A56</f>
        <v>0</v>
      </c>
      <c r="M56" s="17"/>
      <c r="N56" s="17"/>
      <c r="O56" s="17"/>
      <c r="P56" s="18">
        <f>P55/A56</f>
        <v>0</v>
      </c>
      <c r="Q56" s="18">
        <f>Q55/A56</f>
        <v>0</v>
      </c>
      <c r="R56" s="18">
        <f>R55/A56</f>
        <v>0</v>
      </c>
      <c r="S56" s="4"/>
    </row>
    <row r="58" ht="34" customHeight="1" spans="1:19">
      <c r="A58" s="11" t="s">
        <v>48</v>
      </c>
      <c r="B58" s="11" t="s">
        <v>3</v>
      </c>
      <c r="C58" s="12" t="s">
        <v>58</v>
      </c>
      <c r="D58" s="12" t="s">
        <v>59</v>
      </c>
      <c r="E58" s="12" t="s">
        <v>47</v>
      </c>
      <c r="F58" s="12" t="s">
        <v>60</v>
      </c>
      <c r="G58" s="12" t="s">
        <v>61</v>
      </c>
      <c r="H58" s="12" t="s">
        <v>62</v>
      </c>
      <c r="I58" s="27" t="s">
        <v>53</v>
      </c>
      <c r="J58" s="28" t="s">
        <v>63</v>
      </c>
      <c r="K58" s="12" t="s">
        <v>11</v>
      </c>
      <c r="L58" s="12" t="s">
        <v>64</v>
      </c>
      <c r="M58" s="12" t="s">
        <v>65</v>
      </c>
      <c r="N58" s="28" t="s">
        <v>40</v>
      </c>
      <c r="O58" s="32" t="s">
        <v>66</v>
      </c>
      <c r="P58" s="12" t="s">
        <v>67</v>
      </c>
      <c r="Q58" s="28" t="s">
        <v>68</v>
      </c>
      <c r="R58" s="12" t="s">
        <v>69</v>
      </c>
      <c r="S58" s="27" t="s">
        <v>45</v>
      </c>
    </row>
    <row r="59" spans="1:21">
      <c r="A59" s="20" t="str">
        <f>LOOKUP(1,0/((月周日对应表!$A$2:$A$2000=A58)*(月周日对应表!$B$2:$B$2000=$L$2)),月周日对应表!$C$2:$C$2000)</f>
        <v>6.06-6.12</v>
      </c>
      <c r="B59" s="14" t="str">
        <f>B12</f>
        <v>双雅</v>
      </c>
      <c r="C59" s="21" t="str">
        <f>IF(COUNTIFS(源数据!$C$1:$C$9352,$R$2,源数据!$A$1:$A$9352,$A$59,源数据!$D$1:$D$9352,B59,源数据!$T$1:$T$9352,"=是"),"参加","")</f>
        <v/>
      </c>
      <c r="D59" s="21" t="str">
        <f>IF(COUNTIFS(源数据!$C$1:$C$9352,$R$2,源数据!$A$1:$A$9352,$A$59,源数据!$D$1:$D$9352,B59,源数据!$S$1:$S$9352,"=是"),"参加","")</f>
        <v/>
      </c>
      <c r="E59" s="21">
        <f>COUNTIFS(源数据!$C$1:$C$9352,$R$2,源数据!$A$1:$A$9352,$A$59,源数据!$D$1:$D$9352,B59,源数据!$F$1:$F$9352,"&gt;=1")</f>
        <v>0</v>
      </c>
      <c r="F59" s="21">
        <f>SUMIFS(源数据!$G$2:$G$9352,源数据!$C$2:$C$9352,$R$2,源数据!$D$2:$D$9352,B59,源数据!$A$2:$A$9352,$A$59)</f>
        <v>0</v>
      </c>
      <c r="G59" s="21">
        <f>SUMIFS(源数据!$I$2:$I$9352,源数据!$C$2:$C$9352,$R$2,源数据!$D$2:$D$9352,B59,源数据!$A$2:$A$9352,$A$59)</f>
        <v>0</v>
      </c>
      <c r="H59" s="21">
        <f>SUMIFS(源数据!$H$2:$H$9352,源数据!$C$2:$C$9352,$R$2,源数据!$D$2:$D$9352,B59,源数据!$A$2:$A$9352,$A$59)</f>
        <v>0</v>
      </c>
      <c r="I59" s="21">
        <f>COUNTIFS(源数据!$C$1:$C$9352,$R$2,源数据!$A$1:$A$9352,$A$59,源数据!$D$1:$D$9352,B59,源数据!$J$1:$J$9352,"&gt;=1")</f>
        <v>0</v>
      </c>
      <c r="J59" s="21">
        <f>COUNTIFS(源数据!$C$1:$C$9352,$R$2,源数据!$A$1:$A$9352,$A$59,源数据!$D$1:$D$9352,B59,源数据!$K$1:$K$9352,"=是")</f>
        <v>0</v>
      </c>
      <c r="K59" s="21">
        <f>SUMIFS(源数据!$L$2:$L$9352,源数据!$C$2:$C$9352,$R$2,源数据!$D$2:$D$9352,B59,源数据!$A$2:$A$9352,$A$59)</f>
        <v>0</v>
      </c>
      <c r="L59" s="21">
        <f>SUMIFS(源数据!$M$2:$M$9352,源数据!$C$2:$C$9352,$R$2,源数据!$D$2:$D$9352,B59,源数据!$A$2:$A$9352,$A$59)</f>
        <v>0</v>
      </c>
      <c r="M59" s="21"/>
      <c r="N59" s="21"/>
      <c r="O59" s="21">
        <v>1</v>
      </c>
      <c r="P59" s="21">
        <f>COUNTIFS(源数据!$C$1:$C$9352,$R$2,源数据!$A$1:$A$9352,$A$59,源数据!$D$1:$D$9352,B59,源数据!$Q$1:$Q$9352,"&lt;&gt;")</f>
        <v>0</v>
      </c>
      <c r="Q59" s="21">
        <f>SUMIFS(源数据!$R$2:$R$9352,源数据!$C$2:$C$9352,$R$2,源数据!$D$2:$D$9352,B59,源数据!$A$2:$A$9352,$A$59)</f>
        <v>0</v>
      </c>
      <c r="R59" s="21">
        <f>COUNTIFS(源数据!$C$1:$C$9352,$R$2,源数据!$A$1:$A$9352,$A$59,源数据!$D$1:$D$9352,B59,源数据!$U$1:$U$9352,"=是")</f>
        <v>0</v>
      </c>
      <c r="S59" s="4"/>
      <c r="U59">
        <f>SUMIFS(R59:R72,S59:S72,111,T59:T72,222,V59:V72,222)</f>
        <v>0</v>
      </c>
    </row>
    <row r="60" spans="1:19">
      <c r="A60" s="22"/>
      <c r="B60" s="14" t="str">
        <f t="shared" ref="B59:B78" si="31">B13</f>
        <v>团洁</v>
      </c>
      <c r="C60" s="21" t="str">
        <f>IF(COUNTIFS(源数据!$C$1:$C$9352,$R$2,源数据!$A$1:$A$9352,$A$59,源数据!$D$1:$D$9352,B60,源数据!$T$1:$T$9352,"=是"),"参加","")</f>
        <v/>
      </c>
      <c r="D60" s="21" t="str">
        <f>IF(COUNTIFS(源数据!$C$1:$C$9352,$R$2,源数据!$A$1:$A$9352,$A$59,源数据!$D$1:$D$9352,B60,源数据!$S$1:$S$9352,"=是"),"参加","")</f>
        <v/>
      </c>
      <c r="E60" s="21">
        <f>COUNTIFS(源数据!$C$1:$C$9352,$R$2,源数据!$A$1:$A$9352,$A$59,源数据!$D$1:$D$9352,B60,源数据!$F$1:$F$9352,"&gt;=1")</f>
        <v>0</v>
      </c>
      <c r="F60" s="21">
        <f>SUMIFS(源数据!$G$2:$G$9352,源数据!$C$2:$C$9352,$R$2,源数据!$D$2:$D$9352,B60,源数据!$A$2:$A$9352,$A$59)</f>
        <v>0</v>
      </c>
      <c r="G60" s="21">
        <f>SUMIFS(源数据!$I$2:$I$9352,源数据!$C$2:$C$9352,$R$2,源数据!$D$2:$D$9352,B60,源数据!$A$2:$A$9352,$A$59)</f>
        <v>0</v>
      </c>
      <c r="H60" s="21">
        <f>SUMIFS(源数据!$H$2:$H$9352,源数据!$C$2:$C$9352,$R$2,源数据!$D$2:$D$9352,B60,源数据!$A$2:$A$9352,$A$59)</f>
        <v>0</v>
      </c>
      <c r="I60" s="21">
        <f>COUNTIFS(源数据!$C$1:$C$9352,$R$2,源数据!$A$1:$A$9352,$A$59,源数据!$D$1:$D$9352,B60,源数据!$J$1:$J$9352,"&gt;=1")</f>
        <v>0</v>
      </c>
      <c r="J60" s="21">
        <f>COUNTIFS(源数据!$C$1:$C$9352,$R$2,源数据!$A$1:$A$9352,$A$59,源数据!$D$1:$D$9352,B60,源数据!$K$1:$K$9352,"=是")</f>
        <v>0</v>
      </c>
      <c r="K60" s="21">
        <f>SUMIFS(源数据!$L$2:$L$9352,源数据!$C$2:$C$9352,$R$2,源数据!$D$2:$D$9352,B60,源数据!$A$2:$A$9352,$A$59)</f>
        <v>0</v>
      </c>
      <c r="L60" s="21">
        <f>SUMIFS(源数据!$M$2:$M$9352,源数据!$C$2:$C$9352,$R$2,源数据!$D$2:$D$9352,B60,源数据!$A$2:$A$9352,$A$59)</f>
        <v>0</v>
      </c>
      <c r="M60" s="21"/>
      <c r="N60" s="21">
        <v>20</v>
      </c>
      <c r="O60" s="21">
        <v>1</v>
      </c>
      <c r="P60" s="21">
        <f>COUNTIFS(源数据!$C$1:$C$9352,$R$2,源数据!$A$1:$A$9352,$A$59,源数据!$D$1:$D$9352,B60,源数据!$Q$1:$Q$9352,"&lt;&gt;")</f>
        <v>0</v>
      </c>
      <c r="Q60" s="21">
        <f>SUMIFS(源数据!$R$2:$R$9352,源数据!$C$2:$C$9352,$R$2,源数据!$D$2:$D$9352,B60,源数据!$A$2:$A$9352,$A$59)</f>
        <v>0</v>
      </c>
      <c r="R60" s="21">
        <f>COUNTIFS(源数据!$C$1:$C$9352,$R$2,源数据!$A$1:$A$9352,$A$59,源数据!$D$1:$D$9352,B60,源数据!$U$1:$U$9352,"=是")</f>
        <v>0</v>
      </c>
      <c r="S60" s="4"/>
    </row>
    <row r="61" spans="1:19">
      <c r="A61" s="22"/>
      <c r="B61" s="14" t="str">
        <f t="shared" si="31"/>
        <v>丽英</v>
      </c>
      <c r="C61" s="21" t="str">
        <f>IF(COUNTIFS(源数据!$C$1:$C$9352,$R$2,源数据!$A$1:$A$9352,$A$59,源数据!$D$1:$D$9352,B61,源数据!$T$1:$T$9352,"=是"),"参加","")</f>
        <v/>
      </c>
      <c r="D61" s="21" t="str">
        <f>IF(COUNTIFS(源数据!$C$1:$C$9352,$R$2,源数据!$A$1:$A$9352,$A$59,源数据!$D$1:$D$9352,B61,源数据!$S$1:$S$9352,"=是"),"参加","")</f>
        <v/>
      </c>
      <c r="E61" s="21">
        <f>COUNTIFS(源数据!$C$1:$C$9352,$R$2,源数据!$A$1:$A$9352,$A$59,源数据!$D$1:$D$9352,B61,源数据!$F$1:$F$9352,"&gt;=1")</f>
        <v>0</v>
      </c>
      <c r="F61" s="21">
        <f>SUMIFS(源数据!$G$2:$G$9352,源数据!$C$2:$C$9352,$R$2,源数据!$D$2:$D$9352,B61,源数据!$A$2:$A$9352,$A$59)</f>
        <v>0</v>
      </c>
      <c r="G61" s="21">
        <f>SUMIFS(源数据!$I$2:$I$9352,源数据!$C$2:$C$9352,$R$2,源数据!$D$2:$D$9352,B61,源数据!$A$2:$A$9352,$A$59)</f>
        <v>0</v>
      </c>
      <c r="H61" s="21">
        <f>SUMIFS(源数据!$H$2:$H$9352,源数据!$C$2:$C$9352,$R$2,源数据!$D$2:$D$9352,B61,源数据!$A$2:$A$9352,$A$59)</f>
        <v>0</v>
      </c>
      <c r="I61" s="21">
        <f>COUNTIFS(源数据!$C$1:$C$9352,$R$2,源数据!$A$1:$A$9352,$A$59,源数据!$D$1:$D$9352,B61,源数据!$J$1:$J$9352,"&gt;=1")</f>
        <v>0</v>
      </c>
      <c r="J61" s="21">
        <f>COUNTIFS(源数据!$C$1:$C$9352,$R$2,源数据!$A$1:$A$9352,$A$59,源数据!$D$1:$D$9352,B61,源数据!$K$1:$K$9352,"=是")</f>
        <v>0</v>
      </c>
      <c r="K61" s="21">
        <f>SUMIFS(源数据!$L$2:$L$9352,源数据!$C$2:$C$9352,$R$2,源数据!$D$2:$D$9352,B61,源数据!$A$2:$A$9352,$A$59)</f>
        <v>0</v>
      </c>
      <c r="L61" s="21">
        <f>SUMIFS(源数据!$M$2:$M$9352,源数据!$C$2:$C$9352,$R$2,源数据!$D$2:$D$9352,B61,源数据!$A$2:$A$9352,$A$59)</f>
        <v>0</v>
      </c>
      <c r="M61" s="21"/>
      <c r="N61" s="21"/>
      <c r="O61" s="21"/>
      <c r="P61" s="21">
        <f>COUNTIFS(源数据!$C$1:$C$9352,$R$2,源数据!$A$1:$A$9352,$A$59,源数据!$D$1:$D$9352,B61,源数据!$Q$1:$Q$9352,"&lt;&gt;")</f>
        <v>0</v>
      </c>
      <c r="Q61" s="21">
        <f>SUMIFS(源数据!$R$2:$R$9352,源数据!$C$2:$C$9352,$R$2,源数据!$D$2:$D$9352,B61,源数据!$A$2:$A$9352,$A$59)</f>
        <v>0</v>
      </c>
      <c r="R61" s="21">
        <f>COUNTIFS(源数据!$C$1:$C$9352,$R$2,源数据!$A$1:$A$9352,$A$59,源数据!$D$1:$D$9352,B61,源数据!$U$1:$U$9352,"=是")</f>
        <v>0</v>
      </c>
      <c r="S61" s="4"/>
    </row>
    <row r="62" spans="1:19">
      <c r="A62" s="22"/>
      <c r="B62" s="14" t="str">
        <f t="shared" si="31"/>
        <v>跋芳</v>
      </c>
      <c r="C62" s="21" t="str">
        <f>IF(COUNTIFS(源数据!$C$1:$C$9352,$R$2,源数据!$A$1:$A$9352,$A$59,源数据!$D$1:$D$9352,B62,源数据!$T$1:$T$9352,"=是"),"参加","")</f>
        <v/>
      </c>
      <c r="D62" s="21" t="str">
        <f>IF(COUNTIFS(源数据!$C$1:$C$9352,$R$2,源数据!$A$1:$A$9352,$A$59,源数据!$D$1:$D$9352,B62,源数据!$S$1:$S$9352,"=是"),"参加","")</f>
        <v/>
      </c>
      <c r="E62" s="21">
        <f>COUNTIFS(源数据!$C$1:$C$9352,$R$2,源数据!$A$1:$A$9352,$A$59,源数据!$D$1:$D$9352,B62,源数据!$F$1:$F$9352,"&gt;=1")</f>
        <v>0</v>
      </c>
      <c r="F62" s="21">
        <f>SUMIFS(源数据!$G$2:$G$9352,源数据!$C$2:$C$9352,$R$2,源数据!$D$2:$D$9352,B62,源数据!$A$2:$A$9352,$A$59)</f>
        <v>0</v>
      </c>
      <c r="G62" s="21">
        <f>SUMIFS(源数据!$I$2:$I$9352,源数据!$C$2:$C$9352,$R$2,源数据!$D$2:$D$9352,B62,源数据!$A$2:$A$9352,$A$59)</f>
        <v>0</v>
      </c>
      <c r="H62" s="21">
        <f>SUMIFS(源数据!$H$2:$H$9352,源数据!$C$2:$C$9352,$R$2,源数据!$D$2:$D$9352,B62,源数据!$A$2:$A$9352,$A$59)</f>
        <v>0</v>
      </c>
      <c r="I62" s="21">
        <f>COUNTIFS(源数据!$C$1:$C$9352,$R$2,源数据!$A$1:$A$9352,$A$59,源数据!$D$1:$D$9352,B62,源数据!$J$1:$J$9352,"&gt;=1")</f>
        <v>0</v>
      </c>
      <c r="J62" s="21">
        <f>COUNTIFS(源数据!$C$1:$C$9352,$R$2,源数据!$A$1:$A$9352,$A$59,源数据!$D$1:$D$9352,B62,源数据!$K$1:$K$9352,"=是")</f>
        <v>0</v>
      </c>
      <c r="K62" s="21">
        <f>SUMIFS(源数据!$L$2:$L$9352,源数据!$C$2:$C$9352,$R$2,源数据!$D$2:$D$9352,B62,源数据!$A$2:$A$9352,$A$59)</f>
        <v>0</v>
      </c>
      <c r="L62" s="21">
        <f>SUMIFS(源数据!$M$2:$M$9352,源数据!$C$2:$C$9352,$R$2,源数据!$D$2:$D$9352,B62,源数据!$A$2:$A$9352,$A$59)</f>
        <v>0</v>
      </c>
      <c r="M62" s="21"/>
      <c r="N62" s="21">
        <v>5</v>
      </c>
      <c r="O62" s="21"/>
      <c r="P62" s="21">
        <f>COUNTIFS(源数据!$C$1:$C$9352,$R$2,源数据!$A$1:$A$9352,$A$59,源数据!$D$1:$D$9352,B62,源数据!$Q$1:$Q$9352,"&lt;&gt;")</f>
        <v>0</v>
      </c>
      <c r="Q62" s="21">
        <f>SUMIFS(源数据!$R$2:$R$9352,源数据!$C$2:$C$9352,$R$2,源数据!$D$2:$D$9352,B62,源数据!$A$2:$A$9352,$A$59)</f>
        <v>0</v>
      </c>
      <c r="R62" s="21">
        <f>COUNTIFS(源数据!$C$1:$C$9352,$R$2,源数据!$A$1:$A$9352,$A$59,源数据!$D$1:$D$9352,B62,源数据!$U$1:$U$9352,"=是")</f>
        <v>0</v>
      </c>
      <c r="S62" s="4"/>
    </row>
    <row r="63" spans="1:19">
      <c r="A63" s="22"/>
      <c r="B63" s="14" t="str">
        <f t="shared" si="31"/>
        <v>峰艺</v>
      </c>
      <c r="C63" s="21" t="str">
        <f>IF(COUNTIFS(源数据!$C$1:$C$9352,$R$2,源数据!$A$1:$A$9352,$A$59,源数据!$D$1:$D$9352,B63,源数据!$T$1:$T$9352,"=是"),"参加","")</f>
        <v/>
      </c>
      <c r="D63" s="21" t="str">
        <f>IF(COUNTIFS(源数据!$C$1:$C$9352,$R$2,源数据!$A$1:$A$9352,$A$59,源数据!$D$1:$D$9352,B63,源数据!$S$1:$S$9352,"=是"),"参加","")</f>
        <v/>
      </c>
      <c r="E63" s="21">
        <f>COUNTIFS(源数据!$C$1:$C$9352,$R$2,源数据!$A$1:$A$9352,$A$59,源数据!$D$1:$D$9352,B63,源数据!$F$1:$F$9352,"&gt;=1")</f>
        <v>0</v>
      </c>
      <c r="F63" s="21">
        <f>SUMIFS(源数据!$G$2:$G$9352,源数据!$C$2:$C$9352,$R$2,源数据!$D$2:$D$9352,B63,源数据!$A$2:$A$9352,$A$59)</f>
        <v>0</v>
      </c>
      <c r="G63" s="21">
        <f>SUMIFS(源数据!$I$2:$I$9352,源数据!$C$2:$C$9352,$R$2,源数据!$D$2:$D$9352,B63,源数据!$A$2:$A$9352,$A$59)</f>
        <v>0</v>
      </c>
      <c r="H63" s="21">
        <f>SUMIFS(源数据!$H$2:$H$9352,源数据!$C$2:$C$9352,$R$2,源数据!$D$2:$D$9352,B63,源数据!$A$2:$A$9352,$A$59)</f>
        <v>0</v>
      </c>
      <c r="I63" s="21">
        <f>COUNTIFS(源数据!$C$1:$C$9352,$R$2,源数据!$A$1:$A$9352,$A$59,源数据!$D$1:$D$9352,B63,源数据!$J$1:$J$9352,"&gt;=1")</f>
        <v>0</v>
      </c>
      <c r="J63" s="21">
        <f>COUNTIFS(源数据!$C$1:$C$9352,$R$2,源数据!$A$1:$A$9352,$A$59,源数据!$D$1:$D$9352,B63,源数据!$K$1:$K$9352,"=是")</f>
        <v>0</v>
      </c>
      <c r="K63" s="21">
        <f>SUMIFS(源数据!$L$2:$L$9352,源数据!$C$2:$C$9352,$R$2,源数据!$D$2:$D$9352,B63,源数据!$A$2:$A$9352,$A$59)</f>
        <v>0</v>
      </c>
      <c r="L63" s="21">
        <f>SUMIFS(源数据!$M$2:$M$9352,源数据!$C$2:$C$9352,$R$2,源数据!$D$2:$D$9352,B63,源数据!$A$2:$A$9352,$A$59)</f>
        <v>0</v>
      </c>
      <c r="M63" s="21"/>
      <c r="N63" s="21"/>
      <c r="O63" s="21">
        <v>3</v>
      </c>
      <c r="P63" s="21">
        <f>COUNTIFS(源数据!$C$1:$C$9352,$R$2,源数据!$A$1:$A$9352,$A$59,源数据!$D$1:$D$9352,B63,源数据!$Q$1:$Q$9352,"&lt;&gt;")</f>
        <v>0</v>
      </c>
      <c r="Q63" s="21">
        <f>SUMIFS(源数据!$R$2:$R$9352,源数据!$C$2:$C$9352,$R$2,源数据!$D$2:$D$9352,B63,源数据!$A$2:$A$9352,$A$59)</f>
        <v>0</v>
      </c>
      <c r="R63" s="21">
        <f>COUNTIFS(源数据!$C$1:$C$9352,$R$2,源数据!$A$1:$A$9352,$A$59,源数据!$D$1:$D$9352,B63,源数据!$U$1:$U$9352,"=是")</f>
        <v>0</v>
      </c>
      <c r="S63" s="4"/>
    </row>
    <row r="64" spans="1:19">
      <c r="A64" s="22"/>
      <c r="B64" s="14" t="str">
        <f t="shared" si="31"/>
        <v>海婷</v>
      </c>
      <c r="C64" s="21" t="str">
        <f>IF(COUNTIFS(源数据!$C$1:$C$9352,$R$2,源数据!$A$1:$A$9352,$A$59,源数据!$D$1:$D$9352,B64,源数据!$T$1:$T$9352,"=是"),"参加","")</f>
        <v/>
      </c>
      <c r="D64" s="21" t="str">
        <f>IF(COUNTIFS(源数据!$C$1:$C$9352,$R$2,源数据!$A$1:$A$9352,$A$59,源数据!$D$1:$D$9352,B64,源数据!$S$1:$S$9352,"=是"),"参加","")</f>
        <v/>
      </c>
      <c r="E64" s="21">
        <f>COUNTIFS(源数据!$C$1:$C$9352,$R$2,源数据!$A$1:$A$9352,$A$59,源数据!$D$1:$D$9352,B64,源数据!$F$1:$F$9352,"&gt;=1")</f>
        <v>0</v>
      </c>
      <c r="F64" s="21">
        <f>SUMIFS(源数据!$G$2:$G$9352,源数据!$C$2:$C$9352,$R$2,源数据!$D$2:$D$9352,B64,源数据!$A$2:$A$9352,$A$59)</f>
        <v>0</v>
      </c>
      <c r="G64" s="21">
        <f>SUMIFS(源数据!$I$2:$I$9352,源数据!$C$2:$C$9352,$R$2,源数据!$D$2:$D$9352,B64,源数据!$A$2:$A$9352,$A$59)</f>
        <v>0</v>
      </c>
      <c r="H64" s="21">
        <f>SUMIFS(源数据!$H$2:$H$9352,源数据!$C$2:$C$9352,$R$2,源数据!$D$2:$D$9352,B64,源数据!$A$2:$A$9352,$A$59)</f>
        <v>0</v>
      </c>
      <c r="I64" s="21">
        <f>COUNTIFS(源数据!$C$1:$C$9352,$R$2,源数据!$A$1:$A$9352,$A$59,源数据!$D$1:$D$9352,B64,源数据!$J$1:$J$9352,"&gt;=1")</f>
        <v>0</v>
      </c>
      <c r="J64" s="21">
        <f>COUNTIFS(源数据!$C$1:$C$9352,$R$2,源数据!$A$1:$A$9352,$A$59,源数据!$D$1:$D$9352,B64,源数据!$K$1:$K$9352,"=是")</f>
        <v>0</v>
      </c>
      <c r="K64" s="21">
        <f>SUMIFS(源数据!$L$2:$L$9352,源数据!$C$2:$C$9352,$R$2,源数据!$D$2:$D$9352,B64,源数据!$A$2:$A$9352,$A$59)</f>
        <v>0</v>
      </c>
      <c r="L64" s="21">
        <f>SUMIFS(源数据!$M$2:$M$9352,源数据!$C$2:$C$9352,$R$2,源数据!$D$2:$D$9352,B64,源数据!$A$2:$A$9352,$A$59)</f>
        <v>0</v>
      </c>
      <c r="M64" s="21"/>
      <c r="N64" s="21">
        <v>30</v>
      </c>
      <c r="O64" s="21"/>
      <c r="P64" s="21">
        <f>COUNTIFS(源数据!$C$1:$C$9352,$R$2,源数据!$A$1:$A$9352,$A$59,源数据!$D$1:$D$9352,B64,源数据!$Q$1:$Q$9352,"&lt;&gt;")</f>
        <v>0</v>
      </c>
      <c r="Q64" s="21">
        <f>SUMIFS(源数据!$R$2:$R$9352,源数据!$C$2:$C$9352,$R$2,源数据!$D$2:$D$9352,B64,源数据!$A$2:$A$9352,$A$59)</f>
        <v>0</v>
      </c>
      <c r="R64" s="21">
        <f>COUNTIFS(源数据!$C$1:$C$9352,$R$2,源数据!$A$1:$A$9352,$A$59,源数据!$D$1:$D$9352,B64,源数据!$U$1:$U$9352,"=是")</f>
        <v>0</v>
      </c>
      <c r="S64" s="4"/>
    </row>
    <row r="65" spans="1:19">
      <c r="A65" s="22"/>
      <c r="B65" s="14" t="str">
        <f t="shared" si="31"/>
        <v>善言</v>
      </c>
      <c r="C65" s="21" t="str">
        <f>IF(COUNTIFS(源数据!$C$1:$C$9352,$R$2,源数据!$A$1:$A$9352,$A$59,源数据!$D$1:$D$9352,B65,源数据!$T$1:$T$9352,"=是"),"参加","")</f>
        <v/>
      </c>
      <c r="D65" s="21" t="str">
        <f>IF(COUNTIFS(源数据!$C$1:$C$9352,$R$2,源数据!$A$1:$A$9352,$A$59,源数据!$D$1:$D$9352,B65,源数据!$S$1:$S$9352,"=是"),"参加","")</f>
        <v/>
      </c>
      <c r="E65" s="21">
        <f>COUNTIFS(源数据!$C$1:$C$9352,$R$2,源数据!$A$1:$A$9352,$A$59,源数据!$D$1:$D$9352,B65,源数据!$F$1:$F$9352,"&gt;=1")</f>
        <v>0</v>
      </c>
      <c r="F65" s="21">
        <f>SUMIFS(源数据!$G$2:$G$9352,源数据!$C$2:$C$9352,$R$2,源数据!$D$2:$D$9352,B65,源数据!$A$2:$A$9352,$A$59)</f>
        <v>0</v>
      </c>
      <c r="G65" s="21">
        <f>SUMIFS(源数据!$I$2:$I$9352,源数据!$C$2:$C$9352,$R$2,源数据!$D$2:$D$9352,B65,源数据!$A$2:$A$9352,$A$59)</f>
        <v>0</v>
      </c>
      <c r="H65" s="21">
        <f>SUMIFS(源数据!$H$2:$H$9352,源数据!$C$2:$C$9352,$R$2,源数据!$D$2:$D$9352,B65,源数据!$A$2:$A$9352,$A$59)</f>
        <v>0</v>
      </c>
      <c r="I65" s="21">
        <f>COUNTIFS(源数据!$C$1:$C$9352,$R$2,源数据!$A$1:$A$9352,$A$59,源数据!$D$1:$D$9352,B65,源数据!$J$1:$J$9352,"&gt;=1")</f>
        <v>0</v>
      </c>
      <c r="J65" s="21">
        <f>COUNTIFS(源数据!$C$1:$C$9352,$R$2,源数据!$A$1:$A$9352,$A$59,源数据!$D$1:$D$9352,B65,源数据!$K$1:$K$9352,"=是")</f>
        <v>0</v>
      </c>
      <c r="K65" s="21">
        <f>SUMIFS(源数据!$L$2:$L$9352,源数据!$C$2:$C$9352,$R$2,源数据!$D$2:$D$9352,B65,源数据!$A$2:$A$9352,$A$59)</f>
        <v>0</v>
      </c>
      <c r="L65" s="21">
        <f>SUMIFS(源数据!$M$2:$M$9352,源数据!$C$2:$C$9352,$R$2,源数据!$D$2:$D$9352,B65,源数据!$A$2:$A$9352,$A$59)</f>
        <v>0</v>
      </c>
      <c r="M65" s="21"/>
      <c r="N65" s="21">
        <v>6</v>
      </c>
      <c r="O65" s="21">
        <v>1</v>
      </c>
      <c r="P65" s="21">
        <f>COUNTIFS(源数据!$C$1:$C$9352,$R$2,源数据!$A$1:$A$9352,$A$59,源数据!$D$1:$D$9352,B65,源数据!$Q$1:$Q$9352,"&lt;&gt;")</f>
        <v>0</v>
      </c>
      <c r="Q65" s="21">
        <f>SUMIFS(源数据!$R$2:$R$9352,源数据!$C$2:$C$9352,$R$2,源数据!$D$2:$D$9352,B65,源数据!$A$2:$A$9352,$A$59)</f>
        <v>0</v>
      </c>
      <c r="R65" s="21">
        <f>COUNTIFS(源数据!$C$1:$C$9352,$R$2,源数据!$A$1:$A$9352,$A$59,源数据!$D$1:$D$9352,B65,源数据!$U$1:$U$9352,"=是")</f>
        <v>0</v>
      </c>
      <c r="S65" s="4"/>
    </row>
    <row r="66" spans="1:19">
      <c r="A66" s="22"/>
      <c r="B66" s="14" t="str">
        <f t="shared" si="31"/>
        <v>雪仪</v>
      </c>
      <c r="C66" s="21" t="str">
        <f>IF(COUNTIFS(源数据!$C$1:$C$9352,$R$2,源数据!$A$1:$A$9352,$A$59,源数据!$D$1:$D$9352,B66,源数据!$T$1:$T$9352,"=是"),"参加","")</f>
        <v/>
      </c>
      <c r="D66" s="21" t="str">
        <f>IF(COUNTIFS(源数据!$C$1:$C$9352,$R$2,源数据!$A$1:$A$9352,$A$59,源数据!$D$1:$D$9352,B66,源数据!$S$1:$S$9352,"=是"),"参加","")</f>
        <v/>
      </c>
      <c r="E66" s="21">
        <f>COUNTIFS(源数据!$C$1:$C$9352,$R$2,源数据!$A$1:$A$9352,$A$59,源数据!$D$1:$D$9352,B66,源数据!$F$1:$F$9352,"&gt;=1")</f>
        <v>0</v>
      </c>
      <c r="F66" s="21">
        <f>SUMIFS(源数据!$G$2:$G$9352,源数据!$C$2:$C$9352,$R$2,源数据!$D$2:$D$9352,B66,源数据!$A$2:$A$9352,$A$59)</f>
        <v>0</v>
      </c>
      <c r="G66" s="21">
        <f>SUMIFS(源数据!$I$2:$I$9352,源数据!$C$2:$C$9352,$R$2,源数据!$D$2:$D$9352,B66,源数据!$A$2:$A$9352,$A$59)</f>
        <v>0</v>
      </c>
      <c r="H66" s="21">
        <f>SUMIFS(源数据!$H$2:$H$9352,源数据!$C$2:$C$9352,$R$2,源数据!$D$2:$D$9352,B66,源数据!$A$2:$A$9352,$A$59)</f>
        <v>0</v>
      </c>
      <c r="I66" s="21">
        <f>COUNTIFS(源数据!$C$1:$C$9352,$R$2,源数据!$A$1:$A$9352,$A$59,源数据!$D$1:$D$9352,B66,源数据!$J$1:$J$9352,"&gt;=1")</f>
        <v>0</v>
      </c>
      <c r="J66" s="21">
        <f>COUNTIFS(源数据!$C$1:$C$9352,$R$2,源数据!$A$1:$A$9352,$A$59,源数据!$D$1:$D$9352,B66,源数据!$K$1:$K$9352,"=是")</f>
        <v>0</v>
      </c>
      <c r="K66" s="21">
        <f>SUMIFS(源数据!$L$2:$L$9352,源数据!$C$2:$C$9352,$R$2,源数据!$D$2:$D$9352,B66,源数据!$A$2:$A$9352,$A$59)</f>
        <v>0</v>
      </c>
      <c r="L66" s="21">
        <f>SUMIFS(源数据!$M$2:$M$9352,源数据!$C$2:$C$9352,$R$2,源数据!$D$2:$D$9352,B66,源数据!$A$2:$A$9352,$A$59)</f>
        <v>0</v>
      </c>
      <c r="M66" s="21"/>
      <c r="N66" s="21"/>
      <c r="O66" s="21">
        <v>2</v>
      </c>
      <c r="P66" s="21">
        <f>COUNTIFS(源数据!$C$1:$C$9352,$R$2,源数据!$A$1:$A$9352,$A$59,源数据!$D$1:$D$9352,B66,源数据!$Q$1:$Q$9352,"&lt;&gt;")</f>
        <v>0</v>
      </c>
      <c r="Q66" s="21">
        <f>SUMIFS(源数据!$R$2:$R$9352,源数据!$C$2:$C$9352,$R$2,源数据!$D$2:$D$9352,B66,源数据!$A$2:$A$9352,$A$59)</f>
        <v>0</v>
      </c>
      <c r="R66" s="21">
        <f>COUNTIFS(源数据!$C$1:$C$9352,$R$2,源数据!$A$1:$A$9352,$A$59,源数据!$D$1:$D$9352,B66,源数据!$U$1:$U$9352,"=是")</f>
        <v>0</v>
      </c>
      <c r="S66" s="4"/>
    </row>
    <row r="67" spans="1:19">
      <c r="A67" s="22"/>
      <c r="B67" s="14" t="str">
        <f t="shared" si="31"/>
        <v>丽丽</v>
      </c>
      <c r="C67" s="21" t="str">
        <f>IF(COUNTIFS(源数据!$C$1:$C$9352,$R$2,源数据!$A$1:$A$9352,$A$59,源数据!$D$1:$D$9352,B67,源数据!$T$1:$T$9352,"=是"),"参加","")</f>
        <v/>
      </c>
      <c r="D67" s="21" t="str">
        <f>IF(COUNTIFS(源数据!$C$1:$C$9352,$R$2,源数据!$A$1:$A$9352,$A$59,源数据!$D$1:$D$9352,B67,源数据!$S$1:$S$9352,"=是"),"参加","")</f>
        <v/>
      </c>
      <c r="E67" s="21">
        <f>COUNTIFS(源数据!$C$1:$C$9352,$R$2,源数据!$A$1:$A$9352,$A$59,源数据!$D$1:$D$9352,B67,源数据!$F$1:$F$9352,"&gt;=1")</f>
        <v>0</v>
      </c>
      <c r="F67" s="21">
        <f>SUMIFS(源数据!$G$2:$G$9352,源数据!$C$2:$C$9352,$R$2,源数据!$D$2:$D$9352,B67,源数据!$A$2:$A$9352,$A$59)</f>
        <v>0</v>
      </c>
      <c r="G67" s="21">
        <f>SUMIFS(源数据!$I$2:$I$9352,源数据!$C$2:$C$9352,$R$2,源数据!$D$2:$D$9352,B67,源数据!$A$2:$A$9352,$A$59)</f>
        <v>0</v>
      </c>
      <c r="H67" s="21">
        <f>SUMIFS(源数据!$H$2:$H$9352,源数据!$C$2:$C$9352,$R$2,源数据!$D$2:$D$9352,B67,源数据!$A$2:$A$9352,$A$59)</f>
        <v>0</v>
      </c>
      <c r="I67" s="21">
        <f>COUNTIFS(源数据!$C$1:$C$9352,$R$2,源数据!$A$1:$A$9352,$A$59,源数据!$D$1:$D$9352,B67,源数据!$J$1:$J$9352,"&gt;=1")</f>
        <v>0</v>
      </c>
      <c r="J67" s="21">
        <f>COUNTIFS(源数据!$C$1:$C$9352,$R$2,源数据!$A$1:$A$9352,$A$59,源数据!$D$1:$D$9352,B67,源数据!$K$1:$K$9352,"=是")</f>
        <v>0</v>
      </c>
      <c r="K67" s="21">
        <f>SUMIFS(源数据!$L$2:$L$9352,源数据!$C$2:$C$9352,$R$2,源数据!$D$2:$D$9352,B67,源数据!$A$2:$A$9352,$A$59)</f>
        <v>0</v>
      </c>
      <c r="L67" s="21">
        <f>SUMIFS(源数据!$M$2:$M$9352,源数据!$C$2:$C$9352,$R$2,源数据!$D$2:$D$9352,B67,源数据!$A$2:$A$9352,$A$59)</f>
        <v>0</v>
      </c>
      <c r="M67" s="21"/>
      <c r="N67" s="21"/>
      <c r="O67" s="21"/>
      <c r="P67" s="21">
        <f>COUNTIFS(源数据!$C$1:$C$9352,$R$2,源数据!$A$1:$A$9352,$A$59,源数据!$D$1:$D$9352,B67,源数据!$Q$1:$Q$9352,"&lt;&gt;")</f>
        <v>0</v>
      </c>
      <c r="Q67" s="21">
        <f>SUMIFS(源数据!$R$2:$R$9352,源数据!$C$2:$C$9352,$R$2,源数据!$D$2:$D$9352,B67,源数据!$A$2:$A$9352,$A$59)</f>
        <v>0</v>
      </c>
      <c r="R67" s="21">
        <f>COUNTIFS(源数据!$C$1:$C$9352,$R$2,源数据!$A$1:$A$9352,$A$59,源数据!$D$1:$D$9352,B67,源数据!$U$1:$U$9352,"=是")</f>
        <v>0</v>
      </c>
      <c r="S67" s="4"/>
    </row>
    <row r="68" spans="1:19">
      <c r="A68" s="22"/>
      <c r="B68" s="14" t="str">
        <f t="shared" si="31"/>
        <v>婷婷</v>
      </c>
      <c r="C68" s="21" t="str">
        <f>IF(COUNTIFS(源数据!$C$1:$C$9352,$R$2,源数据!$A$1:$A$9352,$A$59,源数据!$D$1:$D$9352,B68,源数据!$T$1:$T$9352,"=是"),"参加","")</f>
        <v/>
      </c>
      <c r="D68" s="21" t="str">
        <f>IF(COUNTIFS(源数据!$C$1:$C$9352,$R$2,源数据!$A$1:$A$9352,$A$59,源数据!$D$1:$D$9352,B68,源数据!$S$1:$S$9352,"=是"),"参加","")</f>
        <v/>
      </c>
      <c r="E68" s="21">
        <f>COUNTIFS(源数据!$C$1:$C$9352,$R$2,源数据!$A$1:$A$9352,$A$59,源数据!$D$1:$D$9352,B68,源数据!$F$1:$F$9352,"&gt;=1")</f>
        <v>0</v>
      </c>
      <c r="F68" s="21">
        <f>SUMIFS(源数据!$G$2:$G$9352,源数据!$C$2:$C$9352,$R$2,源数据!$D$2:$D$9352,B68,源数据!$A$2:$A$9352,$A$59)</f>
        <v>0</v>
      </c>
      <c r="G68" s="21">
        <f>SUMIFS(源数据!$I$2:$I$9352,源数据!$C$2:$C$9352,$R$2,源数据!$D$2:$D$9352,B68,源数据!$A$2:$A$9352,$A$59)</f>
        <v>0</v>
      </c>
      <c r="H68" s="21">
        <f>SUMIFS(源数据!$H$2:$H$9352,源数据!$C$2:$C$9352,$R$2,源数据!$D$2:$D$9352,B68,源数据!$A$2:$A$9352,$A$59)</f>
        <v>0</v>
      </c>
      <c r="I68" s="21">
        <f>COUNTIFS(源数据!$C$1:$C$9352,$R$2,源数据!$A$1:$A$9352,$A$59,源数据!$D$1:$D$9352,B68,源数据!$J$1:$J$9352,"&gt;=1")</f>
        <v>0</v>
      </c>
      <c r="J68" s="21">
        <f>COUNTIFS(源数据!$C$1:$C$9352,$R$2,源数据!$A$1:$A$9352,$A$59,源数据!$D$1:$D$9352,B68,源数据!$K$1:$K$9352,"=是")</f>
        <v>0</v>
      </c>
      <c r="K68" s="21">
        <f>SUMIFS(源数据!$L$2:$L$9352,源数据!$C$2:$C$9352,$R$2,源数据!$D$2:$D$9352,B68,源数据!$A$2:$A$9352,$A$59)</f>
        <v>0</v>
      </c>
      <c r="L68" s="21">
        <f>SUMIFS(源数据!$M$2:$M$9352,源数据!$C$2:$C$9352,$R$2,源数据!$D$2:$D$9352,B68,源数据!$A$2:$A$9352,$A$59)</f>
        <v>0</v>
      </c>
      <c r="M68" s="21"/>
      <c r="N68" s="21"/>
      <c r="O68" s="21"/>
      <c r="P68" s="21">
        <f>COUNTIFS(源数据!$C$1:$C$9352,$R$2,源数据!$A$1:$A$9352,$A$59,源数据!$D$1:$D$9352,B68,源数据!$Q$1:$Q$9352,"&lt;&gt;")</f>
        <v>0</v>
      </c>
      <c r="Q68" s="21">
        <f>SUMIFS(源数据!$R$2:$R$9352,源数据!$C$2:$C$9352,$R$2,源数据!$D$2:$D$9352,B68,源数据!$A$2:$A$9352,$A$59)</f>
        <v>0</v>
      </c>
      <c r="R68" s="21">
        <f>COUNTIFS(源数据!$C$1:$C$9352,$R$2,源数据!$A$1:$A$9352,$A$59,源数据!$D$1:$D$9352,B68,源数据!$U$1:$U$9352,"=是")</f>
        <v>0</v>
      </c>
      <c r="S68" s="4"/>
    </row>
    <row r="69" spans="1:19">
      <c r="A69" s="22"/>
      <c r="B69" s="14" t="str">
        <f t="shared" si="31"/>
        <v>百灵</v>
      </c>
      <c r="C69" s="21" t="str">
        <f>IF(COUNTIFS(源数据!$C$1:$C$9352,$R$2,源数据!$A$1:$A$9352,$A$59,源数据!$D$1:$D$9352,B69,源数据!$T$1:$T$9352,"=是"),"参加","")</f>
        <v/>
      </c>
      <c r="D69" s="21" t="str">
        <f>IF(COUNTIFS(源数据!$C$1:$C$9352,$R$2,源数据!$A$1:$A$9352,$A$59,源数据!$D$1:$D$9352,B69,源数据!$S$1:$S$9352,"=是"),"参加","")</f>
        <v/>
      </c>
      <c r="E69" s="21">
        <f>COUNTIFS(源数据!$C$1:$C$9352,$R$2,源数据!$A$1:$A$9352,$A$59,源数据!$D$1:$D$9352,B69,源数据!$F$1:$F$9352,"&gt;=1")</f>
        <v>0</v>
      </c>
      <c r="F69" s="21">
        <f>SUMIFS(源数据!$G$2:$G$9352,源数据!$C$2:$C$9352,$R$2,源数据!$D$2:$D$9352,B69,源数据!$A$2:$A$9352,$A$59)</f>
        <v>0</v>
      </c>
      <c r="G69" s="21">
        <f>SUMIFS(源数据!$I$2:$I$9352,源数据!$C$2:$C$9352,$R$2,源数据!$D$2:$D$9352,B69,源数据!$A$2:$A$9352,$A$59)</f>
        <v>0</v>
      </c>
      <c r="H69" s="21">
        <f>SUMIFS(源数据!$H$2:$H$9352,源数据!$C$2:$C$9352,$R$2,源数据!$D$2:$D$9352,B69,源数据!$A$2:$A$9352,$A$59)</f>
        <v>0</v>
      </c>
      <c r="I69" s="21">
        <f>COUNTIFS(源数据!$C$1:$C$9352,$R$2,源数据!$A$1:$A$9352,$A$59,源数据!$D$1:$D$9352,B69,源数据!$J$1:$J$9352,"&gt;=1")</f>
        <v>0</v>
      </c>
      <c r="J69" s="21">
        <f>COUNTIFS(源数据!$C$1:$C$9352,$R$2,源数据!$A$1:$A$9352,$A$59,源数据!$D$1:$D$9352,B69,源数据!$K$1:$K$9352,"=是")</f>
        <v>0</v>
      </c>
      <c r="K69" s="21">
        <f>SUMIFS(源数据!$L$2:$L$9352,源数据!$C$2:$C$9352,$R$2,源数据!$D$2:$D$9352,B69,源数据!$A$2:$A$9352,$A$59)</f>
        <v>0</v>
      </c>
      <c r="L69" s="21">
        <f>SUMIFS(源数据!$M$2:$M$9352,源数据!$C$2:$C$9352,$R$2,源数据!$D$2:$D$9352,B69,源数据!$A$2:$A$9352,$A$59)</f>
        <v>0</v>
      </c>
      <c r="M69" s="21"/>
      <c r="N69" s="21">
        <v>10</v>
      </c>
      <c r="O69" s="21"/>
      <c r="P69" s="21">
        <f>COUNTIFS(源数据!$C$1:$C$9352,$R$2,源数据!$A$1:$A$9352,$A$59,源数据!$D$1:$D$9352,B69,源数据!$Q$1:$Q$9352,"&lt;&gt;")</f>
        <v>0</v>
      </c>
      <c r="Q69" s="21">
        <f>SUMIFS(源数据!$R$2:$R$9352,源数据!$C$2:$C$9352,$R$2,源数据!$D$2:$D$9352,B69,源数据!$A$2:$A$9352,$A$59)</f>
        <v>0</v>
      </c>
      <c r="R69" s="21">
        <f>COUNTIFS(源数据!$C$1:$C$9352,$R$2,源数据!$A$1:$A$9352,$A$59,源数据!$D$1:$D$9352,B69,源数据!$U$1:$U$9352,"=是")</f>
        <v>0</v>
      </c>
      <c r="S69" s="4"/>
    </row>
    <row r="70" spans="1:19">
      <c r="A70" s="22"/>
      <c r="B70" s="14" t="e">
        <f t="shared" si="31"/>
        <v>#N/A</v>
      </c>
      <c r="C70" s="21" t="str">
        <f>IF(COUNTIFS(源数据!$C$1:$C$9352,$R$2,源数据!$A$1:$A$9352,$A$59,源数据!$D$1:$D$9352,B70,源数据!$T$1:$T$9352,"=是"),"参加","")</f>
        <v/>
      </c>
      <c r="D70" s="21" t="str">
        <f>IF(COUNTIFS(源数据!$C$1:$C$9352,$R$2,源数据!$A$1:$A$9352,$A$59,源数据!$D$1:$D$9352,B70,源数据!$S$1:$S$9352,"=是"),"参加","")</f>
        <v/>
      </c>
      <c r="E70" s="21">
        <f>COUNTIFS(源数据!$C$1:$C$9352,$R$2,源数据!$A$1:$A$9352,$A$59,源数据!$D$1:$D$9352,B70,源数据!$F$1:$F$9352,"&gt;=1")</f>
        <v>0</v>
      </c>
      <c r="F70" s="21">
        <f>SUMIFS(源数据!$G$2:$G$9352,源数据!$C$2:$C$9352,$R$2,源数据!$D$2:$D$9352,B70,源数据!$A$2:$A$9352,$A$59)</f>
        <v>0</v>
      </c>
      <c r="G70" s="21">
        <f>SUMIFS(源数据!$I$2:$I$9352,源数据!$C$2:$C$9352,$R$2,源数据!$D$2:$D$9352,B70,源数据!$A$2:$A$9352,$A$59)</f>
        <v>0</v>
      </c>
      <c r="H70" s="21">
        <f>SUMIFS(源数据!$H$2:$H$9352,源数据!$C$2:$C$9352,$R$2,源数据!$D$2:$D$9352,B70,源数据!$A$2:$A$9352,$A$59)</f>
        <v>0</v>
      </c>
      <c r="I70" s="21">
        <f>COUNTIFS(源数据!$C$1:$C$9352,$R$2,源数据!$A$1:$A$9352,$A$59,源数据!$D$1:$D$9352,B70,源数据!$J$1:$J$9352,"&gt;=1")</f>
        <v>0</v>
      </c>
      <c r="J70" s="21">
        <f>COUNTIFS(源数据!$C$1:$C$9352,$R$2,源数据!$A$1:$A$9352,$A$59,源数据!$D$1:$D$9352,B70,源数据!$K$1:$K$9352,"=是")</f>
        <v>0</v>
      </c>
      <c r="K70" s="21">
        <f>SUMIFS(源数据!$L$2:$L$9352,源数据!$C$2:$C$9352,$R$2,源数据!$D$2:$D$9352,B70,源数据!$A$2:$A$9352,$A$59)</f>
        <v>0</v>
      </c>
      <c r="L70" s="21">
        <f>SUMIFS(源数据!$M$2:$M$9352,源数据!$C$2:$C$9352,$R$2,源数据!$D$2:$D$9352,B70,源数据!$A$2:$A$9352,$A$59)</f>
        <v>0</v>
      </c>
      <c r="M70" s="21"/>
      <c r="N70" s="21"/>
      <c r="O70" s="21">
        <v>4</v>
      </c>
      <c r="P70" s="21">
        <f>COUNTIFS(源数据!$C$1:$C$9352,$R$2,源数据!$A$1:$A$9352,$A$59,源数据!$D$1:$D$9352,B70,源数据!$Q$1:$Q$9352,"&lt;&gt;")</f>
        <v>0</v>
      </c>
      <c r="Q70" s="21">
        <f>SUMIFS(源数据!$R$2:$R$9352,源数据!$C$2:$C$9352,$R$2,源数据!$D$2:$D$9352,B70,源数据!$A$2:$A$9352,$A$59)</f>
        <v>0</v>
      </c>
      <c r="R70" s="21">
        <f>COUNTIFS(源数据!$C$1:$C$9352,$R$2,源数据!$A$1:$A$9352,$A$59,源数据!$D$1:$D$9352,B70,源数据!$U$1:$U$9352,"=是")</f>
        <v>0</v>
      </c>
      <c r="S70" s="4"/>
    </row>
    <row r="71" spans="1:19">
      <c r="A71" s="22"/>
      <c r="B71" s="14" t="e">
        <f t="shared" si="31"/>
        <v>#N/A</v>
      </c>
      <c r="C71" s="21" t="str">
        <f>IF(COUNTIFS(源数据!$C$1:$C$9352,$R$2,源数据!$A$1:$A$9352,$A$59,源数据!$D$1:$D$9352,B71,源数据!$T$1:$T$9352,"=是"),"参加","")</f>
        <v/>
      </c>
      <c r="D71" s="21" t="str">
        <f>IF(COUNTIFS(源数据!$C$1:$C$9352,$R$2,源数据!$A$1:$A$9352,$A$59,源数据!$D$1:$D$9352,B71,源数据!$S$1:$S$9352,"=是"),"参加","")</f>
        <v/>
      </c>
      <c r="E71" s="21">
        <f>COUNTIFS(源数据!$C$1:$C$9352,$R$2,源数据!$A$1:$A$9352,$A$59,源数据!$D$1:$D$9352,B71,源数据!$F$1:$F$9352,"&gt;=1")</f>
        <v>0</v>
      </c>
      <c r="F71" s="21">
        <f>SUMIFS(源数据!$G$2:$G$9352,源数据!$C$2:$C$9352,$R$2,源数据!$D$2:$D$9352,B71,源数据!$A$2:$A$9352,$A$59)</f>
        <v>0</v>
      </c>
      <c r="G71" s="21">
        <f>SUMIFS(源数据!$I$2:$I$9352,源数据!$C$2:$C$9352,$R$2,源数据!$D$2:$D$9352,B71,源数据!$A$2:$A$9352,$A$59)</f>
        <v>0</v>
      </c>
      <c r="H71" s="21">
        <f>SUMIFS(源数据!$H$2:$H$9352,源数据!$C$2:$C$9352,$R$2,源数据!$D$2:$D$9352,B71,源数据!$A$2:$A$9352,$A$59)</f>
        <v>0</v>
      </c>
      <c r="I71" s="21">
        <f>COUNTIFS(源数据!$C$1:$C$9352,$R$2,源数据!$A$1:$A$9352,$A$59,源数据!$D$1:$D$9352,B71,源数据!$J$1:$J$9352,"&gt;=1")</f>
        <v>0</v>
      </c>
      <c r="J71" s="21">
        <f>COUNTIFS(源数据!$C$1:$C$9352,$R$2,源数据!$A$1:$A$9352,$A$59,源数据!$D$1:$D$9352,B71,源数据!$K$1:$K$9352,"=是")</f>
        <v>0</v>
      </c>
      <c r="K71" s="21">
        <f>SUMIFS(源数据!$L$2:$L$9352,源数据!$C$2:$C$9352,$R$2,源数据!$D$2:$D$9352,B71,源数据!$A$2:$A$9352,$A$59)</f>
        <v>0</v>
      </c>
      <c r="L71" s="21">
        <f>SUMIFS(源数据!$M$2:$M$9352,源数据!$C$2:$C$9352,$R$2,源数据!$D$2:$D$9352,B71,源数据!$A$2:$A$9352,$A$59)</f>
        <v>0</v>
      </c>
      <c r="M71" s="21"/>
      <c r="N71" s="21">
        <v>12</v>
      </c>
      <c r="O71" s="21"/>
      <c r="P71" s="21">
        <f>COUNTIFS(源数据!$C$1:$C$9352,$R$2,源数据!$A$1:$A$9352,$A$59,源数据!$D$1:$D$9352,B71,源数据!$Q$1:$Q$9352,"&lt;&gt;")</f>
        <v>0</v>
      </c>
      <c r="Q71" s="21">
        <f>SUMIFS(源数据!$R$2:$R$9352,源数据!$C$2:$C$9352,$R$2,源数据!$D$2:$D$9352,B71,源数据!$A$2:$A$9352,$A$59)</f>
        <v>0</v>
      </c>
      <c r="R71" s="21">
        <f>COUNTIFS(源数据!$C$1:$C$9352,$R$2,源数据!$A$1:$A$9352,$A$59,源数据!$D$1:$D$9352,B71,源数据!$U$1:$U$9352,"=是")</f>
        <v>0</v>
      </c>
      <c r="S71" s="4"/>
    </row>
    <row r="72" spans="1:19">
      <c r="A72" s="22"/>
      <c r="B72" s="14" t="e">
        <f t="shared" si="31"/>
        <v>#N/A</v>
      </c>
      <c r="C72" s="21" t="str">
        <f>IF(COUNTIFS(源数据!$C$1:$C$9352,$R$2,源数据!$A$1:$A$9352,$A$59,源数据!$D$1:$D$9352,B72,源数据!$T$1:$T$9352,"=是"),"参加","")</f>
        <v/>
      </c>
      <c r="D72" s="21" t="str">
        <f>IF(COUNTIFS(源数据!$C$1:$C$9352,$R$2,源数据!$A$1:$A$9352,$A$59,源数据!$D$1:$D$9352,B72,源数据!$S$1:$S$9352,"=是"),"参加","")</f>
        <v/>
      </c>
      <c r="E72" s="21">
        <f>COUNTIFS(源数据!$C$1:$C$9352,$R$2,源数据!$A$1:$A$9352,$A$59,源数据!$D$1:$D$9352,B72,源数据!$F$1:$F$9352,"&gt;=1")</f>
        <v>0</v>
      </c>
      <c r="F72" s="21">
        <f>SUMIFS(源数据!$G$2:$G$9352,源数据!$C$2:$C$9352,$R$2,源数据!$D$2:$D$9352,B72,源数据!$A$2:$A$9352,$A$59)</f>
        <v>0</v>
      </c>
      <c r="G72" s="21">
        <f>SUMIFS(源数据!$I$2:$I$9352,源数据!$C$2:$C$9352,$R$2,源数据!$D$2:$D$9352,B72,源数据!$A$2:$A$9352,$A$59)</f>
        <v>0</v>
      </c>
      <c r="H72" s="21">
        <f>SUMIFS(源数据!$H$2:$H$9352,源数据!$C$2:$C$9352,$R$2,源数据!$D$2:$D$9352,B72,源数据!$A$2:$A$9352,$A$59)</f>
        <v>0</v>
      </c>
      <c r="I72" s="21">
        <f>COUNTIFS(源数据!$C$1:$C$9352,$R$2,源数据!$A$1:$A$9352,$A$59,源数据!$D$1:$D$9352,B72,源数据!$J$1:$J$9352,"&gt;=1")</f>
        <v>0</v>
      </c>
      <c r="J72" s="21">
        <f>COUNTIFS(源数据!$C$1:$C$9352,$R$2,源数据!$A$1:$A$9352,$A$59,源数据!$D$1:$D$9352,B72,源数据!$K$1:$K$9352,"=是")</f>
        <v>0</v>
      </c>
      <c r="K72" s="21">
        <f>SUMIFS(源数据!$L$2:$L$9352,源数据!$C$2:$C$9352,$R$2,源数据!$D$2:$D$9352,B72,源数据!$A$2:$A$9352,$A$59)</f>
        <v>0</v>
      </c>
      <c r="L72" s="21">
        <f>SUMIFS(源数据!$M$2:$M$9352,源数据!$C$2:$C$9352,$R$2,源数据!$D$2:$D$9352,B72,源数据!$A$2:$A$9352,$A$59)</f>
        <v>0</v>
      </c>
      <c r="M72" s="30"/>
      <c r="N72" s="30">
        <v>18</v>
      </c>
      <c r="O72" s="30">
        <v>1</v>
      </c>
      <c r="P72" s="21">
        <f>COUNTIFS(源数据!$C$1:$C$9352,$R$2,源数据!$A$1:$A$9352,$A$59,源数据!$D$1:$D$9352,B72,源数据!$Q$1:$Q$9352,"&lt;&gt;")</f>
        <v>0</v>
      </c>
      <c r="Q72" s="21">
        <f>SUMIFS(源数据!$R$2:$R$9352,源数据!$C$2:$C$9352,$R$2,源数据!$D$2:$D$9352,B72,源数据!$A$2:$A$9352,$A$59)</f>
        <v>0</v>
      </c>
      <c r="R72" s="21">
        <f>COUNTIFS(源数据!$C$1:$C$9352,$R$2,源数据!$A$1:$A$9352,$A$59,源数据!$D$1:$D$9352,B72,源数据!$U$1:$U$9352,"=是")</f>
        <v>0</v>
      </c>
      <c r="S72" s="4"/>
    </row>
    <row r="73" spans="1:19">
      <c r="A73" s="22"/>
      <c r="B73" s="14" t="e">
        <f t="shared" si="31"/>
        <v>#N/A</v>
      </c>
      <c r="C73" s="21" t="str">
        <f>IF(COUNTIFS(源数据!$C$1:$C$9352,$R$2,源数据!$A$1:$A$9352,$A$59,源数据!$D$1:$D$9352,B73,源数据!$T$1:$T$9352,"=是"),"参加","")</f>
        <v/>
      </c>
      <c r="D73" s="21" t="str">
        <f>IF(COUNTIFS(源数据!$C$1:$C$9352,$R$2,源数据!$A$1:$A$9352,$A$59,源数据!$D$1:$D$9352,B73,源数据!$S$1:$S$9352,"=是"),"参加","")</f>
        <v/>
      </c>
      <c r="E73" s="21">
        <f>COUNTIFS(源数据!$C$1:$C$9352,$R$2,源数据!$A$1:$A$9352,$A$59,源数据!$D$1:$D$9352,B73,源数据!$F$1:$F$9352,"&gt;=1")</f>
        <v>0</v>
      </c>
      <c r="F73" s="21">
        <f>SUMIFS(源数据!$G$2:$G$9352,源数据!$C$2:$C$9352,$R$2,源数据!$D$2:$D$9352,B73,源数据!$A$2:$A$9352,$A$59)</f>
        <v>0</v>
      </c>
      <c r="G73" s="21">
        <f>SUMIFS(源数据!$I$2:$I$9352,源数据!$C$2:$C$9352,$R$2,源数据!$D$2:$D$9352,B73,源数据!$A$2:$A$9352,$A$59)</f>
        <v>0</v>
      </c>
      <c r="H73" s="21">
        <f>SUMIFS(源数据!$H$2:$H$9352,源数据!$C$2:$C$9352,$R$2,源数据!$D$2:$D$9352,B73,源数据!$A$2:$A$9352,$A$59)</f>
        <v>0</v>
      </c>
      <c r="I73" s="21">
        <f>COUNTIFS(源数据!$C$1:$C$9352,$R$2,源数据!$A$1:$A$9352,$A$59,源数据!$D$1:$D$9352,B73,源数据!$J$1:$J$9352,"&gt;=1")</f>
        <v>0</v>
      </c>
      <c r="J73" s="21">
        <f>COUNTIFS(源数据!$C$1:$C$9352,$R$2,源数据!$A$1:$A$9352,$A$59,源数据!$D$1:$D$9352,B73,源数据!$K$1:$K$9352,"=是")</f>
        <v>0</v>
      </c>
      <c r="K73" s="21">
        <f>SUMIFS(源数据!$L$2:$L$9352,源数据!$C$2:$C$9352,$R$2,源数据!$D$2:$D$9352,B73,源数据!$A$2:$A$9352,$A$59)</f>
        <v>0</v>
      </c>
      <c r="L73" s="21">
        <f>SUMIFS(源数据!$M$2:$M$9352,源数据!$C$2:$C$9352,$R$2,源数据!$D$2:$D$9352,B73,源数据!$A$2:$A$9352,$A$59)</f>
        <v>0</v>
      </c>
      <c r="M73" s="30"/>
      <c r="N73" s="30">
        <v>18</v>
      </c>
      <c r="O73" s="30">
        <v>1</v>
      </c>
      <c r="P73" s="21">
        <f>COUNTIFS(源数据!$C$1:$C$9352,$R$2,源数据!$A$1:$A$9352,$A$59,源数据!$D$1:$D$9352,B73,源数据!$Q$1:$Q$9352,"&lt;&gt;")</f>
        <v>0</v>
      </c>
      <c r="Q73" s="21">
        <f>SUMIFS(源数据!$R$2:$R$9352,源数据!$C$2:$C$9352,$R$2,源数据!$D$2:$D$9352,B73,源数据!$A$2:$A$9352,$A$59)</f>
        <v>0</v>
      </c>
      <c r="R73" s="21">
        <f>COUNTIFS(源数据!$C$1:$C$9352,$R$2,源数据!$A$1:$A$9352,$A$59,源数据!$D$1:$D$9352,B73,源数据!$U$1:$U$9352,"=是")</f>
        <v>0</v>
      </c>
      <c r="S73" s="4"/>
    </row>
    <row r="74" spans="1:19">
      <c r="A74" s="22"/>
      <c r="B74" s="14" t="e">
        <f t="shared" si="31"/>
        <v>#N/A</v>
      </c>
      <c r="C74" s="21" t="str">
        <f>IF(COUNTIFS(源数据!$C$1:$C$9352,$R$2,源数据!$A$1:$A$9352,$A$59,源数据!$D$1:$D$9352,B74,源数据!$T$1:$T$9352,"=是"),"参加","")</f>
        <v/>
      </c>
      <c r="D74" s="21" t="str">
        <f>IF(COUNTIFS(源数据!$C$1:$C$9352,$R$2,源数据!$A$1:$A$9352,$A$59,源数据!$D$1:$D$9352,B74,源数据!$S$1:$S$9352,"=是"),"参加","")</f>
        <v/>
      </c>
      <c r="E74" s="21">
        <f>COUNTIFS(源数据!$C$1:$C$9352,$R$2,源数据!$A$1:$A$9352,$A$59,源数据!$D$1:$D$9352,B74,源数据!$F$1:$F$9352,"&gt;=1")</f>
        <v>0</v>
      </c>
      <c r="F74" s="21">
        <f>SUMIFS(源数据!$G$2:$G$9352,源数据!$C$2:$C$9352,$R$2,源数据!$D$2:$D$9352,B74,源数据!$A$2:$A$9352,$A$59)</f>
        <v>0</v>
      </c>
      <c r="G74" s="21">
        <f>SUMIFS(源数据!$I$2:$I$9352,源数据!$C$2:$C$9352,$R$2,源数据!$D$2:$D$9352,B74,源数据!$A$2:$A$9352,$A$59)</f>
        <v>0</v>
      </c>
      <c r="H74" s="21">
        <f>SUMIFS(源数据!$H$2:$H$9352,源数据!$C$2:$C$9352,$R$2,源数据!$D$2:$D$9352,B74,源数据!$A$2:$A$9352,$A$59)</f>
        <v>0</v>
      </c>
      <c r="I74" s="21">
        <f>COUNTIFS(源数据!$C$1:$C$9352,$R$2,源数据!$A$1:$A$9352,$A$59,源数据!$D$1:$D$9352,B74,源数据!$J$1:$J$9352,"&gt;=1")</f>
        <v>0</v>
      </c>
      <c r="J74" s="21">
        <f>COUNTIFS(源数据!$C$1:$C$9352,$R$2,源数据!$A$1:$A$9352,$A$59,源数据!$D$1:$D$9352,B74,源数据!$K$1:$K$9352,"=是")</f>
        <v>0</v>
      </c>
      <c r="K74" s="21">
        <f>SUMIFS(源数据!$L$2:$L$9352,源数据!$C$2:$C$9352,$R$2,源数据!$D$2:$D$9352,B74,源数据!$A$2:$A$9352,$A$59)</f>
        <v>0</v>
      </c>
      <c r="L74" s="21">
        <f>SUMIFS(源数据!$M$2:$M$9352,源数据!$C$2:$C$9352,$R$2,源数据!$D$2:$D$9352,B74,源数据!$A$2:$A$9352,$A$59)</f>
        <v>0</v>
      </c>
      <c r="M74" s="30"/>
      <c r="N74" s="30">
        <v>18</v>
      </c>
      <c r="O74" s="30">
        <v>1</v>
      </c>
      <c r="P74" s="21">
        <f>COUNTIFS(源数据!$C$1:$C$9352,$R$2,源数据!$A$1:$A$9352,$A$59,源数据!$D$1:$D$9352,B74,源数据!$Q$1:$Q$9352,"&lt;&gt;")</f>
        <v>0</v>
      </c>
      <c r="Q74" s="21">
        <f>SUMIFS(源数据!$R$2:$R$9352,源数据!$C$2:$C$9352,$R$2,源数据!$D$2:$D$9352,B74,源数据!$A$2:$A$9352,$A$59)</f>
        <v>0</v>
      </c>
      <c r="R74" s="21">
        <f>COUNTIFS(源数据!$C$1:$C$9352,$R$2,源数据!$A$1:$A$9352,$A$59,源数据!$D$1:$D$9352,B74,源数据!$U$1:$U$9352,"=是")</f>
        <v>0</v>
      </c>
      <c r="S74" s="4"/>
    </row>
    <row r="75" spans="1:19">
      <c r="A75" s="22"/>
      <c r="B75" s="14" t="e">
        <f t="shared" si="31"/>
        <v>#N/A</v>
      </c>
      <c r="C75" s="21" t="str">
        <f>IF(COUNTIFS(源数据!$C$1:$C$9352,$R$2,源数据!$A$1:$A$9352,$A$59,源数据!$D$1:$D$9352,B75,源数据!$T$1:$T$9352,"=是"),"参加","")</f>
        <v/>
      </c>
      <c r="D75" s="21" t="str">
        <f>IF(COUNTIFS(源数据!$C$1:$C$9352,$R$2,源数据!$A$1:$A$9352,$A$59,源数据!$D$1:$D$9352,B75,源数据!$S$1:$S$9352,"=是"),"参加","")</f>
        <v/>
      </c>
      <c r="E75" s="21">
        <f>COUNTIFS(源数据!$C$1:$C$9352,$R$2,源数据!$A$1:$A$9352,$A$59,源数据!$D$1:$D$9352,B75,源数据!$F$1:$F$9352,"&gt;=1")</f>
        <v>0</v>
      </c>
      <c r="F75" s="21">
        <f>SUMIFS(源数据!$G$2:$G$9352,源数据!$C$2:$C$9352,$R$2,源数据!$D$2:$D$9352,B75,源数据!$A$2:$A$9352,$A$59)</f>
        <v>0</v>
      </c>
      <c r="G75" s="21">
        <f>SUMIFS(源数据!$I$2:$I$9352,源数据!$C$2:$C$9352,$R$2,源数据!$D$2:$D$9352,B75,源数据!$A$2:$A$9352,$A$59)</f>
        <v>0</v>
      </c>
      <c r="H75" s="21">
        <f>SUMIFS(源数据!$H$2:$H$9352,源数据!$C$2:$C$9352,$R$2,源数据!$D$2:$D$9352,B75,源数据!$A$2:$A$9352,$A$59)</f>
        <v>0</v>
      </c>
      <c r="I75" s="21">
        <f>COUNTIFS(源数据!$C$1:$C$9352,$R$2,源数据!$A$1:$A$9352,$A$59,源数据!$D$1:$D$9352,B75,源数据!$J$1:$J$9352,"&gt;=1")</f>
        <v>0</v>
      </c>
      <c r="J75" s="21">
        <f>COUNTIFS(源数据!$C$1:$C$9352,$R$2,源数据!$A$1:$A$9352,$A$59,源数据!$D$1:$D$9352,B75,源数据!$K$1:$K$9352,"=是")</f>
        <v>0</v>
      </c>
      <c r="K75" s="21">
        <f>SUMIFS(源数据!$L$2:$L$9352,源数据!$C$2:$C$9352,$R$2,源数据!$D$2:$D$9352,B75,源数据!$A$2:$A$9352,$A$59)</f>
        <v>0</v>
      </c>
      <c r="L75" s="21">
        <f>SUMIFS(源数据!$M$2:$M$9352,源数据!$C$2:$C$9352,$R$2,源数据!$D$2:$D$9352,B75,源数据!$A$2:$A$9352,$A$59)</f>
        <v>0</v>
      </c>
      <c r="M75" s="30"/>
      <c r="N75" s="30">
        <v>18</v>
      </c>
      <c r="O75" s="30">
        <v>1</v>
      </c>
      <c r="P75" s="21">
        <f>COUNTIFS(源数据!$C$1:$C$9352,$R$2,源数据!$A$1:$A$9352,$A$59,源数据!$D$1:$D$9352,B75,源数据!$Q$1:$Q$9352,"&lt;&gt;")</f>
        <v>0</v>
      </c>
      <c r="Q75" s="21">
        <f>SUMIFS(源数据!$R$2:$R$9352,源数据!$C$2:$C$9352,$R$2,源数据!$D$2:$D$9352,B75,源数据!$A$2:$A$9352,$A$59)</f>
        <v>0</v>
      </c>
      <c r="R75" s="21">
        <f>COUNTIFS(源数据!$C$1:$C$9352,$R$2,源数据!$A$1:$A$9352,$A$59,源数据!$D$1:$D$9352,B75,源数据!$U$1:$U$9352,"=是")</f>
        <v>0</v>
      </c>
      <c r="S75" s="4"/>
    </row>
    <row r="76" spans="1:19">
      <c r="A76" s="22"/>
      <c r="B76" s="14" t="e">
        <f t="shared" si="31"/>
        <v>#N/A</v>
      </c>
      <c r="C76" s="21" t="str">
        <f>IF(COUNTIFS(源数据!$C$1:$C$9352,$R$2,源数据!$A$1:$A$9352,$A$59,源数据!$D$1:$D$9352,B76,源数据!$T$1:$T$9352,"=是"),"参加","")</f>
        <v/>
      </c>
      <c r="D76" s="21" t="str">
        <f>IF(COUNTIFS(源数据!$C$1:$C$9352,$R$2,源数据!$A$1:$A$9352,$A$59,源数据!$D$1:$D$9352,B76,源数据!$S$1:$S$9352,"=是"),"参加","")</f>
        <v/>
      </c>
      <c r="E76" s="21">
        <f>COUNTIFS(源数据!$C$1:$C$9352,$R$2,源数据!$A$1:$A$9352,$A$59,源数据!$D$1:$D$9352,B76,源数据!$F$1:$F$9352,"&gt;=1")</f>
        <v>0</v>
      </c>
      <c r="F76" s="21">
        <f>SUMIFS(源数据!$G$2:$G$9352,源数据!$C$2:$C$9352,$R$2,源数据!$D$2:$D$9352,B76,源数据!$A$2:$A$9352,$A$59)</f>
        <v>0</v>
      </c>
      <c r="G76" s="21">
        <f>SUMIFS(源数据!$I$2:$I$9352,源数据!$C$2:$C$9352,$R$2,源数据!$D$2:$D$9352,B76,源数据!$A$2:$A$9352,$A$59)</f>
        <v>0</v>
      </c>
      <c r="H76" s="21">
        <f>SUMIFS(源数据!$H$2:$H$9352,源数据!$C$2:$C$9352,$R$2,源数据!$D$2:$D$9352,B76,源数据!$A$2:$A$9352,$A$59)</f>
        <v>0</v>
      </c>
      <c r="I76" s="21">
        <f>COUNTIFS(源数据!$C$1:$C$9352,$R$2,源数据!$A$1:$A$9352,$A$59,源数据!$D$1:$D$9352,B76,源数据!$J$1:$J$9352,"&gt;=1")</f>
        <v>0</v>
      </c>
      <c r="J76" s="21">
        <f>COUNTIFS(源数据!$C$1:$C$9352,$R$2,源数据!$A$1:$A$9352,$A$59,源数据!$D$1:$D$9352,B76,源数据!$K$1:$K$9352,"=是")</f>
        <v>0</v>
      </c>
      <c r="K76" s="21">
        <f>SUMIFS(源数据!$L$2:$L$9352,源数据!$C$2:$C$9352,$R$2,源数据!$D$2:$D$9352,B76,源数据!$A$2:$A$9352,$A$59)</f>
        <v>0</v>
      </c>
      <c r="L76" s="21">
        <f>SUMIFS(源数据!$M$2:$M$9352,源数据!$C$2:$C$9352,$R$2,源数据!$D$2:$D$9352,B76,源数据!$A$2:$A$9352,$A$59)</f>
        <v>0</v>
      </c>
      <c r="M76" s="30"/>
      <c r="N76" s="30">
        <v>18</v>
      </c>
      <c r="O76" s="30">
        <v>1</v>
      </c>
      <c r="P76" s="21">
        <f>COUNTIFS(源数据!$C$1:$C$9352,$R$2,源数据!$A$1:$A$9352,$A$59,源数据!$D$1:$D$9352,B76,源数据!$Q$1:$Q$9352,"&lt;&gt;")</f>
        <v>0</v>
      </c>
      <c r="Q76" s="21">
        <f>SUMIFS(源数据!$R$2:$R$9352,源数据!$C$2:$C$9352,$R$2,源数据!$D$2:$D$9352,B76,源数据!$A$2:$A$9352,$A$59)</f>
        <v>0</v>
      </c>
      <c r="R76" s="21">
        <f>COUNTIFS(源数据!$C$1:$C$9352,$R$2,源数据!$A$1:$A$9352,$A$59,源数据!$D$1:$D$9352,B76,源数据!$U$1:$U$9352,"=是")</f>
        <v>0</v>
      </c>
      <c r="S76" s="4"/>
    </row>
    <row r="77" spans="1:19">
      <c r="A77" s="22"/>
      <c r="B77" s="14" t="e">
        <f t="shared" si="31"/>
        <v>#N/A</v>
      </c>
      <c r="C77" s="21" t="str">
        <f>IF(COUNTIFS(源数据!$C$1:$C$9352,$R$2,源数据!$A$1:$A$9352,$A$59,源数据!$D$1:$D$9352,B77,源数据!$T$1:$T$9352,"=是"),"参加","")</f>
        <v/>
      </c>
      <c r="D77" s="21" t="str">
        <f>IF(COUNTIFS(源数据!$C$1:$C$9352,$R$2,源数据!$A$1:$A$9352,$A$59,源数据!$D$1:$D$9352,B77,源数据!$S$1:$S$9352,"=是"),"参加","")</f>
        <v/>
      </c>
      <c r="E77" s="21">
        <f>COUNTIFS(源数据!$C$1:$C$9352,$R$2,源数据!$A$1:$A$9352,$A$59,源数据!$D$1:$D$9352,B77,源数据!$F$1:$F$9352,"&gt;=1")</f>
        <v>0</v>
      </c>
      <c r="F77" s="21">
        <f>SUMIFS(源数据!$G$2:$G$9352,源数据!$C$2:$C$9352,$R$2,源数据!$D$2:$D$9352,B77,源数据!$A$2:$A$9352,$A$59)</f>
        <v>0</v>
      </c>
      <c r="G77" s="21">
        <f>SUMIFS(源数据!$I$2:$I$9352,源数据!$C$2:$C$9352,$R$2,源数据!$D$2:$D$9352,B77,源数据!$A$2:$A$9352,$A$59)</f>
        <v>0</v>
      </c>
      <c r="H77" s="21">
        <f>SUMIFS(源数据!$H$2:$H$9352,源数据!$C$2:$C$9352,$R$2,源数据!$D$2:$D$9352,B77,源数据!$A$2:$A$9352,$A$59)</f>
        <v>0</v>
      </c>
      <c r="I77" s="21">
        <f>COUNTIFS(源数据!$C$1:$C$9352,$R$2,源数据!$A$1:$A$9352,$A$59,源数据!$D$1:$D$9352,B77,源数据!$J$1:$J$9352,"&gt;=1")</f>
        <v>0</v>
      </c>
      <c r="J77" s="21">
        <f>COUNTIFS(源数据!$C$1:$C$9352,$R$2,源数据!$A$1:$A$9352,$A$59,源数据!$D$1:$D$9352,B77,源数据!$K$1:$K$9352,"=是")</f>
        <v>0</v>
      </c>
      <c r="K77" s="21">
        <f>SUMIFS(源数据!$L$2:$L$9352,源数据!$C$2:$C$9352,$R$2,源数据!$D$2:$D$9352,B77,源数据!$A$2:$A$9352,$A$59)</f>
        <v>0</v>
      </c>
      <c r="L77" s="21">
        <f>SUMIFS(源数据!$M$2:$M$9352,源数据!$C$2:$C$9352,$R$2,源数据!$D$2:$D$9352,B77,源数据!$A$2:$A$9352,$A$59)</f>
        <v>0</v>
      </c>
      <c r="M77" s="30"/>
      <c r="N77" s="30">
        <v>18</v>
      </c>
      <c r="O77" s="30">
        <v>1</v>
      </c>
      <c r="P77" s="21">
        <f>COUNTIFS(源数据!$C$1:$C$9352,$R$2,源数据!$A$1:$A$9352,$A$59,源数据!$D$1:$D$9352,B77,源数据!$Q$1:$Q$9352,"&lt;&gt;")</f>
        <v>0</v>
      </c>
      <c r="Q77" s="21">
        <f>SUMIFS(源数据!$R$2:$R$9352,源数据!$C$2:$C$9352,$R$2,源数据!$D$2:$D$9352,B77,源数据!$A$2:$A$9352,$A$59)</f>
        <v>0</v>
      </c>
      <c r="R77" s="21">
        <f>COUNTIFS(源数据!$C$1:$C$9352,$R$2,源数据!$A$1:$A$9352,$A$59,源数据!$D$1:$D$9352,B77,源数据!$U$1:$U$9352,"=是")</f>
        <v>0</v>
      </c>
      <c r="S77" s="4"/>
    </row>
    <row r="78" spans="1:19">
      <c r="A78" s="23"/>
      <c r="B78" s="14" t="e">
        <f t="shared" si="31"/>
        <v>#N/A</v>
      </c>
      <c r="C78" s="21" t="str">
        <f>IF(COUNTIFS(源数据!$C$1:$C$9352,$R$2,源数据!$A$1:$A$9352,$A$59,源数据!$D$1:$D$9352,B78,源数据!$T$1:$T$9352,"=是"),"参加","")</f>
        <v/>
      </c>
      <c r="D78" s="21" t="str">
        <f>IF(COUNTIFS(源数据!$C$1:$C$9352,$R$2,源数据!$A$1:$A$9352,$A$59,源数据!$D$1:$D$9352,B78,源数据!$S$1:$S$9352,"=是"),"参加","")</f>
        <v/>
      </c>
      <c r="E78" s="21">
        <f>COUNTIFS(源数据!$C$1:$C$9352,$R$2,源数据!$A$1:$A$9352,$A$59,源数据!$D$1:$D$9352,B78,源数据!$F$1:$F$9352,"&gt;=1")</f>
        <v>0</v>
      </c>
      <c r="F78" s="21">
        <f>SUMIFS(源数据!$G$2:$G$9352,源数据!$C$2:$C$9352,$R$2,源数据!$D$2:$D$9352,B78,源数据!$A$2:$A$9352,$A$59)</f>
        <v>0</v>
      </c>
      <c r="G78" s="21">
        <f>SUMIFS(源数据!$I$2:$I$9352,源数据!$C$2:$C$9352,$R$2,源数据!$D$2:$D$9352,B78,源数据!$A$2:$A$9352,$A$59)</f>
        <v>0</v>
      </c>
      <c r="H78" s="21">
        <f>SUMIFS(源数据!$H$2:$H$9352,源数据!$C$2:$C$9352,$R$2,源数据!$D$2:$D$9352,B78,源数据!$A$2:$A$9352,$A$59)</f>
        <v>0</v>
      </c>
      <c r="I78" s="21">
        <f>COUNTIFS(源数据!$C$1:$C$9352,$R$2,源数据!$A$1:$A$9352,$A$59,源数据!$D$1:$D$9352,B78,源数据!$J$1:$J$9352,"&gt;=1")</f>
        <v>0</v>
      </c>
      <c r="J78" s="21">
        <f>COUNTIFS(源数据!$C$1:$C$9352,$R$2,源数据!$A$1:$A$9352,$A$59,源数据!$D$1:$D$9352,B78,源数据!$K$1:$K$9352,"=是")</f>
        <v>0</v>
      </c>
      <c r="K78" s="21">
        <f>SUMIFS(源数据!$L$2:$L$9352,源数据!$C$2:$C$9352,$R$2,源数据!$D$2:$D$9352,B78,源数据!$A$2:$A$9352,$A$59)</f>
        <v>0</v>
      </c>
      <c r="L78" s="21">
        <f>SUMIFS(源数据!$M$2:$M$9352,源数据!$C$2:$C$9352,$R$2,源数据!$D$2:$D$9352,B78,源数据!$A$2:$A$9352,$A$59)</f>
        <v>0</v>
      </c>
      <c r="M78" s="30"/>
      <c r="N78" s="30">
        <v>18</v>
      </c>
      <c r="O78" s="30">
        <v>1</v>
      </c>
      <c r="P78" s="21">
        <f>COUNTIFS(源数据!$C$1:$C$9352,$R$2,源数据!$A$1:$A$9352,$A$59,源数据!$D$1:$D$9352,B78,源数据!$Q$1:$Q$9352,"&lt;&gt;")</f>
        <v>0</v>
      </c>
      <c r="Q78" s="21">
        <f>SUMIFS(源数据!$R$2:$R$9352,源数据!$C$2:$C$9352,$R$2,源数据!$D$2:$D$9352,B78,源数据!$A$2:$A$9352,$A$59)</f>
        <v>0</v>
      </c>
      <c r="R78" s="21">
        <f>COUNTIFS(源数据!$C$1:$C$9352,$R$2,源数据!$A$1:$A$9352,$A$59,源数据!$D$1:$D$9352,B78,源数据!$U$1:$U$9352,"=是")</f>
        <v>0</v>
      </c>
      <c r="S78" s="4"/>
    </row>
    <row r="79" spans="1:19">
      <c r="A79" s="16" t="s">
        <v>70</v>
      </c>
      <c r="B79" s="17" t="s">
        <v>71</v>
      </c>
      <c r="C79" s="24">
        <f>COUNTIF(C59:C78,"参加")</f>
        <v>0</v>
      </c>
      <c r="D79" s="24">
        <f>COUNTIF(D59:D78,"参加")</f>
        <v>0</v>
      </c>
      <c r="E79" s="24">
        <f>COUNTIF(E59:E78,"&gt;="&amp;$U$4)</f>
        <v>0</v>
      </c>
      <c r="F79" s="24">
        <f>COUNTIF(F59:F78,"&gt;="&amp;$U$5)</f>
        <v>0</v>
      </c>
      <c r="G79" s="24">
        <f>COUNTIF(G59:G72,"&gt;=7")</f>
        <v>0</v>
      </c>
      <c r="H79" s="24">
        <f>COUNTIF(H59:H72,"&gt;=7")</f>
        <v>0</v>
      </c>
      <c r="I79" s="24">
        <f>COUNTIF(I59:I78,"&gt;="&amp;$U$8)</f>
        <v>0</v>
      </c>
      <c r="J79" s="24">
        <f>COUNTIF(J59:J78,"&gt;="&amp;$U$9)</f>
        <v>0</v>
      </c>
      <c r="K79" s="24">
        <f>COUNTIF(K59:K78,"&gt;="&amp;$U$10)</f>
        <v>0</v>
      </c>
      <c r="L79" s="24">
        <f>COUNTIF(L59:L78,"&gt;="&amp;$U$11)</f>
        <v>0</v>
      </c>
      <c r="M79" s="24"/>
      <c r="N79" s="24"/>
      <c r="O79" s="24"/>
      <c r="P79" s="24">
        <f>COUNTIF(P59:P78,"&gt;="&amp;$U$12)</f>
        <v>0</v>
      </c>
      <c r="Q79" s="24">
        <f>COUNTIF(Q59:Q72,"&gt;=1")</f>
        <v>0</v>
      </c>
      <c r="R79" s="24">
        <f>COUNTIF(R59:R78,"&gt;="&amp;$U$14)</f>
        <v>0</v>
      </c>
      <c r="S79" s="4"/>
    </row>
    <row r="80" spans="1:19">
      <c r="A80" s="17">
        <f>B2</f>
        <v>11</v>
      </c>
      <c r="B80" s="17" t="s">
        <v>72</v>
      </c>
      <c r="C80" s="18">
        <f>C79/A80</f>
        <v>0</v>
      </c>
      <c r="D80" s="18">
        <f>D79/A80</f>
        <v>0</v>
      </c>
      <c r="E80" s="18">
        <f>E79/A80</f>
        <v>0</v>
      </c>
      <c r="F80" s="18">
        <f>F79/A80</f>
        <v>0</v>
      </c>
      <c r="G80" s="18">
        <f>G79/A80</f>
        <v>0</v>
      </c>
      <c r="H80" s="18">
        <f>H79/A80</f>
        <v>0</v>
      </c>
      <c r="I80" s="18">
        <f>I79/A80</f>
        <v>0</v>
      </c>
      <c r="J80" s="18">
        <f>J79/A80</f>
        <v>0</v>
      </c>
      <c r="K80" s="18">
        <f>K79/A80</f>
        <v>0</v>
      </c>
      <c r="L80" s="18">
        <f>L79/A80</f>
        <v>0</v>
      </c>
      <c r="M80" s="17"/>
      <c r="N80" s="17"/>
      <c r="O80" s="17"/>
      <c r="P80" s="18">
        <f>P79/A80</f>
        <v>0</v>
      </c>
      <c r="Q80" s="18">
        <f>Q79/A80</f>
        <v>0</v>
      </c>
      <c r="R80" s="18">
        <f>R79/A80</f>
        <v>0</v>
      </c>
      <c r="S80" s="4"/>
    </row>
    <row r="82" ht="34" customHeight="1" spans="1:19">
      <c r="A82" s="11" t="s">
        <v>49</v>
      </c>
      <c r="B82" s="11" t="s">
        <v>3</v>
      </c>
      <c r="C82" s="12" t="s">
        <v>58</v>
      </c>
      <c r="D82" s="12" t="s">
        <v>59</v>
      </c>
      <c r="E82" s="12" t="s">
        <v>47</v>
      </c>
      <c r="F82" s="12" t="s">
        <v>60</v>
      </c>
      <c r="G82" s="12" t="s">
        <v>61</v>
      </c>
      <c r="H82" s="12" t="s">
        <v>62</v>
      </c>
      <c r="I82" s="27" t="s">
        <v>53</v>
      </c>
      <c r="J82" s="28" t="s">
        <v>63</v>
      </c>
      <c r="K82" s="12" t="s">
        <v>11</v>
      </c>
      <c r="L82" s="12" t="s">
        <v>64</v>
      </c>
      <c r="M82" s="12" t="s">
        <v>65</v>
      </c>
      <c r="N82" s="28" t="s">
        <v>40</v>
      </c>
      <c r="O82" s="32" t="s">
        <v>66</v>
      </c>
      <c r="P82" s="12" t="s">
        <v>67</v>
      </c>
      <c r="Q82" s="28" t="s">
        <v>68</v>
      </c>
      <c r="R82" s="12" t="s">
        <v>69</v>
      </c>
      <c r="S82" s="27" t="s">
        <v>45</v>
      </c>
    </row>
    <row r="83" spans="1:21">
      <c r="A83" s="20" t="str">
        <f>LOOKUP(1,0/((月周日对应表!$A$2:$A$2000=A82)*(月周日对应表!$B$2:$B$2000=$L$2)),月周日对应表!$C$2:$C$2000)</f>
        <v>6.13-6.19</v>
      </c>
      <c r="B83" s="14" t="str">
        <f>B12</f>
        <v>双雅</v>
      </c>
      <c r="C83" s="21" t="str">
        <f>IF(COUNTIFS(源数据!$C$1:$C$9352,$R$2,源数据!$A$1:$A$9352,$A$83,源数据!$D$1:$D$9352,B83,源数据!$T$1:$T$9352,"=是"),"参加","")</f>
        <v/>
      </c>
      <c r="D83" s="21" t="str">
        <f>IF(COUNTIFS(源数据!$C$1:$C$9352,$R$2,源数据!$A$1:$A$9352,$A$83,源数据!$D$1:$D$9352,B83,源数据!$S$1:$S$9352,"=是"),"参加","")</f>
        <v/>
      </c>
      <c r="E83" s="21">
        <f>COUNTIFS(源数据!$C$1:$C$9352,$R$2,源数据!$A$1:$A$9352,$A$83,源数据!$D$1:$D$9352,B83,源数据!$F$1:$F$9352,"&gt;=1")</f>
        <v>0</v>
      </c>
      <c r="F83" s="21">
        <f>SUMIFS(源数据!$G$2:$G$9352,源数据!$C$2:$C$9352,$R$2,源数据!$D$2:$D$9352,B83,源数据!$A$2:$A$9352,$A$83)</f>
        <v>0</v>
      </c>
      <c r="G83" s="21">
        <f>SUMIFS(源数据!$I$2:$I$9352,源数据!$C$2:$C$9352,$R$2,源数据!$D$2:$D$9352,B83,源数据!$A$2:$A$9352,$A$83)</f>
        <v>0</v>
      </c>
      <c r="H83" s="21">
        <f>SUMIFS(源数据!$H$2:$H$9352,源数据!$C$2:$C$9352,$R$2,源数据!$D$2:$D$9352,B83,源数据!$A$2:$A$9352,$A$83)</f>
        <v>0</v>
      </c>
      <c r="I83" s="21">
        <f>COUNTIFS(源数据!$C$1:$C$9352,$R$2,源数据!$A$1:$A$9352,$A$83,源数据!$D$1:$D$9352,B83,源数据!$J$1:$J$9352,"&gt;=1")</f>
        <v>0</v>
      </c>
      <c r="J83" s="21">
        <f>COUNTIFS(源数据!$C$1:$C$9352,$R$2,源数据!$A$1:$A$9352,$A$83,源数据!$D$1:$D$9352,B83,源数据!$K$1:$K$9352,"=是")</f>
        <v>0</v>
      </c>
      <c r="K83" s="21">
        <f>SUMIFS(源数据!$L$2:$L$9352,源数据!$C$2:$C$9352,$R$2,源数据!$D$2:$D$9352,B83,源数据!$A$2:$A$9352,$A$83)</f>
        <v>0</v>
      </c>
      <c r="L83" s="21">
        <f>SUMIFS(源数据!$M$2:$M$9352,源数据!$C$2:$C$9352,$R$2,源数据!$D$2:$D$9352,B83,源数据!$A$2:$A$9352,$A$83)</f>
        <v>0</v>
      </c>
      <c r="M83" s="21"/>
      <c r="N83" s="21"/>
      <c r="O83" s="21">
        <v>1</v>
      </c>
      <c r="P83" s="21">
        <f>COUNTIFS(源数据!$C$1:$C$9352,$R$2,源数据!$A$1:$A$9352,$A$83,源数据!$D$1:$D$9352,B83,源数据!$Q$1:$Q$9352,"&lt;&gt;")</f>
        <v>0</v>
      </c>
      <c r="Q83" s="21">
        <f>SUMIFS(源数据!$R$2:$R$9352,源数据!$C$2:$C$9352,$R$2,源数据!$D$2:$D$9352,B83,源数据!$A$2:$A$9352,$A$83)</f>
        <v>0</v>
      </c>
      <c r="R83" s="21">
        <f>COUNTIFS(源数据!$C$1:$C$9352,$R$2,源数据!$A$1:$A$9352,$A$83,源数据!$D$1:$D$9352,B83,源数据!$U$1:$U$9352,"=是")</f>
        <v>0</v>
      </c>
      <c r="S83" s="4"/>
      <c r="U83">
        <f>SUMIFS(R83:R96,S83:S96,111,T83:T96,222,V83:V96,222)</f>
        <v>0</v>
      </c>
    </row>
    <row r="84" spans="1:19">
      <c r="A84" s="22"/>
      <c r="B84" s="14" t="str">
        <f t="shared" ref="B83:B102" si="32">B13</f>
        <v>团洁</v>
      </c>
      <c r="C84" s="21" t="str">
        <f>IF(COUNTIFS(源数据!$C$1:$C$9352,$R$2,源数据!$A$1:$A$9352,$A$83,源数据!$D$1:$D$9352,B84,源数据!$T$1:$T$9352,"=是"),"参加","")</f>
        <v/>
      </c>
      <c r="D84" s="21" t="str">
        <f>IF(COUNTIFS(源数据!$C$1:$C$9352,$R$2,源数据!$A$1:$A$9352,$A$83,源数据!$D$1:$D$9352,B84,源数据!$S$1:$S$9352,"=是"),"参加","")</f>
        <v/>
      </c>
      <c r="E84" s="21">
        <f>COUNTIFS(源数据!$C$1:$C$9352,$R$2,源数据!$A$1:$A$9352,$A$83,源数据!$D$1:$D$9352,B84,源数据!$F$1:$F$9352,"&gt;=1")</f>
        <v>0</v>
      </c>
      <c r="F84" s="21">
        <f>SUMIFS(源数据!$G$2:$G$9352,源数据!$C$2:$C$9352,$R$2,源数据!$D$2:$D$9352,B84,源数据!$A$2:$A$9352,$A$83)</f>
        <v>0</v>
      </c>
      <c r="G84" s="21">
        <f>SUMIFS(源数据!$I$2:$I$9352,源数据!$C$2:$C$9352,$R$2,源数据!$D$2:$D$9352,B84,源数据!$A$2:$A$9352,$A$83)</f>
        <v>0</v>
      </c>
      <c r="H84" s="21">
        <f>SUMIFS(源数据!$H$2:$H$9352,源数据!$C$2:$C$9352,$R$2,源数据!$D$2:$D$9352,B84,源数据!$A$2:$A$9352,$A$83)</f>
        <v>0</v>
      </c>
      <c r="I84" s="21">
        <f>COUNTIFS(源数据!$C$1:$C$9352,$R$2,源数据!$A$1:$A$9352,$A$83,源数据!$D$1:$D$9352,B84,源数据!$J$1:$J$9352,"&gt;=1")</f>
        <v>0</v>
      </c>
      <c r="J84" s="21">
        <f>COUNTIFS(源数据!$C$1:$C$9352,$R$2,源数据!$A$1:$A$9352,$A$83,源数据!$D$1:$D$9352,B84,源数据!$K$1:$K$9352,"=是")</f>
        <v>0</v>
      </c>
      <c r="K84" s="21">
        <f>SUMIFS(源数据!$L$2:$L$9352,源数据!$C$2:$C$9352,$R$2,源数据!$D$2:$D$9352,B84,源数据!$A$2:$A$9352,$A$83)</f>
        <v>0</v>
      </c>
      <c r="L84" s="21">
        <f>SUMIFS(源数据!$M$2:$M$9352,源数据!$C$2:$C$9352,$R$2,源数据!$D$2:$D$9352,B84,源数据!$A$2:$A$9352,$A$83)</f>
        <v>0</v>
      </c>
      <c r="M84" s="21"/>
      <c r="N84" s="21">
        <v>20</v>
      </c>
      <c r="O84" s="21">
        <v>1</v>
      </c>
      <c r="P84" s="21">
        <f>COUNTIFS(源数据!$C$1:$C$9352,$R$2,源数据!$A$1:$A$9352,$A$83,源数据!$D$1:$D$9352,B84,源数据!$Q$1:$Q$9352,"&lt;&gt;")</f>
        <v>0</v>
      </c>
      <c r="Q84" s="21">
        <f>SUMIFS(源数据!$R$2:$R$9352,源数据!$C$2:$C$9352,$R$2,源数据!$D$2:$D$9352,B84,源数据!$A$2:$A$9352,$A$83)</f>
        <v>0</v>
      </c>
      <c r="R84" s="21">
        <f>COUNTIFS(源数据!$C$1:$C$9352,$R$2,源数据!$A$1:$A$9352,$A$83,源数据!$D$1:$D$9352,B84,源数据!$U$1:$U$9352,"=是")</f>
        <v>0</v>
      </c>
      <c r="S84" s="4"/>
    </row>
    <row r="85" spans="1:19">
      <c r="A85" s="22"/>
      <c r="B85" s="14" t="str">
        <f t="shared" si="32"/>
        <v>丽英</v>
      </c>
      <c r="C85" s="21" t="str">
        <f>IF(COUNTIFS(源数据!$C$1:$C$9352,$R$2,源数据!$A$1:$A$9352,$A$83,源数据!$D$1:$D$9352,B85,源数据!$T$1:$T$9352,"=是"),"参加","")</f>
        <v/>
      </c>
      <c r="D85" s="21" t="str">
        <f>IF(COUNTIFS(源数据!$C$1:$C$9352,$R$2,源数据!$A$1:$A$9352,$A$83,源数据!$D$1:$D$9352,B85,源数据!$S$1:$S$9352,"=是"),"参加","")</f>
        <v/>
      </c>
      <c r="E85" s="21">
        <f>COUNTIFS(源数据!$C$1:$C$9352,$R$2,源数据!$A$1:$A$9352,$A$83,源数据!$D$1:$D$9352,B85,源数据!$F$1:$F$9352,"&gt;=1")</f>
        <v>0</v>
      </c>
      <c r="F85" s="21">
        <f>SUMIFS(源数据!$G$2:$G$9352,源数据!$C$2:$C$9352,$R$2,源数据!$D$2:$D$9352,B85,源数据!$A$2:$A$9352,$A$83)</f>
        <v>0</v>
      </c>
      <c r="G85" s="21">
        <f>SUMIFS(源数据!$I$2:$I$9352,源数据!$C$2:$C$9352,$R$2,源数据!$D$2:$D$9352,B85,源数据!$A$2:$A$9352,$A$83)</f>
        <v>0</v>
      </c>
      <c r="H85" s="21">
        <f>SUMIFS(源数据!$H$2:$H$9352,源数据!$C$2:$C$9352,$R$2,源数据!$D$2:$D$9352,B85,源数据!$A$2:$A$9352,$A$83)</f>
        <v>0</v>
      </c>
      <c r="I85" s="21">
        <f>COUNTIFS(源数据!$C$1:$C$9352,$R$2,源数据!$A$1:$A$9352,$A$83,源数据!$D$1:$D$9352,B85,源数据!$J$1:$J$9352,"&gt;=1")</f>
        <v>0</v>
      </c>
      <c r="J85" s="21">
        <f>COUNTIFS(源数据!$C$1:$C$9352,$R$2,源数据!$A$1:$A$9352,$A$83,源数据!$D$1:$D$9352,B85,源数据!$K$1:$K$9352,"=是")</f>
        <v>0</v>
      </c>
      <c r="K85" s="21">
        <f>SUMIFS(源数据!$L$2:$L$9352,源数据!$C$2:$C$9352,$R$2,源数据!$D$2:$D$9352,B85,源数据!$A$2:$A$9352,$A$83)</f>
        <v>0</v>
      </c>
      <c r="L85" s="21">
        <f>SUMIFS(源数据!$M$2:$M$9352,源数据!$C$2:$C$9352,$R$2,源数据!$D$2:$D$9352,B85,源数据!$A$2:$A$9352,$A$83)</f>
        <v>0</v>
      </c>
      <c r="M85" s="21"/>
      <c r="N85" s="21"/>
      <c r="O85" s="21"/>
      <c r="P85" s="21">
        <f>COUNTIFS(源数据!$C$1:$C$9352,$R$2,源数据!$A$1:$A$9352,$A$83,源数据!$D$1:$D$9352,B85,源数据!$Q$1:$Q$9352,"&lt;&gt;")</f>
        <v>0</v>
      </c>
      <c r="Q85" s="21">
        <f>SUMIFS(源数据!$R$2:$R$9352,源数据!$C$2:$C$9352,$R$2,源数据!$D$2:$D$9352,B85,源数据!$A$2:$A$9352,$A$83)</f>
        <v>0</v>
      </c>
      <c r="R85" s="21">
        <f>COUNTIFS(源数据!$C$1:$C$9352,$R$2,源数据!$A$1:$A$9352,$A$83,源数据!$D$1:$D$9352,B85,源数据!$U$1:$U$9352,"=是")</f>
        <v>0</v>
      </c>
      <c r="S85" s="4"/>
    </row>
    <row r="86" spans="1:19">
      <c r="A86" s="22"/>
      <c r="B86" s="14" t="str">
        <f t="shared" si="32"/>
        <v>跋芳</v>
      </c>
      <c r="C86" s="21" t="str">
        <f>IF(COUNTIFS(源数据!$C$1:$C$9352,$R$2,源数据!$A$1:$A$9352,$A$83,源数据!$D$1:$D$9352,B86,源数据!$T$1:$T$9352,"=是"),"参加","")</f>
        <v/>
      </c>
      <c r="D86" s="21" t="str">
        <f>IF(COUNTIFS(源数据!$C$1:$C$9352,$R$2,源数据!$A$1:$A$9352,$A$83,源数据!$D$1:$D$9352,B86,源数据!$S$1:$S$9352,"=是"),"参加","")</f>
        <v/>
      </c>
      <c r="E86" s="21">
        <f>COUNTIFS(源数据!$C$1:$C$9352,$R$2,源数据!$A$1:$A$9352,$A$83,源数据!$D$1:$D$9352,B86,源数据!$F$1:$F$9352,"&gt;=1")</f>
        <v>0</v>
      </c>
      <c r="F86" s="21">
        <f>SUMIFS(源数据!$G$2:$G$9352,源数据!$C$2:$C$9352,$R$2,源数据!$D$2:$D$9352,B86,源数据!$A$2:$A$9352,$A$83)</f>
        <v>0</v>
      </c>
      <c r="G86" s="21">
        <f>SUMIFS(源数据!$I$2:$I$9352,源数据!$C$2:$C$9352,$R$2,源数据!$D$2:$D$9352,B86,源数据!$A$2:$A$9352,$A$83)</f>
        <v>0</v>
      </c>
      <c r="H86" s="21">
        <f>SUMIFS(源数据!$H$2:$H$9352,源数据!$C$2:$C$9352,$R$2,源数据!$D$2:$D$9352,B86,源数据!$A$2:$A$9352,$A$83)</f>
        <v>0</v>
      </c>
      <c r="I86" s="21">
        <f>COUNTIFS(源数据!$C$1:$C$9352,$R$2,源数据!$A$1:$A$9352,$A$83,源数据!$D$1:$D$9352,B86,源数据!$J$1:$J$9352,"&gt;=1")</f>
        <v>0</v>
      </c>
      <c r="J86" s="21">
        <f>COUNTIFS(源数据!$C$1:$C$9352,$R$2,源数据!$A$1:$A$9352,$A$83,源数据!$D$1:$D$9352,B86,源数据!$K$1:$K$9352,"=是")</f>
        <v>0</v>
      </c>
      <c r="K86" s="21">
        <f>SUMIFS(源数据!$L$2:$L$9352,源数据!$C$2:$C$9352,$R$2,源数据!$D$2:$D$9352,B86,源数据!$A$2:$A$9352,$A$83)</f>
        <v>0</v>
      </c>
      <c r="L86" s="21">
        <f>SUMIFS(源数据!$M$2:$M$9352,源数据!$C$2:$C$9352,$R$2,源数据!$D$2:$D$9352,B86,源数据!$A$2:$A$9352,$A$83)</f>
        <v>0</v>
      </c>
      <c r="M86" s="21"/>
      <c r="N86" s="21">
        <v>5</v>
      </c>
      <c r="O86" s="21"/>
      <c r="P86" s="21">
        <f>COUNTIFS(源数据!$C$1:$C$9352,$R$2,源数据!$A$1:$A$9352,$A$83,源数据!$D$1:$D$9352,B86,源数据!$Q$1:$Q$9352,"&lt;&gt;")</f>
        <v>0</v>
      </c>
      <c r="Q86" s="21">
        <f>SUMIFS(源数据!$R$2:$R$9352,源数据!$C$2:$C$9352,$R$2,源数据!$D$2:$D$9352,B86,源数据!$A$2:$A$9352,$A$83)</f>
        <v>0</v>
      </c>
      <c r="R86" s="21">
        <f>COUNTIFS(源数据!$C$1:$C$9352,$R$2,源数据!$A$1:$A$9352,$A$83,源数据!$D$1:$D$9352,B86,源数据!$U$1:$U$9352,"=是")</f>
        <v>0</v>
      </c>
      <c r="S86" s="4"/>
    </row>
    <row r="87" spans="1:19">
      <c r="A87" s="22"/>
      <c r="B87" s="14" t="str">
        <f t="shared" si="32"/>
        <v>峰艺</v>
      </c>
      <c r="C87" s="21" t="str">
        <f>IF(COUNTIFS(源数据!$C$1:$C$9352,$R$2,源数据!$A$1:$A$9352,$A$83,源数据!$D$1:$D$9352,B87,源数据!$T$1:$T$9352,"=是"),"参加","")</f>
        <v/>
      </c>
      <c r="D87" s="21" t="str">
        <f>IF(COUNTIFS(源数据!$C$1:$C$9352,$R$2,源数据!$A$1:$A$9352,$A$83,源数据!$D$1:$D$9352,B87,源数据!$S$1:$S$9352,"=是"),"参加","")</f>
        <v/>
      </c>
      <c r="E87" s="21">
        <f>COUNTIFS(源数据!$C$1:$C$9352,$R$2,源数据!$A$1:$A$9352,$A$83,源数据!$D$1:$D$9352,B87,源数据!$F$1:$F$9352,"&gt;=1")</f>
        <v>0</v>
      </c>
      <c r="F87" s="21">
        <f>SUMIFS(源数据!$G$2:$G$9352,源数据!$C$2:$C$9352,$R$2,源数据!$D$2:$D$9352,B87,源数据!$A$2:$A$9352,$A$83)</f>
        <v>0</v>
      </c>
      <c r="G87" s="21">
        <f>SUMIFS(源数据!$I$2:$I$9352,源数据!$C$2:$C$9352,$R$2,源数据!$D$2:$D$9352,B87,源数据!$A$2:$A$9352,$A$83)</f>
        <v>0</v>
      </c>
      <c r="H87" s="21">
        <f>SUMIFS(源数据!$H$2:$H$9352,源数据!$C$2:$C$9352,$R$2,源数据!$D$2:$D$9352,B87,源数据!$A$2:$A$9352,$A$83)</f>
        <v>0</v>
      </c>
      <c r="I87" s="21">
        <f>COUNTIFS(源数据!$C$1:$C$9352,$R$2,源数据!$A$1:$A$9352,$A$83,源数据!$D$1:$D$9352,B87,源数据!$J$1:$J$9352,"&gt;=1")</f>
        <v>0</v>
      </c>
      <c r="J87" s="21">
        <f>COUNTIFS(源数据!$C$1:$C$9352,$R$2,源数据!$A$1:$A$9352,$A$83,源数据!$D$1:$D$9352,B87,源数据!$K$1:$K$9352,"=是")</f>
        <v>0</v>
      </c>
      <c r="K87" s="21">
        <f>SUMIFS(源数据!$L$2:$L$9352,源数据!$C$2:$C$9352,$R$2,源数据!$D$2:$D$9352,B87,源数据!$A$2:$A$9352,$A$83)</f>
        <v>0</v>
      </c>
      <c r="L87" s="21">
        <f>SUMIFS(源数据!$M$2:$M$9352,源数据!$C$2:$C$9352,$R$2,源数据!$D$2:$D$9352,B87,源数据!$A$2:$A$9352,$A$83)</f>
        <v>0</v>
      </c>
      <c r="M87" s="21"/>
      <c r="N87" s="21"/>
      <c r="O87" s="21">
        <v>3</v>
      </c>
      <c r="P87" s="21">
        <f>COUNTIFS(源数据!$C$1:$C$9352,$R$2,源数据!$A$1:$A$9352,$A$83,源数据!$D$1:$D$9352,B87,源数据!$Q$1:$Q$9352,"&lt;&gt;")</f>
        <v>0</v>
      </c>
      <c r="Q87" s="21">
        <f>SUMIFS(源数据!$R$2:$R$9352,源数据!$C$2:$C$9352,$R$2,源数据!$D$2:$D$9352,B87,源数据!$A$2:$A$9352,$A$83)</f>
        <v>0</v>
      </c>
      <c r="R87" s="21">
        <f>COUNTIFS(源数据!$C$1:$C$9352,$R$2,源数据!$A$1:$A$9352,$A$83,源数据!$D$1:$D$9352,B87,源数据!$U$1:$U$9352,"=是")</f>
        <v>0</v>
      </c>
      <c r="S87" s="4"/>
    </row>
    <row r="88" spans="1:19">
      <c r="A88" s="22"/>
      <c r="B88" s="14" t="str">
        <f t="shared" si="32"/>
        <v>海婷</v>
      </c>
      <c r="C88" s="21" t="str">
        <f>IF(COUNTIFS(源数据!$C$1:$C$9352,$R$2,源数据!$A$1:$A$9352,$A$83,源数据!$D$1:$D$9352,B88,源数据!$T$1:$T$9352,"=是"),"参加","")</f>
        <v/>
      </c>
      <c r="D88" s="21" t="str">
        <f>IF(COUNTIFS(源数据!$C$1:$C$9352,$R$2,源数据!$A$1:$A$9352,$A$83,源数据!$D$1:$D$9352,B88,源数据!$S$1:$S$9352,"=是"),"参加","")</f>
        <v/>
      </c>
      <c r="E88" s="21">
        <f>COUNTIFS(源数据!$C$1:$C$9352,$R$2,源数据!$A$1:$A$9352,$A$83,源数据!$D$1:$D$9352,B88,源数据!$F$1:$F$9352,"&gt;=1")</f>
        <v>0</v>
      </c>
      <c r="F88" s="21">
        <f>SUMIFS(源数据!$G$2:$G$9352,源数据!$C$2:$C$9352,$R$2,源数据!$D$2:$D$9352,B88,源数据!$A$2:$A$9352,$A$83)</f>
        <v>0</v>
      </c>
      <c r="G88" s="21">
        <f>SUMIFS(源数据!$I$2:$I$9352,源数据!$C$2:$C$9352,$R$2,源数据!$D$2:$D$9352,B88,源数据!$A$2:$A$9352,$A$83)</f>
        <v>0</v>
      </c>
      <c r="H88" s="21">
        <f>SUMIFS(源数据!$H$2:$H$9352,源数据!$C$2:$C$9352,$R$2,源数据!$D$2:$D$9352,B88,源数据!$A$2:$A$9352,$A$83)</f>
        <v>0</v>
      </c>
      <c r="I88" s="21">
        <f>COUNTIFS(源数据!$C$1:$C$9352,$R$2,源数据!$A$1:$A$9352,$A$83,源数据!$D$1:$D$9352,B88,源数据!$J$1:$J$9352,"&gt;=1")</f>
        <v>0</v>
      </c>
      <c r="J88" s="21">
        <f>COUNTIFS(源数据!$C$1:$C$9352,$R$2,源数据!$A$1:$A$9352,$A$83,源数据!$D$1:$D$9352,B88,源数据!$K$1:$K$9352,"=是")</f>
        <v>0</v>
      </c>
      <c r="K88" s="21">
        <f>SUMIFS(源数据!$L$2:$L$9352,源数据!$C$2:$C$9352,$R$2,源数据!$D$2:$D$9352,B88,源数据!$A$2:$A$9352,$A$83)</f>
        <v>0</v>
      </c>
      <c r="L88" s="21">
        <f>SUMIFS(源数据!$M$2:$M$9352,源数据!$C$2:$C$9352,$R$2,源数据!$D$2:$D$9352,B88,源数据!$A$2:$A$9352,$A$83)</f>
        <v>0</v>
      </c>
      <c r="M88" s="21"/>
      <c r="N88" s="21">
        <v>30</v>
      </c>
      <c r="O88" s="21"/>
      <c r="P88" s="21">
        <f>COUNTIFS(源数据!$C$1:$C$9352,$R$2,源数据!$A$1:$A$9352,$A$83,源数据!$D$1:$D$9352,B88,源数据!$Q$1:$Q$9352,"&lt;&gt;")</f>
        <v>0</v>
      </c>
      <c r="Q88" s="21">
        <f>SUMIFS(源数据!$R$2:$R$9352,源数据!$C$2:$C$9352,$R$2,源数据!$D$2:$D$9352,B88,源数据!$A$2:$A$9352,$A$83)</f>
        <v>0</v>
      </c>
      <c r="R88" s="21">
        <f>COUNTIFS(源数据!$C$1:$C$9352,$R$2,源数据!$A$1:$A$9352,$A$83,源数据!$D$1:$D$9352,B88,源数据!$U$1:$U$9352,"=是")</f>
        <v>0</v>
      </c>
      <c r="S88" s="4"/>
    </row>
    <row r="89" spans="1:19">
      <c r="A89" s="22"/>
      <c r="B89" s="14" t="str">
        <f t="shared" si="32"/>
        <v>善言</v>
      </c>
      <c r="C89" s="21" t="str">
        <f>IF(COUNTIFS(源数据!$C$1:$C$9352,$R$2,源数据!$A$1:$A$9352,$A$83,源数据!$D$1:$D$9352,B89,源数据!$T$1:$T$9352,"=是"),"参加","")</f>
        <v/>
      </c>
      <c r="D89" s="21" t="str">
        <f>IF(COUNTIFS(源数据!$C$1:$C$9352,$R$2,源数据!$A$1:$A$9352,$A$83,源数据!$D$1:$D$9352,B89,源数据!$S$1:$S$9352,"=是"),"参加","")</f>
        <v/>
      </c>
      <c r="E89" s="21">
        <f>COUNTIFS(源数据!$C$1:$C$9352,$R$2,源数据!$A$1:$A$9352,$A$83,源数据!$D$1:$D$9352,B89,源数据!$F$1:$F$9352,"&gt;=1")</f>
        <v>0</v>
      </c>
      <c r="F89" s="21">
        <f>SUMIFS(源数据!$G$2:$G$9352,源数据!$C$2:$C$9352,$R$2,源数据!$D$2:$D$9352,B89,源数据!$A$2:$A$9352,$A$83)</f>
        <v>0</v>
      </c>
      <c r="G89" s="21">
        <f>SUMIFS(源数据!$I$2:$I$9352,源数据!$C$2:$C$9352,$R$2,源数据!$D$2:$D$9352,B89,源数据!$A$2:$A$9352,$A$83)</f>
        <v>0</v>
      </c>
      <c r="H89" s="21">
        <f>SUMIFS(源数据!$H$2:$H$9352,源数据!$C$2:$C$9352,$R$2,源数据!$D$2:$D$9352,B89,源数据!$A$2:$A$9352,$A$83)</f>
        <v>0</v>
      </c>
      <c r="I89" s="21">
        <f>COUNTIFS(源数据!$C$1:$C$9352,$R$2,源数据!$A$1:$A$9352,$A$83,源数据!$D$1:$D$9352,B89,源数据!$J$1:$J$9352,"&gt;=1")</f>
        <v>0</v>
      </c>
      <c r="J89" s="21">
        <f>COUNTIFS(源数据!$C$1:$C$9352,$R$2,源数据!$A$1:$A$9352,$A$83,源数据!$D$1:$D$9352,B89,源数据!$K$1:$K$9352,"=是")</f>
        <v>0</v>
      </c>
      <c r="K89" s="21">
        <f>SUMIFS(源数据!$L$2:$L$9352,源数据!$C$2:$C$9352,$R$2,源数据!$D$2:$D$9352,B89,源数据!$A$2:$A$9352,$A$83)</f>
        <v>0</v>
      </c>
      <c r="L89" s="21">
        <f>SUMIFS(源数据!$M$2:$M$9352,源数据!$C$2:$C$9352,$R$2,源数据!$D$2:$D$9352,B89,源数据!$A$2:$A$9352,$A$83)</f>
        <v>0</v>
      </c>
      <c r="M89" s="21"/>
      <c r="N89" s="21">
        <v>6</v>
      </c>
      <c r="O89" s="21">
        <v>1</v>
      </c>
      <c r="P89" s="21">
        <f>COUNTIFS(源数据!$C$1:$C$9352,$R$2,源数据!$A$1:$A$9352,$A$83,源数据!$D$1:$D$9352,B89,源数据!$Q$1:$Q$9352,"&lt;&gt;")</f>
        <v>0</v>
      </c>
      <c r="Q89" s="21">
        <f>SUMIFS(源数据!$R$2:$R$9352,源数据!$C$2:$C$9352,$R$2,源数据!$D$2:$D$9352,B89,源数据!$A$2:$A$9352,$A$83)</f>
        <v>0</v>
      </c>
      <c r="R89" s="21">
        <f>COUNTIFS(源数据!$C$1:$C$9352,$R$2,源数据!$A$1:$A$9352,$A$83,源数据!$D$1:$D$9352,B89,源数据!$U$1:$U$9352,"=是")</f>
        <v>0</v>
      </c>
      <c r="S89" s="4"/>
    </row>
    <row r="90" spans="1:19">
      <c r="A90" s="22"/>
      <c r="B90" s="14" t="str">
        <f t="shared" si="32"/>
        <v>雪仪</v>
      </c>
      <c r="C90" s="21" t="str">
        <f>IF(COUNTIFS(源数据!$C$1:$C$9352,$R$2,源数据!$A$1:$A$9352,$A$83,源数据!$D$1:$D$9352,B90,源数据!$T$1:$T$9352,"=是"),"参加","")</f>
        <v/>
      </c>
      <c r="D90" s="21" t="str">
        <f>IF(COUNTIFS(源数据!$C$1:$C$9352,$R$2,源数据!$A$1:$A$9352,$A$83,源数据!$D$1:$D$9352,B90,源数据!$S$1:$S$9352,"=是"),"参加","")</f>
        <v/>
      </c>
      <c r="E90" s="21">
        <f>COUNTIFS(源数据!$C$1:$C$9352,$R$2,源数据!$A$1:$A$9352,$A$83,源数据!$D$1:$D$9352,B90,源数据!$F$1:$F$9352,"&gt;=1")</f>
        <v>0</v>
      </c>
      <c r="F90" s="21">
        <f>SUMIFS(源数据!$G$2:$G$9352,源数据!$C$2:$C$9352,$R$2,源数据!$D$2:$D$9352,B90,源数据!$A$2:$A$9352,$A$83)</f>
        <v>0</v>
      </c>
      <c r="G90" s="21">
        <f>SUMIFS(源数据!$I$2:$I$9352,源数据!$C$2:$C$9352,$R$2,源数据!$D$2:$D$9352,B90,源数据!$A$2:$A$9352,$A$83)</f>
        <v>0</v>
      </c>
      <c r="H90" s="21">
        <f>SUMIFS(源数据!$H$2:$H$9352,源数据!$C$2:$C$9352,$R$2,源数据!$D$2:$D$9352,B90,源数据!$A$2:$A$9352,$A$83)</f>
        <v>0</v>
      </c>
      <c r="I90" s="21">
        <f>COUNTIFS(源数据!$C$1:$C$9352,$R$2,源数据!$A$1:$A$9352,$A$83,源数据!$D$1:$D$9352,B90,源数据!$J$1:$J$9352,"&gt;=1")</f>
        <v>0</v>
      </c>
      <c r="J90" s="21">
        <f>COUNTIFS(源数据!$C$1:$C$9352,$R$2,源数据!$A$1:$A$9352,$A$83,源数据!$D$1:$D$9352,B90,源数据!$K$1:$K$9352,"=是")</f>
        <v>0</v>
      </c>
      <c r="K90" s="21">
        <f>SUMIFS(源数据!$L$2:$L$9352,源数据!$C$2:$C$9352,$R$2,源数据!$D$2:$D$9352,B90,源数据!$A$2:$A$9352,$A$83)</f>
        <v>0</v>
      </c>
      <c r="L90" s="21">
        <f>SUMIFS(源数据!$M$2:$M$9352,源数据!$C$2:$C$9352,$R$2,源数据!$D$2:$D$9352,B90,源数据!$A$2:$A$9352,$A$83)</f>
        <v>0</v>
      </c>
      <c r="M90" s="21"/>
      <c r="N90" s="21"/>
      <c r="O90" s="21">
        <v>2</v>
      </c>
      <c r="P90" s="21">
        <f>COUNTIFS(源数据!$C$1:$C$9352,$R$2,源数据!$A$1:$A$9352,$A$83,源数据!$D$1:$D$9352,B90,源数据!$Q$1:$Q$9352,"&lt;&gt;")</f>
        <v>0</v>
      </c>
      <c r="Q90" s="21">
        <f>SUMIFS(源数据!$R$2:$R$9352,源数据!$C$2:$C$9352,$R$2,源数据!$D$2:$D$9352,B90,源数据!$A$2:$A$9352,$A$83)</f>
        <v>0</v>
      </c>
      <c r="R90" s="21">
        <f>COUNTIFS(源数据!$C$1:$C$9352,$R$2,源数据!$A$1:$A$9352,$A$83,源数据!$D$1:$D$9352,B90,源数据!$U$1:$U$9352,"=是")</f>
        <v>0</v>
      </c>
      <c r="S90" s="4"/>
    </row>
    <row r="91" spans="1:19">
      <c r="A91" s="22"/>
      <c r="B91" s="14" t="str">
        <f t="shared" si="32"/>
        <v>丽丽</v>
      </c>
      <c r="C91" s="21" t="str">
        <f>IF(COUNTIFS(源数据!$C$1:$C$9352,$R$2,源数据!$A$1:$A$9352,$A$83,源数据!$D$1:$D$9352,B91,源数据!$T$1:$T$9352,"=是"),"参加","")</f>
        <v/>
      </c>
      <c r="D91" s="21" t="str">
        <f>IF(COUNTIFS(源数据!$C$1:$C$9352,$R$2,源数据!$A$1:$A$9352,$A$83,源数据!$D$1:$D$9352,B91,源数据!$S$1:$S$9352,"=是"),"参加","")</f>
        <v/>
      </c>
      <c r="E91" s="21">
        <f>COUNTIFS(源数据!$C$1:$C$9352,$R$2,源数据!$A$1:$A$9352,$A$83,源数据!$D$1:$D$9352,B91,源数据!$F$1:$F$9352,"&gt;=1")</f>
        <v>0</v>
      </c>
      <c r="F91" s="21">
        <f>SUMIFS(源数据!$G$2:$G$9352,源数据!$C$2:$C$9352,$R$2,源数据!$D$2:$D$9352,B91,源数据!$A$2:$A$9352,$A$83)</f>
        <v>0</v>
      </c>
      <c r="G91" s="21">
        <f>SUMIFS(源数据!$I$2:$I$9352,源数据!$C$2:$C$9352,$R$2,源数据!$D$2:$D$9352,B91,源数据!$A$2:$A$9352,$A$83)</f>
        <v>0</v>
      </c>
      <c r="H91" s="21">
        <f>SUMIFS(源数据!$H$2:$H$9352,源数据!$C$2:$C$9352,$R$2,源数据!$D$2:$D$9352,B91,源数据!$A$2:$A$9352,$A$83)</f>
        <v>0</v>
      </c>
      <c r="I91" s="21">
        <f>COUNTIFS(源数据!$C$1:$C$9352,$R$2,源数据!$A$1:$A$9352,$A$83,源数据!$D$1:$D$9352,B91,源数据!$J$1:$J$9352,"&gt;=1")</f>
        <v>0</v>
      </c>
      <c r="J91" s="21">
        <f>COUNTIFS(源数据!$C$1:$C$9352,$R$2,源数据!$A$1:$A$9352,$A$83,源数据!$D$1:$D$9352,B91,源数据!$K$1:$K$9352,"=是")</f>
        <v>0</v>
      </c>
      <c r="K91" s="21">
        <f>SUMIFS(源数据!$L$2:$L$9352,源数据!$C$2:$C$9352,$R$2,源数据!$D$2:$D$9352,B91,源数据!$A$2:$A$9352,$A$83)</f>
        <v>0</v>
      </c>
      <c r="L91" s="21">
        <f>SUMIFS(源数据!$M$2:$M$9352,源数据!$C$2:$C$9352,$R$2,源数据!$D$2:$D$9352,B91,源数据!$A$2:$A$9352,$A$83)</f>
        <v>0</v>
      </c>
      <c r="M91" s="21"/>
      <c r="N91" s="21"/>
      <c r="O91" s="21"/>
      <c r="P91" s="21">
        <f>COUNTIFS(源数据!$C$1:$C$9352,$R$2,源数据!$A$1:$A$9352,$A$83,源数据!$D$1:$D$9352,B91,源数据!$Q$1:$Q$9352,"&lt;&gt;")</f>
        <v>0</v>
      </c>
      <c r="Q91" s="21">
        <f>SUMIFS(源数据!$R$2:$R$9352,源数据!$C$2:$C$9352,$R$2,源数据!$D$2:$D$9352,B91,源数据!$A$2:$A$9352,$A$83)</f>
        <v>0</v>
      </c>
      <c r="R91" s="21">
        <f>COUNTIFS(源数据!$C$1:$C$9352,$R$2,源数据!$A$1:$A$9352,$A$83,源数据!$D$1:$D$9352,B91,源数据!$U$1:$U$9352,"=是")</f>
        <v>0</v>
      </c>
      <c r="S91" s="4"/>
    </row>
    <row r="92" spans="1:19">
      <c r="A92" s="22"/>
      <c r="B92" s="14" t="str">
        <f t="shared" si="32"/>
        <v>婷婷</v>
      </c>
      <c r="C92" s="21" t="str">
        <f>IF(COUNTIFS(源数据!$C$1:$C$9352,$R$2,源数据!$A$1:$A$9352,$A$83,源数据!$D$1:$D$9352,B92,源数据!$T$1:$T$9352,"=是"),"参加","")</f>
        <v/>
      </c>
      <c r="D92" s="21" t="str">
        <f>IF(COUNTIFS(源数据!$C$1:$C$9352,$R$2,源数据!$A$1:$A$9352,$A$83,源数据!$D$1:$D$9352,B92,源数据!$S$1:$S$9352,"=是"),"参加","")</f>
        <v/>
      </c>
      <c r="E92" s="21">
        <f>COUNTIFS(源数据!$C$1:$C$9352,$R$2,源数据!$A$1:$A$9352,$A$83,源数据!$D$1:$D$9352,B92,源数据!$F$1:$F$9352,"&gt;=1")</f>
        <v>0</v>
      </c>
      <c r="F92" s="21">
        <f>SUMIFS(源数据!$G$2:$G$9352,源数据!$C$2:$C$9352,$R$2,源数据!$D$2:$D$9352,B92,源数据!$A$2:$A$9352,$A$83)</f>
        <v>0</v>
      </c>
      <c r="G92" s="21">
        <f>SUMIFS(源数据!$I$2:$I$9352,源数据!$C$2:$C$9352,$R$2,源数据!$D$2:$D$9352,B92,源数据!$A$2:$A$9352,$A$83)</f>
        <v>0</v>
      </c>
      <c r="H92" s="21">
        <f>SUMIFS(源数据!$H$2:$H$9352,源数据!$C$2:$C$9352,$R$2,源数据!$D$2:$D$9352,B92,源数据!$A$2:$A$9352,$A$83)</f>
        <v>0</v>
      </c>
      <c r="I92" s="21">
        <f>COUNTIFS(源数据!$C$1:$C$9352,$R$2,源数据!$A$1:$A$9352,$A$83,源数据!$D$1:$D$9352,B92,源数据!$J$1:$J$9352,"&gt;=1")</f>
        <v>0</v>
      </c>
      <c r="J92" s="21">
        <f>COUNTIFS(源数据!$C$1:$C$9352,$R$2,源数据!$A$1:$A$9352,$A$83,源数据!$D$1:$D$9352,B92,源数据!$K$1:$K$9352,"=是")</f>
        <v>0</v>
      </c>
      <c r="K92" s="21">
        <f>SUMIFS(源数据!$L$2:$L$9352,源数据!$C$2:$C$9352,$R$2,源数据!$D$2:$D$9352,B92,源数据!$A$2:$A$9352,$A$83)</f>
        <v>0</v>
      </c>
      <c r="L92" s="21">
        <f>SUMIFS(源数据!$M$2:$M$9352,源数据!$C$2:$C$9352,$R$2,源数据!$D$2:$D$9352,B92,源数据!$A$2:$A$9352,$A$83)</f>
        <v>0</v>
      </c>
      <c r="M92" s="21"/>
      <c r="N92" s="21"/>
      <c r="O92" s="21"/>
      <c r="P92" s="21">
        <f>COUNTIFS(源数据!$C$1:$C$9352,$R$2,源数据!$A$1:$A$9352,$A$83,源数据!$D$1:$D$9352,B92,源数据!$Q$1:$Q$9352,"&lt;&gt;")</f>
        <v>0</v>
      </c>
      <c r="Q92" s="21">
        <f>SUMIFS(源数据!$R$2:$R$9352,源数据!$C$2:$C$9352,$R$2,源数据!$D$2:$D$9352,B92,源数据!$A$2:$A$9352,$A$83)</f>
        <v>0</v>
      </c>
      <c r="R92" s="21">
        <f>COUNTIFS(源数据!$C$1:$C$9352,$R$2,源数据!$A$1:$A$9352,$A$83,源数据!$D$1:$D$9352,B92,源数据!$U$1:$U$9352,"=是")</f>
        <v>0</v>
      </c>
      <c r="S92" s="4"/>
    </row>
    <row r="93" spans="1:19">
      <c r="A93" s="22"/>
      <c r="B93" s="14" t="str">
        <f t="shared" si="32"/>
        <v>百灵</v>
      </c>
      <c r="C93" s="21" t="str">
        <f>IF(COUNTIFS(源数据!$C$1:$C$9352,$R$2,源数据!$A$1:$A$9352,$A$83,源数据!$D$1:$D$9352,B93,源数据!$T$1:$T$9352,"=是"),"参加","")</f>
        <v/>
      </c>
      <c r="D93" s="21" t="str">
        <f>IF(COUNTIFS(源数据!$C$1:$C$9352,$R$2,源数据!$A$1:$A$9352,$A$83,源数据!$D$1:$D$9352,B93,源数据!$S$1:$S$9352,"=是"),"参加","")</f>
        <v/>
      </c>
      <c r="E93" s="21">
        <f>COUNTIFS(源数据!$C$1:$C$9352,$R$2,源数据!$A$1:$A$9352,$A$83,源数据!$D$1:$D$9352,B93,源数据!$F$1:$F$9352,"&gt;=1")</f>
        <v>0</v>
      </c>
      <c r="F93" s="21">
        <f>SUMIFS(源数据!$G$2:$G$9352,源数据!$C$2:$C$9352,$R$2,源数据!$D$2:$D$9352,B93,源数据!$A$2:$A$9352,$A$83)</f>
        <v>0</v>
      </c>
      <c r="G93" s="21">
        <f>SUMIFS(源数据!$I$2:$I$9352,源数据!$C$2:$C$9352,$R$2,源数据!$D$2:$D$9352,B93,源数据!$A$2:$A$9352,$A$83)</f>
        <v>0</v>
      </c>
      <c r="H93" s="21">
        <f>SUMIFS(源数据!$H$2:$H$9352,源数据!$C$2:$C$9352,$R$2,源数据!$D$2:$D$9352,B93,源数据!$A$2:$A$9352,$A$83)</f>
        <v>0</v>
      </c>
      <c r="I93" s="21">
        <f>COUNTIFS(源数据!$C$1:$C$9352,$R$2,源数据!$A$1:$A$9352,$A$83,源数据!$D$1:$D$9352,B93,源数据!$J$1:$J$9352,"&gt;=1")</f>
        <v>0</v>
      </c>
      <c r="J93" s="21">
        <f>COUNTIFS(源数据!$C$1:$C$9352,$R$2,源数据!$A$1:$A$9352,$A$83,源数据!$D$1:$D$9352,B93,源数据!$K$1:$K$9352,"=是")</f>
        <v>0</v>
      </c>
      <c r="K93" s="21">
        <f>SUMIFS(源数据!$L$2:$L$9352,源数据!$C$2:$C$9352,$R$2,源数据!$D$2:$D$9352,B93,源数据!$A$2:$A$9352,$A$83)</f>
        <v>0</v>
      </c>
      <c r="L93" s="21">
        <f>SUMIFS(源数据!$M$2:$M$9352,源数据!$C$2:$C$9352,$R$2,源数据!$D$2:$D$9352,B93,源数据!$A$2:$A$9352,$A$83)</f>
        <v>0</v>
      </c>
      <c r="M93" s="21"/>
      <c r="N93" s="21">
        <v>10</v>
      </c>
      <c r="O93" s="21"/>
      <c r="P93" s="21">
        <f>COUNTIFS(源数据!$C$1:$C$9352,$R$2,源数据!$A$1:$A$9352,$A$83,源数据!$D$1:$D$9352,B93,源数据!$Q$1:$Q$9352,"&lt;&gt;")</f>
        <v>0</v>
      </c>
      <c r="Q93" s="21">
        <f>SUMIFS(源数据!$R$2:$R$9352,源数据!$C$2:$C$9352,$R$2,源数据!$D$2:$D$9352,B93,源数据!$A$2:$A$9352,$A$83)</f>
        <v>0</v>
      </c>
      <c r="R93" s="21">
        <f>COUNTIFS(源数据!$C$1:$C$9352,$R$2,源数据!$A$1:$A$9352,$A$83,源数据!$D$1:$D$9352,B93,源数据!$U$1:$U$9352,"=是")</f>
        <v>0</v>
      </c>
      <c r="S93" s="4"/>
    </row>
    <row r="94" spans="1:19">
      <c r="A94" s="22"/>
      <c r="B94" s="14" t="e">
        <f t="shared" si="32"/>
        <v>#N/A</v>
      </c>
      <c r="C94" s="21" t="str">
        <f>IF(COUNTIFS(源数据!$C$1:$C$9352,$R$2,源数据!$A$1:$A$9352,$A$83,源数据!$D$1:$D$9352,B94,源数据!$T$1:$T$9352,"=是"),"参加","")</f>
        <v/>
      </c>
      <c r="D94" s="21" t="str">
        <f>IF(COUNTIFS(源数据!$C$1:$C$9352,$R$2,源数据!$A$1:$A$9352,$A$83,源数据!$D$1:$D$9352,B94,源数据!$S$1:$S$9352,"=是"),"参加","")</f>
        <v/>
      </c>
      <c r="E94" s="21">
        <f>COUNTIFS(源数据!$C$1:$C$9352,$R$2,源数据!$A$1:$A$9352,$A$83,源数据!$D$1:$D$9352,B94,源数据!$F$1:$F$9352,"&gt;=1")</f>
        <v>0</v>
      </c>
      <c r="F94" s="21">
        <f>SUMIFS(源数据!$G$2:$G$9352,源数据!$C$2:$C$9352,$R$2,源数据!$D$2:$D$9352,B94,源数据!$A$2:$A$9352,$A$83)</f>
        <v>0</v>
      </c>
      <c r="G94" s="21">
        <f>SUMIFS(源数据!$I$2:$I$9352,源数据!$C$2:$C$9352,$R$2,源数据!$D$2:$D$9352,B94,源数据!$A$2:$A$9352,$A$83)</f>
        <v>0</v>
      </c>
      <c r="H94" s="21">
        <f>SUMIFS(源数据!$H$2:$H$9352,源数据!$C$2:$C$9352,$R$2,源数据!$D$2:$D$9352,B94,源数据!$A$2:$A$9352,$A$83)</f>
        <v>0</v>
      </c>
      <c r="I94" s="21">
        <f>COUNTIFS(源数据!$C$1:$C$9352,$R$2,源数据!$A$1:$A$9352,$A$83,源数据!$D$1:$D$9352,B94,源数据!$J$1:$J$9352,"&gt;=1")</f>
        <v>0</v>
      </c>
      <c r="J94" s="21">
        <f>COUNTIFS(源数据!$C$1:$C$9352,$R$2,源数据!$A$1:$A$9352,$A$83,源数据!$D$1:$D$9352,B94,源数据!$K$1:$K$9352,"=是")</f>
        <v>0</v>
      </c>
      <c r="K94" s="21">
        <f>SUMIFS(源数据!$L$2:$L$9352,源数据!$C$2:$C$9352,$R$2,源数据!$D$2:$D$9352,B94,源数据!$A$2:$A$9352,$A$83)</f>
        <v>0</v>
      </c>
      <c r="L94" s="21">
        <f>SUMIFS(源数据!$M$2:$M$9352,源数据!$C$2:$C$9352,$R$2,源数据!$D$2:$D$9352,B94,源数据!$A$2:$A$9352,$A$83)</f>
        <v>0</v>
      </c>
      <c r="M94" s="21"/>
      <c r="N94" s="21"/>
      <c r="O94" s="21">
        <v>4</v>
      </c>
      <c r="P94" s="21">
        <f>COUNTIFS(源数据!$C$1:$C$9352,$R$2,源数据!$A$1:$A$9352,$A$83,源数据!$D$1:$D$9352,B94,源数据!$Q$1:$Q$9352,"&lt;&gt;")</f>
        <v>0</v>
      </c>
      <c r="Q94" s="21">
        <f>SUMIFS(源数据!$R$2:$R$9352,源数据!$C$2:$C$9352,$R$2,源数据!$D$2:$D$9352,B94,源数据!$A$2:$A$9352,$A$83)</f>
        <v>0</v>
      </c>
      <c r="R94" s="21">
        <f>COUNTIFS(源数据!$C$1:$C$9352,$R$2,源数据!$A$1:$A$9352,$A$83,源数据!$D$1:$D$9352,B94,源数据!$U$1:$U$9352,"=是")</f>
        <v>0</v>
      </c>
      <c r="S94" s="4"/>
    </row>
    <row r="95" spans="1:19">
      <c r="A95" s="22"/>
      <c r="B95" s="14" t="e">
        <f t="shared" si="32"/>
        <v>#N/A</v>
      </c>
      <c r="C95" s="21" t="str">
        <f>IF(COUNTIFS(源数据!$C$1:$C$9352,$R$2,源数据!$A$1:$A$9352,$A$83,源数据!$D$1:$D$9352,B95,源数据!$T$1:$T$9352,"=是"),"参加","")</f>
        <v/>
      </c>
      <c r="D95" s="21" t="str">
        <f>IF(COUNTIFS(源数据!$C$1:$C$9352,$R$2,源数据!$A$1:$A$9352,$A$83,源数据!$D$1:$D$9352,B95,源数据!$S$1:$S$9352,"=是"),"参加","")</f>
        <v/>
      </c>
      <c r="E95" s="21">
        <f>COUNTIFS(源数据!$C$1:$C$9352,$R$2,源数据!$A$1:$A$9352,$A$83,源数据!$D$1:$D$9352,B95,源数据!$F$1:$F$9352,"&gt;=1")</f>
        <v>0</v>
      </c>
      <c r="F95" s="21">
        <f>SUMIFS(源数据!$G$2:$G$9352,源数据!$C$2:$C$9352,$R$2,源数据!$D$2:$D$9352,B95,源数据!$A$2:$A$9352,$A$83)</f>
        <v>0</v>
      </c>
      <c r="G95" s="21">
        <f>SUMIFS(源数据!$I$2:$I$9352,源数据!$C$2:$C$9352,$R$2,源数据!$D$2:$D$9352,B95,源数据!$A$2:$A$9352,$A$83)</f>
        <v>0</v>
      </c>
      <c r="H95" s="21">
        <f>SUMIFS(源数据!$H$2:$H$9352,源数据!$C$2:$C$9352,$R$2,源数据!$D$2:$D$9352,B95,源数据!$A$2:$A$9352,$A$83)</f>
        <v>0</v>
      </c>
      <c r="I95" s="21">
        <f>COUNTIFS(源数据!$C$1:$C$9352,$R$2,源数据!$A$1:$A$9352,$A$83,源数据!$D$1:$D$9352,B95,源数据!$J$1:$J$9352,"&gt;=1")</f>
        <v>0</v>
      </c>
      <c r="J95" s="21">
        <f>COUNTIFS(源数据!$C$1:$C$9352,$R$2,源数据!$A$1:$A$9352,$A$83,源数据!$D$1:$D$9352,B95,源数据!$K$1:$K$9352,"=是")</f>
        <v>0</v>
      </c>
      <c r="K95" s="21">
        <f>SUMIFS(源数据!$L$2:$L$9352,源数据!$C$2:$C$9352,$R$2,源数据!$D$2:$D$9352,B95,源数据!$A$2:$A$9352,$A$83)</f>
        <v>0</v>
      </c>
      <c r="L95" s="21">
        <f>SUMIFS(源数据!$M$2:$M$9352,源数据!$C$2:$C$9352,$R$2,源数据!$D$2:$D$9352,B95,源数据!$A$2:$A$9352,$A$83)</f>
        <v>0</v>
      </c>
      <c r="M95" s="21"/>
      <c r="N95" s="21">
        <v>12</v>
      </c>
      <c r="O95" s="21"/>
      <c r="P95" s="21">
        <f>COUNTIFS(源数据!$C$1:$C$9352,$R$2,源数据!$A$1:$A$9352,$A$83,源数据!$D$1:$D$9352,B95,源数据!$Q$1:$Q$9352,"&lt;&gt;")</f>
        <v>0</v>
      </c>
      <c r="Q95" s="21">
        <f>SUMIFS(源数据!$R$2:$R$9352,源数据!$C$2:$C$9352,$R$2,源数据!$D$2:$D$9352,B95,源数据!$A$2:$A$9352,$A$83)</f>
        <v>0</v>
      </c>
      <c r="R95" s="21">
        <f>COUNTIFS(源数据!$C$1:$C$9352,$R$2,源数据!$A$1:$A$9352,$A$83,源数据!$D$1:$D$9352,B95,源数据!$U$1:$U$9352,"=是")</f>
        <v>0</v>
      </c>
      <c r="S95" s="4"/>
    </row>
    <row r="96" spans="1:19">
      <c r="A96" s="22"/>
      <c r="B96" s="14" t="e">
        <f t="shared" si="32"/>
        <v>#N/A</v>
      </c>
      <c r="C96" s="21" t="str">
        <f>IF(COUNTIFS(源数据!$C$1:$C$9352,$R$2,源数据!$A$1:$A$9352,$A$83,源数据!$D$1:$D$9352,B96,源数据!$T$1:$T$9352,"=是"),"参加","")</f>
        <v/>
      </c>
      <c r="D96" s="21" t="str">
        <f>IF(COUNTIFS(源数据!$C$1:$C$9352,$R$2,源数据!$A$1:$A$9352,$A$83,源数据!$D$1:$D$9352,B96,源数据!$S$1:$S$9352,"=是"),"参加","")</f>
        <v/>
      </c>
      <c r="E96" s="21">
        <f>COUNTIFS(源数据!$C$1:$C$9352,$R$2,源数据!$A$1:$A$9352,$A$83,源数据!$D$1:$D$9352,B96,源数据!$F$1:$F$9352,"&gt;=1")</f>
        <v>0</v>
      </c>
      <c r="F96" s="21">
        <f>SUMIFS(源数据!$G$2:$G$9352,源数据!$C$2:$C$9352,$R$2,源数据!$D$2:$D$9352,B96,源数据!$A$2:$A$9352,$A$83)</f>
        <v>0</v>
      </c>
      <c r="G96" s="21">
        <f>SUMIFS(源数据!$I$2:$I$9352,源数据!$C$2:$C$9352,$R$2,源数据!$D$2:$D$9352,B96,源数据!$A$2:$A$9352,$A$83)</f>
        <v>0</v>
      </c>
      <c r="H96" s="21">
        <f>SUMIFS(源数据!$H$2:$H$9352,源数据!$C$2:$C$9352,$R$2,源数据!$D$2:$D$9352,B96,源数据!$A$2:$A$9352,$A$83)</f>
        <v>0</v>
      </c>
      <c r="I96" s="21">
        <f>COUNTIFS(源数据!$C$1:$C$9352,$R$2,源数据!$A$1:$A$9352,$A$83,源数据!$D$1:$D$9352,B96,源数据!$J$1:$J$9352,"&gt;=1")</f>
        <v>0</v>
      </c>
      <c r="J96" s="21">
        <f>COUNTIFS(源数据!$C$1:$C$9352,$R$2,源数据!$A$1:$A$9352,$A$83,源数据!$D$1:$D$9352,B96,源数据!$K$1:$K$9352,"=是")</f>
        <v>0</v>
      </c>
      <c r="K96" s="21">
        <f>SUMIFS(源数据!$L$2:$L$9352,源数据!$C$2:$C$9352,$R$2,源数据!$D$2:$D$9352,B96,源数据!$A$2:$A$9352,$A$83)</f>
        <v>0</v>
      </c>
      <c r="L96" s="21">
        <f>SUMIFS(源数据!$M$2:$M$9352,源数据!$C$2:$C$9352,$R$2,源数据!$D$2:$D$9352,B96,源数据!$A$2:$A$9352,$A$83)</f>
        <v>0</v>
      </c>
      <c r="M96" s="30"/>
      <c r="N96" s="30">
        <v>18</v>
      </c>
      <c r="O96" s="30">
        <v>1</v>
      </c>
      <c r="P96" s="21">
        <f>COUNTIFS(源数据!$C$1:$C$9352,$R$2,源数据!$A$1:$A$9352,$A$83,源数据!$D$1:$D$9352,B96,源数据!$Q$1:$Q$9352,"&lt;&gt;")</f>
        <v>0</v>
      </c>
      <c r="Q96" s="21">
        <f>SUMIFS(源数据!$R$2:$R$9352,源数据!$C$2:$C$9352,$R$2,源数据!$D$2:$D$9352,B96,源数据!$A$2:$A$9352,$A$83)</f>
        <v>0</v>
      </c>
      <c r="R96" s="21">
        <f>COUNTIFS(源数据!$C$1:$C$9352,$R$2,源数据!$A$1:$A$9352,$A$83,源数据!$D$1:$D$9352,B96,源数据!$U$1:$U$9352,"=是")</f>
        <v>0</v>
      </c>
      <c r="S96" s="4"/>
    </row>
    <row r="97" spans="1:19">
      <c r="A97" s="22"/>
      <c r="B97" s="14" t="e">
        <f t="shared" si="32"/>
        <v>#N/A</v>
      </c>
      <c r="C97" s="21" t="str">
        <f>IF(COUNTIFS(源数据!$C$1:$C$9352,$R$2,源数据!$A$1:$A$9352,$A$83,源数据!$D$1:$D$9352,B97,源数据!$T$1:$T$9352,"=是"),"参加","")</f>
        <v/>
      </c>
      <c r="D97" s="21" t="str">
        <f>IF(COUNTIFS(源数据!$C$1:$C$9352,$R$2,源数据!$A$1:$A$9352,$A$83,源数据!$D$1:$D$9352,B97,源数据!$S$1:$S$9352,"=是"),"参加","")</f>
        <v/>
      </c>
      <c r="E97" s="21">
        <f>COUNTIFS(源数据!$C$1:$C$9352,$R$2,源数据!$A$1:$A$9352,$A$83,源数据!$D$1:$D$9352,B97,源数据!$F$1:$F$9352,"&gt;=1")</f>
        <v>0</v>
      </c>
      <c r="F97" s="21">
        <f>SUMIFS(源数据!$G$2:$G$9352,源数据!$C$2:$C$9352,$R$2,源数据!$D$2:$D$9352,B97,源数据!$A$2:$A$9352,$A$83)</f>
        <v>0</v>
      </c>
      <c r="G97" s="21">
        <f>SUMIFS(源数据!$I$2:$I$9352,源数据!$C$2:$C$9352,$R$2,源数据!$D$2:$D$9352,B97,源数据!$A$2:$A$9352,$A$83)</f>
        <v>0</v>
      </c>
      <c r="H97" s="21">
        <f>SUMIFS(源数据!$H$2:$H$9352,源数据!$C$2:$C$9352,$R$2,源数据!$D$2:$D$9352,B97,源数据!$A$2:$A$9352,$A$83)</f>
        <v>0</v>
      </c>
      <c r="I97" s="21">
        <f>COUNTIFS(源数据!$C$1:$C$9352,$R$2,源数据!$A$1:$A$9352,$A$83,源数据!$D$1:$D$9352,B97,源数据!$J$1:$J$9352,"&gt;=1")</f>
        <v>0</v>
      </c>
      <c r="J97" s="21">
        <f>COUNTIFS(源数据!$C$1:$C$9352,$R$2,源数据!$A$1:$A$9352,$A$83,源数据!$D$1:$D$9352,B97,源数据!$K$1:$K$9352,"=是")</f>
        <v>0</v>
      </c>
      <c r="K97" s="21">
        <f>SUMIFS(源数据!$L$2:$L$9352,源数据!$C$2:$C$9352,$R$2,源数据!$D$2:$D$9352,B97,源数据!$A$2:$A$9352,$A$83)</f>
        <v>0</v>
      </c>
      <c r="L97" s="21">
        <f>SUMIFS(源数据!$M$2:$M$9352,源数据!$C$2:$C$9352,$R$2,源数据!$D$2:$D$9352,B97,源数据!$A$2:$A$9352,$A$83)</f>
        <v>0</v>
      </c>
      <c r="M97" s="30"/>
      <c r="N97" s="30">
        <v>18</v>
      </c>
      <c r="O97" s="30">
        <v>1</v>
      </c>
      <c r="P97" s="21">
        <f>COUNTIFS(源数据!$C$1:$C$9352,$R$2,源数据!$A$1:$A$9352,$A$83,源数据!$D$1:$D$9352,B97,源数据!$Q$1:$Q$9352,"&lt;&gt;")</f>
        <v>0</v>
      </c>
      <c r="Q97" s="21">
        <f>SUMIFS(源数据!$R$2:$R$9352,源数据!$C$2:$C$9352,$R$2,源数据!$D$2:$D$9352,B97,源数据!$A$2:$A$9352,$A$83)</f>
        <v>0</v>
      </c>
      <c r="R97" s="21">
        <f>COUNTIFS(源数据!$C$1:$C$9352,$R$2,源数据!$A$1:$A$9352,$A$83,源数据!$D$1:$D$9352,B97,源数据!$U$1:$U$9352,"=是")</f>
        <v>0</v>
      </c>
      <c r="S97" s="4"/>
    </row>
    <row r="98" spans="1:19">
      <c r="A98" s="22"/>
      <c r="B98" s="14" t="e">
        <f t="shared" si="32"/>
        <v>#N/A</v>
      </c>
      <c r="C98" s="21" t="str">
        <f>IF(COUNTIFS(源数据!$C$1:$C$9352,$R$2,源数据!$A$1:$A$9352,$A$83,源数据!$D$1:$D$9352,B98,源数据!$T$1:$T$9352,"=是"),"参加","")</f>
        <v/>
      </c>
      <c r="D98" s="21" t="str">
        <f>IF(COUNTIFS(源数据!$C$1:$C$9352,$R$2,源数据!$A$1:$A$9352,$A$83,源数据!$D$1:$D$9352,B98,源数据!$S$1:$S$9352,"=是"),"参加","")</f>
        <v/>
      </c>
      <c r="E98" s="21">
        <f>COUNTIFS(源数据!$C$1:$C$9352,$R$2,源数据!$A$1:$A$9352,$A$83,源数据!$D$1:$D$9352,B98,源数据!$F$1:$F$9352,"&gt;=1")</f>
        <v>0</v>
      </c>
      <c r="F98" s="21">
        <f>SUMIFS(源数据!$G$2:$G$9352,源数据!$C$2:$C$9352,$R$2,源数据!$D$2:$D$9352,B98,源数据!$A$2:$A$9352,$A$83)</f>
        <v>0</v>
      </c>
      <c r="G98" s="21">
        <f>SUMIFS(源数据!$I$2:$I$9352,源数据!$C$2:$C$9352,$R$2,源数据!$D$2:$D$9352,B98,源数据!$A$2:$A$9352,$A$83)</f>
        <v>0</v>
      </c>
      <c r="H98" s="21">
        <f>SUMIFS(源数据!$H$2:$H$9352,源数据!$C$2:$C$9352,$R$2,源数据!$D$2:$D$9352,B98,源数据!$A$2:$A$9352,$A$83)</f>
        <v>0</v>
      </c>
      <c r="I98" s="21">
        <f>COUNTIFS(源数据!$C$1:$C$9352,$R$2,源数据!$A$1:$A$9352,$A$83,源数据!$D$1:$D$9352,B98,源数据!$J$1:$J$9352,"&gt;=1")</f>
        <v>0</v>
      </c>
      <c r="J98" s="21">
        <f>COUNTIFS(源数据!$C$1:$C$9352,$R$2,源数据!$A$1:$A$9352,$A$83,源数据!$D$1:$D$9352,B98,源数据!$K$1:$K$9352,"=是")</f>
        <v>0</v>
      </c>
      <c r="K98" s="21">
        <f>SUMIFS(源数据!$L$2:$L$9352,源数据!$C$2:$C$9352,$R$2,源数据!$D$2:$D$9352,B98,源数据!$A$2:$A$9352,$A$83)</f>
        <v>0</v>
      </c>
      <c r="L98" s="21">
        <f>SUMIFS(源数据!$M$2:$M$9352,源数据!$C$2:$C$9352,$R$2,源数据!$D$2:$D$9352,B98,源数据!$A$2:$A$9352,$A$83)</f>
        <v>0</v>
      </c>
      <c r="M98" s="30"/>
      <c r="N98" s="30">
        <v>18</v>
      </c>
      <c r="O98" s="30">
        <v>1</v>
      </c>
      <c r="P98" s="21">
        <f>COUNTIFS(源数据!$C$1:$C$9352,$R$2,源数据!$A$1:$A$9352,$A$83,源数据!$D$1:$D$9352,B98,源数据!$Q$1:$Q$9352,"&lt;&gt;")</f>
        <v>0</v>
      </c>
      <c r="Q98" s="21">
        <f>SUMIFS(源数据!$R$2:$R$9352,源数据!$C$2:$C$9352,$R$2,源数据!$D$2:$D$9352,B98,源数据!$A$2:$A$9352,$A$83)</f>
        <v>0</v>
      </c>
      <c r="R98" s="21">
        <f>COUNTIFS(源数据!$C$1:$C$9352,$R$2,源数据!$A$1:$A$9352,$A$83,源数据!$D$1:$D$9352,B98,源数据!$U$1:$U$9352,"=是")</f>
        <v>0</v>
      </c>
      <c r="S98" s="4"/>
    </row>
    <row r="99" spans="1:19">
      <c r="A99" s="22"/>
      <c r="B99" s="14" t="e">
        <f t="shared" si="32"/>
        <v>#N/A</v>
      </c>
      <c r="C99" s="21" t="str">
        <f>IF(COUNTIFS(源数据!$C$1:$C$9352,$R$2,源数据!$A$1:$A$9352,$A$83,源数据!$D$1:$D$9352,B99,源数据!$T$1:$T$9352,"=是"),"参加","")</f>
        <v/>
      </c>
      <c r="D99" s="21" t="str">
        <f>IF(COUNTIFS(源数据!$C$1:$C$9352,$R$2,源数据!$A$1:$A$9352,$A$83,源数据!$D$1:$D$9352,B99,源数据!$S$1:$S$9352,"=是"),"参加","")</f>
        <v/>
      </c>
      <c r="E99" s="21">
        <f>COUNTIFS(源数据!$C$1:$C$9352,$R$2,源数据!$A$1:$A$9352,$A$83,源数据!$D$1:$D$9352,B99,源数据!$F$1:$F$9352,"&gt;=1")</f>
        <v>0</v>
      </c>
      <c r="F99" s="21">
        <f>SUMIFS(源数据!$G$2:$G$9352,源数据!$C$2:$C$9352,$R$2,源数据!$D$2:$D$9352,B99,源数据!$A$2:$A$9352,$A$83)</f>
        <v>0</v>
      </c>
      <c r="G99" s="21">
        <f>SUMIFS(源数据!$I$2:$I$9352,源数据!$C$2:$C$9352,$R$2,源数据!$D$2:$D$9352,B99,源数据!$A$2:$A$9352,$A$83)</f>
        <v>0</v>
      </c>
      <c r="H99" s="21">
        <f>SUMIFS(源数据!$H$2:$H$9352,源数据!$C$2:$C$9352,$R$2,源数据!$D$2:$D$9352,B99,源数据!$A$2:$A$9352,$A$83)</f>
        <v>0</v>
      </c>
      <c r="I99" s="21">
        <f>COUNTIFS(源数据!$C$1:$C$9352,$R$2,源数据!$A$1:$A$9352,$A$83,源数据!$D$1:$D$9352,B99,源数据!$J$1:$J$9352,"&gt;=1")</f>
        <v>0</v>
      </c>
      <c r="J99" s="21">
        <f>COUNTIFS(源数据!$C$1:$C$9352,$R$2,源数据!$A$1:$A$9352,$A$83,源数据!$D$1:$D$9352,B99,源数据!$K$1:$K$9352,"=是")</f>
        <v>0</v>
      </c>
      <c r="K99" s="21">
        <f>SUMIFS(源数据!$L$2:$L$9352,源数据!$C$2:$C$9352,$R$2,源数据!$D$2:$D$9352,B99,源数据!$A$2:$A$9352,$A$83)</f>
        <v>0</v>
      </c>
      <c r="L99" s="21">
        <f>SUMIFS(源数据!$M$2:$M$9352,源数据!$C$2:$C$9352,$R$2,源数据!$D$2:$D$9352,B99,源数据!$A$2:$A$9352,$A$83)</f>
        <v>0</v>
      </c>
      <c r="M99" s="30"/>
      <c r="N99" s="30">
        <v>18</v>
      </c>
      <c r="O99" s="30">
        <v>1</v>
      </c>
      <c r="P99" s="21">
        <f>COUNTIFS(源数据!$C$1:$C$9352,$R$2,源数据!$A$1:$A$9352,$A$83,源数据!$D$1:$D$9352,B99,源数据!$Q$1:$Q$9352,"&lt;&gt;")</f>
        <v>0</v>
      </c>
      <c r="Q99" s="21">
        <f>SUMIFS(源数据!$R$2:$R$9352,源数据!$C$2:$C$9352,$R$2,源数据!$D$2:$D$9352,B99,源数据!$A$2:$A$9352,$A$83)</f>
        <v>0</v>
      </c>
      <c r="R99" s="21">
        <f>COUNTIFS(源数据!$C$1:$C$9352,$R$2,源数据!$A$1:$A$9352,$A$83,源数据!$D$1:$D$9352,B99,源数据!$U$1:$U$9352,"=是")</f>
        <v>0</v>
      </c>
      <c r="S99" s="4"/>
    </row>
    <row r="100" spans="1:19">
      <c r="A100" s="22"/>
      <c r="B100" s="14" t="e">
        <f t="shared" si="32"/>
        <v>#N/A</v>
      </c>
      <c r="C100" s="21" t="str">
        <f>IF(COUNTIFS(源数据!$C$1:$C$9352,$R$2,源数据!$A$1:$A$9352,$A$83,源数据!$D$1:$D$9352,B100,源数据!$T$1:$T$9352,"=是"),"参加","")</f>
        <v/>
      </c>
      <c r="D100" s="21" t="str">
        <f>IF(COUNTIFS(源数据!$C$1:$C$9352,$R$2,源数据!$A$1:$A$9352,$A$83,源数据!$D$1:$D$9352,B100,源数据!$S$1:$S$9352,"=是"),"参加","")</f>
        <v/>
      </c>
      <c r="E100" s="21">
        <f>COUNTIFS(源数据!$C$1:$C$9352,$R$2,源数据!$A$1:$A$9352,$A$83,源数据!$D$1:$D$9352,B100,源数据!$F$1:$F$9352,"&gt;=1")</f>
        <v>0</v>
      </c>
      <c r="F100" s="21">
        <f>SUMIFS(源数据!$G$2:$G$9352,源数据!$C$2:$C$9352,$R$2,源数据!$D$2:$D$9352,B100,源数据!$A$2:$A$9352,$A$83)</f>
        <v>0</v>
      </c>
      <c r="G100" s="21">
        <f>SUMIFS(源数据!$I$2:$I$9352,源数据!$C$2:$C$9352,$R$2,源数据!$D$2:$D$9352,B100,源数据!$A$2:$A$9352,$A$83)</f>
        <v>0</v>
      </c>
      <c r="H100" s="21">
        <f>SUMIFS(源数据!$H$2:$H$9352,源数据!$C$2:$C$9352,$R$2,源数据!$D$2:$D$9352,B100,源数据!$A$2:$A$9352,$A$83)</f>
        <v>0</v>
      </c>
      <c r="I100" s="21">
        <f>COUNTIFS(源数据!$C$1:$C$9352,$R$2,源数据!$A$1:$A$9352,$A$83,源数据!$D$1:$D$9352,B100,源数据!$J$1:$J$9352,"&gt;=1")</f>
        <v>0</v>
      </c>
      <c r="J100" s="21">
        <f>COUNTIFS(源数据!$C$1:$C$9352,$R$2,源数据!$A$1:$A$9352,$A$83,源数据!$D$1:$D$9352,B100,源数据!$K$1:$K$9352,"=是")</f>
        <v>0</v>
      </c>
      <c r="K100" s="21">
        <f>SUMIFS(源数据!$L$2:$L$9352,源数据!$C$2:$C$9352,$R$2,源数据!$D$2:$D$9352,B100,源数据!$A$2:$A$9352,$A$83)</f>
        <v>0</v>
      </c>
      <c r="L100" s="21">
        <f>SUMIFS(源数据!$M$2:$M$9352,源数据!$C$2:$C$9352,$R$2,源数据!$D$2:$D$9352,B100,源数据!$A$2:$A$9352,$A$83)</f>
        <v>0</v>
      </c>
      <c r="M100" s="30"/>
      <c r="N100" s="30">
        <v>18</v>
      </c>
      <c r="O100" s="30">
        <v>1</v>
      </c>
      <c r="P100" s="21">
        <f>COUNTIFS(源数据!$C$1:$C$9352,$R$2,源数据!$A$1:$A$9352,$A$83,源数据!$D$1:$D$9352,B100,源数据!$Q$1:$Q$9352,"&lt;&gt;")</f>
        <v>0</v>
      </c>
      <c r="Q100" s="21">
        <f>SUMIFS(源数据!$R$2:$R$9352,源数据!$C$2:$C$9352,$R$2,源数据!$D$2:$D$9352,B100,源数据!$A$2:$A$9352,$A$83)</f>
        <v>0</v>
      </c>
      <c r="R100" s="21">
        <f>COUNTIFS(源数据!$C$1:$C$9352,$R$2,源数据!$A$1:$A$9352,$A$83,源数据!$D$1:$D$9352,B100,源数据!$U$1:$U$9352,"=是")</f>
        <v>0</v>
      </c>
      <c r="S100" s="4"/>
    </row>
    <row r="101" spans="1:19">
      <c r="A101" s="22"/>
      <c r="B101" s="14" t="e">
        <f t="shared" si="32"/>
        <v>#N/A</v>
      </c>
      <c r="C101" s="21" t="str">
        <f>IF(COUNTIFS(源数据!$C$1:$C$9352,$R$2,源数据!$A$1:$A$9352,$A$83,源数据!$D$1:$D$9352,B101,源数据!$T$1:$T$9352,"=是"),"参加","")</f>
        <v/>
      </c>
      <c r="D101" s="21" t="str">
        <f>IF(COUNTIFS(源数据!$C$1:$C$9352,$R$2,源数据!$A$1:$A$9352,$A$83,源数据!$D$1:$D$9352,B101,源数据!$S$1:$S$9352,"=是"),"参加","")</f>
        <v/>
      </c>
      <c r="E101" s="21">
        <f>COUNTIFS(源数据!$C$1:$C$9352,$R$2,源数据!$A$1:$A$9352,$A$83,源数据!$D$1:$D$9352,B101,源数据!$F$1:$F$9352,"&gt;=1")</f>
        <v>0</v>
      </c>
      <c r="F101" s="21">
        <f>SUMIFS(源数据!$G$2:$G$9352,源数据!$C$2:$C$9352,$R$2,源数据!$D$2:$D$9352,B101,源数据!$A$2:$A$9352,$A$83)</f>
        <v>0</v>
      </c>
      <c r="G101" s="21">
        <f>SUMIFS(源数据!$I$2:$I$9352,源数据!$C$2:$C$9352,$R$2,源数据!$D$2:$D$9352,B101,源数据!$A$2:$A$9352,$A$83)</f>
        <v>0</v>
      </c>
      <c r="H101" s="21">
        <f>SUMIFS(源数据!$H$2:$H$9352,源数据!$C$2:$C$9352,$R$2,源数据!$D$2:$D$9352,B101,源数据!$A$2:$A$9352,$A$83)</f>
        <v>0</v>
      </c>
      <c r="I101" s="21">
        <f>COUNTIFS(源数据!$C$1:$C$9352,$R$2,源数据!$A$1:$A$9352,$A$83,源数据!$D$1:$D$9352,B101,源数据!$J$1:$J$9352,"&gt;=1")</f>
        <v>0</v>
      </c>
      <c r="J101" s="21">
        <f>COUNTIFS(源数据!$C$1:$C$9352,$R$2,源数据!$A$1:$A$9352,$A$83,源数据!$D$1:$D$9352,B101,源数据!$K$1:$K$9352,"=是")</f>
        <v>0</v>
      </c>
      <c r="K101" s="21">
        <f>SUMIFS(源数据!$L$2:$L$9352,源数据!$C$2:$C$9352,$R$2,源数据!$D$2:$D$9352,B101,源数据!$A$2:$A$9352,$A$83)</f>
        <v>0</v>
      </c>
      <c r="L101" s="21">
        <f>SUMIFS(源数据!$M$2:$M$9352,源数据!$C$2:$C$9352,$R$2,源数据!$D$2:$D$9352,B101,源数据!$A$2:$A$9352,$A$83)</f>
        <v>0</v>
      </c>
      <c r="M101" s="30"/>
      <c r="N101" s="30">
        <v>18</v>
      </c>
      <c r="O101" s="30">
        <v>1</v>
      </c>
      <c r="P101" s="21">
        <f>COUNTIFS(源数据!$C$1:$C$9352,$R$2,源数据!$A$1:$A$9352,$A$83,源数据!$D$1:$D$9352,B101,源数据!$Q$1:$Q$9352,"&lt;&gt;")</f>
        <v>0</v>
      </c>
      <c r="Q101" s="21">
        <f>SUMIFS(源数据!$R$2:$R$9352,源数据!$C$2:$C$9352,$R$2,源数据!$D$2:$D$9352,B101,源数据!$A$2:$A$9352,$A$83)</f>
        <v>0</v>
      </c>
      <c r="R101" s="21">
        <f>COUNTIFS(源数据!$C$1:$C$9352,$R$2,源数据!$A$1:$A$9352,$A$83,源数据!$D$1:$D$9352,B101,源数据!$U$1:$U$9352,"=是")</f>
        <v>0</v>
      </c>
      <c r="S101" s="4"/>
    </row>
    <row r="102" spans="1:19">
      <c r="A102" s="23"/>
      <c r="B102" s="14" t="e">
        <f t="shared" si="32"/>
        <v>#N/A</v>
      </c>
      <c r="C102" s="21" t="str">
        <f>IF(COUNTIFS(源数据!$C$1:$C$9352,$R$2,源数据!$A$1:$A$9352,$A$83,源数据!$D$1:$D$9352,B102,源数据!$T$1:$T$9352,"=是"),"参加","")</f>
        <v/>
      </c>
      <c r="D102" s="21" t="str">
        <f>IF(COUNTIFS(源数据!$C$1:$C$9352,$R$2,源数据!$A$1:$A$9352,$A$83,源数据!$D$1:$D$9352,B102,源数据!$S$1:$S$9352,"=是"),"参加","")</f>
        <v/>
      </c>
      <c r="E102" s="21">
        <f>COUNTIFS(源数据!$C$1:$C$9352,$R$2,源数据!$A$1:$A$9352,$A$83,源数据!$D$1:$D$9352,B102,源数据!$F$1:$F$9352,"&gt;=1")</f>
        <v>0</v>
      </c>
      <c r="F102" s="21">
        <f>SUMIFS(源数据!$G$2:$G$9352,源数据!$C$2:$C$9352,$R$2,源数据!$D$2:$D$9352,B102,源数据!$A$2:$A$9352,$A$83)</f>
        <v>0</v>
      </c>
      <c r="G102" s="21">
        <f>SUMIFS(源数据!$I$2:$I$9352,源数据!$C$2:$C$9352,$R$2,源数据!$D$2:$D$9352,B102,源数据!$A$2:$A$9352,$A$83)</f>
        <v>0</v>
      </c>
      <c r="H102" s="21">
        <f>SUMIFS(源数据!$H$2:$H$9352,源数据!$C$2:$C$9352,$R$2,源数据!$D$2:$D$9352,B102,源数据!$A$2:$A$9352,$A$83)</f>
        <v>0</v>
      </c>
      <c r="I102" s="21">
        <f>COUNTIFS(源数据!$C$1:$C$9352,$R$2,源数据!$A$1:$A$9352,$A$83,源数据!$D$1:$D$9352,B102,源数据!$J$1:$J$9352,"&gt;=1")</f>
        <v>0</v>
      </c>
      <c r="J102" s="21">
        <f>COUNTIFS(源数据!$C$1:$C$9352,$R$2,源数据!$A$1:$A$9352,$A$83,源数据!$D$1:$D$9352,B102,源数据!$K$1:$K$9352,"=是")</f>
        <v>0</v>
      </c>
      <c r="K102" s="21">
        <f>SUMIFS(源数据!$L$2:$L$9352,源数据!$C$2:$C$9352,$R$2,源数据!$D$2:$D$9352,B102,源数据!$A$2:$A$9352,$A$83)</f>
        <v>0</v>
      </c>
      <c r="L102" s="21">
        <f>SUMIFS(源数据!$M$2:$M$9352,源数据!$C$2:$C$9352,$R$2,源数据!$D$2:$D$9352,B102,源数据!$A$2:$A$9352,$A$83)</f>
        <v>0</v>
      </c>
      <c r="M102" s="30"/>
      <c r="N102" s="30">
        <v>18</v>
      </c>
      <c r="O102" s="30">
        <v>1</v>
      </c>
      <c r="P102" s="21">
        <f>COUNTIFS(源数据!$C$1:$C$9352,$R$2,源数据!$A$1:$A$9352,$A$83,源数据!$D$1:$D$9352,B102,源数据!$Q$1:$Q$9352,"&lt;&gt;")</f>
        <v>0</v>
      </c>
      <c r="Q102" s="21">
        <f>SUMIFS(源数据!$R$2:$R$9352,源数据!$C$2:$C$9352,$R$2,源数据!$D$2:$D$9352,B102,源数据!$A$2:$A$9352,$A$83)</f>
        <v>0</v>
      </c>
      <c r="R102" s="21">
        <f>COUNTIFS(源数据!$C$1:$C$9352,$R$2,源数据!$A$1:$A$9352,$A$83,源数据!$D$1:$D$9352,B102,源数据!$U$1:$U$9352,"=是")</f>
        <v>0</v>
      </c>
      <c r="S102" s="4"/>
    </row>
    <row r="103" spans="1:19">
      <c r="A103" s="16" t="s">
        <v>70</v>
      </c>
      <c r="B103" s="17" t="s">
        <v>71</v>
      </c>
      <c r="C103" s="24">
        <f>COUNTIF(C83:C102,"参加")</f>
        <v>0</v>
      </c>
      <c r="D103" s="24">
        <f>COUNTIF(D83:D102,"参加")</f>
        <v>0</v>
      </c>
      <c r="E103" s="24">
        <f>COUNTIF(E83:E102,"&gt;="&amp;$U$4)</f>
        <v>0</v>
      </c>
      <c r="F103" s="24">
        <f>COUNTIF(F83:F102,"&gt;="&amp;$U$5)</f>
        <v>0</v>
      </c>
      <c r="G103" s="24">
        <f>COUNTIF(G83:G96,"&gt;=7")</f>
        <v>0</v>
      </c>
      <c r="H103" s="24">
        <f>COUNTIF(H83:H96,"&gt;=7")</f>
        <v>0</v>
      </c>
      <c r="I103" s="24">
        <f>COUNTIF(I83:I102,"&gt;="&amp;$U$8)</f>
        <v>0</v>
      </c>
      <c r="J103" s="24">
        <f>COUNTIF(J83:J102,"&gt;="&amp;$U$9)</f>
        <v>0</v>
      </c>
      <c r="K103" s="24">
        <f>COUNTIF(K83:K102,"&gt;="&amp;$U$10)</f>
        <v>0</v>
      </c>
      <c r="L103" s="24">
        <f>COUNTIF(L83:L102,"&gt;="&amp;$U$11)</f>
        <v>0</v>
      </c>
      <c r="M103" s="24"/>
      <c r="N103" s="24"/>
      <c r="O103" s="24"/>
      <c r="P103" s="24">
        <f>COUNTIF(P83:P102,"&gt;="&amp;$U$12)</f>
        <v>0</v>
      </c>
      <c r="Q103" s="24">
        <f>COUNTIF(Q83:Q96,"&gt;=1")</f>
        <v>0</v>
      </c>
      <c r="R103" s="24">
        <f>COUNTIF(R83:R102,"&gt;="&amp;$U$14)</f>
        <v>0</v>
      </c>
      <c r="S103" s="4"/>
    </row>
    <row r="104" spans="1:19">
      <c r="A104" s="17">
        <f>B2</f>
        <v>11</v>
      </c>
      <c r="B104" s="17" t="s">
        <v>72</v>
      </c>
      <c r="C104" s="18">
        <f>C103/A104</f>
        <v>0</v>
      </c>
      <c r="D104" s="18">
        <f>D103/A104</f>
        <v>0</v>
      </c>
      <c r="E104" s="18">
        <f>E103/A104</f>
        <v>0</v>
      </c>
      <c r="F104" s="18">
        <f>F103/A104</f>
        <v>0</v>
      </c>
      <c r="G104" s="18">
        <f>G103/A104</f>
        <v>0</v>
      </c>
      <c r="H104" s="18">
        <f>H103/A104</f>
        <v>0</v>
      </c>
      <c r="I104" s="18">
        <f>I103/A104</f>
        <v>0</v>
      </c>
      <c r="J104" s="18">
        <f>J103/A104</f>
        <v>0</v>
      </c>
      <c r="K104" s="18">
        <f>K103/A104</f>
        <v>0</v>
      </c>
      <c r="L104" s="18">
        <f>L103/A104</f>
        <v>0</v>
      </c>
      <c r="M104" s="17"/>
      <c r="N104" s="17"/>
      <c r="O104" s="17"/>
      <c r="P104" s="18">
        <f>P103/A104</f>
        <v>0</v>
      </c>
      <c r="Q104" s="18">
        <f>Q103/A104</f>
        <v>0</v>
      </c>
      <c r="R104" s="18">
        <f>R103/A104</f>
        <v>0</v>
      </c>
      <c r="S104" s="4"/>
    </row>
    <row r="106" ht="34" customHeight="1" spans="1:19">
      <c r="A106" s="11" t="s">
        <v>51</v>
      </c>
      <c r="B106" s="11" t="s">
        <v>3</v>
      </c>
      <c r="C106" s="12" t="s">
        <v>58</v>
      </c>
      <c r="D106" s="12" t="s">
        <v>59</v>
      </c>
      <c r="E106" s="12" t="s">
        <v>47</v>
      </c>
      <c r="F106" s="12" t="s">
        <v>60</v>
      </c>
      <c r="G106" s="12" t="s">
        <v>61</v>
      </c>
      <c r="H106" s="12" t="s">
        <v>62</v>
      </c>
      <c r="I106" s="27" t="s">
        <v>53</v>
      </c>
      <c r="J106" s="28" t="s">
        <v>63</v>
      </c>
      <c r="K106" s="12" t="s">
        <v>11</v>
      </c>
      <c r="L106" s="12" t="s">
        <v>64</v>
      </c>
      <c r="M106" s="12" t="s">
        <v>65</v>
      </c>
      <c r="N106" s="28" t="s">
        <v>40</v>
      </c>
      <c r="O106" s="32" t="s">
        <v>66</v>
      </c>
      <c r="P106" s="12" t="s">
        <v>67</v>
      </c>
      <c r="Q106" s="28" t="s">
        <v>68</v>
      </c>
      <c r="R106" s="12" t="s">
        <v>69</v>
      </c>
      <c r="S106" s="27" t="s">
        <v>45</v>
      </c>
    </row>
    <row r="107" spans="1:21">
      <c r="A107" s="20" t="str">
        <f>LOOKUP(1,0/((月周日对应表!$A$2:$A$2000=A106)*(月周日对应表!$B$2:$B$2000=$L$2)),月周日对应表!$C$2:$C$2000)</f>
        <v>6.20-6.26</v>
      </c>
      <c r="B107" s="14" t="str">
        <f t="shared" ref="B107:B126" si="33">B12</f>
        <v>双雅</v>
      </c>
      <c r="C107" s="21" t="str">
        <f>IF(COUNTIFS(源数据!$C$1:$C$9352,$R$2,源数据!$A$1:$A$9352,$A$107,源数据!$D$1:$D$9352,B107,源数据!$T$1:$T$9352,"=是"),"参加","")</f>
        <v/>
      </c>
      <c r="D107" s="21" t="str">
        <f>IF(COUNTIFS(源数据!$C$1:$C$9352,$R$2,源数据!$A$1:$A$9352,$A$107,源数据!$D$1:$D$9352,B107,源数据!$S$1:$S$9352,"=是"),"参加","")</f>
        <v/>
      </c>
      <c r="E107" s="21">
        <f>COUNTIFS(源数据!$C$1:$C$9352,$R$2,源数据!$A$1:$A$9352,$A$107,源数据!$D$1:$D$9352,B107,源数据!$F$1:$F$9352,"&gt;=1")</f>
        <v>0</v>
      </c>
      <c r="F107" s="21">
        <f>SUMIFS(源数据!$G$2:$G$9352,源数据!$C$2:$C$9352,$R$2,源数据!$D$2:$D$9352,B107,源数据!$A$2:$A$9352,$A$107)</f>
        <v>0</v>
      </c>
      <c r="G107" s="21">
        <f>SUMIFS(源数据!$I$2:$I$9352,源数据!$C$2:$C$9352,$R$2,源数据!$D$2:$D$9352,B107,源数据!$A$2:$A$9352,$A$107)</f>
        <v>0</v>
      </c>
      <c r="H107" s="21">
        <f>SUMIFS(源数据!$H$2:$H$9352,源数据!$C$2:$C$9352,$R$2,源数据!$D$2:$D$9352,B107,源数据!$A$2:$A$9352,$A$107)</f>
        <v>0</v>
      </c>
      <c r="I107" s="21">
        <f>COUNTIFS(源数据!$C$1:$C$9352,$R$2,源数据!$A$1:$A$9352,$A$107,源数据!$D$1:$D$9352,B107,源数据!$J$1:$J$9352,"&gt;=1")</f>
        <v>0</v>
      </c>
      <c r="J107" s="21">
        <f>COUNTIFS(源数据!$C$1:$C$9352,$R$2,源数据!$A$1:$A$9352,$A$107,源数据!$D$1:$D$9352,B107,源数据!$K$1:$K$9352,"=是")</f>
        <v>0</v>
      </c>
      <c r="K107" s="21">
        <f>SUMIFS(源数据!$L$2:$L$9352,源数据!$C$2:$C$9352,$R$2,源数据!$D$2:$D$9352,B107,源数据!$A$2:$A$9352,$A$107)</f>
        <v>0</v>
      </c>
      <c r="L107" s="21">
        <f>SUMIFS(源数据!$M$2:$M$9352,源数据!$C$2:$C$9352,$R$2,源数据!$D$2:$D$9352,B107,源数据!$A$2:$A$9352,$A$107)</f>
        <v>0</v>
      </c>
      <c r="M107" s="21"/>
      <c r="N107" s="21"/>
      <c r="O107" s="21">
        <v>1</v>
      </c>
      <c r="P107" s="21">
        <f>COUNTIFS(源数据!$C$1:$C$9352,$R$2,源数据!$A$1:$A$9352,$A$107,源数据!$D$1:$D$9352,B107,源数据!$Q$1:$Q$9352,"&lt;&gt;")</f>
        <v>0</v>
      </c>
      <c r="Q107" s="21">
        <f>SUMIFS(源数据!$R$2:$R$9352,源数据!$C$2:$C$9352,$R$2,源数据!$D$2:$D$9352,B107,源数据!$A$2:$A$9352,$A$107)</f>
        <v>0</v>
      </c>
      <c r="R107" s="21">
        <f>COUNTIFS(源数据!$C$1:$C$9352,$R$2,源数据!$A$1:$A$9352,$A$107,源数据!$D$1:$D$9352,B107,源数据!$U$1:$U$9352,"=是")</f>
        <v>0</v>
      </c>
      <c r="S107" s="4"/>
      <c r="U107">
        <f>SUMIFS(R107:R120,S107:S120,111,T107:T120,222,V107:V120,222)</f>
        <v>0</v>
      </c>
    </row>
    <row r="108" spans="1:19">
      <c r="A108" s="22"/>
      <c r="B108" s="14" t="str">
        <f t="shared" si="33"/>
        <v>团洁</v>
      </c>
      <c r="C108" s="21" t="str">
        <f>IF(COUNTIFS(源数据!$C$1:$C$9352,$R$2,源数据!$A$1:$A$9352,$A$107,源数据!$D$1:$D$9352,B108,源数据!$T$1:$T$9352,"=是"),"参加","")</f>
        <v/>
      </c>
      <c r="D108" s="21" t="str">
        <f>IF(COUNTIFS(源数据!$C$1:$C$9352,$R$2,源数据!$A$1:$A$9352,$A$107,源数据!$D$1:$D$9352,B108,源数据!$S$1:$S$9352,"=是"),"参加","")</f>
        <v/>
      </c>
      <c r="E108" s="21">
        <f>COUNTIFS(源数据!$C$1:$C$9352,$R$2,源数据!$A$1:$A$9352,$A$107,源数据!$D$1:$D$9352,B108,源数据!$F$1:$F$9352,"&gt;=1")</f>
        <v>0</v>
      </c>
      <c r="F108" s="21">
        <f>SUMIFS(源数据!$G$2:$G$9352,源数据!$C$2:$C$9352,$R$2,源数据!$D$2:$D$9352,B108,源数据!$A$2:$A$9352,$A$107)</f>
        <v>0</v>
      </c>
      <c r="G108" s="21">
        <f>SUMIFS(源数据!$I$2:$I$9352,源数据!$C$2:$C$9352,$R$2,源数据!$D$2:$D$9352,B108,源数据!$A$2:$A$9352,$A$107)</f>
        <v>0</v>
      </c>
      <c r="H108" s="21">
        <f>SUMIFS(源数据!$H$2:$H$9352,源数据!$C$2:$C$9352,$R$2,源数据!$D$2:$D$9352,B108,源数据!$A$2:$A$9352,$A$107)</f>
        <v>0</v>
      </c>
      <c r="I108" s="21">
        <f>COUNTIFS(源数据!$C$1:$C$9352,$R$2,源数据!$A$1:$A$9352,$A$107,源数据!$D$1:$D$9352,B108,源数据!$J$1:$J$9352,"&gt;=1")</f>
        <v>0</v>
      </c>
      <c r="J108" s="21">
        <f>COUNTIFS(源数据!$C$1:$C$9352,$R$2,源数据!$A$1:$A$9352,$A$107,源数据!$D$1:$D$9352,B108,源数据!$K$1:$K$9352,"=是")</f>
        <v>0</v>
      </c>
      <c r="K108" s="21">
        <f>SUMIFS(源数据!$L$2:$L$9352,源数据!$C$2:$C$9352,$R$2,源数据!$D$2:$D$9352,B108,源数据!$A$2:$A$9352,$A$107)</f>
        <v>0</v>
      </c>
      <c r="L108" s="21">
        <f>SUMIFS(源数据!$M$2:$M$9352,源数据!$C$2:$C$9352,$R$2,源数据!$D$2:$D$9352,B108,源数据!$A$2:$A$9352,$A$107)</f>
        <v>0</v>
      </c>
      <c r="M108" s="21"/>
      <c r="N108" s="21">
        <v>20</v>
      </c>
      <c r="O108" s="21">
        <v>1</v>
      </c>
      <c r="P108" s="21">
        <f>COUNTIFS(源数据!$C$1:$C$9352,$R$2,源数据!$A$1:$A$9352,$A$107,源数据!$D$1:$D$9352,B108,源数据!$Q$1:$Q$9352,"&lt;&gt;")</f>
        <v>0</v>
      </c>
      <c r="Q108" s="21">
        <f>SUMIFS(源数据!$R$2:$R$9352,源数据!$C$2:$C$9352,$R$2,源数据!$D$2:$D$9352,B108,源数据!$A$2:$A$9352,$A$107)</f>
        <v>0</v>
      </c>
      <c r="R108" s="21">
        <f>COUNTIFS(源数据!$C$1:$C$9352,$R$2,源数据!$A$1:$A$9352,$A$107,源数据!$D$1:$D$9352,B108,源数据!$U$1:$U$9352,"=是")</f>
        <v>0</v>
      </c>
      <c r="S108" s="4"/>
    </row>
    <row r="109" spans="1:19">
      <c r="A109" s="22"/>
      <c r="B109" s="14" t="str">
        <f t="shared" si="33"/>
        <v>丽英</v>
      </c>
      <c r="C109" s="21" t="str">
        <f>IF(COUNTIFS(源数据!$C$1:$C$9352,$R$2,源数据!$A$1:$A$9352,$A$107,源数据!$D$1:$D$9352,B109,源数据!$T$1:$T$9352,"=是"),"参加","")</f>
        <v/>
      </c>
      <c r="D109" s="21" t="str">
        <f>IF(COUNTIFS(源数据!$C$1:$C$9352,$R$2,源数据!$A$1:$A$9352,$A$107,源数据!$D$1:$D$9352,B109,源数据!$S$1:$S$9352,"=是"),"参加","")</f>
        <v/>
      </c>
      <c r="E109" s="21">
        <f>COUNTIFS(源数据!$C$1:$C$9352,$R$2,源数据!$A$1:$A$9352,$A$107,源数据!$D$1:$D$9352,B109,源数据!$F$1:$F$9352,"&gt;=1")</f>
        <v>0</v>
      </c>
      <c r="F109" s="21">
        <f>SUMIFS(源数据!$G$2:$G$9352,源数据!$C$2:$C$9352,$R$2,源数据!$D$2:$D$9352,B109,源数据!$A$2:$A$9352,$A$107)</f>
        <v>0</v>
      </c>
      <c r="G109" s="21">
        <f>SUMIFS(源数据!$I$2:$I$9352,源数据!$C$2:$C$9352,$R$2,源数据!$D$2:$D$9352,B109,源数据!$A$2:$A$9352,$A$107)</f>
        <v>0</v>
      </c>
      <c r="H109" s="21">
        <f>SUMIFS(源数据!$H$2:$H$9352,源数据!$C$2:$C$9352,$R$2,源数据!$D$2:$D$9352,B109,源数据!$A$2:$A$9352,$A$107)</f>
        <v>0</v>
      </c>
      <c r="I109" s="21">
        <f>COUNTIFS(源数据!$C$1:$C$9352,$R$2,源数据!$A$1:$A$9352,$A$107,源数据!$D$1:$D$9352,B109,源数据!$J$1:$J$9352,"&gt;=1")</f>
        <v>0</v>
      </c>
      <c r="J109" s="21">
        <f>COUNTIFS(源数据!$C$1:$C$9352,$R$2,源数据!$A$1:$A$9352,$A$107,源数据!$D$1:$D$9352,B109,源数据!$K$1:$K$9352,"=是")</f>
        <v>0</v>
      </c>
      <c r="K109" s="21">
        <f>SUMIFS(源数据!$L$2:$L$9352,源数据!$C$2:$C$9352,$R$2,源数据!$D$2:$D$9352,B109,源数据!$A$2:$A$9352,$A$107)</f>
        <v>0</v>
      </c>
      <c r="L109" s="21">
        <f>SUMIFS(源数据!$M$2:$M$9352,源数据!$C$2:$C$9352,$R$2,源数据!$D$2:$D$9352,B109,源数据!$A$2:$A$9352,$A$107)</f>
        <v>0</v>
      </c>
      <c r="M109" s="21"/>
      <c r="N109" s="21"/>
      <c r="O109" s="21"/>
      <c r="P109" s="21">
        <f>COUNTIFS(源数据!$C$1:$C$9352,$R$2,源数据!$A$1:$A$9352,$A$107,源数据!$D$1:$D$9352,B109,源数据!$Q$1:$Q$9352,"&lt;&gt;")</f>
        <v>0</v>
      </c>
      <c r="Q109" s="21">
        <f>SUMIFS(源数据!$R$2:$R$9352,源数据!$C$2:$C$9352,$R$2,源数据!$D$2:$D$9352,B109,源数据!$A$2:$A$9352,$A$107)</f>
        <v>0</v>
      </c>
      <c r="R109" s="21">
        <f>COUNTIFS(源数据!$C$1:$C$9352,$R$2,源数据!$A$1:$A$9352,$A$107,源数据!$D$1:$D$9352,B109,源数据!$U$1:$U$9352,"=是")</f>
        <v>0</v>
      </c>
      <c r="S109" s="4"/>
    </row>
    <row r="110" spans="1:19">
      <c r="A110" s="22"/>
      <c r="B110" s="14" t="str">
        <f t="shared" si="33"/>
        <v>跋芳</v>
      </c>
      <c r="C110" s="21" t="str">
        <f>IF(COUNTIFS(源数据!$C$1:$C$9352,$R$2,源数据!$A$1:$A$9352,$A$107,源数据!$D$1:$D$9352,B110,源数据!$T$1:$T$9352,"=是"),"参加","")</f>
        <v/>
      </c>
      <c r="D110" s="21" t="str">
        <f>IF(COUNTIFS(源数据!$C$1:$C$9352,$R$2,源数据!$A$1:$A$9352,$A$107,源数据!$D$1:$D$9352,B110,源数据!$S$1:$S$9352,"=是"),"参加","")</f>
        <v/>
      </c>
      <c r="E110" s="21">
        <f>COUNTIFS(源数据!$C$1:$C$9352,$R$2,源数据!$A$1:$A$9352,$A$107,源数据!$D$1:$D$9352,B110,源数据!$F$1:$F$9352,"&gt;=1")</f>
        <v>0</v>
      </c>
      <c r="F110" s="21">
        <f>SUMIFS(源数据!$G$2:$G$9352,源数据!$C$2:$C$9352,$R$2,源数据!$D$2:$D$9352,B110,源数据!$A$2:$A$9352,$A$107)</f>
        <v>0</v>
      </c>
      <c r="G110" s="21">
        <f>SUMIFS(源数据!$I$2:$I$9352,源数据!$C$2:$C$9352,$R$2,源数据!$D$2:$D$9352,B110,源数据!$A$2:$A$9352,$A$107)</f>
        <v>0</v>
      </c>
      <c r="H110" s="21">
        <f>SUMIFS(源数据!$H$2:$H$9352,源数据!$C$2:$C$9352,$R$2,源数据!$D$2:$D$9352,B110,源数据!$A$2:$A$9352,$A$107)</f>
        <v>0</v>
      </c>
      <c r="I110" s="21">
        <f>COUNTIFS(源数据!$C$1:$C$9352,$R$2,源数据!$A$1:$A$9352,$A$107,源数据!$D$1:$D$9352,B110,源数据!$J$1:$J$9352,"&gt;=1")</f>
        <v>0</v>
      </c>
      <c r="J110" s="21">
        <f>COUNTIFS(源数据!$C$1:$C$9352,$R$2,源数据!$A$1:$A$9352,$A$107,源数据!$D$1:$D$9352,B110,源数据!$K$1:$K$9352,"=是")</f>
        <v>0</v>
      </c>
      <c r="K110" s="21">
        <f>SUMIFS(源数据!$L$2:$L$9352,源数据!$C$2:$C$9352,$R$2,源数据!$D$2:$D$9352,B110,源数据!$A$2:$A$9352,$A$107)</f>
        <v>0</v>
      </c>
      <c r="L110" s="21">
        <f>SUMIFS(源数据!$M$2:$M$9352,源数据!$C$2:$C$9352,$R$2,源数据!$D$2:$D$9352,B110,源数据!$A$2:$A$9352,$A$107)</f>
        <v>0</v>
      </c>
      <c r="M110" s="21"/>
      <c r="N110" s="21">
        <v>5</v>
      </c>
      <c r="O110" s="21"/>
      <c r="P110" s="21">
        <f>COUNTIFS(源数据!$C$1:$C$9352,$R$2,源数据!$A$1:$A$9352,$A$107,源数据!$D$1:$D$9352,B110,源数据!$Q$1:$Q$9352,"&lt;&gt;")</f>
        <v>0</v>
      </c>
      <c r="Q110" s="21">
        <f>SUMIFS(源数据!$R$2:$R$9352,源数据!$C$2:$C$9352,$R$2,源数据!$D$2:$D$9352,B110,源数据!$A$2:$A$9352,$A$107)</f>
        <v>0</v>
      </c>
      <c r="R110" s="21">
        <f>COUNTIFS(源数据!$C$1:$C$9352,$R$2,源数据!$A$1:$A$9352,$A$107,源数据!$D$1:$D$9352,B110,源数据!$U$1:$U$9352,"=是")</f>
        <v>0</v>
      </c>
      <c r="S110" s="4"/>
    </row>
    <row r="111" spans="1:19">
      <c r="A111" s="22"/>
      <c r="B111" s="14" t="str">
        <f t="shared" si="33"/>
        <v>峰艺</v>
      </c>
      <c r="C111" s="21" t="str">
        <f>IF(COUNTIFS(源数据!$C$1:$C$9352,$R$2,源数据!$A$1:$A$9352,$A$107,源数据!$D$1:$D$9352,B111,源数据!$T$1:$T$9352,"=是"),"参加","")</f>
        <v/>
      </c>
      <c r="D111" s="21" t="str">
        <f>IF(COUNTIFS(源数据!$C$1:$C$9352,$R$2,源数据!$A$1:$A$9352,$A$107,源数据!$D$1:$D$9352,B111,源数据!$S$1:$S$9352,"=是"),"参加","")</f>
        <v/>
      </c>
      <c r="E111" s="21">
        <f>COUNTIFS(源数据!$C$1:$C$9352,$R$2,源数据!$A$1:$A$9352,$A$107,源数据!$D$1:$D$9352,B111,源数据!$F$1:$F$9352,"&gt;=1")</f>
        <v>0</v>
      </c>
      <c r="F111" s="21">
        <f>SUMIFS(源数据!$G$2:$G$9352,源数据!$C$2:$C$9352,$R$2,源数据!$D$2:$D$9352,B111,源数据!$A$2:$A$9352,$A$107)</f>
        <v>0</v>
      </c>
      <c r="G111" s="21">
        <f>SUMIFS(源数据!$I$2:$I$9352,源数据!$C$2:$C$9352,$R$2,源数据!$D$2:$D$9352,B111,源数据!$A$2:$A$9352,$A$107)</f>
        <v>0</v>
      </c>
      <c r="H111" s="21">
        <f>SUMIFS(源数据!$H$2:$H$9352,源数据!$C$2:$C$9352,$R$2,源数据!$D$2:$D$9352,B111,源数据!$A$2:$A$9352,$A$107)</f>
        <v>0</v>
      </c>
      <c r="I111" s="21">
        <f>COUNTIFS(源数据!$C$1:$C$9352,$R$2,源数据!$A$1:$A$9352,$A$107,源数据!$D$1:$D$9352,B111,源数据!$J$1:$J$9352,"&gt;=1")</f>
        <v>0</v>
      </c>
      <c r="J111" s="21">
        <f>COUNTIFS(源数据!$C$1:$C$9352,$R$2,源数据!$A$1:$A$9352,$A$107,源数据!$D$1:$D$9352,B111,源数据!$K$1:$K$9352,"=是")</f>
        <v>0</v>
      </c>
      <c r="K111" s="21">
        <f>SUMIFS(源数据!$L$2:$L$9352,源数据!$C$2:$C$9352,$R$2,源数据!$D$2:$D$9352,B111,源数据!$A$2:$A$9352,$A$107)</f>
        <v>0</v>
      </c>
      <c r="L111" s="21">
        <f>SUMIFS(源数据!$M$2:$M$9352,源数据!$C$2:$C$9352,$R$2,源数据!$D$2:$D$9352,B111,源数据!$A$2:$A$9352,$A$107)</f>
        <v>0</v>
      </c>
      <c r="M111" s="21"/>
      <c r="N111" s="21"/>
      <c r="O111" s="21">
        <v>3</v>
      </c>
      <c r="P111" s="21">
        <f>COUNTIFS(源数据!$C$1:$C$9352,$R$2,源数据!$A$1:$A$9352,$A$107,源数据!$D$1:$D$9352,B111,源数据!$Q$1:$Q$9352,"&lt;&gt;")</f>
        <v>0</v>
      </c>
      <c r="Q111" s="21">
        <f>SUMIFS(源数据!$R$2:$R$9352,源数据!$C$2:$C$9352,$R$2,源数据!$D$2:$D$9352,B111,源数据!$A$2:$A$9352,$A$107)</f>
        <v>0</v>
      </c>
      <c r="R111" s="21">
        <f>COUNTIFS(源数据!$C$1:$C$9352,$R$2,源数据!$A$1:$A$9352,$A$107,源数据!$D$1:$D$9352,B111,源数据!$U$1:$U$9352,"=是")</f>
        <v>0</v>
      </c>
      <c r="S111" s="4"/>
    </row>
    <row r="112" spans="1:19">
      <c r="A112" s="22"/>
      <c r="B112" s="14" t="str">
        <f t="shared" si="33"/>
        <v>海婷</v>
      </c>
      <c r="C112" s="21" t="str">
        <f>IF(COUNTIFS(源数据!$C$1:$C$9352,$R$2,源数据!$A$1:$A$9352,$A$107,源数据!$D$1:$D$9352,B112,源数据!$T$1:$T$9352,"=是"),"参加","")</f>
        <v/>
      </c>
      <c r="D112" s="21" t="str">
        <f>IF(COUNTIFS(源数据!$C$1:$C$9352,$R$2,源数据!$A$1:$A$9352,$A$107,源数据!$D$1:$D$9352,B112,源数据!$S$1:$S$9352,"=是"),"参加","")</f>
        <v/>
      </c>
      <c r="E112" s="21">
        <f>COUNTIFS(源数据!$C$1:$C$9352,$R$2,源数据!$A$1:$A$9352,$A$107,源数据!$D$1:$D$9352,B112,源数据!$F$1:$F$9352,"&gt;=1")</f>
        <v>0</v>
      </c>
      <c r="F112" s="21">
        <f>SUMIFS(源数据!$G$2:$G$9352,源数据!$C$2:$C$9352,$R$2,源数据!$D$2:$D$9352,B112,源数据!$A$2:$A$9352,$A$107)</f>
        <v>0</v>
      </c>
      <c r="G112" s="21">
        <f>SUMIFS(源数据!$I$2:$I$9352,源数据!$C$2:$C$9352,$R$2,源数据!$D$2:$D$9352,B112,源数据!$A$2:$A$9352,$A$107)</f>
        <v>0</v>
      </c>
      <c r="H112" s="21">
        <f>SUMIFS(源数据!$H$2:$H$9352,源数据!$C$2:$C$9352,$R$2,源数据!$D$2:$D$9352,B112,源数据!$A$2:$A$9352,$A$107)</f>
        <v>0</v>
      </c>
      <c r="I112" s="21">
        <f>COUNTIFS(源数据!$C$1:$C$9352,$R$2,源数据!$A$1:$A$9352,$A$107,源数据!$D$1:$D$9352,B112,源数据!$J$1:$J$9352,"&gt;=1")</f>
        <v>0</v>
      </c>
      <c r="J112" s="21">
        <f>COUNTIFS(源数据!$C$1:$C$9352,$R$2,源数据!$A$1:$A$9352,$A$107,源数据!$D$1:$D$9352,B112,源数据!$K$1:$K$9352,"=是")</f>
        <v>0</v>
      </c>
      <c r="K112" s="21">
        <f>SUMIFS(源数据!$L$2:$L$9352,源数据!$C$2:$C$9352,$R$2,源数据!$D$2:$D$9352,B112,源数据!$A$2:$A$9352,$A$107)</f>
        <v>0</v>
      </c>
      <c r="L112" s="21">
        <f>SUMIFS(源数据!$M$2:$M$9352,源数据!$C$2:$C$9352,$R$2,源数据!$D$2:$D$9352,B112,源数据!$A$2:$A$9352,$A$107)</f>
        <v>0</v>
      </c>
      <c r="M112" s="21"/>
      <c r="N112" s="21">
        <v>30</v>
      </c>
      <c r="O112" s="21"/>
      <c r="P112" s="21">
        <f>COUNTIFS(源数据!$C$1:$C$9352,$R$2,源数据!$A$1:$A$9352,$A$107,源数据!$D$1:$D$9352,B112,源数据!$Q$1:$Q$9352,"&lt;&gt;")</f>
        <v>0</v>
      </c>
      <c r="Q112" s="21">
        <f>SUMIFS(源数据!$R$2:$R$9352,源数据!$C$2:$C$9352,$R$2,源数据!$D$2:$D$9352,B112,源数据!$A$2:$A$9352,$A$107)</f>
        <v>0</v>
      </c>
      <c r="R112" s="21">
        <f>COUNTIFS(源数据!$C$1:$C$9352,$R$2,源数据!$A$1:$A$9352,$A$107,源数据!$D$1:$D$9352,B112,源数据!$U$1:$U$9352,"=是")</f>
        <v>0</v>
      </c>
      <c r="S112" s="4"/>
    </row>
    <row r="113" spans="1:19">
      <c r="A113" s="22"/>
      <c r="B113" s="14" t="str">
        <f t="shared" si="33"/>
        <v>善言</v>
      </c>
      <c r="C113" s="21" t="str">
        <f>IF(COUNTIFS(源数据!$C$1:$C$9352,$R$2,源数据!$A$1:$A$9352,$A$107,源数据!$D$1:$D$9352,B113,源数据!$T$1:$T$9352,"=是"),"参加","")</f>
        <v/>
      </c>
      <c r="D113" s="21" t="str">
        <f>IF(COUNTIFS(源数据!$C$1:$C$9352,$R$2,源数据!$A$1:$A$9352,$A$107,源数据!$D$1:$D$9352,B113,源数据!$S$1:$S$9352,"=是"),"参加","")</f>
        <v/>
      </c>
      <c r="E113" s="21">
        <f>COUNTIFS(源数据!$C$1:$C$9352,$R$2,源数据!$A$1:$A$9352,$A$107,源数据!$D$1:$D$9352,B113,源数据!$F$1:$F$9352,"&gt;=1")</f>
        <v>0</v>
      </c>
      <c r="F113" s="21">
        <f>SUMIFS(源数据!$G$2:$G$9352,源数据!$C$2:$C$9352,$R$2,源数据!$D$2:$D$9352,B113,源数据!$A$2:$A$9352,$A$107)</f>
        <v>0</v>
      </c>
      <c r="G113" s="21">
        <f>SUMIFS(源数据!$I$2:$I$9352,源数据!$C$2:$C$9352,$R$2,源数据!$D$2:$D$9352,B113,源数据!$A$2:$A$9352,$A$107)</f>
        <v>0</v>
      </c>
      <c r="H113" s="21">
        <f>SUMIFS(源数据!$H$2:$H$9352,源数据!$C$2:$C$9352,$R$2,源数据!$D$2:$D$9352,B113,源数据!$A$2:$A$9352,$A$107)</f>
        <v>0</v>
      </c>
      <c r="I113" s="21">
        <f>COUNTIFS(源数据!$C$1:$C$9352,$R$2,源数据!$A$1:$A$9352,$A$107,源数据!$D$1:$D$9352,B113,源数据!$J$1:$J$9352,"&gt;=1")</f>
        <v>0</v>
      </c>
      <c r="J113" s="21">
        <f>COUNTIFS(源数据!$C$1:$C$9352,$R$2,源数据!$A$1:$A$9352,$A$107,源数据!$D$1:$D$9352,B113,源数据!$K$1:$K$9352,"=是")</f>
        <v>0</v>
      </c>
      <c r="K113" s="21">
        <f>SUMIFS(源数据!$L$2:$L$9352,源数据!$C$2:$C$9352,$R$2,源数据!$D$2:$D$9352,B113,源数据!$A$2:$A$9352,$A$107)</f>
        <v>0</v>
      </c>
      <c r="L113" s="21">
        <f>SUMIFS(源数据!$M$2:$M$9352,源数据!$C$2:$C$9352,$R$2,源数据!$D$2:$D$9352,B113,源数据!$A$2:$A$9352,$A$107)</f>
        <v>0</v>
      </c>
      <c r="M113" s="21"/>
      <c r="N113" s="21">
        <v>6</v>
      </c>
      <c r="O113" s="21">
        <v>1</v>
      </c>
      <c r="P113" s="21">
        <f>COUNTIFS(源数据!$C$1:$C$9352,$R$2,源数据!$A$1:$A$9352,$A$107,源数据!$D$1:$D$9352,B113,源数据!$Q$1:$Q$9352,"&lt;&gt;")</f>
        <v>0</v>
      </c>
      <c r="Q113" s="21">
        <f>SUMIFS(源数据!$R$2:$R$9352,源数据!$C$2:$C$9352,$R$2,源数据!$D$2:$D$9352,B113,源数据!$A$2:$A$9352,$A$107)</f>
        <v>0</v>
      </c>
      <c r="R113" s="21">
        <f>COUNTIFS(源数据!$C$1:$C$9352,$R$2,源数据!$A$1:$A$9352,$A$107,源数据!$D$1:$D$9352,B113,源数据!$U$1:$U$9352,"=是")</f>
        <v>0</v>
      </c>
      <c r="S113" s="4"/>
    </row>
    <row r="114" spans="1:19">
      <c r="A114" s="22"/>
      <c r="B114" s="14" t="str">
        <f t="shared" si="33"/>
        <v>雪仪</v>
      </c>
      <c r="C114" s="21" t="str">
        <f>IF(COUNTIFS(源数据!$C$1:$C$9352,$R$2,源数据!$A$1:$A$9352,$A$107,源数据!$D$1:$D$9352,B114,源数据!$T$1:$T$9352,"=是"),"参加","")</f>
        <v/>
      </c>
      <c r="D114" s="21" t="str">
        <f>IF(COUNTIFS(源数据!$C$1:$C$9352,$R$2,源数据!$A$1:$A$9352,$A$107,源数据!$D$1:$D$9352,B114,源数据!$S$1:$S$9352,"=是"),"参加","")</f>
        <v/>
      </c>
      <c r="E114" s="21">
        <f>COUNTIFS(源数据!$C$1:$C$9352,$R$2,源数据!$A$1:$A$9352,$A$107,源数据!$D$1:$D$9352,B114,源数据!$F$1:$F$9352,"&gt;=1")</f>
        <v>0</v>
      </c>
      <c r="F114" s="21">
        <f>SUMIFS(源数据!$G$2:$G$9352,源数据!$C$2:$C$9352,$R$2,源数据!$D$2:$D$9352,B114,源数据!$A$2:$A$9352,$A$107)</f>
        <v>0</v>
      </c>
      <c r="G114" s="21">
        <f>SUMIFS(源数据!$I$2:$I$9352,源数据!$C$2:$C$9352,$R$2,源数据!$D$2:$D$9352,B114,源数据!$A$2:$A$9352,$A$107)</f>
        <v>0</v>
      </c>
      <c r="H114" s="21">
        <f>SUMIFS(源数据!$H$2:$H$9352,源数据!$C$2:$C$9352,$R$2,源数据!$D$2:$D$9352,B114,源数据!$A$2:$A$9352,$A$107)</f>
        <v>0</v>
      </c>
      <c r="I114" s="21">
        <f>COUNTIFS(源数据!$C$1:$C$9352,$R$2,源数据!$A$1:$A$9352,$A$107,源数据!$D$1:$D$9352,B114,源数据!$J$1:$J$9352,"&gt;=1")</f>
        <v>0</v>
      </c>
      <c r="J114" s="21">
        <f>COUNTIFS(源数据!$C$1:$C$9352,$R$2,源数据!$A$1:$A$9352,$A$107,源数据!$D$1:$D$9352,B114,源数据!$K$1:$K$9352,"=是")</f>
        <v>0</v>
      </c>
      <c r="K114" s="21">
        <f>SUMIFS(源数据!$L$2:$L$9352,源数据!$C$2:$C$9352,$R$2,源数据!$D$2:$D$9352,B114,源数据!$A$2:$A$9352,$A$107)</f>
        <v>0</v>
      </c>
      <c r="L114" s="21">
        <f>SUMIFS(源数据!$M$2:$M$9352,源数据!$C$2:$C$9352,$R$2,源数据!$D$2:$D$9352,B114,源数据!$A$2:$A$9352,$A$107)</f>
        <v>0</v>
      </c>
      <c r="M114" s="21"/>
      <c r="N114" s="21"/>
      <c r="O114" s="21">
        <v>2</v>
      </c>
      <c r="P114" s="21">
        <f>COUNTIFS(源数据!$C$1:$C$9352,$R$2,源数据!$A$1:$A$9352,$A$107,源数据!$D$1:$D$9352,B114,源数据!$Q$1:$Q$9352,"&lt;&gt;")</f>
        <v>0</v>
      </c>
      <c r="Q114" s="21">
        <f>SUMIFS(源数据!$R$2:$R$9352,源数据!$C$2:$C$9352,$R$2,源数据!$D$2:$D$9352,B114,源数据!$A$2:$A$9352,$A$107)</f>
        <v>0</v>
      </c>
      <c r="R114" s="21">
        <f>COUNTIFS(源数据!$C$1:$C$9352,$R$2,源数据!$A$1:$A$9352,$A$107,源数据!$D$1:$D$9352,B114,源数据!$U$1:$U$9352,"=是")</f>
        <v>0</v>
      </c>
      <c r="S114" s="4"/>
    </row>
    <row r="115" spans="1:19">
      <c r="A115" s="22"/>
      <c r="B115" s="14" t="str">
        <f t="shared" si="33"/>
        <v>丽丽</v>
      </c>
      <c r="C115" s="21" t="str">
        <f>IF(COUNTIFS(源数据!$C$1:$C$9352,$R$2,源数据!$A$1:$A$9352,$A$107,源数据!$D$1:$D$9352,B115,源数据!$T$1:$T$9352,"=是"),"参加","")</f>
        <v/>
      </c>
      <c r="D115" s="21" t="str">
        <f>IF(COUNTIFS(源数据!$C$1:$C$9352,$R$2,源数据!$A$1:$A$9352,$A$107,源数据!$D$1:$D$9352,B115,源数据!$S$1:$S$9352,"=是"),"参加","")</f>
        <v/>
      </c>
      <c r="E115" s="21">
        <f>COUNTIFS(源数据!$C$1:$C$9352,$R$2,源数据!$A$1:$A$9352,$A$107,源数据!$D$1:$D$9352,B115,源数据!$F$1:$F$9352,"&gt;=1")</f>
        <v>0</v>
      </c>
      <c r="F115" s="21">
        <f>SUMIFS(源数据!$G$2:$G$9352,源数据!$C$2:$C$9352,$R$2,源数据!$D$2:$D$9352,B115,源数据!$A$2:$A$9352,$A$107)</f>
        <v>0</v>
      </c>
      <c r="G115" s="21">
        <f>SUMIFS(源数据!$I$2:$I$9352,源数据!$C$2:$C$9352,$R$2,源数据!$D$2:$D$9352,B115,源数据!$A$2:$A$9352,$A$107)</f>
        <v>0</v>
      </c>
      <c r="H115" s="21">
        <f>SUMIFS(源数据!$H$2:$H$9352,源数据!$C$2:$C$9352,$R$2,源数据!$D$2:$D$9352,B115,源数据!$A$2:$A$9352,$A$107)</f>
        <v>0</v>
      </c>
      <c r="I115" s="21">
        <f>COUNTIFS(源数据!$C$1:$C$9352,$R$2,源数据!$A$1:$A$9352,$A$107,源数据!$D$1:$D$9352,B115,源数据!$J$1:$J$9352,"&gt;=1")</f>
        <v>0</v>
      </c>
      <c r="J115" s="21">
        <f>COUNTIFS(源数据!$C$1:$C$9352,$R$2,源数据!$A$1:$A$9352,$A$107,源数据!$D$1:$D$9352,B115,源数据!$K$1:$K$9352,"=是")</f>
        <v>0</v>
      </c>
      <c r="K115" s="21">
        <f>SUMIFS(源数据!$L$2:$L$9352,源数据!$C$2:$C$9352,$R$2,源数据!$D$2:$D$9352,B115,源数据!$A$2:$A$9352,$A$107)</f>
        <v>0</v>
      </c>
      <c r="L115" s="21">
        <f>SUMIFS(源数据!$M$2:$M$9352,源数据!$C$2:$C$9352,$R$2,源数据!$D$2:$D$9352,B115,源数据!$A$2:$A$9352,$A$107)</f>
        <v>0</v>
      </c>
      <c r="M115" s="21"/>
      <c r="N115" s="21"/>
      <c r="O115" s="21"/>
      <c r="P115" s="21">
        <f>COUNTIFS(源数据!$C$1:$C$9352,$R$2,源数据!$A$1:$A$9352,$A$107,源数据!$D$1:$D$9352,B115,源数据!$Q$1:$Q$9352,"&lt;&gt;")</f>
        <v>0</v>
      </c>
      <c r="Q115" s="21">
        <f>SUMIFS(源数据!$R$2:$R$9352,源数据!$C$2:$C$9352,$R$2,源数据!$D$2:$D$9352,B115,源数据!$A$2:$A$9352,$A$107)</f>
        <v>0</v>
      </c>
      <c r="R115" s="21">
        <f>COUNTIFS(源数据!$C$1:$C$9352,$R$2,源数据!$A$1:$A$9352,$A$107,源数据!$D$1:$D$9352,B115,源数据!$U$1:$U$9352,"=是")</f>
        <v>0</v>
      </c>
      <c r="S115" s="4"/>
    </row>
    <row r="116" spans="1:19">
      <c r="A116" s="22"/>
      <c r="B116" s="14" t="str">
        <f t="shared" si="33"/>
        <v>婷婷</v>
      </c>
      <c r="C116" s="21" t="str">
        <f>IF(COUNTIFS(源数据!$C$1:$C$9352,$R$2,源数据!$A$1:$A$9352,$A$107,源数据!$D$1:$D$9352,B116,源数据!$T$1:$T$9352,"=是"),"参加","")</f>
        <v/>
      </c>
      <c r="D116" s="21" t="str">
        <f>IF(COUNTIFS(源数据!$C$1:$C$9352,$R$2,源数据!$A$1:$A$9352,$A$107,源数据!$D$1:$D$9352,B116,源数据!$S$1:$S$9352,"=是"),"参加","")</f>
        <v/>
      </c>
      <c r="E116" s="21">
        <f>COUNTIFS(源数据!$C$1:$C$9352,$R$2,源数据!$A$1:$A$9352,$A$107,源数据!$D$1:$D$9352,B116,源数据!$F$1:$F$9352,"&gt;=1")</f>
        <v>0</v>
      </c>
      <c r="F116" s="21">
        <f>SUMIFS(源数据!$G$2:$G$9352,源数据!$C$2:$C$9352,$R$2,源数据!$D$2:$D$9352,B116,源数据!$A$2:$A$9352,$A$107)</f>
        <v>0</v>
      </c>
      <c r="G116" s="21">
        <f>SUMIFS(源数据!$I$2:$I$9352,源数据!$C$2:$C$9352,$R$2,源数据!$D$2:$D$9352,B116,源数据!$A$2:$A$9352,$A$107)</f>
        <v>0</v>
      </c>
      <c r="H116" s="21">
        <f>SUMIFS(源数据!$H$2:$H$9352,源数据!$C$2:$C$9352,$R$2,源数据!$D$2:$D$9352,B116,源数据!$A$2:$A$9352,$A$107)</f>
        <v>0</v>
      </c>
      <c r="I116" s="21">
        <f>COUNTIFS(源数据!$C$1:$C$9352,$R$2,源数据!$A$1:$A$9352,$A$107,源数据!$D$1:$D$9352,B116,源数据!$J$1:$J$9352,"&gt;=1")</f>
        <v>0</v>
      </c>
      <c r="J116" s="21">
        <f>COUNTIFS(源数据!$C$1:$C$9352,$R$2,源数据!$A$1:$A$9352,$A$107,源数据!$D$1:$D$9352,B116,源数据!$K$1:$K$9352,"=是")</f>
        <v>0</v>
      </c>
      <c r="K116" s="21">
        <f>SUMIFS(源数据!$L$2:$L$9352,源数据!$C$2:$C$9352,$R$2,源数据!$D$2:$D$9352,B116,源数据!$A$2:$A$9352,$A$107)</f>
        <v>0</v>
      </c>
      <c r="L116" s="21">
        <f>SUMIFS(源数据!$M$2:$M$9352,源数据!$C$2:$C$9352,$R$2,源数据!$D$2:$D$9352,B116,源数据!$A$2:$A$9352,$A$107)</f>
        <v>0</v>
      </c>
      <c r="M116" s="21"/>
      <c r="N116" s="21"/>
      <c r="O116" s="21"/>
      <c r="P116" s="21">
        <f>COUNTIFS(源数据!$C$1:$C$9352,$R$2,源数据!$A$1:$A$9352,$A$107,源数据!$D$1:$D$9352,B116,源数据!$Q$1:$Q$9352,"&lt;&gt;")</f>
        <v>0</v>
      </c>
      <c r="Q116" s="21">
        <f>SUMIFS(源数据!$R$2:$R$9352,源数据!$C$2:$C$9352,$R$2,源数据!$D$2:$D$9352,B116,源数据!$A$2:$A$9352,$A$107)</f>
        <v>0</v>
      </c>
      <c r="R116" s="21">
        <f>COUNTIFS(源数据!$C$1:$C$9352,$R$2,源数据!$A$1:$A$9352,$A$107,源数据!$D$1:$D$9352,B116,源数据!$U$1:$U$9352,"=是")</f>
        <v>0</v>
      </c>
      <c r="S116" s="4"/>
    </row>
    <row r="117" spans="1:19">
      <c r="A117" s="22"/>
      <c r="B117" s="14" t="str">
        <f t="shared" si="33"/>
        <v>百灵</v>
      </c>
      <c r="C117" s="21" t="str">
        <f>IF(COUNTIFS(源数据!$C$1:$C$9352,$R$2,源数据!$A$1:$A$9352,$A$107,源数据!$D$1:$D$9352,B117,源数据!$T$1:$T$9352,"=是"),"参加","")</f>
        <v/>
      </c>
      <c r="D117" s="21" t="str">
        <f>IF(COUNTIFS(源数据!$C$1:$C$9352,$R$2,源数据!$A$1:$A$9352,$A$107,源数据!$D$1:$D$9352,B117,源数据!$S$1:$S$9352,"=是"),"参加","")</f>
        <v/>
      </c>
      <c r="E117" s="21">
        <f>COUNTIFS(源数据!$C$1:$C$9352,$R$2,源数据!$A$1:$A$9352,$A$107,源数据!$D$1:$D$9352,B117,源数据!$F$1:$F$9352,"&gt;=1")</f>
        <v>0</v>
      </c>
      <c r="F117" s="21">
        <f>SUMIFS(源数据!$G$2:$G$9352,源数据!$C$2:$C$9352,$R$2,源数据!$D$2:$D$9352,B117,源数据!$A$2:$A$9352,$A$107)</f>
        <v>0</v>
      </c>
      <c r="G117" s="21">
        <f>SUMIFS(源数据!$I$2:$I$9352,源数据!$C$2:$C$9352,$R$2,源数据!$D$2:$D$9352,B117,源数据!$A$2:$A$9352,$A$107)</f>
        <v>0</v>
      </c>
      <c r="H117" s="21">
        <f>SUMIFS(源数据!$H$2:$H$9352,源数据!$C$2:$C$9352,$R$2,源数据!$D$2:$D$9352,B117,源数据!$A$2:$A$9352,$A$107)</f>
        <v>0</v>
      </c>
      <c r="I117" s="21">
        <f>COUNTIFS(源数据!$C$1:$C$9352,$R$2,源数据!$A$1:$A$9352,$A$107,源数据!$D$1:$D$9352,B117,源数据!$J$1:$J$9352,"&gt;=1")</f>
        <v>0</v>
      </c>
      <c r="J117" s="21">
        <f>COUNTIFS(源数据!$C$1:$C$9352,$R$2,源数据!$A$1:$A$9352,$A$107,源数据!$D$1:$D$9352,B117,源数据!$K$1:$K$9352,"=是")</f>
        <v>0</v>
      </c>
      <c r="K117" s="21">
        <f>SUMIFS(源数据!$L$2:$L$9352,源数据!$C$2:$C$9352,$R$2,源数据!$D$2:$D$9352,B117,源数据!$A$2:$A$9352,$A$107)</f>
        <v>0</v>
      </c>
      <c r="L117" s="21">
        <f>SUMIFS(源数据!$M$2:$M$9352,源数据!$C$2:$C$9352,$R$2,源数据!$D$2:$D$9352,B117,源数据!$A$2:$A$9352,$A$107)</f>
        <v>0</v>
      </c>
      <c r="M117" s="21"/>
      <c r="N117" s="21">
        <v>10</v>
      </c>
      <c r="O117" s="21"/>
      <c r="P117" s="21">
        <f>COUNTIFS(源数据!$C$1:$C$9352,$R$2,源数据!$A$1:$A$9352,$A$107,源数据!$D$1:$D$9352,B117,源数据!$Q$1:$Q$9352,"&lt;&gt;")</f>
        <v>0</v>
      </c>
      <c r="Q117" s="21">
        <f>SUMIFS(源数据!$R$2:$R$9352,源数据!$C$2:$C$9352,$R$2,源数据!$D$2:$D$9352,B117,源数据!$A$2:$A$9352,$A$107)</f>
        <v>0</v>
      </c>
      <c r="R117" s="21">
        <f>COUNTIFS(源数据!$C$1:$C$9352,$R$2,源数据!$A$1:$A$9352,$A$107,源数据!$D$1:$D$9352,B117,源数据!$U$1:$U$9352,"=是")</f>
        <v>0</v>
      </c>
      <c r="S117" s="4"/>
    </row>
    <row r="118" spans="1:19">
      <c r="A118" s="22"/>
      <c r="B118" s="14" t="e">
        <f t="shared" si="33"/>
        <v>#N/A</v>
      </c>
      <c r="C118" s="21" t="str">
        <f>IF(COUNTIFS(源数据!$C$1:$C$9352,$R$2,源数据!$A$1:$A$9352,$A$107,源数据!$D$1:$D$9352,B118,源数据!$T$1:$T$9352,"=是"),"参加","")</f>
        <v/>
      </c>
      <c r="D118" s="21" t="str">
        <f>IF(COUNTIFS(源数据!$C$1:$C$9352,$R$2,源数据!$A$1:$A$9352,$A$107,源数据!$D$1:$D$9352,B118,源数据!$S$1:$S$9352,"=是"),"参加","")</f>
        <v/>
      </c>
      <c r="E118" s="21">
        <f>COUNTIFS(源数据!$C$1:$C$9352,$R$2,源数据!$A$1:$A$9352,$A$107,源数据!$D$1:$D$9352,B118,源数据!$F$1:$F$9352,"&gt;=1")</f>
        <v>0</v>
      </c>
      <c r="F118" s="21">
        <f>SUMIFS(源数据!$G$2:$G$9352,源数据!$C$2:$C$9352,$R$2,源数据!$D$2:$D$9352,B118,源数据!$A$2:$A$9352,$A$107)</f>
        <v>0</v>
      </c>
      <c r="G118" s="21">
        <f>SUMIFS(源数据!$I$2:$I$9352,源数据!$C$2:$C$9352,$R$2,源数据!$D$2:$D$9352,B118,源数据!$A$2:$A$9352,$A$107)</f>
        <v>0</v>
      </c>
      <c r="H118" s="21">
        <f>SUMIFS(源数据!$H$2:$H$9352,源数据!$C$2:$C$9352,$R$2,源数据!$D$2:$D$9352,B118,源数据!$A$2:$A$9352,$A$107)</f>
        <v>0</v>
      </c>
      <c r="I118" s="21">
        <f>COUNTIFS(源数据!$C$1:$C$9352,$R$2,源数据!$A$1:$A$9352,$A$107,源数据!$D$1:$D$9352,B118,源数据!$J$1:$J$9352,"&gt;=1")</f>
        <v>0</v>
      </c>
      <c r="J118" s="21">
        <f>COUNTIFS(源数据!$C$1:$C$9352,$R$2,源数据!$A$1:$A$9352,$A$107,源数据!$D$1:$D$9352,B118,源数据!$K$1:$K$9352,"=是")</f>
        <v>0</v>
      </c>
      <c r="K118" s="21">
        <f>SUMIFS(源数据!$L$2:$L$9352,源数据!$C$2:$C$9352,$R$2,源数据!$D$2:$D$9352,B118,源数据!$A$2:$A$9352,$A$107)</f>
        <v>0</v>
      </c>
      <c r="L118" s="21">
        <f>SUMIFS(源数据!$M$2:$M$9352,源数据!$C$2:$C$9352,$R$2,源数据!$D$2:$D$9352,B118,源数据!$A$2:$A$9352,$A$107)</f>
        <v>0</v>
      </c>
      <c r="M118" s="21"/>
      <c r="N118" s="21"/>
      <c r="O118" s="21">
        <v>4</v>
      </c>
      <c r="P118" s="21">
        <f>COUNTIFS(源数据!$C$1:$C$9352,$R$2,源数据!$A$1:$A$9352,$A$107,源数据!$D$1:$D$9352,B118,源数据!$Q$1:$Q$9352,"&lt;&gt;")</f>
        <v>0</v>
      </c>
      <c r="Q118" s="21">
        <f>SUMIFS(源数据!$R$2:$R$9352,源数据!$C$2:$C$9352,$R$2,源数据!$D$2:$D$9352,B118,源数据!$A$2:$A$9352,$A$107)</f>
        <v>0</v>
      </c>
      <c r="R118" s="21">
        <f>COUNTIFS(源数据!$C$1:$C$9352,$R$2,源数据!$A$1:$A$9352,$A$107,源数据!$D$1:$D$9352,B118,源数据!$U$1:$U$9352,"=是")</f>
        <v>0</v>
      </c>
      <c r="S118" s="4"/>
    </row>
    <row r="119" spans="1:19">
      <c r="A119" s="22"/>
      <c r="B119" s="14" t="e">
        <f t="shared" si="33"/>
        <v>#N/A</v>
      </c>
      <c r="C119" s="21" t="str">
        <f>IF(COUNTIFS(源数据!$C$1:$C$9352,$R$2,源数据!$A$1:$A$9352,$A$107,源数据!$D$1:$D$9352,B119,源数据!$T$1:$T$9352,"=是"),"参加","")</f>
        <v/>
      </c>
      <c r="D119" s="21" t="str">
        <f>IF(COUNTIFS(源数据!$C$1:$C$9352,$R$2,源数据!$A$1:$A$9352,$A$107,源数据!$D$1:$D$9352,B119,源数据!$S$1:$S$9352,"=是"),"参加","")</f>
        <v/>
      </c>
      <c r="E119" s="21">
        <f>COUNTIFS(源数据!$C$1:$C$9352,$R$2,源数据!$A$1:$A$9352,$A$107,源数据!$D$1:$D$9352,B119,源数据!$F$1:$F$9352,"&gt;=1")</f>
        <v>0</v>
      </c>
      <c r="F119" s="21">
        <f>SUMIFS(源数据!$G$2:$G$9352,源数据!$C$2:$C$9352,$R$2,源数据!$D$2:$D$9352,B119,源数据!$A$2:$A$9352,$A$107)</f>
        <v>0</v>
      </c>
      <c r="G119" s="21">
        <f>SUMIFS(源数据!$I$2:$I$9352,源数据!$C$2:$C$9352,$R$2,源数据!$D$2:$D$9352,B119,源数据!$A$2:$A$9352,$A$107)</f>
        <v>0</v>
      </c>
      <c r="H119" s="21">
        <f>SUMIFS(源数据!$H$2:$H$9352,源数据!$C$2:$C$9352,$R$2,源数据!$D$2:$D$9352,B119,源数据!$A$2:$A$9352,$A$107)</f>
        <v>0</v>
      </c>
      <c r="I119" s="21">
        <f>COUNTIFS(源数据!$C$1:$C$9352,$R$2,源数据!$A$1:$A$9352,$A$107,源数据!$D$1:$D$9352,B119,源数据!$J$1:$J$9352,"&gt;=1")</f>
        <v>0</v>
      </c>
      <c r="J119" s="21">
        <f>COUNTIFS(源数据!$C$1:$C$9352,$R$2,源数据!$A$1:$A$9352,$A$107,源数据!$D$1:$D$9352,B119,源数据!$K$1:$K$9352,"=是")</f>
        <v>0</v>
      </c>
      <c r="K119" s="21">
        <f>SUMIFS(源数据!$L$2:$L$9352,源数据!$C$2:$C$9352,$R$2,源数据!$D$2:$D$9352,B119,源数据!$A$2:$A$9352,$A$107)</f>
        <v>0</v>
      </c>
      <c r="L119" s="21">
        <f>SUMIFS(源数据!$M$2:$M$9352,源数据!$C$2:$C$9352,$R$2,源数据!$D$2:$D$9352,B119,源数据!$A$2:$A$9352,$A$107)</f>
        <v>0</v>
      </c>
      <c r="M119" s="21"/>
      <c r="N119" s="21">
        <v>12</v>
      </c>
      <c r="O119" s="21"/>
      <c r="P119" s="21">
        <f>COUNTIFS(源数据!$C$1:$C$9352,$R$2,源数据!$A$1:$A$9352,$A$107,源数据!$D$1:$D$9352,B119,源数据!$Q$1:$Q$9352,"&lt;&gt;")</f>
        <v>0</v>
      </c>
      <c r="Q119" s="21">
        <f>SUMIFS(源数据!$R$2:$R$9352,源数据!$C$2:$C$9352,$R$2,源数据!$D$2:$D$9352,B119,源数据!$A$2:$A$9352,$A$107)</f>
        <v>0</v>
      </c>
      <c r="R119" s="21">
        <f>COUNTIFS(源数据!$C$1:$C$9352,$R$2,源数据!$A$1:$A$9352,$A$107,源数据!$D$1:$D$9352,B119,源数据!$U$1:$U$9352,"=是")</f>
        <v>0</v>
      </c>
      <c r="S119" s="4"/>
    </row>
    <row r="120" spans="1:19">
      <c r="A120" s="22"/>
      <c r="B120" s="14" t="e">
        <f t="shared" si="33"/>
        <v>#N/A</v>
      </c>
      <c r="C120" s="21" t="str">
        <f>IF(COUNTIFS(源数据!$C$1:$C$9352,$R$2,源数据!$A$1:$A$9352,$A$107,源数据!$D$1:$D$9352,B120,源数据!$T$1:$T$9352,"=是"),"参加","")</f>
        <v/>
      </c>
      <c r="D120" s="21" t="str">
        <f>IF(COUNTIFS(源数据!$C$1:$C$9352,$R$2,源数据!$A$1:$A$9352,$A$107,源数据!$D$1:$D$9352,B120,源数据!$S$1:$S$9352,"=是"),"参加","")</f>
        <v/>
      </c>
      <c r="E120" s="21">
        <f>COUNTIFS(源数据!$C$1:$C$9352,$R$2,源数据!$A$1:$A$9352,$A$107,源数据!$D$1:$D$9352,B120,源数据!$F$1:$F$9352,"&gt;=1")</f>
        <v>0</v>
      </c>
      <c r="F120" s="21">
        <f>SUMIFS(源数据!$G$2:$G$9352,源数据!$C$2:$C$9352,$R$2,源数据!$D$2:$D$9352,B120,源数据!$A$2:$A$9352,$A$107)</f>
        <v>0</v>
      </c>
      <c r="G120" s="21">
        <f>SUMIFS(源数据!$I$2:$I$9352,源数据!$C$2:$C$9352,$R$2,源数据!$D$2:$D$9352,B120,源数据!$A$2:$A$9352,$A$107)</f>
        <v>0</v>
      </c>
      <c r="H120" s="21">
        <f>SUMIFS(源数据!$H$2:$H$9352,源数据!$C$2:$C$9352,$R$2,源数据!$D$2:$D$9352,B120,源数据!$A$2:$A$9352,$A$107)</f>
        <v>0</v>
      </c>
      <c r="I120" s="21">
        <f>COUNTIFS(源数据!$C$1:$C$9352,$R$2,源数据!$A$1:$A$9352,$A$107,源数据!$D$1:$D$9352,B120,源数据!$J$1:$J$9352,"&gt;=1")</f>
        <v>0</v>
      </c>
      <c r="J120" s="21">
        <f>COUNTIFS(源数据!$C$1:$C$9352,$R$2,源数据!$A$1:$A$9352,$A$107,源数据!$D$1:$D$9352,B120,源数据!$K$1:$K$9352,"=是")</f>
        <v>0</v>
      </c>
      <c r="K120" s="21">
        <f>SUMIFS(源数据!$L$2:$L$9352,源数据!$C$2:$C$9352,$R$2,源数据!$D$2:$D$9352,B120,源数据!$A$2:$A$9352,$A$107)</f>
        <v>0</v>
      </c>
      <c r="L120" s="21">
        <f>SUMIFS(源数据!$M$2:$M$9352,源数据!$C$2:$C$9352,$R$2,源数据!$D$2:$D$9352,B120,源数据!$A$2:$A$9352,$A$107)</f>
        <v>0</v>
      </c>
      <c r="M120" s="30"/>
      <c r="N120" s="30">
        <v>18</v>
      </c>
      <c r="O120" s="30">
        <v>1</v>
      </c>
      <c r="P120" s="21">
        <f>COUNTIFS(源数据!$C$1:$C$9352,$R$2,源数据!$A$1:$A$9352,$A$107,源数据!$D$1:$D$9352,B120,源数据!$Q$1:$Q$9352,"&lt;&gt;")</f>
        <v>0</v>
      </c>
      <c r="Q120" s="21">
        <f>SUMIFS(源数据!$R$2:$R$9352,源数据!$C$2:$C$9352,$R$2,源数据!$D$2:$D$9352,B120,源数据!$A$2:$A$9352,$A$107)</f>
        <v>0</v>
      </c>
      <c r="R120" s="21">
        <f>COUNTIFS(源数据!$C$1:$C$9352,$R$2,源数据!$A$1:$A$9352,$A$107,源数据!$D$1:$D$9352,B120,源数据!$U$1:$U$9352,"=是")</f>
        <v>0</v>
      </c>
      <c r="S120" s="4"/>
    </row>
    <row r="121" spans="1:19">
      <c r="A121" s="22"/>
      <c r="B121" s="14" t="e">
        <f t="shared" si="33"/>
        <v>#N/A</v>
      </c>
      <c r="C121" s="21" t="str">
        <f>IF(COUNTIFS(源数据!$C$1:$C$9352,$R$2,源数据!$A$1:$A$9352,$A$107,源数据!$D$1:$D$9352,B121,源数据!$T$1:$T$9352,"=是"),"参加","")</f>
        <v/>
      </c>
      <c r="D121" s="21" t="str">
        <f>IF(COUNTIFS(源数据!$C$1:$C$9352,$R$2,源数据!$A$1:$A$9352,$A$107,源数据!$D$1:$D$9352,B121,源数据!$S$1:$S$9352,"=是"),"参加","")</f>
        <v/>
      </c>
      <c r="E121" s="21">
        <f>COUNTIFS(源数据!$C$1:$C$9352,$R$2,源数据!$A$1:$A$9352,$A$107,源数据!$D$1:$D$9352,B121,源数据!$F$1:$F$9352,"&gt;=1")</f>
        <v>0</v>
      </c>
      <c r="F121" s="21">
        <f>SUMIFS(源数据!$G$2:$G$9352,源数据!$C$2:$C$9352,$R$2,源数据!$D$2:$D$9352,B121,源数据!$A$2:$A$9352,$A$107)</f>
        <v>0</v>
      </c>
      <c r="G121" s="21">
        <f>SUMIFS(源数据!$I$2:$I$9352,源数据!$C$2:$C$9352,$R$2,源数据!$D$2:$D$9352,B121,源数据!$A$2:$A$9352,$A$107)</f>
        <v>0</v>
      </c>
      <c r="H121" s="21">
        <f>SUMIFS(源数据!$H$2:$H$9352,源数据!$C$2:$C$9352,$R$2,源数据!$D$2:$D$9352,B121,源数据!$A$2:$A$9352,$A$107)</f>
        <v>0</v>
      </c>
      <c r="I121" s="21">
        <f>COUNTIFS(源数据!$C$1:$C$9352,$R$2,源数据!$A$1:$A$9352,$A$107,源数据!$D$1:$D$9352,B121,源数据!$J$1:$J$9352,"&gt;=1")</f>
        <v>0</v>
      </c>
      <c r="J121" s="21">
        <f>COUNTIFS(源数据!$C$1:$C$9352,$R$2,源数据!$A$1:$A$9352,$A$107,源数据!$D$1:$D$9352,B121,源数据!$K$1:$K$9352,"=是")</f>
        <v>0</v>
      </c>
      <c r="K121" s="21">
        <f>SUMIFS(源数据!$L$2:$L$9352,源数据!$C$2:$C$9352,$R$2,源数据!$D$2:$D$9352,B121,源数据!$A$2:$A$9352,$A$107)</f>
        <v>0</v>
      </c>
      <c r="L121" s="21">
        <f>SUMIFS(源数据!$M$2:$M$9352,源数据!$C$2:$C$9352,$R$2,源数据!$D$2:$D$9352,B121,源数据!$A$2:$A$9352,$A$107)</f>
        <v>0</v>
      </c>
      <c r="M121" s="30"/>
      <c r="N121" s="30">
        <v>18</v>
      </c>
      <c r="O121" s="30">
        <v>1</v>
      </c>
      <c r="P121" s="21">
        <f>COUNTIFS(源数据!$C$1:$C$9352,$R$2,源数据!$A$1:$A$9352,$A$107,源数据!$D$1:$D$9352,B121,源数据!$Q$1:$Q$9352,"&lt;&gt;")</f>
        <v>0</v>
      </c>
      <c r="Q121" s="21">
        <f>SUMIFS(源数据!$R$2:$R$9352,源数据!$C$2:$C$9352,$R$2,源数据!$D$2:$D$9352,B121,源数据!$A$2:$A$9352,$A$107)</f>
        <v>0</v>
      </c>
      <c r="R121" s="21">
        <f>COUNTIFS(源数据!$C$1:$C$9352,$R$2,源数据!$A$1:$A$9352,$A$107,源数据!$D$1:$D$9352,B121,源数据!$U$1:$U$9352,"=是")</f>
        <v>0</v>
      </c>
      <c r="S121" s="4"/>
    </row>
    <row r="122" spans="1:19">
      <c r="A122" s="22"/>
      <c r="B122" s="14" t="e">
        <f t="shared" si="33"/>
        <v>#N/A</v>
      </c>
      <c r="C122" s="21" t="str">
        <f>IF(COUNTIFS(源数据!$C$1:$C$9352,$R$2,源数据!$A$1:$A$9352,$A$107,源数据!$D$1:$D$9352,B122,源数据!$T$1:$T$9352,"=是"),"参加","")</f>
        <v/>
      </c>
      <c r="D122" s="21" t="str">
        <f>IF(COUNTIFS(源数据!$C$1:$C$9352,$R$2,源数据!$A$1:$A$9352,$A$107,源数据!$D$1:$D$9352,B122,源数据!$S$1:$S$9352,"=是"),"参加","")</f>
        <v/>
      </c>
      <c r="E122" s="21">
        <f>COUNTIFS(源数据!$C$1:$C$9352,$R$2,源数据!$A$1:$A$9352,$A$107,源数据!$D$1:$D$9352,B122,源数据!$F$1:$F$9352,"&gt;=1")</f>
        <v>0</v>
      </c>
      <c r="F122" s="21">
        <f>SUMIFS(源数据!$G$2:$G$9352,源数据!$C$2:$C$9352,$R$2,源数据!$D$2:$D$9352,B122,源数据!$A$2:$A$9352,$A$107)</f>
        <v>0</v>
      </c>
      <c r="G122" s="21">
        <f>SUMIFS(源数据!$I$2:$I$9352,源数据!$C$2:$C$9352,$R$2,源数据!$D$2:$D$9352,B122,源数据!$A$2:$A$9352,$A$107)</f>
        <v>0</v>
      </c>
      <c r="H122" s="21">
        <f>SUMIFS(源数据!$H$2:$H$9352,源数据!$C$2:$C$9352,$R$2,源数据!$D$2:$D$9352,B122,源数据!$A$2:$A$9352,$A$107)</f>
        <v>0</v>
      </c>
      <c r="I122" s="21">
        <f>COUNTIFS(源数据!$C$1:$C$9352,$R$2,源数据!$A$1:$A$9352,$A$107,源数据!$D$1:$D$9352,B122,源数据!$J$1:$J$9352,"&gt;=1")</f>
        <v>0</v>
      </c>
      <c r="J122" s="21">
        <f>COUNTIFS(源数据!$C$1:$C$9352,$R$2,源数据!$A$1:$A$9352,$A$107,源数据!$D$1:$D$9352,B122,源数据!$K$1:$K$9352,"=是")</f>
        <v>0</v>
      </c>
      <c r="K122" s="21">
        <f>SUMIFS(源数据!$L$2:$L$9352,源数据!$C$2:$C$9352,$R$2,源数据!$D$2:$D$9352,B122,源数据!$A$2:$A$9352,$A$107)</f>
        <v>0</v>
      </c>
      <c r="L122" s="21">
        <f>SUMIFS(源数据!$M$2:$M$9352,源数据!$C$2:$C$9352,$R$2,源数据!$D$2:$D$9352,B122,源数据!$A$2:$A$9352,$A$107)</f>
        <v>0</v>
      </c>
      <c r="M122" s="30"/>
      <c r="N122" s="30">
        <v>18</v>
      </c>
      <c r="O122" s="30">
        <v>1</v>
      </c>
      <c r="P122" s="21">
        <f>COUNTIFS(源数据!$C$1:$C$9352,$R$2,源数据!$A$1:$A$9352,$A$107,源数据!$D$1:$D$9352,B122,源数据!$Q$1:$Q$9352,"&lt;&gt;")</f>
        <v>0</v>
      </c>
      <c r="Q122" s="21">
        <f>SUMIFS(源数据!$R$2:$R$9352,源数据!$C$2:$C$9352,$R$2,源数据!$D$2:$D$9352,B122,源数据!$A$2:$A$9352,$A$107)</f>
        <v>0</v>
      </c>
      <c r="R122" s="21">
        <f>COUNTIFS(源数据!$C$1:$C$9352,$R$2,源数据!$A$1:$A$9352,$A$107,源数据!$D$1:$D$9352,B122,源数据!$U$1:$U$9352,"=是")</f>
        <v>0</v>
      </c>
      <c r="S122" s="4"/>
    </row>
    <row r="123" spans="1:19">
      <c r="A123" s="22"/>
      <c r="B123" s="14" t="e">
        <f t="shared" si="33"/>
        <v>#N/A</v>
      </c>
      <c r="C123" s="21" t="str">
        <f>IF(COUNTIFS(源数据!$C$1:$C$9352,$R$2,源数据!$A$1:$A$9352,$A$107,源数据!$D$1:$D$9352,B123,源数据!$T$1:$T$9352,"=是"),"参加","")</f>
        <v/>
      </c>
      <c r="D123" s="21" t="str">
        <f>IF(COUNTIFS(源数据!$C$1:$C$9352,$R$2,源数据!$A$1:$A$9352,$A$107,源数据!$D$1:$D$9352,B123,源数据!$S$1:$S$9352,"=是"),"参加","")</f>
        <v/>
      </c>
      <c r="E123" s="21">
        <f>COUNTIFS(源数据!$C$1:$C$9352,$R$2,源数据!$A$1:$A$9352,$A$107,源数据!$D$1:$D$9352,B123,源数据!$F$1:$F$9352,"&gt;=1")</f>
        <v>0</v>
      </c>
      <c r="F123" s="21">
        <f>SUMIFS(源数据!$G$2:$G$9352,源数据!$C$2:$C$9352,$R$2,源数据!$D$2:$D$9352,B123,源数据!$A$2:$A$9352,$A$107)</f>
        <v>0</v>
      </c>
      <c r="G123" s="21">
        <f>SUMIFS(源数据!$I$2:$I$9352,源数据!$C$2:$C$9352,$R$2,源数据!$D$2:$D$9352,B123,源数据!$A$2:$A$9352,$A$107)</f>
        <v>0</v>
      </c>
      <c r="H123" s="21">
        <f>SUMIFS(源数据!$H$2:$H$9352,源数据!$C$2:$C$9352,$R$2,源数据!$D$2:$D$9352,B123,源数据!$A$2:$A$9352,$A$107)</f>
        <v>0</v>
      </c>
      <c r="I123" s="21">
        <f>COUNTIFS(源数据!$C$1:$C$9352,$R$2,源数据!$A$1:$A$9352,$A$107,源数据!$D$1:$D$9352,B123,源数据!$J$1:$J$9352,"&gt;=1")</f>
        <v>0</v>
      </c>
      <c r="J123" s="21">
        <f>COUNTIFS(源数据!$C$1:$C$9352,$R$2,源数据!$A$1:$A$9352,$A$107,源数据!$D$1:$D$9352,B123,源数据!$K$1:$K$9352,"=是")</f>
        <v>0</v>
      </c>
      <c r="K123" s="21">
        <f>SUMIFS(源数据!$L$2:$L$9352,源数据!$C$2:$C$9352,$R$2,源数据!$D$2:$D$9352,B123,源数据!$A$2:$A$9352,$A$107)</f>
        <v>0</v>
      </c>
      <c r="L123" s="21">
        <f>SUMIFS(源数据!$M$2:$M$9352,源数据!$C$2:$C$9352,$R$2,源数据!$D$2:$D$9352,B123,源数据!$A$2:$A$9352,$A$107)</f>
        <v>0</v>
      </c>
      <c r="M123" s="30"/>
      <c r="N123" s="30">
        <v>18</v>
      </c>
      <c r="O123" s="30">
        <v>1</v>
      </c>
      <c r="P123" s="21">
        <f>COUNTIFS(源数据!$C$1:$C$9352,$R$2,源数据!$A$1:$A$9352,$A$107,源数据!$D$1:$D$9352,B123,源数据!$Q$1:$Q$9352,"&lt;&gt;")</f>
        <v>0</v>
      </c>
      <c r="Q123" s="21">
        <f>SUMIFS(源数据!$R$2:$R$9352,源数据!$C$2:$C$9352,$R$2,源数据!$D$2:$D$9352,B123,源数据!$A$2:$A$9352,$A$107)</f>
        <v>0</v>
      </c>
      <c r="R123" s="21">
        <f>COUNTIFS(源数据!$C$1:$C$9352,$R$2,源数据!$A$1:$A$9352,$A$107,源数据!$D$1:$D$9352,B123,源数据!$U$1:$U$9352,"=是")</f>
        <v>0</v>
      </c>
      <c r="S123" s="4"/>
    </row>
    <row r="124" spans="1:19">
      <c r="A124" s="22"/>
      <c r="B124" s="14" t="e">
        <f t="shared" si="33"/>
        <v>#N/A</v>
      </c>
      <c r="C124" s="21" t="str">
        <f>IF(COUNTIFS(源数据!$C$1:$C$9352,$R$2,源数据!$A$1:$A$9352,$A$107,源数据!$D$1:$D$9352,B124,源数据!$T$1:$T$9352,"=是"),"参加","")</f>
        <v/>
      </c>
      <c r="D124" s="21" t="str">
        <f>IF(COUNTIFS(源数据!$C$1:$C$9352,$R$2,源数据!$A$1:$A$9352,$A$107,源数据!$D$1:$D$9352,B124,源数据!$S$1:$S$9352,"=是"),"参加","")</f>
        <v/>
      </c>
      <c r="E124" s="21">
        <f>COUNTIFS(源数据!$C$1:$C$9352,$R$2,源数据!$A$1:$A$9352,$A$107,源数据!$D$1:$D$9352,B124,源数据!$F$1:$F$9352,"&gt;=1")</f>
        <v>0</v>
      </c>
      <c r="F124" s="21">
        <f>SUMIFS(源数据!$G$2:$G$9352,源数据!$C$2:$C$9352,$R$2,源数据!$D$2:$D$9352,B124,源数据!$A$2:$A$9352,$A$107)</f>
        <v>0</v>
      </c>
      <c r="G124" s="21">
        <f>SUMIFS(源数据!$I$2:$I$9352,源数据!$C$2:$C$9352,$R$2,源数据!$D$2:$D$9352,B124,源数据!$A$2:$A$9352,$A$107)</f>
        <v>0</v>
      </c>
      <c r="H124" s="21">
        <f>SUMIFS(源数据!$H$2:$H$9352,源数据!$C$2:$C$9352,$R$2,源数据!$D$2:$D$9352,B124,源数据!$A$2:$A$9352,$A$107)</f>
        <v>0</v>
      </c>
      <c r="I124" s="21">
        <f>COUNTIFS(源数据!$C$1:$C$9352,$R$2,源数据!$A$1:$A$9352,$A$107,源数据!$D$1:$D$9352,B124,源数据!$J$1:$J$9352,"&gt;=1")</f>
        <v>0</v>
      </c>
      <c r="J124" s="21">
        <f>COUNTIFS(源数据!$C$1:$C$9352,$R$2,源数据!$A$1:$A$9352,$A$107,源数据!$D$1:$D$9352,B124,源数据!$K$1:$K$9352,"=是")</f>
        <v>0</v>
      </c>
      <c r="K124" s="21">
        <f>SUMIFS(源数据!$L$2:$L$9352,源数据!$C$2:$C$9352,$R$2,源数据!$D$2:$D$9352,B124,源数据!$A$2:$A$9352,$A$107)</f>
        <v>0</v>
      </c>
      <c r="L124" s="21">
        <f>SUMIFS(源数据!$M$2:$M$9352,源数据!$C$2:$C$9352,$R$2,源数据!$D$2:$D$9352,B124,源数据!$A$2:$A$9352,$A$107)</f>
        <v>0</v>
      </c>
      <c r="M124" s="30"/>
      <c r="N124" s="30">
        <v>18</v>
      </c>
      <c r="O124" s="30">
        <v>1</v>
      </c>
      <c r="P124" s="21">
        <f>COUNTIFS(源数据!$C$1:$C$9352,$R$2,源数据!$A$1:$A$9352,$A$107,源数据!$D$1:$D$9352,B124,源数据!$Q$1:$Q$9352,"&lt;&gt;")</f>
        <v>0</v>
      </c>
      <c r="Q124" s="21">
        <f>SUMIFS(源数据!$R$2:$R$9352,源数据!$C$2:$C$9352,$R$2,源数据!$D$2:$D$9352,B124,源数据!$A$2:$A$9352,$A$107)</f>
        <v>0</v>
      </c>
      <c r="R124" s="21">
        <f>COUNTIFS(源数据!$C$1:$C$9352,$R$2,源数据!$A$1:$A$9352,$A$107,源数据!$D$1:$D$9352,B124,源数据!$U$1:$U$9352,"=是")</f>
        <v>0</v>
      </c>
      <c r="S124" s="4"/>
    </row>
    <row r="125" spans="1:19">
      <c r="A125" s="22"/>
      <c r="B125" s="14" t="e">
        <f t="shared" si="33"/>
        <v>#N/A</v>
      </c>
      <c r="C125" s="21" t="str">
        <f>IF(COUNTIFS(源数据!$C$1:$C$9352,$R$2,源数据!$A$1:$A$9352,$A$107,源数据!$D$1:$D$9352,B125,源数据!$T$1:$T$9352,"=是"),"参加","")</f>
        <v/>
      </c>
      <c r="D125" s="21" t="str">
        <f>IF(COUNTIFS(源数据!$C$1:$C$9352,$R$2,源数据!$A$1:$A$9352,$A$107,源数据!$D$1:$D$9352,B125,源数据!$S$1:$S$9352,"=是"),"参加","")</f>
        <v/>
      </c>
      <c r="E125" s="21">
        <f>COUNTIFS(源数据!$C$1:$C$9352,$R$2,源数据!$A$1:$A$9352,$A$107,源数据!$D$1:$D$9352,B125,源数据!$F$1:$F$9352,"&gt;=1")</f>
        <v>0</v>
      </c>
      <c r="F125" s="21">
        <f>SUMIFS(源数据!$G$2:$G$9352,源数据!$C$2:$C$9352,$R$2,源数据!$D$2:$D$9352,B125,源数据!$A$2:$A$9352,$A$107)</f>
        <v>0</v>
      </c>
      <c r="G125" s="21">
        <f>SUMIFS(源数据!$I$2:$I$9352,源数据!$C$2:$C$9352,$R$2,源数据!$D$2:$D$9352,B125,源数据!$A$2:$A$9352,$A$107)</f>
        <v>0</v>
      </c>
      <c r="H125" s="21">
        <f>SUMIFS(源数据!$H$2:$H$9352,源数据!$C$2:$C$9352,$R$2,源数据!$D$2:$D$9352,B125,源数据!$A$2:$A$9352,$A$107)</f>
        <v>0</v>
      </c>
      <c r="I125" s="21">
        <f>COUNTIFS(源数据!$C$1:$C$9352,$R$2,源数据!$A$1:$A$9352,$A$107,源数据!$D$1:$D$9352,B125,源数据!$J$1:$J$9352,"&gt;=1")</f>
        <v>0</v>
      </c>
      <c r="J125" s="21">
        <f>COUNTIFS(源数据!$C$1:$C$9352,$R$2,源数据!$A$1:$A$9352,$A$107,源数据!$D$1:$D$9352,B125,源数据!$K$1:$K$9352,"=是")</f>
        <v>0</v>
      </c>
      <c r="K125" s="21">
        <f>SUMIFS(源数据!$L$2:$L$9352,源数据!$C$2:$C$9352,$R$2,源数据!$D$2:$D$9352,B125,源数据!$A$2:$A$9352,$A$107)</f>
        <v>0</v>
      </c>
      <c r="L125" s="21">
        <f>SUMIFS(源数据!$M$2:$M$9352,源数据!$C$2:$C$9352,$R$2,源数据!$D$2:$D$9352,B125,源数据!$A$2:$A$9352,$A$107)</f>
        <v>0</v>
      </c>
      <c r="M125" s="30"/>
      <c r="N125" s="30">
        <v>18</v>
      </c>
      <c r="O125" s="30">
        <v>1</v>
      </c>
      <c r="P125" s="21">
        <f>COUNTIFS(源数据!$C$1:$C$9352,$R$2,源数据!$A$1:$A$9352,$A$107,源数据!$D$1:$D$9352,B125,源数据!$Q$1:$Q$9352,"&lt;&gt;")</f>
        <v>0</v>
      </c>
      <c r="Q125" s="21">
        <f>SUMIFS(源数据!$R$2:$R$9352,源数据!$C$2:$C$9352,$R$2,源数据!$D$2:$D$9352,B125,源数据!$A$2:$A$9352,$A$107)</f>
        <v>0</v>
      </c>
      <c r="R125" s="21">
        <f>COUNTIFS(源数据!$C$1:$C$9352,$R$2,源数据!$A$1:$A$9352,$A$107,源数据!$D$1:$D$9352,B125,源数据!$U$1:$U$9352,"=是")</f>
        <v>0</v>
      </c>
      <c r="S125" s="4"/>
    </row>
    <row r="126" spans="1:19">
      <c r="A126" s="23"/>
      <c r="B126" s="14" t="e">
        <f t="shared" si="33"/>
        <v>#N/A</v>
      </c>
      <c r="C126" s="21" t="str">
        <f>IF(COUNTIFS(源数据!$C$1:$C$9352,$R$2,源数据!$A$1:$A$9352,$A$107,源数据!$D$1:$D$9352,B126,源数据!$T$1:$T$9352,"=是"),"参加","")</f>
        <v/>
      </c>
      <c r="D126" s="21" t="str">
        <f>IF(COUNTIFS(源数据!$C$1:$C$9352,$R$2,源数据!$A$1:$A$9352,$A$107,源数据!$D$1:$D$9352,B126,源数据!$S$1:$S$9352,"=是"),"参加","")</f>
        <v/>
      </c>
      <c r="E126" s="21">
        <f>COUNTIFS(源数据!$C$1:$C$9352,$R$2,源数据!$A$1:$A$9352,$A$107,源数据!$D$1:$D$9352,B126,源数据!$F$1:$F$9352,"&gt;=1")</f>
        <v>0</v>
      </c>
      <c r="F126" s="21">
        <f>SUMIFS(源数据!$G$2:$G$9352,源数据!$C$2:$C$9352,$R$2,源数据!$D$2:$D$9352,B126,源数据!$A$2:$A$9352,$A$107)</f>
        <v>0</v>
      </c>
      <c r="G126" s="21">
        <f>SUMIFS(源数据!$I$2:$I$9352,源数据!$C$2:$C$9352,$R$2,源数据!$D$2:$D$9352,B126,源数据!$A$2:$A$9352,$A$107)</f>
        <v>0</v>
      </c>
      <c r="H126" s="21">
        <f>SUMIFS(源数据!$H$2:$H$9352,源数据!$C$2:$C$9352,$R$2,源数据!$D$2:$D$9352,B126,源数据!$A$2:$A$9352,$A$107)</f>
        <v>0</v>
      </c>
      <c r="I126" s="21">
        <f>COUNTIFS(源数据!$C$1:$C$9352,$R$2,源数据!$A$1:$A$9352,$A$107,源数据!$D$1:$D$9352,B126,源数据!$J$1:$J$9352,"&gt;=1")</f>
        <v>0</v>
      </c>
      <c r="J126" s="21">
        <f>COUNTIFS(源数据!$C$1:$C$9352,$R$2,源数据!$A$1:$A$9352,$A$107,源数据!$D$1:$D$9352,B126,源数据!$K$1:$K$9352,"=是")</f>
        <v>0</v>
      </c>
      <c r="K126" s="21">
        <f>SUMIFS(源数据!$L$2:$L$9352,源数据!$C$2:$C$9352,$R$2,源数据!$D$2:$D$9352,B126,源数据!$A$2:$A$9352,$A$107)</f>
        <v>0</v>
      </c>
      <c r="L126" s="21">
        <f>SUMIFS(源数据!$M$2:$M$9352,源数据!$C$2:$C$9352,$R$2,源数据!$D$2:$D$9352,B126,源数据!$A$2:$A$9352,$A$107)</f>
        <v>0</v>
      </c>
      <c r="M126" s="30"/>
      <c r="N126" s="30">
        <v>18</v>
      </c>
      <c r="O126" s="30">
        <v>1</v>
      </c>
      <c r="P126" s="21">
        <f>COUNTIFS(源数据!$C$1:$C$9352,$R$2,源数据!$A$1:$A$9352,$A$107,源数据!$D$1:$D$9352,B126,源数据!$Q$1:$Q$9352,"&lt;&gt;")</f>
        <v>0</v>
      </c>
      <c r="Q126" s="21">
        <f>SUMIFS(源数据!$R$2:$R$9352,源数据!$C$2:$C$9352,$R$2,源数据!$D$2:$D$9352,B126,源数据!$A$2:$A$9352,$A$107)</f>
        <v>0</v>
      </c>
      <c r="R126" s="21">
        <f>COUNTIFS(源数据!$C$1:$C$9352,$R$2,源数据!$A$1:$A$9352,$A$107,源数据!$D$1:$D$9352,B126,源数据!$U$1:$U$9352,"=是")</f>
        <v>0</v>
      </c>
      <c r="S126" s="4"/>
    </row>
    <row r="127" spans="1:19">
      <c r="A127" s="16" t="s">
        <v>70</v>
      </c>
      <c r="B127" s="17" t="s">
        <v>71</v>
      </c>
      <c r="C127" s="24">
        <f>COUNTIF(C107:C126,"参加")</f>
        <v>0</v>
      </c>
      <c r="D127" s="24">
        <f>COUNTIF(D107:D126,"参加")</f>
        <v>0</v>
      </c>
      <c r="E127" s="24">
        <f>COUNTIF(E107:E126,"&gt;="&amp;$U$4)</f>
        <v>0</v>
      </c>
      <c r="F127" s="24">
        <f>COUNTIF(F107:F126,"&gt;="&amp;$U$5)</f>
        <v>0</v>
      </c>
      <c r="G127" s="24">
        <f>COUNTIF(G107:G120,"&gt;=7")</f>
        <v>0</v>
      </c>
      <c r="H127" s="24">
        <f>COUNTIF(H107:H120,"&gt;=7")</f>
        <v>0</v>
      </c>
      <c r="I127" s="24">
        <f>COUNTIF(I107:I126,"&gt;="&amp;$U$8)</f>
        <v>0</v>
      </c>
      <c r="J127" s="24">
        <f>COUNTIF(J107:J126,"&gt;="&amp;$U$9)</f>
        <v>0</v>
      </c>
      <c r="K127" s="24">
        <f>COUNTIF(K107:K126,"&gt;="&amp;$U$10)</f>
        <v>0</v>
      </c>
      <c r="L127" s="24">
        <f>COUNTIF(L107:L126,"&gt;="&amp;$U$11)</f>
        <v>0</v>
      </c>
      <c r="M127" s="24"/>
      <c r="N127" s="24"/>
      <c r="O127" s="24"/>
      <c r="P127" s="24">
        <f>COUNTIF(P107:P126,"&gt;="&amp;$U$12)</f>
        <v>0</v>
      </c>
      <c r="Q127" s="24">
        <f>COUNTIF(Q107:Q120,"&gt;=1")</f>
        <v>0</v>
      </c>
      <c r="R127" s="24">
        <f>COUNTIF(R107:R126,"&gt;="&amp;$U$14)</f>
        <v>0</v>
      </c>
      <c r="S127" s="4"/>
    </row>
    <row r="128" spans="1:19">
      <c r="A128" s="17">
        <f>B2</f>
        <v>11</v>
      </c>
      <c r="B128" s="17" t="s">
        <v>72</v>
      </c>
      <c r="C128" s="18">
        <f>C127/A128</f>
        <v>0</v>
      </c>
      <c r="D128" s="18">
        <f>D127/A128</f>
        <v>0</v>
      </c>
      <c r="E128" s="18">
        <f>E127/A128</f>
        <v>0</v>
      </c>
      <c r="F128" s="18">
        <f>F127/A128</f>
        <v>0</v>
      </c>
      <c r="G128" s="18">
        <f>G127/A128</f>
        <v>0</v>
      </c>
      <c r="H128" s="18">
        <f>H127/A128</f>
        <v>0</v>
      </c>
      <c r="I128" s="18">
        <f>I127/A128</f>
        <v>0</v>
      </c>
      <c r="J128" s="18">
        <f>J127/A128</f>
        <v>0</v>
      </c>
      <c r="K128" s="18">
        <f>K127/A128</f>
        <v>0</v>
      </c>
      <c r="L128" s="18">
        <f>L127/A128</f>
        <v>0</v>
      </c>
      <c r="M128" s="17"/>
      <c r="N128" s="17"/>
      <c r="O128" s="17"/>
      <c r="P128" s="18">
        <f>P127/A128</f>
        <v>0</v>
      </c>
      <c r="Q128" s="18">
        <f>Q127/A128</f>
        <v>0</v>
      </c>
      <c r="R128" s="18">
        <f>R127/A128</f>
        <v>0</v>
      </c>
      <c r="S128" s="4"/>
    </row>
    <row r="130" ht="34" customHeight="1" spans="1:19">
      <c r="A130" s="11" t="s">
        <v>52</v>
      </c>
      <c r="B130" s="11" t="s">
        <v>3</v>
      </c>
      <c r="C130" s="12" t="s">
        <v>58</v>
      </c>
      <c r="D130" s="12" t="s">
        <v>59</v>
      </c>
      <c r="E130" s="12" t="s">
        <v>73</v>
      </c>
      <c r="F130" s="12" t="s">
        <v>60</v>
      </c>
      <c r="G130" s="12" t="s">
        <v>61</v>
      </c>
      <c r="H130" s="12" t="s">
        <v>62</v>
      </c>
      <c r="I130" s="28" t="s">
        <v>74</v>
      </c>
      <c r="J130" s="28" t="s">
        <v>63</v>
      </c>
      <c r="K130" s="12" t="s">
        <v>11</v>
      </c>
      <c r="L130" s="12" t="s">
        <v>64</v>
      </c>
      <c r="M130" s="12" t="s">
        <v>65</v>
      </c>
      <c r="N130" s="28" t="s">
        <v>40</v>
      </c>
      <c r="O130" s="28" t="s">
        <v>66</v>
      </c>
      <c r="P130" s="12" t="s">
        <v>67</v>
      </c>
      <c r="Q130" s="28" t="s">
        <v>68</v>
      </c>
      <c r="R130" s="12" t="s">
        <v>69</v>
      </c>
      <c r="S130" s="27" t="s">
        <v>45</v>
      </c>
    </row>
    <row r="131" spans="1:21">
      <c r="A131" s="20" t="str">
        <f>LOOKUP(1,0/((月周日对应表!$A$2:$A$2000=A130)*(月周日对应表!$B$2:$B$2000=$L$2)),月周日对应表!$C$2:$C$2000)</f>
        <v>6.27-7.03</v>
      </c>
      <c r="B131" s="14" t="str">
        <f t="shared" ref="B131:B150" si="34">B12</f>
        <v>双雅</v>
      </c>
      <c r="C131" s="21" t="str">
        <f>IF(COUNTIFS(源数据!$C$1:$C$9352,$R$2,源数据!$A$1:$A$9352,$A$131,源数据!$D$1:$D$9352,B131,源数据!$T$1:$T$9352,"=是"),"参加","")</f>
        <v/>
      </c>
      <c r="D131" s="21" t="str">
        <f>IF(COUNTIFS(源数据!$C$1:$C$9352,$R$2,源数据!$A$1:$A$9352,$A$131,源数据!$D$1:$D$9352,B131,源数据!$S$1:$S$9352,"=是"),"参加","")</f>
        <v/>
      </c>
      <c r="E131" s="21">
        <f>COUNTIFS(源数据!$C$1:$C$9352,$R$2,源数据!$A$1:$A$9352,$A$131,源数据!$D$1:$D$9352,B131,源数据!$F$1:$F$9352,"&gt;=1")</f>
        <v>0</v>
      </c>
      <c r="F131" s="21">
        <f>SUMIFS(源数据!$G$2:$G$9352,源数据!$C$2:$C$9352,$R$2,源数据!$D$2:$D$9352,B131,源数据!$A$2:$A$9352,$A$131)</f>
        <v>0</v>
      </c>
      <c r="G131" s="21">
        <f>SUMIFS(源数据!$I$2:$I$9352,源数据!$C$2:$C$9352,$R$2,源数据!$D$2:$D$9352,B131,源数据!$A$2:$A$9352,$A$131)</f>
        <v>0</v>
      </c>
      <c r="H131" s="21">
        <f>SUMIFS(源数据!$H$2:$H$9352,源数据!$C$2:$C$9352,$R$2,源数据!$D$2:$D$9352,B131,源数据!$A$2:$A$9352,$A$131)</f>
        <v>0</v>
      </c>
      <c r="I131" s="21">
        <f>COUNTIFS(源数据!$C$1:$C$9352,$R$2,源数据!$A$1:$A$9352,$A$131,源数据!$D$1:$D$9352,B131,源数据!$J$1:$J$9352,"&gt;=1")</f>
        <v>0</v>
      </c>
      <c r="J131" s="21">
        <f>COUNTIFS(源数据!$C$1:$C$9352,$R$2,源数据!$A$1:$A$9352,$A$131,源数据!$D$1:$D$9352,B131,源数据!$K$1:$K$9352,"=是")</f>
        <v>0</v>
      </c>
      <c r="K131" s="21">
        <f>SUMIFS(源数据!$L$2:$L$9352,源数据!$C$2:$C$9352,$R$2,源数据!$D$2:$D$9352,B131,源数据!$A$2:$A$9352,$A$131)</f>
        <v>0</v>
      </c>
      <c r="L131" s="21">
        <f>SUMIFS(源数据!$M$2:$M$9352,源数据!$C$2:$C$9352,$R$2,源数据!$D$2:$D$9352,B131,源数据!$A$2:$A$9352,$A$131)</f>
        <v>0</v>
      </c>
      <c r="M131" s="21"/>
      <c r="N131" s="21"/>
      <c r="O131" s="21">
        <v>1</v>
      </c>
      <c r="P131" s="21">
        <f>COUNTIFS(源数据!$C$1:$C$9352,$R$2,源数据!$A$1:$A$9352,$A$131,源数据!$D$1:$D$9352,B131,源数据!$Q$1:$Q$9352,"&lt;&gt;")</f>
        <v>0</v>
      </c>
      <c r="Q131" s="21">
        <f>SUMIFS(源数据!$R$2:$R$9352,源数据!$C$2:$C$9352,$R$2,源数据!$D$2:$D$9352,B131,源数据!$A$2:$A$9352,$A$131)</f>
        <v>0</v>
      </c>
      <c r="R131" s="21">
        <f>COUNTIFS(源数据!$C$1:$C$9352,$R$2,源数据!$A$1:$A$9352,$A$131,源数据!$D$1:$D$9352,B131,源数据!$U$1:$U$9352,"=是")</f>
        <v>0</v>
      </c>
      <c r="S131" s="4"/>
      <c r="U131">
        <f>SUMIFS(R131:R144,S131:S144,111,T131:T144,222,V131:V144,222)</f>
        <v>0</v>
      </c>
    </row>
    <row r="132" customFormat="1" spans="1:19">
      <c r="A132" s="22"/>
      <c r="B132" s="14" t="str">
        <f t="shared" si="34"/>
        <v>团洁</v>
      </c>
      <c r="C132" s="21" t="str">
        <f>IF(COUNTIFS(源数据!$C$1:$C$9352,$R$2,源数据!$A$1:$A$9352,$A$131,源数据!$D$1:$D$9352,B132,源数据!$T$1:$T$9352,"=是"),"参加","")</f>
        <v/>
      </c>
      <c r="D132" s="21" t="str">
        <f>IF(COUNTIFS(源数据!$C$1:$C$9352,$R$2,源数据!$A$1:$A$9352,$A$131,源数据!$D$1:$D$9352,B132,源数据!$S$1:$S$9352,"=是"),"参加","")</f>
        <v/>
      </c>
      <c r="E132" s="21">
        <f>COUNTIFS(源数据!$C$1:$C$9352,$R$2,源数据!$A$1:$A$9352,$A$131,源数据!$D$1:$D$9352,B132,源数据!$F$1:$F$9352,"&gt;=1")</f>
        <v>0</v>
      </c>
      <c r="F132" s="21">
        <f>SUMIFS(源数据!$G$2:$G$9352,源数据!$C$2:$C$9352,$R$2,源数据!$D$2:$D$9352,B132,源数据!$A$2:$A$9352,$A$131)</f>
        <v>0</v>
      </c>
      <c r="G132" s="21">
        <f>SUMIFS(源数据!$I$2:$I$9352,源数据!$C$2:$C$9352,$R$2,源数据!$D$2:$D$9352,B132,源数据!$A$2:$A$9352,$A$131)</f>
        <v>0</v>
      </c>
      <c r="H132" s="21">
        <f>SUMIFS(源数据!$H$2:$H$9352,源数据!$C$2:$C$9352,$R$2,源数据!$D$2:$D$9352,B132,源数据!$A$2:$A$9352,$A$131)</f>
        <v>0</v>
      </c>
      <c r="I132" s="21">
        <f>COUNTIFS(源数据!$C$1:$C$9352,$R$2,源数据!$A$1:$A$9352,$A$131,源数据!$D$1:$D$9352,B132,源数据!$J$1:$J$9352,"&gt;=1")</f>
        <v>0</v>
      </c>
      <c r="J132" s="21">
        <f>COUNTIFS(源数据!$C$1:$C$9352,$R$2,源数据!$A$1:$A$9352,$A$131,源数据!$D$1:$D$9352,B132,源数据!$K$1:$K$9352,"=是")</f>
        <v>0</v>
      </c>
      <c r="K132" s="21">
        <f>SUMIFS(源数据!$L$2:$L$9352,源数据!$C$2:$C$9352,$R$2,源数据!$D$2:$D$9352,B132,源数据!$A$2:$A$9352,$A$131)</f>
        <v>0</v>
      </c>
      <c r="L132" s="21">
        <f>SUMIFS(源数据!$M$2:$M$9352,源数据!$C$2:$C$9352,$R$2,源数据!$D$2:$D$9352,B132,源数据!$A$2:$A$9352,$A$131)</f>
        <v>0</v>
      </c>
      <c r="M132" s="21"/>
      <c r="N132" s="21">
        <v>20</v>
      </c>
      <c r="O132" s="21">
        <v>1</v>
      </c>
      <c r="P132" s="21">
        <f>COUNTIFS(源数据!$C$1:$C$9352,$R$2,源数据!$A$1:$A$9352,$A$131,源数据!$D$1:$D$9352,B132,源数据!$Q$1:$Q$9352,"&lt;&gt;")</f>
        <v>0</v>
      </c>
      <c r="Q132" s="21">
        <f>SUMIFS(源数据!$R$2:$R$9352,源数据!$C$2:$C$9352,$R$2,源数据!$D$2:$D$9352,B132,源数据!$A$2:$A$9352,$A$131)</f>
        <v>0</v>
      </c>
      <c r="R132" s="21">
        <f>COUNTIFS(源数据!$C$1:$C$9352,$R$2,源数据!$A$1:$A$9352,$A$131,源数据!$D$1:$D$9352,B132,源数据!$U$1:$U$9352,"=是")</f>
        <v>0</v>
      </c>
      <c r="S132" s="4"/>
    </row>
    <row r="133" customFormat="1" spans="1:19">
      <c r="A133" s="22"/>
      <c r="B133" s="14" t="str">
        <f t="shared" si="34"/>
        <v>丽英</v>
      </c>
      <c r="C133" s="21" t="str">
        <f>IF(COUNTIFS(源数据!$C$1:$C$9352,$R$2,源数据!$A$1:$A$9352,$A$131,源数据!$D$1:$D$9352,B133,源数据!$T$1:$T$9352,"=是"),"参加","")</f>
        <v/>
      </c>
      <c r="D133" s="21" t="str">
        <f>IF(COUNTIFS(源数据!$C$1:$C$9352,$R$2,源数据!$A$1:$A$9352,$A$131,源数据!$D$1:$D$9352,B133,源数据!$S$1:$S$9352,"=是"),"参加","")</f>
        <v/>
      </c>
      <c r="E133" s="21">
        <f>COUNTIFS(源数据!$C$1:$C$9352,$R$2,源数据!$A$1:$A$9352,$A$131,源数据!$D$1:$D$9352,B133,源数据!$F$1:$F$9352,"&gt;=1")</f>
        <v>0</v>
      </c>
      <c r="F133" s="21">
        <f>SUMIFS(源数据!$G$2:$G$9352,源数据!$C$2:$C$9352,$R$2,源数据!$D$2:$D$9352,B133,源数据!$A$2:$A$9352,$A$131)</f>
        <v>0</v>
      </c>
      <c r="G133" s="21">
        <f>SUMIFS(源数据!$I$2:$I$9352,源数据!$C$2:$C$9352,$R$2,源数据!$D$2:$D$9352,B133,源数据!$A$2:$A$9352,$A$131)</f>
        <v>0</v>
      </c>
      <c r="H133" s="21">
        <f>SUMIFS(源数据!$H$2:$H$9352,源数据!$C$2:$C$9352,$R$2,源数据!$D$2:$D$9352,B133,源数据!$A$2:$A$9352,$A$131)</f>
        <v>0</v>
      </c>
      <c r="I133" s="21">
        <f>COUNTIFS(源数据!$C$1:$C$9352,$R$2,源数据!$A$1:$A$9352,$A$131,源数据!$D$1:$D$9352,B133,源数据!$J$1:$J$9352,"&gt;=1")</f>
        <v>0</v>
      </c>
      <c r="J133" s="21">
        <f>COUNTIFS(源数据!$C$1:$C$9352,$R$2,源数据!$A$1:$A$9352,$A$131,源数据!$D$1:$D$9352,B133,源数据!$K$1:$K$9352,"=是")</f>
        <v>0</v>
      </c>
      <c r="K133" s="21">
        <f>SUMIFS(源数据!$L$2:$L$9352,源数据!$C$2:$C$9352,$R$2,源数据!$D$2:$D$9352,B133,源数据!$A$2:$A$9352,$A$131)</f>
        <v>0</v>
      </c>
      <c r="L133" s="21">
        <f>SUMIFS(源数据!$M$2:$M$9352,源数据!$C$2:$C$9352,$R$2,源数据!$D$2:$D$9352,B133,源数据!$A$2:$A$9352,$A$131)</f>
        <v>0</v>
      </c>
      <c r="M133" s="21"/>
      <c r="N133" s="21"/>
      <c r="O133" s="21"/>
      <c r="P133" s="21">
        <f>COUNTIFS(源数据!$C$1:$C$9352,$R$2,源数据!$A$1:$A$9352,$A$131,源数据!$D$1:$D$9352,B133,源数据!$Q$1:$Q$9352,"&lt;&gt;")</f>
        <v>0</v>
      </c>
      <c r="Q133" s="21">
        <f>SUMIFS(源数据!$R$2:$R$9352,源数据!$C$2:$C$9352,$R$2,源数据!$D$2:$D$9352,B133,源数据!$A$2:$A$9352,$A$131)</f>
        <v>0</v>
      </c>
      <c r="R133" s="21">
        <f>COUNTIFS(源数据!$C$1:$C$9352,$R$2,源数据!$A$1:$A$9352,$A$131,源数据!$D$1:$D$9352,B133,源数据!$U$1:$U$9352,"=是")</f>
        <v>0</v>
      </c>
      <c r="S133" s="4"/>
    </row>
    <row r="134" customFormat="1" spans="1:19">
      <c r="A134" s="22"/>
      <c r="B134" s="14" t="str">
        <f t="shared" si="34"/>
        <v>跋芳</v>
      </c>
      <c r="C134" s="21" t="str">
        <f>IF(COUNTIFS(源数据!$C$1:$C$9352,$R$2,源数据!$A$1:$A$9352,$A$131,源数据!$D$1:$D$9352,B134,源数据!$T$1:$T$9352,"=是"),"参加","")</f>
        <v/>
      </c>
      <c r="D134" s="21" t="str">
        <f>IF(COUNTIFS(源数据!$C$1:$C$9352,$R$2,源数据!$A$1:$A$9352,$A$131,源数据!$D$1:$D$9352,B134,源数据!$S$1:$S$9352,"=是"),"参加","")</f>
        <v/>
      </c>
      <c r="E134" s="21">
        <f>COUNTIFS(源数据!$C$1:$C$9352,$R$2,源数据!$A$1:$A$9352,$A$131,源数据!$D$1:$D$9352,B134,源数据!$F$1:$F$9352,"&gt;=1")</f>
        <v>0</v>
      </c>
      <c r="F134" s="21">
        <f>SUMIFS(源数据!$G$2:$G$9352,源数据!$C$2:$C$9352,$R$2,源数据!$D$2:$D$9352,B134,源数据!$A$2:$A$9352,$A$131)</f>
        <v>0</v>
      </c>
      <c r="G134" s="21">
        <f>SUMIFS(源数据!$I$2:$I$9352,源数据!$C$2:$C$9352,$R$2,源数据!$D$2:$D$9352,B134,源数据!$A$2:$A$9352,$A$131)</f>
        <v>0</v>
      </c>
      <c r="H134" s="21">
        <f>SUMIFS(源数据!$H$2:$H$9352,源数据!$C$2:$C$9352,$R$2,源数据!$D$2:$D$9352,B134,源数据!$A$2:$A$9352,$A$131)</f>
        <v>0</v>
      </c>
      <c r="I134" s="21">
        <f>COUNTIFS(源数据!$C$1:$C$9352,$R$2,源数据!$A$1:$A$9352,$A$131,源数据!$D$1:$D$9352,B134,源数据!$J$1:$J$9352,"&gt;=1")</f>
        <v>0</v>
      </c>
      <c r="J134" s="21">
        <f>COUNTIFS(源数据!$C$1:$C$9352,$R$2,源数据!$A$1:$A$9352,$A$131,源数据!$D$1:$D$9352,B134,源数据!$K$1:$K$9352,"=是")</f>
        <v>0</v>
      </c>
      <c r="K134" s="21">
        <f>SUMIFS(源数据!$L$2:$L$9352,源数据!$C$2:$C$9352,$R$2,源数据!$D$2:$D$9352,B134,源数据!$A$2:$A$9352,$A$131)</f>
        <v>0</v>
      </c>
      <c r="L134" s="21">
        <f>SUMIFS(源数据!$M$2:$M$9352,源数据!$C$2:$C$9352,$R$2,源数据!$D$2:$D$9352,B134,源数据!$A$2:$A$9352,$A$131)</f>
        <v>0</v>
      </c>
      <c r="M134" s="21"/>
      <c r="N134" s="21">
        <v>5</v>
      </c>
      <c r="O134" s="21"/>
      <c r="P134" s="21">
        <f>COUNTIFS(源数据!$C$1:$C$9352,$R$2,源数据!$A$1:$A$9352,$A$131,源数据!$D$1:$D$9352,B134,源数据!$Q$1:$Q$9352,"&lt;&gt;")</f>
        <v>0</v>
      </c>
      <c r="Q134" s="21">
        <f>SUMIFS(源数据!$R$2:$R$9352,源数据!$C$2:$C$9352,$R$2,源数据!$D$2:$D$9352,B134,源数据!$A$2:$A$9352,$A$131)</f>
        <v>0</v>
      </c>
      <c r="R134" s="21">
        <f>COUNTIFS(源数据!$C$1:$C$9352,$R$2,源数据!$A$1:$A$9352,$A$131,源数据!$D$1:$D$9352,B134,源数据!$U$1:$U$9352,"=是")</f>
        <v>0</v>
      </c>
      <c r="S134" s="4"/>
    </row>
    <row r="135" customFormat="1" spans="1:19">
      <c r="A135" s="22"/>
      <c r="B135" s="14" t="str">
        <f t="shared" si="34"/>
        <v>峰艺</v>
      </c>
      <c r="C135" s="21" t="str">
        <f>IF(COUNTIFS(源数据!$C$1:$C$9352,$R$2,源数据!$A$1:$A$9352,$A$131,源数据!$D$1:$D$9352,B135,源数据!$T$1:$T$9352,"=是"),"参加","")</f>
        <v/>
      </c>
      <c r="D135" s="21" t="str">
        <f>IF(COUNTIFS(源数据!$C$1:$C$9352,$R$2,源数据!$A$1:$A$9352,$A$131,源数据!$D$1:$D$9352,B135,源数据!$S$1:$S$9352,"=是"),"参加","")</f>
        <v/>
      </c>
      <c r="E135" s="21">
        <f>COUNTIFS(源数据!$C$1:$C$9352,$R$2,源数据!$A$1:$A$9352,$A$131,源数据!$D$1:$D$9352,B135,源数据!$F$1:$F$9352,"&gt;=1")</f>
        <v>0</v>
      </c>
      <c r="F135" s="21">
        <f>SUMIFS(源数据!$G$2:$G$9352,源数据!$C$2:$C$9352,$R$2,源数据!$D$2:$D$9352,B135,源数据!$A$2:$A$9352,$A$131)</f>
        <v>0</v>
      </c>
      <c r="G135" s="21">
        <f>SUMIFS(源数据!$I$2:$I$9352,源数据!$C$2:$C$9352,$R$2,源数据!$D$2:$D$9352,B135,源数据!$A$2:$A$9352,$A$131)</f>
        <v>0</v>
      </c>
      <c r="H135" s="21">
        <f>SUMIFS(源数据!$H$2:$H$9352,源数据!$C$2:$C$9352,$R$2,源数据!$D$2:$D$9352,B135,源数据!$A$2:$A$9352,$A$131)</f>
        <v>0</v>
      </c>
      <c r="I135" s="21">
        <f>COUNTIFS(源数据!$C$1:$C$9352,$R$2,源数据!$A$1:$A$9352,$A$131,源数据!$D$1:$D$9352,B135,源数据!$J$1:$J$9352,"&gt;=1")</f>
        <v>0</v>
      </c>
      <c r="J135" s="21">
        <f>COUNTIFS(源数据!$C$1:$C$9352,$R$2,源数据!$A$1:$A$9352,$A$131,源数据!$D$1:$D$9352,B135,源数据!$K$1:$K$9352,"=是")</f>
        <v>0</v>
      </c>
      <c r="K135" s="21">
        <f>SUMIFS(源数据!$L$2:$L$9352,源数据!$C$2:$C$9352,$R$2,源数据!$D$2:$D$9352,B135,源数据!$A$2:$A$9352,$A$131)</f>
        <v>0</v>
      </c>
      <c r="L135" s="21">
        <f>SUMIFS(源数据!$M$2:$M$9352,源数据!$C$2:$C$9352,$R$2,源数据!$D$2:$D$9352,B135,源数据!$A$2:$A$9352,$A$131)</f>
        <v>0</v>
      </c>
      <c r="M135" s="21"/>
      <c r="N135" s="21"/>
      <c r="O135" s="21">
        <v>3</v>
      </c>
      <c r="P135" s="21">
        <f>COUNTIFS(源数据!$C$1:$C$9352,$R$2,源数据!$A$1:$A$9352,$A$131,源数据!$D$1:$D$9352,B135,源数据!$Q$1:$Q$9352,"&lt;&gt;")</f>
        <v>0</v>
      </c>
      <c r="Q135" s="21">
        <f>SUMIFS(源数据!$R$2:$R$9352,源数据!$C$2:$C$9352,$R$2,源数据!$D$2:$D$9352,B135,源数据!$A$2:$A$9352,$A$131)</f>
        <v>0</v>
      </c>
      <c r="R135" s="21">
        <f>COUNTIFS(源数据!$C$1:$C$9352,$R$2,源数据!$A$1:$A$9352,$A$131,源数据!$D$1:$D$9352,B135,源数据!$U$1:$U$9352,"=是")</f>
        <v>0</v>
      </c>
      <c r="S135" s="4"/>
    </row>
    <row r="136" customFormat="1" spans="1:19">
      <c r="A136" s="22"/>
      <c r="B136" s="14" t="str">
        <f t="shared" si="34"/>
        <v>海婷</v>
      </c>
      <c r="C136" s="21" t="str">
        <f>IF(COUNTIFS(源数据!$C$1:$C$9352,$R$2,源数据!$A$1:$A$9352,$A$131,源数据!$D$1:$D$9352,B136,源数据!$T$1:$T$9352,"=是"),"参加","")</f>
        <v/>
      </c>
      <c r="D136" s="21" t="str">
        <f>IF(COUNTIFS(源数据!$C$1:$C$9352,$R$2,源数据!$A$1:$A$9352,$A$131,源数据!$D$1:$D$9352,B136,源数据!$S$1:$S$9352,"=是"),"参加","")</f>
        <v/>
      </c>
      <c r="E136" s="21">
        <f>COUNTIFS(源数据!$C$1:$C$9352,$R$2,源数据!$A$1:$A$9352,$A$131,源数据!$D$1:$D$9352,B136,源数据!$F$1:$F$9352,"&gt;=1")</f>
        <v>0</v>
      </c>
      <c r="F136" s="21">
        <f>SUMIFS(源数据!$G$2:$G$9352,源数据!$C$2:$C$9352,$R$2,源数据!$D$2:$D$9352,B136,源数据!$A$2:$A$9352,$A$131)</f>
        <v>0</v>
      </c>
      <c r="G136" s="21">
        <f>SUMIFS(源数据!$I$2:$I$9352,源数据!$C$2:$C$9352,$R$2,源数据!$D$2:$D$9352,B136,源数据!$A$2:$A$9352,$A$131)</f>
        <v>0</v>
      </c>
      <c r="H136" s="21">
        <f>SUMIFS(源数据!$H$2:$H$9352,源数据!$C$2:$C$9352,$R$2,源数据!$D$2:$D$9352,B136,源数据!$A$2:$A$9352,$A$131)</f>
        <v>0</v>
      </c>
      <c r="I136" s="21">
        <f>COUNTIFS(源数据!$C$1:$C$9352,$R$2,源数据!$A$1:$A$9352,$A$131,源数据!$D$1:$D$9352,B136,源数据!$J$1:$J$9352,"&gt;=1")</f>
        <v>0</v>
      </c>
      <c r="J136" s="21">
        <f>COUNTIFS(源数据!$C$1:$C$9352,$R$2,源数据!$A$1:$A$9352,$A$131,源数据!$D$1:$D$9352,B136,源数据!$K$1:$K$9352,"=是")</f>
        <v>0</v>
      </c>
      <c r="K136" s="21">
        <f>SUMIFS(源数据!$L$2:$L$9352,源数据!$C$2:$C$9352,$R$2,源数据!$D$2:$D$9352,B136,源数据!$A$2:$A$9352,$A$131)</f>
        <v>0</v>
      </c>
      <c r="L136" s="21">
        <f>SUMIFS(源数据!$M$2:$M$9352,源数据!$C$2:$C$9352,$R$2,源数据!$D$2:$D$9352,B136,源数据!$A$2:$A$9352,$A$131)</f>
        <v>0</v>
      </c>
      <c r="M136" s="21"/>
      <c r="N136" s="21">
        <v>30</v>
      </c>
      <c r="O136" s="21"/>
      <c r="P136" s="21">
        <f>COUNTIFS(源数据!$C$1:$C$9352,$R$2,源数据!$A$1:$A$9352,$A$131,源数据!$D$1:$D$9352,B136,源数据!$Q$1:$Q$9352,"&lt;&gt;")</f>
        <v>0</v>
      </c>
      <c r="Q136" s="21">
        <f>SUMIFS(源数据!$R$2:$R$9352,源数据!$C$2:$C$9352,$R$2,源数据!$D$2:$D$9352,B136,源数据!$A$2:$A$9352,$A$131)</f>
        <v>0</v>
      </c>
      <c r="R136" s="21">
        <f>COUNTIFS(源数据!$C$1:$C$9352,$R$2,源数据!$A$1:$A$9352,$A$131,源数据!$D$1:$D$9352,B136,源数据!$U$1:$U$9352,"=是")</f>
        <v>0</v>
      </c>
      <c r="S136" s="4"/>
    </row>
    <row r="137" customFormat="1" spans="1:19">
      <c r="A137" s="22"/>
      <c r="B137" s="14" t="str">
        <f t="shared" si="34"/>
        <v>善言</v>
      </c>
      <c r="C137" s="21" t="str">
        <f>IF(COUNTIFS(源数据!$C$1:$C$9352,$R$2,源数据!$A$1:$A$9352,$A$131,源数据!$D$1:$D$9352,B137,源数据!$T$1:$T$9352,"=是"),"参加","")</f>
        <v/>
      </c>
      <c r="D137" s="21" t="str">
        <f>IF(COUNTIFS(源数据!$C$1:$C$9352,$R$2,源数据!$A$1:$A$9352,$A$131,源数据!$D$1:$D$9352,B137,源数据!$S$1:$S$9352,"=是"),"参加","")</f>
        <v/>
      </c>
      <c r="E137" s="21">
        <f>COUNTIFS(源数据!$C$1:$C$9352,$R$2,源数据!$A$1:$A$9352,$A$131,源数据!$D$1:$D$9352,B137,源数据!$F$1:$F$9352,"&gt;=1")</f>
        <v>0</v>
      </c>
      <c r="F137" s="21">
        <f>SUMIFS(源数据!$G$2:$G$9352,源数据!$C$2:$C$9352,$R$2,源数据!$D$2:$D$9352,B137,源数据!$A$2:$A$9352,$A$131)</f>
        <v>0</v>
      </c>
      <c r="G137" s="21">
        <f>SUMIFS(源数据!$I$2:$I$9352,源数据!$C$2:$C$9352,$R$2,源数据!$D$2:$D$9352,B137,源数据!$A$2:$A$9352,$A$131)</f>
        <v>0</v>
      </c>
      <c r="H137" s="21">
        <f>SUMIFS(源数据!$H$2:$H$9352,源数据!$C$2:$C$9352,$R$2,源数据!$D$2:$D$9352,B137,源数据!$A$2:$A$9352,$A$131)</f>
        <v>0</v>
      </c>
      <c r="I137" s="21">
        <f>COUNTIFS(源数据!$C$1:$C$9352,$R$2,源数据!$A$1:$A$9352,$A$131,源数据!$D$1:$D$9352,B137,源数据!$J$1:$J$9352,"&gt;=1")</f>
        <v>0</v>
      </c>
      <c r="J137" s="21">
        <f>COUNTIFS(源数据!$C$1:$C$9352,$R$2,源数据!$A$1:$A$9352,$A$131,源数据!$D$1:$D$9352,B137,源数据!$K$1:$K$9352,"=是")</f>
        <v>0</v>
      </c>
      <c r="K137" s="21">
        <f>SUMIFS(源数据!$L$2:$L$9352,源数据!$C$2:$C$9352,$R$2,源数据!$D$2:$D$9352,B137,源数据!$A$2:$A$9352,$A$131)</f>
        <v>0</v>
      </c>
      <c r="L137" s="21">
        <f>SUMIFS(源数据!$M$2:$M$9352,源数据!$C$2:$C$9352,$R$2,源数据!$D$2:$D$9352,B137,源数据!$A$2:$A$9352,$A$131)</f>
        <v>0</v>
      </c>
      <c r="M137" s="21"/>
      <c r="N137" s="21">
        <v>6</v>
      </c>
      <c r="O137" s="21">
        <v>1</v>
      </c>
      <c r="P137" s="21">
        <f>COUNTIFS(源数据!$C$1:$C$9352,$R$2,源数据!$A$1:$A$9352,$A$131,源数据!$D$1:$D$9352,B137,源数据!$Q$1:$Q$9352,"&lt;&gt;")</f>
        <v>0</v>
      </c>
      <c r="Q137" s="21">
        <f>SUMIFS(源数据!$R$2:$R$9352,源数据!$C$2:$C$9352,$R$2,源数据!$D$2:$D$9352,B137,源数据!$A$2:$A$9352,$A$131)</f>
        <v>0</v>
      </c>
      <c r="R137" s="21">
        <f>COUNTIFS(源数据!$C$1:$C$9352,$R$2,源数据!$A$1:$A$9352,$A$131,源数据!$D$1:$D$9352,B137,源数据!$U$1:$U$9352,"=是")</f>
        <v>0</v>
      </c>
      <c r="S137" s="4"/>
    </row>
    <row r="138" customFormat="1" spans="1:19">
      <c r="A138" s="22"/>
      <c r="B138" s="14" t="str">
        <f t="shared" si="34"/>
        <v>雪仪</v>
      </c>
      <c r="C138" s="21" t="str">
        <f>IF(COUNTIFS(源数据!$C$1:$C$9352,$R$2,源数据!$A$1:$A$9352,$A$131,源数据!$D$1:$D$9352,B138,源数据!$T$1:$T$9352,"=是"),"参加","")</f>
        <v/>
      </c>
      <c r="D138" s="21" t="str">
        <f>IF(COUNTIFS(源数据!$C$1:$C$9352,$R$2,源数据!$A$1:$A$9352,$A$131,源数据!$D$1:$D$9352,B138,源数据!$S$1:$S$9352,"=是"),"参加","")</f>
        <v/>
      </c>
      <c r="E138" s="21">
        <f>COUNTIFS(源数据!$C$1:$C$9352,$R$2,源数据!$A$1:$A$9352,$A$131,源数据!$D$1:$D$9352,B138,源数据!$F$1:$F$9352,"&gt;=1")</f>
        <v>0</v>
      </c>
      <c r="F138" s="21">
        <f>SUMIFS(源数据!$G$2:$G$9352,源数据!$C$2:$C$9352,$R$2,源数据!$D$2:$D$9352,B138,源数据!$A$2:$A$9352,$A$131)</f>
        <v>0</v>
      </c>
      <c r="G138" s="21">
        <f>SUMIFS(源数据!$I$2:$I$9352,源数据!$C$2:$C$9352,$R$2,源数据!$D$2:$D$9352,B138,源数据!$A$2:$A$9352,$A$131)</f>
        <v>0</v>
      </c>
      <c r="H138" s="21">
        <f>SUMIFS(源数据!$H$2:$H$9352,源数据!$C$2:$C$9352,$R$2,源数据!$D$2:$D$9352,B138,源数据!$A$2:$A$9352,$A$131)</f>
        <v>0</v>
      </c>
      <c r="I138" s="21">
        <f>COUNTIFS(源数据!$C$1:$C$9352,$R$2,源数据!$A$1:$A$9352,$A$131,源数据!$D$1:$D$9352,B138,源数据!$J$1:$J$9352,"&gt;=1")</f>
        <v>0</v>
      </c>
      <c r="J138" s="21">
        <f>COUNTIFS(源数据!$C$1:$C$9352,$R$2,源数据!$A$1:$A$9352,$A$131,源数据!$D$1:$D$9352,B138,源数据!$K$1:$K$9352,"=是")</f>
        <v>0</v>
      </c>
      <c r="K138" s="21">
        <f>SUMIFS(源数据!$L$2:$L$9352,源数据!$C$2:$C$9352,$R$2,源数据!$D$2:$D$9352,B138,源数据!$A$2:$A$9352,$A$131)</f>
        <v>0</v>
      </c>
      <c r="L138" s="21">
        <f>SUMIFS(源数据!$M$2:$M$9352,源数据!$C$2:$C$9352,$R$2,源数据!$D$2:$D$9352,B138,源数据!$A$2:$A$9352,$A$131)</f>
        <v>0</v>
      </c>
      <c r="M138" s="21"/>
      <c r="N138" s="21"/>
      <c r="O138" s="21">
        <v>2</v>
      </c>
      <c r="P138" s="21">
        <f>COUNTIFS(源数据!$C$1:$C$9352,$R$2,源数据!$A$1:$A$9352,$A$131,源数据!$D$1:$D$9352,B138,源数据!$Q$1:$Q$9352,"&lt;&gt;")</f>
        <v>0</v>
      </c>
      <c r="Q138" s="21">
        <f>SUMIFS(源数据!$R$2:$R$9352,源数据!$C$2:$C$9352,$R$2,源数据!$D$2:$D$9352,B138,源数据!$A$2:$A$9352,$A$131)</f>
        <v>0</v>
      </c>
      <c r="R138" s="21">
        <f>COUNTIFS(源数据!$C$1:$C$9352,$R$2,源数据!$A$1:$A$9352,$A$131,源数据!$D$1:$D$9352,B138,源数据!$U$1:$U$9352,"=是")</f>
        <v>0</v>
      </c>
      <c r="S138" s="4"/>
    </row>
    <row r="139" customFormat="1" spans="1:19">
      <c r="A139" s="22"/>
      <c r="B139" s="14" t="str">
        <f t="shared" si="34"/>
        <v>丽丽</v>
      </c>
      <c r="C139" s="21" t="str">
        <f>IF(COUNTIFS(源数据!$C$1:$C$9352,$R$2,源数据!$A$1:$A$9352,$A$131,源数据!$D$1:$D$9352,B139,源数据!$T$1:$T$9352,"=是"),"参加","")</f>
        <v/>
      </c>
      <c r="D139" s="21" t="str">
        <f>IF(COUNTIFS(源数据!$C$1:$C$9352,$R$2,源数据!$A$1:$A$9352,$A$131,源数据!$D$1:$D$9352,B139,源数据!$S$1:$S$9352,"=是"),"参加","")</f>
        <v/>
      </c>
      <c r="E139" s="21">
        <f>COUNTIFS(源数据!$C$1:$C$9352,$R$2,源数据!$A$1:$A$9352,$A$131,源数据!$D$1:$D$9352,B139,源数据!$F$1:$F$9352,"&gt;=1")</f>
        <v>0</v>
      </c>
      <c r="F139" s="21">
        <f>SUMIFS(源数据!$G$2:$G$9352,源数据!$C$2:$C$9352,$R$2,源数据!$D$2:$D$9352,B139,源数据!$A$2:$A$9352,$A$131)</f>
        <v>0</v>
      </c>
      <c r="G139" s="21">
        <f>SUMIFS(源数据!$I$2:$I$9352,源数据!$C$2:$C$9352,$R$2,源数据!$D$2:$D$9352,B139,源数据!$A$2:$A$9352,$A$131)</f>
        <v>0</v>
      </c>
      <c r="H139" s="21">
        <f>SUMIFS(源数据!$H$2:$H$9352,源数据!$C$2:$C$9352,$R$2,源数据!$D$2:$D$9352,B139,源数据!$A$2:$A$9352,$A$131)</f>
        <v>0</v>
      </c>
      <c r="I139" s="21">
        <f>COUNTIFS(源数据!$C$1:$C$9352,$R$2,源数据!$A$1:$A$9352,$A$131,源数据!$D$1:$D$9352,B139,源数据!$J$1:$J$9352,"&gt;=1")</f>
        <v>0</v>
      </c>
      <c r="J139" s="21">
        <f>COUNTIFS(源数据!$C$1:$C$9352,$R$2,源数据!$A$1:$A$9352,$A$131,源数据!$D$1:$D$9352,B139,源数据!$K$1:$K$9352,"=是")</f>
        <v>0</v>
      </c>
      <c r="K139" s="21">
        <f>SUMIFS(源数据!$L$2:$L$9352,源数据!$C$2:$C$9352,$R$2,源数据!$D$2:$D$9352,B139,源数据!$A$2:$A$9352,$A$131)</f>
        <v>0</v>
      </c>
      <c r="L139" s="21">
        <f>SUMIFS(源数据!$M$2:$M$9352,源数据!$C$2:$C$9352,$R$2,源数据!$D$2:$D$9352,B139,源数据!$A$2:$A$9352,$A$131)</f>
        <v>0</v>
      </c>
      <c r="M139" s="21"/>
      <c r="N139" s="21"/>
      <c r="O139" s="21"/>
      <c r="P139" s="21">
        <f>COUNTIFS(源数据!$C$1:$C$9352,$R$2,源数据!$A$1:$A$9352,$A$131,源数据!$D$1:$D$9352,B139,源数据!$Q$1:$Q$9352,"&lt;&gt;")</f>
        <v>0</v>
      </c>
      <c r="Q139" s="21">
        <f>SUMIFS(源数据!$R$2:$R$9352,源数据!$C$2:$C$9352,$R$2,源数据!$D$2:$D$9352,B139,源数据!$A$2:$A$9352,$A$131)</f>
        <v>0</v>
      </c>
      <c r="R139" s="21">
        <f>COUNTIFS(源数据!$C$1:$C$9352,$R$2,源数据!$A$1:$A$9352,$A$131,源数据!$D$1:$D$9352,B139,源数据!$U$1:$U$9352,"=是")</f>
        <v>0</v>
      </c>
      <c r="S139" s="4"/>
    </row>
    <row r="140" customFormat="1" spans="1:19">
      <c r="A140" s="22"/>
      <c r="B140" s="14" t="str">
        <f t="shared" si="34"/>
        <v>婷婷</v>
      </c>
      <c r="C140" s="21" t="str">
        <f>IF(COUNTIFS(源数据!$C$1:$C$9352,$R$2,源数据!$A$1:$A$9352,$A$131,源数据!$D$1:$D$9352,B140,源数据!$T$1:$T$9352,"=是"),"参加","")</f>
        <v/>
      </c>
      <c r="D140" s="21" t="str">
        <f>IF(COUNTIFS(源数据!$C$1:$C$9352,$R$2,源数据!$A$1:$A$9352,$A$131,源数据!$D$1:$D$9352,B140,源数据!$S$1:$S$9352,"=是"),"参加","")</f>
        <v/>
      </c>
      <c r="E140" s="21">
        <f>COUNTIFS(源数据!$C$1:$C$9352,$R$2,源数据!$A$1:$A$9352,$A$131,源数据!$D$1:$D$9352,B140,源数据!$F$1:$F$9352,"&gt;=1")</f>
        <v>0</v>
      </c>
      <c r="F140" s="21">
        <f>SUMIFS(源数据!$G$2:$G$9352,源数据!$C$2:$C$9352,$R$2,源数据!$D$2:$D$9352,B140,源数据!$A$2:$A$9352,$A$131)</f>
        <v>0</v>
      </c>
      <c r="G140" s="21">
        <f>SUMIFS(源数据!$I$2:$I$9352,源数据!$C$2:$C$9352,$R$2,源数据!$D$2:$D$9352,B140,源数据!$A$2:$A$9352,$A$131)</f>
        <v>0</v>
      </c>
      <c r="H140" s="21">
        <f>SUMIFS(源数据!$H$2:$H$9352,源数据!$C$2:$C$9352,$R$2,源数据!$D$2:$D$9352,B140,源数据!$A$2:$A$9352,$A$131)</f>
        <v>0</v>
      </c>
      <c r="I140" s="21">
        <f>COUNTIFS(源数据!$C$1:$C$9352,$R$2,源数据!$A$1:$A$9352,$A$131,源数据!$D$1:$D$9352,B140,源数据!$J$1:$J$9352,"&gt;=1")</f>
        <v>0</v>
      </c>
      <c r="J140" s="21">
        <f>COUNTIFS(源数据!$C$1:$C$9352,$R$2,源数据!$A$1:$A$9352,$A$131,源数据!$D$1:$D$9352,B140,源数据!$K$1:$K$9352,"=是")</f>
        <v>0</v>
      </c>
      <c r="K140" s="21">
        <f>SUMIFS(源数据!$L$2:$L$9352,源数据!$C$2:$C$9352,$R$2,源数据!$D$2:$D$9352,B140,源数据!$A$2:$A$9352,$A$131)</f>
        <v>0</v>
      </c>
      <c r="L140" s="21">
        <f>SUMIFS(源数据!$M$2:$M$9352,源数据!$C$2:$C$9352,$R$2,源数据!$D$2:$D$9352,B140,源数据!$A$2:$A$9352,$A$131)</f>
        <v>0</v>
      </c>
      <c r="M140" s="21"/>
      <c r="N140" s="21"/>
      <c r="O140" s="21"/>
      <c r="P140" s="21">
        <f>COUNTIFS(源数据!$C$1:$C$9352,$R$2,源数据!$A$1:$A$9352,$A$131,源数据!$D$1:$D$9352,B140,源数据!$Q$1:$Q$9352,"&lt;&gt;")</f>
        <v>0</v>
      </c>
      <c r="Q140" s="21">
        <f>SUMIFS(源数据!$R$2:$R$9352,源数据!$C$2:$C$9352,$R$2,源数据!$D$2:$D$9352,B140,源数据!$A$2:$A$9352,$A$131)</f>
        <v>0</v>
      </c>
      <c r="R140" s="21">
        <f>COUNTIFS(源数据!$C$1:$C$9352,$R$2,源数据!$A$1:$A$9352,$A$131,源数据!$D$1:$D$9352,B140,源数据!$U$1:$U$9352,"=是")</f>
        <v>0</v>
      </c>
      <c r="S140" s="4"/>
    </row>
    <row r="141" customFormat="1" spans="1:19">
      <c r="A141" s="22"/>
      <c r="B141" s="14" t="str">
        <f t="shared" si="34"/>
        <v>百灵</v>
      </c>
      <c r="C141" s="21" t="str">
        <f>IF(COUNTIFS(源数据!$C$1:$C$9352,$R$2,源数据!$A$1:$A$9352,$A$131,源数据!$D$1:$D$9352,B141,源数据!$T$1:$T$9352,"=是"),"参加","")</f>
        <v/>
      </c>
      <c r="D141" s="21" t="str">
        <f>IF(COUNTIFS(源数据!$C$1:$C$9352,$R$2,源数据!$A$1:$A$9352,$A$131,源数据!$D$1:$D$9352,B141,源数据!$S$1:$S$9352,"=是"),"参加","")</f>
        <v/>
      </c>
      <c r="E141" s="21">
        <f>COUNTIFS(源数据!$C$1:$C$9352,$R$2,源数据!$A$1:$A$9352,$A$131,源数据!$D$1:$D$9352,B141,源数据!$F$1:$F$9352,"&gt;=1")</f>
        <v>0</v>
      </c>
      <c r="F141" s="21">
        <f>SUMIFS(源数据!$G$2:$G$9352,源数据!$C$2:$C$9352,$R$2,源数据!$D$2:$D$9352,B141,源数据!$A$2:$A$9352,$A$131)</f>
        <v>0</v>
      </c>
      <c r="G141" s="21">
        <f>SUMIFS(源数据!$I$2:$I$9352,源数据!$C$2:$C$9352,$R$2,源数据!$D$2:$D$9352,B141,源数据!$A$2:$A$9352,$A$131)</f>
        <v>0</v>
      </c>
      <c r="H141" s="21">
        <f>SUMIFS(源数据!$H$2:$H$9352,源数据!$C$2:$C$9352,$R$2,源数据!$D$2:$D$9352,B141,源数据!$A$2:$A$9352,$A$131)</f>
        <v>0</v>
      </c>
      <c r="I141" s="21">
        <f>COUNTIFS(源数据!$C$1:$C$9352,$R$2,源数据!$A$1:$A$9352,$A$131,源数据!$D$1:$D$9352,B141,源数据!$J$1:$J$9352,"&gt;=1")</f>
        <v>0</v>
      </c>
      <c r="J141" s="21">
        <f>COUNTIFS(源数据!$C$1:$C$9352,$R$2,源数据!$A$1:$A$9352,$A$131,源数据!$D$1:$D$9352,B141,源数据!$K$1:$K$9352,"=是")</f>
        <v>0</v>
      </c>
      <c r="K141" s="21">
        <f>SUMIFS(源数据!$L$2:$L$9352,源数据!$C$2:$C$9352,$R$2,源数据!$D$2:$D$9352,B141,源数据!$A$2:$A$9352,$A$131)</f>
        <v>0</v>
      </c>
      <c r="L141" s="21">
        <f>SUMIFS(源数据!$M$2:$M$9352,源数据!$C$2:$C$9352,$R$2,源数据!$D$2:$D$9352,B141,源数据!$A$2:$A$9352,$A$131)</f>
        <v>0</v>
      </c>
      <c r="M141" s="21"/>
      <c r="N141" s="21">
        <v>10</v>
      </c>
      <c r="O141" s="21"/>
      <c r="P141" s="21">
        <f>COUNTIFS(源数据!$C$1:$C$9352,$R$2,源数据!$A$1:$A$9352,$A$131,源数据!$D$1:$D$9352,B141,源数据!$Q$1:$Q$9352,"&lt;&gt;")</f>
        <v>0</v>
      </c>
      <c r="Q141" s="21">
        <f>SUMIFS(源数据!$R$2:$R$9352,源数据!$C$2:$C$9352,$R$2,源数据!$D$2:$D$9352,B141,源数据!$A$2:$A$9352,$A$131)</f>
        <v>0</v>
      </c>
      <c r="R141" s="21">
        <f>COUNTIFS(源数据!$C$1:$C$9352,$R$2,源数据!$A$1:$A$9352,$A$131,源数据!$D$1:$D$9352,B141,源数据!$U$1:$U$9352,"=是")</f>
        <v>0</v>
      </c>
      <c r="S141" s="4"/>
    </row>
    <row r="142" customFormat="1" spans="1:19">
      <c r="A142" s="22"/>
      <c r="B142" s="14" t="e">
        <f t="shared" si="34"/>
        <v>#N/A</v>
      </c>
      <c r="C142" s="21" t="str">
        <f>IF(COUNTIFS(源数据!$C$1:$C$9352,$R$2,源数据!$A$1:$A$9352,$A$131,源数据!$D$1:$D$9352,B142,源数据!$T$1:$T$9352,"=是"),"参加","")</f>
        <v/>
      </c>
      <c r="D142" s="21" t="str">
        <f>IF(COUNTIFS(源数据!$C$1:$C$9352,$R$2,源数据!$A$1:$A$9352,$A$131,源数据!$D$1:$D$9352,B142,源数据!$S$1:$S$9352,"=是"),"参加","")</f>
        <v/>
      </c>
      <c r="E142" s="21">
        <f>COUNTIFS(源数据!$C$1:$C$9352,$R$2,源数据!$A$1:$A$9352,$A$131,源数据!$D$1:$D$9352,B142,源数据!$F$1:$F$9352,"&gt;=1")</f>
        <v>0</v>
      </c>
      <c r="F142" s="21">
        <f>SUMIFS(源数据!$G$2:$G$9352,源数据!$C$2:$C$9352,$R$2,源数据!$D$2:$D$9352,B142,源数据!$A$2:$A$9352,$A$131)</f>
        <v>0</v>
      </c>
      <c r="G142" s="21">
        <f>SUMIFS(源数据!$I$2:$I$9352,源数据!$C$2:$C$9352,$R$2,源数据!$D$2:$D$9352,B142,源数据!$A$2:$A$9352,$A$131)</f>
        <v>0</v>
      </c>
      <c r="H142" s="21">
        <f>SUMIFS(源数据!$H$2:$H$9352,源数据!$C$2:$C$9352,$R$2,源数据!$D$2:$D$9352,B142,源数据!$A$2:$A$9352,$A$131)</f>
        <v>0</v>
      </c>
      <c r="I142" s="21">
        <f>COUNTIFS(源数据!$C$1:$C$9352,$R$2,源数据!$A$1:$A$9352,$A$131,源数据!$D$1:$D$9352,B142,源数据!$J$1:$J$9352,"&gt;=1")</f>
        <v>0</v>
      </c>
      <c r="J142" s="21">
        <f>COUNTIFS(源数据!$C$1:$C$9352,$R$2,源数据!$A$1:$A$9352,$A$131,源数据!$D$1:$D$9352,B142,源数据!$K$1:$K$9352,"=是")</f>
        <v>0</v>
      </c>
      <c r="K142" s="21">
        <f>SUMIFS(源数据!$L$2:$L$9352,源数据!$C$2:$C$9352,$R$2,源数据!$D$2:$D$9352,B142,源数据!$A$2:$A$9352,$A$131)</f>
        <v>0</v>
      </c>
      <c r="L142" s="21">
        <f>SUMIFS(源数据!$M$2:$M$9352,源数据!$C$2:$C$9352,$R$2,源数据!$D$2:$D$9352,B142,源数据!$A$2:$A$9352,$A$131)</f>
        <v>0</v>
      </c>
      <c r="M142" s="21"/>
      <c r="N142" s="21"/>
      <c r="O142" s="21">
        <v>4</v>
      </c>
      <c r="P142" s="21">
        <f>COUNTIFS(源数据!$C$1:$C$9352,$R$2,源数据!$A$1:$A$9352,$A$131,源数据!$D$1:$D$9352,B142,源数据!$Q$1:$Q$9352,"&lt;&gt;")</f>
        <v>0</v>
      </c>
      <c r="Q142" s="21">
        <f>SUMIFS(源数据!$R$2:$R$9352,源数据!$C$2:$C$9352,$R$2,源数据!$D$2:$D$9352,B142,源数据!$A$2:$A$9352,$A$131)</f>
        <v>0</v>
      </c>
      <c r="R142" s="21">
        <f>COUNTIFS(源数据!$C$1:$C$9352,$R$2,源数据!$A$1:$A$9352,$A$131,源数据!$D$1:$D$9352,B142,源数据!$U$1:$U$9352,"=是")</f>
        <v>0</v>
      </c>
      <c r="S142" s="4"/>
    </row>
    <row r="143" customFormat="1" spans="1:19">
      <c r="A143" s="22"/>
      <c r="B143" s="14" t="e">
        <f t="shared" si="34"/>
        <v>#N/A</v>
      </c>
      <c r="C143" s="21" t="str">
        <f>IF(COUNTIFS(源数据!$C$1:$C$9352,$R$2,源数据!$A$1:$A$9352,$A$131,源数据!$D$1:$D$9352,B143,源数据!$T$1:$T$9352,"=是"),"参加","")</f>
        <v/>
      </c>
      <c r="D143" s="21" t="str">
        <f>IF(COUNTIFS(源数据!$C$1:$C$9352,$R$2,源数据!$A$1:$A$9352,$A$131,源数据!$D$1:$D$9352,B143,源数据!$S$1:$S$9352,"=是"),"参加","")</f>
        <v/>
      </c>
      <c r="E143" s="21">
        <f>COUNTIFS(源数据!$C$1:$C$9352,$R$2,源数据!$A$1:$A$9352,$A$131,源数据!$D$1:$D$9352,B143,源数据!$F$1:$F$9352,"&gt;=1")</f>
        <v>0</v>
      </c>
      <c r="F143" s="21">
        <f>SUMIFS(源数据!$G$2:$G$9352,源数据!$C$2:$C$9352,$R$2,源数据!$D$2:$D$9352,B143,源数据!$A$2:$A$9352,$A$131)</f>
        <v>0</v>
      </c>
      <c r="G143" s="21">
        <f>SUMIFS(源数据!$I$2:$I$9352,源数据!$C$2:$C$9352,$R$2,源数据!$D$2:$D$9352,B143,源数据!$A$2:$A$9352,$A$131)</f>
        <v>0</v>
      </c>
      <c r="H143" s="21">
        <f>SUMIFS(源数据!$H$2:$H$9352,源数据!$C$2:$C$9352,$R$2,源数据!$D$2:$D$9352,B143,源数据!$A$2:$A$9352,$A$131)</f>
        <v>0</v>
      </c>
      <c r="I143" s="21">
        <f>COUNTIFS(源数据!$C$1:$C$9352,$R$2,源数据!$A$1:$A$9352,$A$131,源数据!$D$1:$D$9352,B143,源数据!$J$1:$J$9352,"&gt;=1")</f>
        <v>0</v>
      </c>
      <c r="J143" s="21">
        <f>COUNTIFS(源数据!$C$1:$C$9352,$R$2,源数据!$A$1:$A$9352,$A$131,源数据!$D$1:$D$9352,B143,源数据!$K$1:$K$9352,"=是")</f>
        <v>0</v>
      </c>
      <c r="K143" s="21">
        <f>SUMIFS(源数据!$L$2:$L$9352,源数据!$C$2:$C$9352,$R$2,源数据!$D$2:$D$9352,B143,源数据!$A$2:$A$9352,$A$131)</f>
        <v>0</v>
      </c>
      <c r="L143" s="21">
        <f>SUMIFS(源数据!$M$2:$M$9352,源数据!$C$2:$C$9352,$R$2,源数据!$D$2:$D$9352,B143,源数据!$A$2:$A$9352,$A$131)</f>
        <v>0</v>
      </c>
      <c r="M143" s="21"/>
      <c r="N143" s="21">
        <v>12</v>
      </c>
      <c r="O143" s="21"/>
      <c r="P143" s="21">
        <f>COUNTIFS(源数据!$C$1:$C$9352,$R$2,源数据!$A$1:$A$9352,$A$131,源数据!$D$1:$D$9352,B143,源数据!$Q$1:$Q$9352,"&lt;&gt;")</f>
        <v>0</v>
      </c>
      <c r="Q143" s="21">
        <f>SUMIFS(源数据!$R$2:$R$9352,源数据!$C$2:$C$9352,$R$2,源数据!$D$2:$D$9352,B143,源数据!$A$2:$A$9352,$A$131)</f>
        <v>0</v>
      </c>
      <c r="R143" s="21">
        <f>COUNTIFS(源数据!$C$1:$C$9352,$R$2,源数据!$A$1:$A$9352,$A$131,源数据!$D$1:$D$9352,B143,源数据!$U$1:$U$9352,"=是")</f>
        <v>0</v>
      </c>
      <c r="S143" s="4"/>
    </row>
    <row r="144" customFormat="1" spans="1:19">
      <c r="A144" s="22"/>
      <c r="B144" s="14" t="e">
        <f t="shared" si="34"/>
        <v>#N/A</v>
      </c>
      <c r="C144" s="21" t="str">
        <f>IF(COUNTIFS(源数据!$C$1:$C$9352,$R$2,源数据!$A$1:$A$9352,$A$131,源数据!$D$1:$D$9352,B144,源数据!$T$1:$T$9352,"=是"),"参加","")</f>
        <v/>
      </c>
      <c r="D144" s="21" t="str">
        <f>IF(COUNTIFS(源数据!$C$1:$C$9352,$R$2,源数据!$A$1:$A$9352,$A$131,源数据!$D$1:$D$9352,B144,源数据!$S$1:$S$9352,"=是"),"参加","")</f>
        <v/>
      </c>
      <c r="E144" s="21">
        <f>COUNTIFS(源数据!$C$1:$C$9352,$R$2,源数据!$A$1:$A$9352,$A$131,源数据!$D$1:$D$9352,B144,源数据!$F$1:$F$9352,"&gt;=1")</f>
        <v>0</v>
      </c>
      <c r="F144" s="21">
        <f>SUMIFS(源数据!$G$2:$G$9352,源数据!$C$2:$C$9352,$R$2,源数据!$D$2:$D$9352,B144,源数据!$A$2:$A$9352,$A$131)</f>
        <v>0</v>
      </c>
      <c r="G144" s="21">
        <f>SUMIFS(源数据!$I$2:$I$9352,源数据!$C$2:$C$9352,$R$2,源数据!$D$2:$D$9352,B144,源数据!$A$2:$A$9352,$A$131)</f>
        <v>0</v>
      </c>
      <c r="H144" s="21">
        <f>SUMIFS(源数据!$H$2:$H$9352,源数据!$C$2:$C$9352,$R$2,源数据!$D$2:$D$9352,B144,源数据!$A$2:$A$9352,$A$131)</f>
        <v>0</v>
      </c>
      <c r="I144" s="21">
        <f>COUNTIFS(源数据!$C$1:$C$9352,$R$2,源数据!$A$1:$A$9352,$A$131,源数据!$D$1:$D$9352,B144,源数据!$J$1:$J$9352,"&gt;=1")</f>
        <v>0</v>
      </c>
      <c r="J144" s="21">
        <f>COUNTIFS(源数据!$C$1:$C$9352,$R$2,源数据!$A$1:$A$9352,$A$131,源数据!$D$1:$D$9352,B144,源数据!$K$1:$K$9352,"=是")</f>
        <v>0</v>
      </c>
      <c r="K144" s="21">
        <f>SUMIFS(源数据!$L$2:$L$9352,源数据!$C$2:$C$9352,$R$2,源数据!$D$2:$D$9352,B144,源数据!$A$2:$A$9352,$A$131)</f>
        <v>0</v>
      </c>
      <c r="L144" s="21">
        <f>SUMIFS(源数据!$M$2:$M$9352,源数据!$C$2:$C$9352,$R$2,源数据!$D$2:$D$9352,B144,源数据!$A$2:$A$9352,$A$131)</f>
        <v>0</v>
      </c>
      <c r="M144" s="30"/>
      <c r="N144" s="30">
        <v>18</v>
      </c>
      <c r="O144" s="30">
        <v>1</v>
      </c>
      <c r="P144" s="21">
        <f>COUNTIFS(源数据!$C$1:$C$9352,$R$2,源数据!$A$1:$A$9352,$A$131,源数据!$D$1:$D$9352,B144,源数据!$Q$1:$Q$9352,"&lt;&gt;")</f>
        <v>0</v>
      </c>
      <c r="Q144" s="21">
        <f>SUMIFS(源数据!$R$2:$R$9352,源数据!$C$2:$C$9352,$R$2,源数据!$D$2:$D$9352,B144,源数据!$A$2:$A$9352,$A$131)</f>
        <v>0</v>
      </c>
      <c r="R144" s="21">
        <f>COUNTIFS(源数据!$C$1:$C$9352,$R$2,源数据!$A$1:$A$9352,$A$131,源数据!$D$1:$D$9352,B144,源数据!$U$1:$U$9352,"=是")</f>
        <v>0</v>
      </c>
      <c r="S144" s="4"/>
    </row>
    <row r="145" customFormat="1" spans="1:19">
      <c r="A145" s="22"/>
      <c r="B145" s="14" t="e">
        <f t="shared" si="34"/>
        <v>#N/A</v>
      </c>
      <c r="C145" s="21" t="str">
        <f>IF(COUNTIFS(源数据!$C$1:$C$9352,$R$2,源数据!$A$1:$A$9352,$A$131,源数据!$D$1:$D$9352,B145,源数据!$T$1:$T$9352,"=是"),"参加","")</f>
        <v/>
      </c>
      <c r="D145" s="21" t="str">
        <f>IF(COUNTIFS(源数据!$C$1:$C$9352,$R$2,源数据!$A$1:$A$9352,$A$131,源数据!$D$1:$D$9352,B145,源数据!$S$1:$S$9352,"=是"),"参加","")</f>
        <v/>
      </c>
      <c r="E145" s="21">
        <f>COUNTIFS(源数据!$C$1:$C$9352,$R$2,源数据!$A$1:$A$9352,$A$131,源数据!$D$1:$D$9352,B145,源数据!$F$1:$F$9352,"&gt;=1")</f>
        <v>0</v>
      </c>
      <c r="F145" s="21">
        <f>SUMIFS(源数据!$G$2:$G$9352,源数据!$C$2:$C$9352,$R$2,源数据!$D$2:$D$9352,B145,源数据!$A$2:$A$9352,$A$131)</f>
        <v>0</v>
      </c>
      <c r="G145" s="21">
        <f>SUMIFS(源数据!$I$2:$I$9352,源数据!$C$2:$C$9352,$R$2,源数据!$D$2:$D$9352,B145,源数据!$A$2:$A$9352,$A$131)</f>
        <v>0</v>
      </c>
      <c r="H145" s="21">
        <f>SUMIFS(源数据!$H$2:$H$9352,源数据!$C$2:$C$9352,$R$2,源数据!$D$2:$D$9352,B145,源数据!$A$2:$A$9352,$A$131)</f>
        <v>0</v>
      </c>
      <c r="I145" s="21">
        <f>COUNTIFS(源数据!$C$1:$C$9352,$R$2,源数据!$A$1:$A$9352,$A$131,源数据!$D$1:$D$9352,B145,源数据!$J$1:$J$9352,"&gt;=1")</f>
        <v>0</v>
      </c>
      <c r="J145" s="21">
        <f>COUNTIFS(源数据!$C$1:$C$9352,$R$2,源数据!$A$1:$A$9352,$A$131,源数据!$D$1:$D$9352,B145,源数据!$K$1:$K$9352,"=是")</f>
        <v>0</v>
      </c>
      <c r="K145" s="21">
        <f>SUMIFS(源数据!$L$2:$L$9352,源数据!$C$2:$C$9352,$R$2,源数据!$D$2:$D$9352,B145,源数据!$A$2:$A$9352,$A$131)</f>
        <v>0</v>
      </c>
      <c r="L145" s="21">
        <f>SUMIFS(源数据!$M$2:$M$9352,源数据!$C$2:$C$9352,$R$2,源数据!$D$2:$D$9352,B145,源数据!$A$2:$A$9352,$A$131)</f>
        <v>0</v>
      </c>
      <c r="M145" s="30"/>
      <c r="N145" s="30">
        <v>18</v>
      </c>
      <c r="O145" s="30">
        <v>1</v>
      </c>
      <c r="P145" s="21">
        <f>COUNTIFS(源数据!$C$1:$C$9352,$R$2,源数据!$A$1:$A$9352,$A$131,源数据!$D$1:$D$9352,B145,源数据!$Q$1:$Q$9352,"&lt;&gt;")</f>
        <v>0</v>
      </c>
      <c r="Q145" s="21">
        <f>SUMIFS(源数据!$R$2:$R$9352,源数据!$C$2:$C$9352,$R$2,源数据!$D$2:$D$9352,B145,源数据!$A$2:$A$9352,$A$131)</f>
        <v>0</v>
      </c>
      <c r="R145" s="21">
        <f>COUNTIFS(源数据!$C$1:$C$9352,$R$2,源数据!$A$1:$A$9352,$A$131,源数据!$D$1:$D$9352,B145,源数据!$U$1:$U$9352,"=是")</f>
        <v>0</v>
      </c>
      <c r="S145" s="4"/>
    </row>
    <row r="146" customFormat="1" spans="1:19">
      <c r="A146" s="22"/>
      <c r="B146" s="14" t="e">
        <f t="shared" si="34"/>
        <v>#N/A</v>
      </c>
      <c r="C146" s="21" t="str">
        <f>IF(COUNTIFS(源数据!$C$1:$C$9352,$R$2,源数据!$A$1:$A$9352,$A$131,源数据!$D$1:$D$9352,B146,源数据!$T$1:$T$9352,"=是"),"参加","")</f>
        <v/>
      </c>
      <c r="D146" s="21" t="str">
        <f>IF(COUNTIFS(源数据!$C$1:$C$9352,$R$2,源数据!$A$1:$A$9352,$A$131,源数据!$D$1:$D$9352,B146,源数据!$S$1:$S$9352,"=是"),"参加","")</f>
        <v/>
      </c>
      <c r="E146" s="21">
        <f>COUNTIFS(源数据!$C$1:$C$9352,$R$2,源数据!$A$1:$A$9352,$A$131,源数据!$D$1:$D$9352,B146,源数据!$F$1:$F$9352,"&gt;=1")</f>
        <v>0</v>
      </c>
      <c r="F146" s="21">
        <f>SUMIFS(源数据!$G$2:$G$9352,源数据!$C$2:$C$9352,$R$2,源数据!$D$2:$D$9352,B146,源数据!$A$2:$A$9352,$A$131)</f>
        <v>0</v>
      </c>
      <c r="G146" s="21">
        <f>SUMIFS(源数据!$I$2:$I$9352,源数据!$C$2:$C$9352,$R$2,源数据!$D$2:$D$9352,B146,源数据!$A$2:$A$9352,$A$131)</f>
        <v>0</v>
      </c>
      <c r="H146" s="21">
        <f>SUMIFS(源数据!$H$2:$H$9352,源数据!$C$2:$C$9352,$R$2,源数据!$D$2:$D$9352,B146,源数据!$A$2:$A$9352,$A$131)</f>
        <v>0</v>
      </c>
      <c r="I146" s="21">
        <f>COUNTIFS(源数据!$C$1:$C$9352,$R$2,源数据!$A$1:$A$9352,$A$131,源数据!$D$1:$D$9352,B146,源数据!$J$1:$J$9352,"&gt;=1")</f>
        <v>0</v>
      </c>
      <c r="J146" s="21">
        <f>COUNTIFS(源数据!$C$1:$C$9352,$R$2,源数据!$A$1:$A$9352,$A$131,源数据!$D$1:$D$9352,B146,源数据!$K$1:$K$9352,"=是")</f>
        <v>0</v>
      </c>
      <c r="K146" s="21">
        <f>SUMIFS(源数据!$L$2:$L$9352,源数据!$C$2:$C$9352,$R$2,源数据!$D$2:$D$9352,B146,源数据!$A$2:$A$9352,$A$131)</f>
        <v>0</v>
      </c>
      <c r="L146" s="21">
        <f>SUMIFS(源数据!$M$2:$M$9352,源数据!$C$2:$C$9352,$R$2,源数据!$D$2:$D$9352,B146,源数据!$A$2:$A$9352,$A$131)</f>
        <v>0</v>
      </c>
      <c r="M146" s="30"/>
      <c r="N146" s="30">
        <v>18</v>
      </c>
      <c r="O146" s="30">
        <v>1</v>
      </c>
      <c r="P146" s="21">
        <f>COUNTIFS(源数据!$C$1:$C$9352,$R$2,源数据!$A$1:$A$9352,$A$131,源数据!$D$1:$D$9352,B146,源数据!$Q$1:$Q$9352,"&lt;&gt;")</f>
        <v>0</v>
      </c>
      <c r="Q146" s="21">
        <f>SUMIFS(源数据!$R$2:$R$9352,源数据!$C$2:$C$9352,$R$2,源数据!$D$2:$D$9352,B146,源数据!$A$2:$A$9352,$A$131)</f>
        <v>0</v>
      </c>
      <c r="R146" s="21">
        <f>COUNTIFS(源数据!$C$1:$C$9352,$R$2,源数据!$A$1:$A$9352,$A$131,源数据!$D$1:$D$9352,B146,源数据!$U$1:$U$9352,"=是")</f>
        <v>0</v>
      </c>
      <c r="S146" s="4"/>
    </row>
    <row r="147" customFormat="1" spans="1:19">
      <c r="A147" s="22"/>
      <c r="B147" s="14" t="e">
        <f t="shared" si="34"/>
        <v>#N/A</v>
      </c>
      <c r="C147" s="21" t="str">
        <f>IF(COUNTIFS(源数据!$C$1:$C$9352,$R$2,源数据!$A$1:$A$9352,$A$131,源数据!$D$1:$D$9352,B147,源数据!$T$1:$T$9352,"=是"),"参加","")</f>
        <v/>
      </c>
      <c r="D147" s="21" t="str">
        <f>IF(COUNTIFS(源数据!$C$1:$C$9352,$R$2,源数据!$A$1:$A$9352,$A$131,源数据!$D$1:$D$9352,B147,源数据!$S$1:$S$9352,"=是"),"参加","")</f>
        <v/>
      </c>
      <c r="E147" s="21">
        <f>COUNTIFS(源数据!$C$1:$C$9352,$R$2,源数据!$A$1:$A$9352,$A$131,源数据!$D$1:$D$9352,B147,源数据!$F$1:$F$9352,"&gt;=1")</f>
        <v>0</v>
      </c>
      <c r="F147" s="21">
        <f>SUMIFS(源数据!$G$2:$G$9352,源数据!$C$2:$C$9352,$R$2,源数据!$D$2:$D$9352,B147,源数据!$A$2:$A$9352,$A$131)</f>
        <v>0</v>
      </c>
      <c r="G147" s="21">
        <f>SUMIFS(源数据!$I$2:$I$9352,源数据!$C$2:$C$9352,$R$2,源数据!$D$2:$D$9352,B147,源数据!$A$2:$A$9352,$A$131)</f>
        <v>0</v>
      </c>
      <c r="H147" s="21">
        <f>SUMIFS(源数据!$H$2:$H$9352,源数据!$C$2:$C$9352,$R$2,源数据!$D$2:$D$9352,B147,源数据!$A$2:$A$9352,$A$131)</f>
        <v>0</v>
      </c>
      <c r="I147" s="21">
        <f>COUNTIFS(源数据!$C$1:$C$9352,$R$2,源数据!$A$1:$A$9352,$A$131,源数据!$D$1:$D$9352,B147,源数据!$J$1:$J$9352,"&gt;=1")</f>
        <v>0</v>
      </c>
      <c r="J147" s="21">
        <f>COUNTIFS(源数据!$C$1:$C$9352,$R$2,源数据!$A$1:$A$9352,$A$131,源数据!$D$1:$D$9352,B147,源数据!$K$1:$K$9352,"=是")</f>
        <v>0</v>
      </c>
      <c r="K147" s="21">
        <f>SUMIFS(源数据!$L$2:$L$9352,源数据!$C$2:$C$9352,$R$2,源数据!$D$2:$D$9352,B147,源数据!$A$2:$A$9352,$A$131)</f>
        <v>0</v>
      </c>
      <c r="L147" s="21">
        <f>SUMIFS(源数据!$M$2:$M$9352,源数据!$C$2:$C$9352,$R$2,源数据!$D$2:$D$9352,B147,源数据!$A$2:$A$9352,$A$131)</f>
        <v>0</v>
      </c>
      <c r="M147" s="30"/>
      <c r="N147" s="30">
        <v>18</v>
      </c>
      <c r="O147" s="30">
        <v>1</v>
      </c>
      <c r="P147" s="21">
        <f>COUNTIFS(源数据!$C$1:$C$9352,$R$2,源数据!$A$1:$A$9352,$A$131,源数据!$D$1:$D$9352,B147,源数据!$Q$1:$Q$9352,"&lt;&gt;")</f>
        <v>0</v>
      </c>
      <c r="Q147" s="21">
        <f>SUMIFS(源数据!$R$2:$R$9352,源数据!$C$2:$C$9352,$R$2,源数据!$D$2:$D$9352,B147,源数据!$A$2:$A$9352,$A$131)</f>
        <v>0</v>
      </c>
      <c r="R147" s="21">
        <f>COUNTIFS(源数据!$C$1:$C$9352,$R$2,源数据!$A$1:$A$9352,$A$131,源数据!$D$1:$D$9352,B147,源数据!$U$1:$U$9352,"=是")</f>
        <v>0</v>
      </c>
      <c r="S147" s="4"/>
    </row>
    <row r="148" customFormat="1" spans="1:19">
      <c r="A148" s="22"/>
      <c r="B148" s="14" t="e">
        <f t="shared" si="34"/>
        <v>#N/A</v>
      </c>
      <c r="C148" s="21" t="str">
        <f>IF(COUNTIFS(源数据!$C$1:$C$9352,$R$2,源数据!$A$1:$A$9352,$A$131,源数据!$D$1:$D$9352,B148,源数据!$T$1:$T$9352,"=是"),"参加","")</f>
        <v/>
      </c>
      <c r="D148" s="21" t="str">
        <f>IF(COUNTIFS(源数据!$C$1:$C$9352,$R$2,源数据!$A$1:$A$9352,$A$131,源数据!$D$1:$D$9352,B148,源数据!$S$1:$S$9352,"=是"),"参加","")</f>
        <v/>
      </c>
      <c r="E148" s="21">
        <f>COUNTIFS(源数据!$C$1:$C$9352,$R$2,源数据!$A$1:$A$9352,$A$131,源数据!$D$1:$D$9352,B148,源数据!$F$1:$F$9352,"&gt;=1")</f>
        <v>0</v>
      </c>
      <c r="F148" s="21">
        <f>SUMIFS(源数据!$G$2:$G$9352,源数据!$C$2:$C$9352,$R$2,源数据!$D$2:$D$9352,B148,源数据!$A$2:$A$9352,$A$131)</f>
        <v>0</v>
      </c>
      <c r="G148" s="21">
        <f>SUMIFS(源数据!$I$2:$I$9352,源数据!$C$2:$C$9352,$R$2,源数据!$D$2:$D$9352,B148,源数据!$A$2:$A$9352,$A$131)</f>
        <v>0</v>
      </c>
      <c r="H148" s="21">
        <f>SUMIFS(源数据!$H$2:$H$9352,源数据!$C$2:$C$9352,$R$2,源数据!$D$2:$D$9352,B148,源数据!$A$2:$A$9352,$A$131)</f>
        <v>0</v>
      </c>
      <c r="I148" s="21">
        <f>COUNTIFS(源数据!$C$1:$C$9352,$R$2,源数据!$A$1:$A$9352,$A$131,源数据!$D$1:$D$9352,B148,源数据!$J$1:$J$9352,"&gt;=1")</f>
        <v>0</v>
      </c>
      <c r="J148" s="21">
        <f>COUNTIFS(源数据!$C$1:$C$9352,$R$2,源数据!$A$1:$A$9352,$A$131,源数据!$D$1:$D$9352,B148,源数据!$K$1:$K$9352,"=是")</f>
        <v>0</v>
      </c>
      <c r="K148" s="21">
        <f>SUMIFS(源数据!$L$2:$L$9352,源数据!$C$2:$C$9352,$R$2,源数据!$D$2:$D$9352,B148,源数据!$A$2:$A$9352,$A$131)</f>
        <v>0</v>
      </c>
      <c r="L148" s="21">
        <f>SUMIFS(源数据!$M$2:$M$9352,源数据!$C$2:$C$9352,$R$2,源数据!$D$2:$D$9352,B148,源数据!$A$2:$A$9352,$A$131)</f>
        <v>0</v>
      </c>
      <c r="M148" s="30"/>
      <c r="N148" s="30">
        <v>18</v>
      </c>
      <c r="O148" s="30">
        <v>1</v>
      </c>
      <c r="P148" s="21">
        <f>COUNTIFS(源数据!$C$1:$C$9352,$R$2,源数据!$A$1:$A$9352,$A$131,源数据!$D$1:$D$9352,B148,源数据!$Q$1:$Q$9352,"&lt;&gt;")</f>
        <v>0</v>
      </c>
      <c r="Q148" s="21">
        <f>SUMIFS(源数据!$R$2:$R$9352,源数据!$C$2:$C$9352,$R$2,源数据!$D$2:$D$9352,B148,源数据!$A$2:$A$9352,$A$131)</f>
        <v>0</v>
      </c>
      <c r="R148" s="21">
        <f>COUNTIFS(源数据!$C$1:$C$9352,$R$2,源数据!$A$1:$A$9352,$A$131,源数据!$D$1:$D$9352,B148,源数据!$U$1:$U$9352,"=是")</f>
        <v>0</v>
      </c>
      <c r="S148" s="4"/>
    </row>
    <row r="149" customFormat="1" spans="1:19">
      <c r="A149" s="22"/>
      <c r="B149" s="14" t="e">
        <f t="shared" si="34"/>
        <v>#N/A</v>
      </c>
      <c r="C149" s="21" t="str">
        <f>IF(COUNTIFS(源数据!$C$1:$C$9352,$R$2,源数据!$A$1:$A$9352,$A$131,源数据!$D$1:$D$9352,B149,源数据!$T$1:$T$9352,"=是"),"参加","")</f>
        <v/>
      </c>
      <c r="D149" s="21" t="str">
        <f>IF(COUNTIFS(源数据!$C$1:$C$9352,$R$2,源数据!$A$1:$A$9352,$A$131,源数据!$D$1:$D$9352,B149,源数据!$S$1:$S$9352,"=是"),"参加","")</f>
        <v/>
      </c>
      <c r="E149" s="21">
        <f>COUNTIFS(源数据!$C$1:$C$9352,$R$2,源数据!$A$1:$A$9352,$A$131,源数据!$D$1:$D$9352,B149,源数据!$F$1:$F$9352,"&gt;=1")</f>
        <v>0</v>
      </c>
      <c r="F149" s="21">
        <f>SUMIFS(源数据!$G$2:$G$9352,源数据!$C$2:$C$9352,$R$2,源数据!$D$2:$D$9352,B149,源数据!$A$2:$A$9352,$A$131)</f>
        <v>0</v>
      </c>
      <c r="G149" s="21">
        <f>SUMIFS(源数据!$I$2:$I$9352,源数据!$C$2:$C$9352,$R$2,源数据!$D$2:$D$9352,B149,源数据!$A$2:$A$9352,$A$131)</f>
        <v>0</v>
      </c>
      <c r="H149" s="21">
        <f>SUMIFS(源数据!$H$2:$H$9352,源数据!$C$2:$C$9352,$R$2,源数据!$D$2:$D$9352,B149,源数据!$A$2:$A$9352,$A$131)</f>
        <v>0</v>
      </c>
      <c r="I149" s="21">
        <f>COUNTIFS(源数据!$C$1:$C$9352,$R$2,源数据!$A$1:$A$9352,$A$131,源数据!$D$1:$D$9352,B149,源数据!$J$1:$J$9352,"&gt;=1")</f>
        <v>0</v>
      </c>
      <c r="J149" s="21">
        <f>COUNTIFS(源数据!$C$1:$C$9352,$R$2,源数据!$A$1:$A$9352,$A$131,源数据!$D$1:$D$9352,B149,源数据!$K$1:$K$9352,"=是")</f>
        <v>0</v>
      </c>
      <c r="K149" s="21">
        <f>SUMIFS(源数据!$L$2:$L$9352,源数据!$C$2:$C$9352,$R$2,源数据!$D$2:$D$9352,B149,源数据!$A$2:$A$9352,$A$131)</f>
        <v>0</v>
      </c>
      <c r="L149" s="21">
        <f>SUMIFS(源数据!$M$2:$M$9352,源数据!$C$2:$C$9352,$R$2,源数据!$D$2:$D$9352,B149,源数据!$A$2:$A$9352,$A$131)</f>
        <v>0</v>
      </c>
      <c r="M149" s="30"/>
      <c r="N149" s="30">
        <v>18</v>
      </c>
      <c r="O149" s="30">
        <v>1</v>
      </c>
      <c r="P149" s="21">
        <f>COUNTIFS(源数据!$C$1:$C$9352,$R$2,源数据!$A$1:$A$9352,$A$131,源数据!$D$1:$D$9352,B149,源数据!$Q$1:$Q$9352,"&lt;&gt;")</f>
        <v>0</v>
      </c>
      <c r="Q149" s="21">
        <f>SUMIFS(源数据!$R$2:$R$9352,源数据!$C$2:$C$9352,$R$2,源数据!$D$2:$D$9352,B149,源数据!$A$2:$A$9352,$A$131)</f>
        <v>0</v>
      </c>
      <c r="R149" s="21">
        <f>COUNTIFS(源数据!$C$1:$C$9352,$R$2,源数据!$A$1:$A$9352,$A$131,源数据!$D$1:$D$9352,B149,源数据!$U$1:$U$9352,"=是")</f>
        <v>0</v>
      </c>
      <c r="S149" s="4"/>
    </row>
    <row r="150" customFormat="1" spans="1:19">
      <c r="A150" s="23"/>
      <c r="B150" s="14" t="e">
        <f t="shared" si="34"/>
        <v>#N/A</v>
      </c>
      <c r="C150" s="21" t="str">
        <f>IF(COUNTIFS(源数据!$C$1:$C$9352,$R$2,源数据!$A$1:$A$9352,$A$131,源数据!$D$1:$D$9352,B150,源数据!$T$1:$T$9352,"=是"),"参加","")</f>
        <v/>
      </c>
      <c r="D150" s="21" t="str">
        <f>IF(COUNTIFS(源数据!$C$1:$C$9352,$R$2,源数据!$A$1:$A$9352,$A$131,源数据!$D$1:$D$9352,B150,源数据!$S$1:$S$9352,"=是"),"参加","")</f>
        <v/>
      </c>
      <c r="E150" s="21">
        <f>COUNTIFS(源数据!$C$1:$C$9352,$R$2,源数据!$A$1:$A$9352,$A$131,源数据!$D$1:$D$9352,B150,源数据!$F$1:$F$9352,"&gt;=1")</f>
        <v>0</v>
      </c>
      <c r="F150" s="21">
        <f>SUMIFS(源数据!$G$2:$G$9352,源数据!$C$2:$C$9352,$R$2,源数据!$D$2:$D$9352,B150,源数据!$A$2:$A$9352,$A$131)</f>
        <v>0</v>
      </c>
      <c r="G150" s="21">
        <f>SUMIFS(源数据!$I$2:$I$9352,源数据!$C$2:$C$9352,$R$2,源数据!$D$2:$D$9352,B150,源数据!$A$2:$A$9352,$A$131)</f>
        <v>0</v>
      </c>
      <c r="H150" s="21">
        <f>SUMIFS(源数据!$H$2:$H$9352,源数据!$C$2:$C$9352,$R$2,源数据!$D$2:$D$9352,B150,源数据!$A$2:$A$9352,$A$131)</f>
        <v>0</v>
      </c>
      <c r="I150" s="21">
        <f>COUNTIFS(源数据!$C$1:$C$9352,$R$2,源数据!$A$1:$A$9352,$A$131,源数据!$D$1:$D$9352,B150,源数据!$J$1:$J$9352,"&gt;=1")</f>
        <v>0</v>
      </c>
      <c r="J150" s="21">
        <f>COUNTIFS(源数据!$C$1:$C$9352,$R$2,源数据!$A$1:$A$9352,$A$131,源数据!$D$1:$D$9352,B150,源数据!$K$1:$K$9352,"=是")</f>
        <v>0</v>
      </c>
      <c r="K150" s="21">
        <f>SUMIFS(源数据!$L$2:$L$9352,源数据!$C$2:$C$9352,$R$2,源数据!$D$2:$D$9352,B150,源数据!$A$2:$A$9352,$A$131)</f>
        <v>0</v>
      </c>
      <c r="L150" s="21">
        <f>SUMIFS(源数据!$M$2:$M$9352,源数据!$C$2:$C$9352,$R$2,源数据!$D$2:$D$9352,B150,源数据!$A$2:$A$9352,$A$131)</f>
        <v>0</v>
      </c>
      <c r="M150" s="30"/>
      <c r="N150" s="30">
        <v>18</v>
      </c>
      <c r="O150" s="30">
        <v>1</v>
      </c>
      <c r="P150" s="21">
        <f>COUNTIFS(源数据!$C$1:$C$9352,$R$2,源数据!$A$1:$A$9352,$A$131,源数据!$D$1:$D$9352,B150,源数据!$Q$1:$Q$9352,"&lt;&gt;")</f>
        <v>0</v>
      </c>
      <c r="Q150" s="21">
        <f>SUMIFS(源数据!$R$2:$R$9352,源数据!$C$2:$C$9352,$R$2,源数据!$D$2:$D$9352,B150,源数据!$A$2:$A$9352,$A$131)</f>
        <v>0</v>
      </c>
      <c r="R150" s="21">
        <f>COUNTIFS(源数据!$C$1:$C$9352,$R$2,源数据!$A$1:$A$9352,$A$131,源数据!$D$1:$D$9352,B150,源数据!$U$1:$U$9352,"=是")</f>
        <v>0</v>
      </c>
      <c r="S150" s="4"/>
    </row>
    <row r="151" customFormat="1" spans="1:19">
      <c r="A151" s="16" t="s">
        <v>70</v>
      </c>
      <c r="B151" s="17" t="s">
        <v>71</v>
      </c>
      <c r="C151" s="24">
        <f>COUNTIF(C131:C150,"参加")</f>
        <v>0</v>
      </c>
      <c r="D151" s="24">
        <f>COUNTIF(D131:D150,"参加")</f>
        <v>0</v>
      </c>
      <c r="E151" s="24">
        <f>COUNTIF(E131:E150,"&gt;="&amp;$U$4)</f>
        <v>0</v>
      </c>
      <c r="F151" s="24">
        <f>COUNTIF(F131:F150,"&gt;="&amp;$U$5)</f>
        <v>0</v>
      </c>
      <c r="G151" s="24">
        <f>COUNTIF(G131:G144,"&gt;=7")</f>
        <v>0</v>
      </c>
      <c r="H151" s="24">
        <f>COUNTIF(H131:H144,"&gt;=7")</f>
        <v>0</v>
      </c>
      <c r="I151" s="24">
        <f>COUNTIF(I131:I150,"&gt;="&amp;$U$8)</f>
        <v>0</v>
      </c>
      <c r="J151" s="24">
        <f>COUNTIF(J131:J150,"&gt;="&amp;$U$9)</f>
        <v>0</v>
      </c>
      <c r="K151" s="24">
        <f>COUNTIF(K131:K150,"&gt;="&amp;$U$10)</f>
        <v>0</v>
      </c>
      <c r="L151" s="24">
        <f>COUNTIF(L131:L150,"&gt;="&amp;$U$11)</f>
        <v>0</v>
      </c>
      <c r="M151" s="24"/>
      <c r="N151" s="24"/>
      <c r="O151" s="24"/>
      <c r="P151" s="24">
        <f>COUNTIF(P131:P150,"&gt;="&amp;$U$12)</f>
        <v>0</v>
      </c>
      <c r="Q151" s="24">
        <f>COUNTIF(Q131:Q144,"&gt;=1")</f>
        <v>0</v>
      </c>
      <c r="R151" s="24">
        <f>COUNTIF(R131:R150,"&gt;="&amp;$U$14)</f>
        <v>0</v>
      </c>
      <c r="S151" s="4"/>
    </row>
    <row r="152" customFormat="1" spans="1:19">
      <c r="A152" s="17">
        <f>B2</f>
        <v>11</v>
      </c>
      <c r="B152" s="17" t="s">
        <v>72</v>
      </c>
      <c r="C152" s="18">
        <f>C151/A152</f>
        <v>0</v>
      </c>
      <c r="D152" s="18">
        <f>D151/A152</f>
        <v>0</v>
      </c>
      <c r="E152" s="18">
        <f>E151/A152</f>
        <v>0</v>
      </c>
      <c r="F152" s="18">
        <f>F151/A152</f>
        <v>0</v>
      </c>
      <c r="G152" s="18">
        <f>G151/A152</f>
        <v>0</v>
      </c>
      <c r="H152" s="18">
        <f>H151/A152</f>
        <v>0</v>
      </c>
      <c r="I152" s="18">
        <f>I151/A152</f>
        <v>0</v>
      </c>
      <c r="J152" s="18">
        <f>J151/A152</f>
        <v>0</v>
      </c>
      <c r="K152" s="18">
        <f>K151/A152</f>
        <v>0</v>
      </c>
      <c r="L152" s="18">
        <f>L151/A152</f>
        <v>0</v>
      </c>
      <c r="M152" s="17"/>
      <c r="N152" s="17"/>
      <c r="O152" s="17"/>
      <c r="P152" s="18">
        <f>P151/A152</f>
        <v>0</v>
      </c>
      <c r="Q152" s="18">
        <f>Q151/A152</f>
        <v>0</v>
      </c>
      <c r="R152" s="18">
        <f>R151/A152</f>
        <v>0</v>
      </c>
      <c r="S152" s="4"/>
    </row>
  </sheetData>
  <mergeCells count="9">
    <mergeCell ref="B1:R1"/>
    <mergeCell ref="P2:Q2"/>
    <mergeCell ref="A3:A8"/>
    <mergeCell ref="A11:A31"/>
    <mergeCell ref="A35:A54"/>
    <mergeCell ref="A59:A78"/>
    <mergeCell ref="A83:A102"/>
    <mergeCell ref="A107:A126"/>
    <mergeCell ref="A131:A150"/>
  </mergeCells>
  <dataValidations count="2">
    <dataValidation type="list" allowBlank="1" showInputMessage="1" showErrorMessage="1" sqref="L2">
      <formula1>"一月份,二月份,三月份,四月份,五月份,六月份,七月份,八月份,九月份,十月份,十一月,十二月"</formula1>
    </dataValidation>
    <dataValidation type="list" allowBlank="1" showInputMessage="1" showErrorMessage="1" sqref="R2">
      <formula1>学员资料表!$G$2:$G$2000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67"/>
  <sheetViews>
    <sheetView zoomScale="145" zoomScaleNormal="145" topLeftCell="A170" workbookViewId="0">
      <selection activeCell="A270" sqref="A270:A276"/>
    </sheetView>
  </sheetViews>
  <sheetFormatPr defaultColWidth="12.4038461538462" defaultRowHeight="16.8" outlineLevelCol="7"/>
  <cols>
    <col min="2" max="16384" width="12.4038461538462" customWidth="1"/>
  </cols>
  <sheetData>
    <row r="1" spans="1:6">
      <c r="A1" t="s">
        <v>22</v>
      </c>
      <c r="B1" t="s">
        <v>24</v>
      </c>
      <c r="C1" t="s">
        <v>0</v>
      </c>
      <c r="D1" t="s">
        <v>75</v>
      </c>
      <c r="E1" t="s">
        <v>76</v>
      </c>
      <c r="F1" t="s">
        <v>77</v>
      </c>
    </row>
    <row r="2" spans="2:8">
      <c r="B2" t="s">
        <v>78</v>
      </c>
      <c r="D2" s="1">
        <v>44562</v>
      </c>
      <c r="E2" s="2">
        <v>44562</v>
      </c>
      <c r="H2" s="3"/>
    </row>
    <row r="3" spans="2:5">
      <c r="B3" t="s">
        <v>78</v>
      </c>
      <c r="D3" s="1">
        <v>44563</v>
      </c>
      <c r="E3" s="2">
        <v>44563</v>
      </c>
    </row>
    <row r="4" spans="2:5">
      <c r="B4" t="s">
        <v>78</v>
      </c>
      <c r="D4" s="1">
        <v>44564</v>
      </c>
      <c r="E4" s="2">
        <v>44564</v>
      </c>
    </row>
    <row r="5" spans="2:5">
      <c r="B5" t="s">
        <v>78</v>
      </c>
      <c r="D5" s="1">
        <v>44565</v>
      </c>
      <c r="E5" s="2">
        <v>44565</v>
      </c>
    </row>
    <row r="6" spans="2:5">
      <c r="B6" t="s">
        <v>78</v>
      </c>
      <c r="D6" s="1">
        <v>44566</v>
      </c>
      <c r="E6" s="2">
        <v>44566</v>
      </c>
    </row>
    <row r="7" spans="2:5">
      <c r="B7" t="s">
        <v>78</v>
      </c>
      <c r="D7" s="1">
        <v>44567</v>
      </c>
      <c r="E7" s="2">
        <v>44567</v>
      </c>
    </row>
    <row r="8" spans="2:5">
      <c r="B8" t="s">
        <v>78</v>
      </c>
      <c r="D8" s="1">
        <v>44568</v>
      </c>
      <c r="E8" s="2">
        <v>44568</v>
      </c>
    </row>
    <row r="9" spans="2:5">
      <c r="B9" t="s">
        <v>78</v>
      </c>
      <c r="D9" s="1">
        <v>44569</v>
      </c>
      <c r="E9" s="2">
        <v>44569</v>
      </c>
    </row>
    <row r="10" spans="2:5">
      <c r="B10" t="s">
        <v>78</v>
      </c>
      <c r="D10" s="1">
        <v>44570</v>
      </c>
      <c r="E10" s="2">
        <v>44570</v>
      </c>
    </row>
    <row r="11" spans="2:5">
      <c r="B11" t="s">
        <v>78</v>
      </c>
      <c r="D11" s="1">
        <v>44571</v>
      </c>
      <c r="E11" s="2">
        <v>44571</v>
      </c>
    </row>
    <row r="12" spans="2:5">
      <c r="B12" t="s">
        <v>78</v>
      </c>
      <c r="D12" s="1">
        <v>44572</v>
      </c>
      <c r="E12" s="2">
        <v>44572</v>
      </c>
    </row>
    <row r="13" spans="2:5">
      <c r="B13" t="s">
        <v>78</v>
      </c>
      <c r="D13" s="1">
        <v>44573</v>
      </c>
      <c r="E13" s="2">
        <v>44573</v>
      </c>
    </row>
    <row r="14" spans="2:5">
      <c r="B14" t="s">
        <v>78</v>
      </c>
      <c r="D14" s="1">
        <v>44574</v>
      </c>
      <c r="E14" s="2">
        <v>44574</v>
      </c>
    </row>
    <row r="15" spans="2:5">
      <c r="B15" t="s">
        <v>78</v>
      </c>
      <c r="D15" s="1">
        <v>44575</v>
      </c>
      <c r="E15" s="2">
        <v>44575</v>
      </c>
    </row>
    <row r="16" spans="2:5">
      <c r="B16" t="s">
        <v>78</v>
      </c>
      <c r="D16" s="1">
        <v>44576</v>
      </c>
      <c r="E16" s="2">
        <v>44576</v>
      </c>
    </row>
    <row r="17" spans="2:5">
      <c r="B17" t="s">
        <v>78</v>
      </c>
      <c r="D17" s="1">
        <v>44577</v>
      </c>
      <c r="E17" s="2">
        <v>44577</v>
      </c>
    </row>
    <row r="18" spans="2:5">
      <c r="B18" t="s">
        <v>78</v>
      </c>
      <c r="D18" s="1">
        <v>44578</v>
      </c>
      <c r="E18" s="2">
        <v>44578</v>
      </c>
    </row>
    <row r="19" spans="2:5">
      <c r="B19" t="s">
        <v>78</v>
      </c>
      <c r="D19" s="1">
        <v>44579</v>
      </c>
      <c r="E19" s="2">
        <v>44579</v>
      </c>
    </row>
    <row r="20" spans="2:8">
      <c r="B20" t="s">
        <v>78</v>
      </c>
      <c r="D20" s="1">
        <v>44580</v>
      </c>
      <c r="E20" s="2">
        <v>44580</v>
      </c>
      <c r="H20" s="4"/>
    </row>
    <row r="21" spans="2:5">
      <c r="B21" t="s">
        <v>78</v>
      </c>
      <c r="D21" s="1">
        <v>44581</v>
      </c>
      <c r="E21" s="2">
        <v>44581</v>
      </c>
    </row>
    <row r="22" spans="2:5">
      <c r="B22" t="s">
        <v>78</v>
      </c>
      <c r="D22" s="1">
        <v>44582</v>
      </c>
      <c r="E22" s="2">
        <v>44582</v>
      </c>
    </row>
    <row r="23" spans="2:5">
      <c r="B23" t="s">
        <v>78</v>
      </c>
      <c r="D23" s="1">
        <v>44583</v>
      </c>
      <c r="E23" s="2">
        <v>44583</v>
      </c>
    </row>
    <row r="24" spans="2:8">
      <c r="B24" t="s">
        <v>78</v>
      </c>
      <c r="D24" s="1">
        <v>44584</v>
      </c>
      <c r="E24" s="2">
        <v>44584</v>
      </c>
      <c r="H24" s="4"/>
    </row>
    <row r="25" spans="2:8">
      <c r="B25" t="s">
        <v>78</v>
      </c>
      <c r="D25" s="1">
        <v>44585</v>
      </c>
      <c r="E25" s="2">
        <v>44585</v>
      </c>
      <c r="H25" s="3"/>
    </row>
    <row r="26" spans="2:5">
      <c r="B26" t="s">
        <v>78</v>
      </c>
      <c r="D26" s="1">
        <v>44586</v>
      </c>
      <c r="E26" s="2">
        <v>44586</v>
      </c>
    </row>
    <row r="27" spans="2:5">
      <c r="B27" t="s">
        <v>78</v>
      </c>
      <c r="D27" s="1">
        <v>44587</v>
      </c>
      <c r="E27" s="2">
        <v>44587</v>
      </c>
    </row>
    <row r="28" spans="2:5">
      <c r="B28" t="s">
        <v>78</v>
      </c>
      <c r="D28" s="1">
        <v>44588</v>
      </c>
      <c r="E28" s="2">
        <v>44588</v>
      </c>
    </row>
    <row r="29" spans="2:5">
      <c r="B29" t="s">
        <v>78</v>
      </c>
      <c r="D29" s="1">
        <v>44589</v>
      </c>
      <c r="E29" s="2">
        <v>44589</v>
      </c>
    </row>
    <row r="30" spans="2:5">
      <c r="B30" t="s">
        <v>78</v>
      </c>
      <c r="D30" s="1">
        <v>44590</v>
      </c>
      <c r="E30" s="2">
        <v>44590</v>
      </c>
    </row>
    <row r="31" spans="2:5">
      <c r="B31" t="s">
        <v>78</v>
      </c>
      <c r="D31" s="1">
        <v>44591</v>
      </c>
      <c r="E31" s="2">
        <v>44591</v>
      </c>
    </row>
    <row r="32" spans="2:5">
      <c r="B32" t="s">
        <v>78</v>
      </c>
      <c r="D32" s="1">
        <v>44592</v>
      </c>
      <c r="E32" s="2">
        <v>44592</v>
      </c>
    </row>
    <row r="33" spans="2:5">
      <c r="B33" t="s">
        <v>79</v>
      </c>
      <c r="D33" s="1">
        <v>44593</v>
      </c>
      <c r="E33" s="2">
        <v>44593</v>
      </c>
    </row>
    <row r="34" spans="2:5">
      <c r="B34" t="s">
        <v>79</v>
      </c>
      <c r="D34" s="1">
        <v>44594</v>
      </c>
      <c r="E34" s="2">
        <v>44594</v>
      </c>
    </row>
    <row r="35" spans="2:5">
      <c r="B35" t="s">
        <v>79</v>
      </c>
      <c r="D35" s="1">
        <v>44595</v>
      </c>
      <c r="E35" s="2">
        <v>44595</v>
      </c>
    </row>
    <row r="36" spans="2:5">
      <c r="B36" t="s">
        <v>79</v>
      </c>
      <c r="D36" s="1">
        <v>44596</v>
      </c>
      <c r="E36" s="2">
        <v>44596</v>
      </c>
    </row>
    <row r="37" spans="2:5">
      <c r="B37" t="s">
        <v>79</v>
      </c>
      <c r="D37" s="1">
        <v>44597</v>
      </c>
      <c r="E37" s="2">
        <v>44597</v>
      </c>
    </row>
    <row r="38" spans="2:5">
      <c r="B38" t="s">
        <v>79</v>
      </c>
      <c r="D38" s="1">
        <v>44598</v>
      </c>
      <c r="E38" s="2">
        <v>44598</v>
      </c>
    </row>
    <row r="39" spans="2:5">
      <c r="B39" t="s">
        <v>79</v>
      </c>
      <c r="D39" s="1">
        <v>44599</v>
      </c>
      <c r="E39" s="2">
        <v>44599</v>
      </c>
    </row>
    <row r="40" spans="2:5">
      <c r="B40" t="s">
        <v>79</v>
      </c>
      <c r="D40" s="1">
        <v>44600</v>
      </c>
      <c r="E40" s="2">
        <v>44600</v>
      </c>
    </row>
    <row r="41" spans="2:5">
      <c r="B41" t="s">
        <v>79</v>
      </c>
      <c r="D41" s="1">
        <v>44601</v>
      </c>
      <c r="E41" s="2">
        <v>44601</v>
      </c>
    </row>
    <row r="42" spans="2:5">
      <c r="B42" t="s">
        <v>79</v>
      </c>
      <c r="D42" s="1">
        <v>44602</v>
      </c>
      <c r="E42" s="2">
        <v>44602</v>
      </c>
    </row>
    <row r="43" spans="2:5">
      <c r="B43" t="s">
        <v>79</v>
      </c>
      <c r="D43" s="1">
        <v>44603</v>
      </c>
      <c r="E43" s="2">
        <v>44603</v>
      </c>
    </row>
    <row r="44" spans="2:5">
      <c r="B44" t="s">
        <v>79</v>
      </c>
      <c r="D44" s="1">
        <v>44604</v>
      </c>
      <c r="E44" s="2">
        <v>44604</v>
      </c>
    </row>
    <row r="45" spans="2:5">
      <c r="B45" t="s">
        <v>79</v>
      </c>
      <c r="D45" s="1">
        <v>44605</v>
      </c>
      <c r="E45" s="2">
        <v>44605</v>
      </c>
    </row>
    <row r="46" spans="2:5">
      <c r="B46" t="s">
        <v>79</v>
      </c>
      <c r="D46" s="1">
        <v>44606</v>
      </c>
      <c r="E46" s="2">
        <v>44606</v>
      </c>
    </row>
    <row r="47" spans="2:5">
      <c r="B47" t="s">
        <v>79</v>
      </c>
      <c r="D47" s="1">
        <v>44607</v>
      </c>
      <c r="E47" s="2">
        <v>44607</v>
      </c>
    </row>
    <row r="48" spans="2:5">
      <c r="B48" t="s">
        <v>79</v>
      </c>
      <c r="D48" s="1">
        <v>44608</v>
      </c>
      <c r="E48" s="2">
        <v>44608</v>
      </c>
    </row>
    <row r="49" spans="2:5">
      <c r="B49" t="s">
        <v>79</v>
      </c>
      <c r="D49" s="1">
        <v>44609</v>
      </c>
      <c r="E49" s="2">
        <v>44609</v>
      </c>
    </row>
    <row r="50" spans="2:5">
      <c r="B50" t="s">
        <v>79</v>
      </c>
      <c r="D50" s="1">
        <v>44610</v>
      </c>
      <c r="E50" s="2">
        <v>44610</v>
      </c>
    </row>
    <row r="51" spans="2:5">
      <c r="B51" t="s">
        <v>79</v>
      </c>
      <c r="D51" s="1">
        <v>44611</v>
      </c>
      <c r="E51" s="2">
        <v>44611</v>
      </c>
    </row>
    <row r="52" spans="2:5">
      <c r="B52" t="s">
        <v>79</v>
      </c>
      <c r="D52" s="1">
        <v>44612</v>
      </c>
      <c r="E52" s="2">
        <v>44612</v>
      </c>
    </row>
    <row r="53" spans="2:5">
      <c r="B53" t="s">
        <v>79</v>
      </c>
      <c r="D53" s="1">
        <v>44613</v>
      </c>
      <c r="E53" s="2">
        <v>44613</v>
      </c>
    </row>
    <row r="54" spans="2:5">
      <c r="B54" t="s">
        <v>79</v>
      </c>
      <c r="D54" s="1">
        <v>44614</v>
      </c>
      <c r="E54" s="2">
        <v>44614</v>
      </c>
    </row>
    <row r="55" spans="2:5">
      <c r="B55" t="s">
        <v>79</v>
      </c>
      <c r="D55" s="1">
        <v>44615</v>
      </c>
      <c r="E55" s="2">
        <v>44615</v>
      </c>
    </row>
    <row r="56" spans="2:5">
      <c r="B56" t="s">
        <v>79</v>
      </c>
      <c r="D56" s="1">
        <v>44616</v>
      </c>
      <c r="E56" s="2">
        <v>44616</v>
      </c>
    </row>
    <row r="57" spans="2:5">
      <c r="B57" t="s">
        <v>79</v>
      </c>
      <c r="D57" s="1">
        <v>44617</v>
      </c>
      <c r="E57" s="2">
        <v>44617</v>
      </c>
    </row>
    <row r="58" spans="2:5">
      <c r="B58" t="s">
        <v>79</v>
      </c>
      <c r="D58" s="1">
        <v>44618</v>
      </c>
      <c r="E58" s="2">
        <v>44618</v>
      </c>
    </row>
    <row r="59" spans="2:5">
      <c r="B59" t="s">
        <v>79</v>
      </c>
      <c r="D59" s="1">
        <v>44619</v>
      </c>
      <c r="E59" s="2">
        <v>44619</v>
      </c>
    </row>
    <row r="60" spans="2:5">
      <c r="B60" t="s">
        <v>79</v>
      </c>
      <c r="D60" s="1">
        <v>44620</v>
      </c>
      <c r="E60" s="2">
        <v>44620</v>
      </c>
    </row>
    <row r="61" spans="2:5">
      <c r="B61" t="s">
        <v>80</v>
      </c>
      <c r="D61" s="1">
        <v>44621</v>
      </c>
      <c r="E61" s="2">
        <v>44621</v>
      </c>
    </row>
    <row r="62" spans="2:5">
      <c r="B62" t="s">
        <v>80</v>
      </c>
      <c r="D62" s="1">
        <v>44622</v>
      </c>
      <c r="E62" s="2">
        <v>44622</v>
      </c>
    </row>
    <row r="63" spans="2:5">
      <c r="B63" t="s">
        <v>80</v>
      </c>
      <c r="D63" s="1">
        <v>44623</v>
      </c>
      <c r="E63" s="2">
        <v>44623</v>
      </c>
    </row>
    <row r="64" spans="2:5">
      <c r="B64" t="s">
        <v>80</v>
      </c>
      <c r="D64" s="1">
        <v>44624</v>
      </c>
      <c r="E64" s="2">
        <v>44624</v>
      </c>
    </row>
    <row r="65" spans="2:5">
      <c r="B65" t="s">
        <v>80</v>
      </c>
      <c r="D65" s="1">
        <v>44625</v>
      </c>
      <c r="E65" s="2">
        <v>44625</v>
      </c>
    </row>
    <row r="66" spans="2:5">
      <c r="B66" t="s">
        <v>80</v>
      </c>
      <c r="D66" s="1">
        <v>44626</v>
      </c>
      <c r="E66" s="2">
        <v>44626</v>
      </c>
    </row>
    <row r="67" spans="2:5">
      <c r="B67" t="s">
        <v>80</v>
      </c>
      <c r="D67" s="1">
        <v>44627</v>
      </c>
      <c r="E67" s="2">
        <v>44627</v>
      </c>
    </row>
    <row r="68" spans="2:5">
      <c r="B68" t="s">
        <v>80</v>
      </c>
      <c r="D68" s="1">
        <v>44628</v>
      </c>
      <c r="E68" s="2">
        <v>44628</v>
      </c>
    </row>
    <row r="69" spans="2:5">
      <c r="B69" t="s">
        <v>80</v>
      </c>
      <c r="D69" s="1">
        <v>44629</v>
      </c>
      <c r="E69" s="2">
        <v>44629</v>
      </c>
    </row>
    <row r="70" spans="2:5">
      <c r="B70" t="s">
        <v>80</v>
      </c>
      <c r="D70" s="1">
        <v>44630</v>
      </c>
      <c r="E70" s="2">
        <v>44630</v>
      </c>
    </row>
    <row r="71" spans="2:5">
      <c r="B71" t="s">
        <v>80</v>
      </c>
      <c r="D71" s="1">
        <v>44631</v>
      </c>
      <c r="E71" s="2">
        <v>44631</v>
      </c>
    </row>
    <row r="72" spans="2:5">
      <c r="B72" t="s">
        <v>80</v>
      </c>
      <c r="D72" s="1">
        <v>44632</v>
      </c>
      <c r="E72" s="2">
        <v>44632</v>
      </c>
    </row>
    <row r="73" spans="2:5">
      <c r="B73" t="s">
        <v>80</v>
      </c>
      <c r="D73" s="1">
        <v>44633</v>
      </c>
      <c r="E73" s="2">
        <v>44633</v>
      </c>
    </row>
    <row r="74" spans="2:5">
      <c r="B74" t="s">
        <v>80</v>
      </c>
      <c r="D74" s="1">
        <v>44634</v>
      </c>
      <c r="E74" s="2">
        <v>44634</v>
      </c>
    </row>
    <row r="75" spans="2:5">
      <c r="B75" t="s">
        <v>80</v>
      </c>
      <c r="D75" s="1">
        <v>44635</v>
      </c>
      <c r="E75" s="2">
        <v>44635</v>
      </c>
    </row>
    <row r="76" spans="2:5">
      <c r="B76" t="s">
        <v>80</v>
      </c>
      <c r="D76" s="1">
        <v>44636</v>
      </c>
      <c r="E76" s="2">
        <v>44636</v>
      </c>
    </row>
    <row r="77" spans="2:5">
      <c r="B77" t="s">
        <v>80</v>
      </c>
      <c r="D77" s="1">
        <v>44637</v>
      </c>
      <c r="E77" s="2">
        <v>44637</v>
      </c>
    </row>
    <row r="78" spans="2:5">
      <c r="B78" t="s">
        <v>80</v>
      </c>
      <c r="D78" s="1">
        <v>44638</v>
      </c>
      <c r="E78" s="2">
        <v>44638</v>
      </c>
    </row>
    <row r="79" spans="2:5">
      <c r="B79" t="s">
        <v>80</v>
      </c>
      <c r="D79" s="1">
        <v>44639</v>
      </c>
      <c r="E79" s="2">
        <v>44639</v>
      </c>
    </row>
    <row r="80" spans="2:5">
      <c r="B80" t="s">
        <v>80</v>
      </c>
      <c r="D80" s="1">
        <v>44640</v>
      </c>
      <c r="E80" s="2">
        <v>44640</v>
      </c>
    </row>
    <row r="81" spans="2:5">
      <c r="B81" t="s">
        <v>80</v>
      </c>
      <c r="D81" s="1">
        <v>44641</v>
      </c>
      <c r="E81" s="2">
        <v>44641</v>
      </c>
    </row>
    <row r="82" spans="2:5">
      <c r="B82" t="s">
        <v>80</v>
      </c>
      <c r="D82" s="1">
        <v>44642</v>
      </c>
      <c r="E82" s="2">
        <v>44642</v>
      </c>
    </row>
    <row r="83" spans="2:5">
      <c r="B83" t="s">
        <v>80</v>
      </c>
      <c r="D83" s="1">
        <v>44643</v>
      </c>
      <c r="E83" s="2">
        <v>44643</v>
      </c>
    </row>
    <row r="84" spans="2:5">
      <c r="B84" t="s">
        <v>80</v>
      </c>
      <c r="D84" s="1">
        <v>44644</v>
      </c>
      <c r="E84" s="2">
        <v>44644</v>
      </c>
    </row>
    <row r="85" spans="2:5">
      <c r="B85" t="s">
        <v>80</v>
      </c>
      <c r="D85" s="1">
        <v>44645</v>
      </c>
      <c r="E85" s="2">
        <v>44645</v>
      </c>
    </row>
    <row r="86" spans="2:5">
      <c r="B86" t="s">
        <v>80</v>
      </c>
      <c r="D86" s="1">
        <v>44646</v>
      </c>
      <c r="E86" s="2">
        <v>44646</v>
      </c>
    </row>
    <row r="87" spans="2:5">
      <c r="B87" t="s">
        <v>80</v>
      </c>
      <c r="D87" s="1">
        <v>44647</v>
      </c>
      <c r="E87" s="2">
        <v>44647</v>
      </c>
    </row>
    <row r="88" spans="2:5">
      <c r="B88" t="s">
        <v>80</v>
      </c>
      <c r="D88" s="1">
        <v>44648</v>
      </c>
      <c r="E88" s="2">
        <v>44648</v>
      </c>
    </row>
    <row r="89" spans="2:5">
      <c r="B89" t="s">
        <v>80</v>
      </c>
      <c r="D89" s="1">
        <v>44649</v>
      </c>
      <c r="E89" s="2">
        <v>44649</v>
      </c>
    </row>
    <row r="90" spans="2:5">
      <c r="B90" t="s">
        <v>80</v>
      </c>
      <c r="D90" s="1">
        <v>44650</v>
      </c>
      <c r="E90" s="2">
        <v>44650</v>
      </c>
    </row>
    <row r="91" spans="2:5">
      <c r="B91" t="s">
        <v>80</v>
      </c>
      <c r="D91" s="1">
        <v>44651</v>
      </c>
      <c r="E91" s="2">
        <v>44651</v>
      </c>
    </row>
    <row r="92" spans="2:5">
      <c r="B92" t="s">
        <v>80</v>
      </c>
      <c r="D92" s="1">
        <v>44652</v>
      </c>
      <c r="E92" s="2">
        <v>44652</v>
      </c>
    </row>
    <row r="93" spans="2:5">
      <c r="B93" t="s">
        <v>80</v>
      </c>
      <c r="D93" s="1">
        <v>44653</v>
      </c>
      <c r="E93" s="2">
        <v>44653</v>
      </c>
    </row>
    <row r="94" spans="2:5">
      <c r="B94" t="s">
        <v>80</v>
      </c>
      <c r="D94" s="1">
        <v>44654</v>
      </c>
      <c r="E94" s="2">
        <v>44654</v>
      </c>
    </row>
    <row r="95" spans="1:5">
      <c r="A95" t="s">
        <v>46</v>
      </c>
      <c r="B95" t="s">
        <v>81</v>
      </c>
      <c r="C95" t="s">
        <v>82</v>
      </c>
      <c r="D95" s="1">
        <v>44655</v>
      </c>
      <c r="E95" s="2">
        <v>44655</v>
      </c>
    </row>
    <row r="96" spans="1:5">
      <c r="A96" t="s">
        <v>46</v>
      </c>
      <c r="B96" t="s">
        <v>81</v>
      </c>
      <c r="C96" t="s">
        <v>82</v>
      </c>
      <c r="D96" s="1">
        <v>44656</v>
      </c>
      <c r="E96" s="2">
        <v>44656</v>
      </c>
    </row>
    <row r="97" spans="1:5">
      <c r="A97" t="s">
        <v>46</v>
      </c>
      <c r="B97" t="s">
        <v>81</v>
      </c>
      <c r="C97" t="s">
        <v>82</v>
      </c>
      <c r="D97" s="1">
        <v>44657</v>
      </c>
      <c r="E97" s="2">
        <v>44657</v>
      </c>
    </row>
    <row r="98" spans="1:5">
      <c r="A98" t="s">
        <v>46</v>
      </c>
      <c r="B98" t="s">
        <v>81</v>
      </c>
      <c r="C98" t="s">
        <v>82</v>
      </c>
      <c r="D98" s="1">
        <v>44658</v>
      </c>
      <c r="E98" s="2">
        <v>44658</v>
      </c>
    </row>
    <row r="99" spans="1:5">
      <c r="A99" t="s">
        <v>46</v>
      </c>
      <c r="B99" t="s">
        <v>81</v>
      </c>
      <c r="C99" t="s">
        <v>82</v>
      </c>
      <c r="D99" s="1">
        <v>44659</v>
      </c>
      <c r="E99" s="2">
        <v>44659</v>
      </c>
    </row>
    <row r="100" spans="1:5">
      <c r="A100" t="s">
        <v>46</v>
      </c>
      <c r="B100" t="s">
        <v>81</v>
      </c>
      <c r="C100" t="s">
        <v>82</v>
      </c>
      <c r="D100" s="1">
        <v>44660</v>
      </c>
      <c r="E100" s="2">
        <v>44660</v>
      </c>
    </row>
    <row r="101" spans="1:5">
      <c r="A101" t="s">
        <v>46</v>
      </c>
      <c r="B101" t="s">
        <v>81</v>
      </c>
      <c r="C101" t="s">
        <v>82</v>
      </c>
      <c r="D101" s="1">
        <v>44661</v>
      </c>
      <c r="E101" s="2">
        <v>44661</v>
      </c>
    </row>
    <row r="102" spans="1:5">
      <c r="A102" t="s">
        <v>48</v>
      </c>
      <c r="B102" t="s">
        <v>81</v>
      </c>
      <c r="C102" t="s">
        <v>83</v>
      </c>
      <c r="D102" s="1">
        <v>44662</v>
      </c>
      <c r="E102" s="2">
        <v>44662</v>
      </c>
    </row>
    <row r="103" spans="1:5">
      <c r="A103" t="s">
        <v>48</v>
      </c>
      <c r="B103" t="s">
        <v>81</v>
      </c>
      <c r="C103" t="s">
        <v>83</v>
      </c>
      <c r="D103" s="1">
        <v>44663</v>
      </c>
      <c r="E103" s="2">
        <v>44663</v>
      </c>
    </row>
    <row r="104" spans="1:5">
      <c r="A104" t="s">
        <v>48</v>
      </c>
      <c r="B104" t="s">
        <v>81</v>
      </c>
      <c r="C104" t="s">
        <v>83</v>
      </c>
      <c r="D104" s="1">
        <v>44664</v>
      </c>
      <c r="E104" s="2">
        <v>44664</v>
      </c>
    </row>
    <row r="105" spans="1:5">
      <c r="A105" t="s">
        <v>48</v>
      </c>
      <c r="B105" t="s">
        <v>81</v>
      </c>
      <c r="C105" t="s">
        <v>83</v>
      </c>
      <c r="D105" s="1">
        <v>44665</v>
      </c>
      <c r="E105" s="2">
        <v>44665</v>
      </c>
    </row>
    <row r="106" spans="1:5">
      <c r="A106" t="s">
        <v>48</v>
      </c>
      <c r="B106" t="s">
        <v>81</v>
      </c>
      <c r="C106" t="s">
        <v>83</v>
      </c>
      <c r="D106" s="1">
        <v>44666</v>
      </c>
      <c r="E106" s="2">
        <v>44666</v>
      </c>
    </row>
    <row r="107" spans="1:5">
      <c r="A107" t="s">
        <v>48</v>
      </c>
      <c r="B107" t="s">
        <v>81</v>
      </c>
      <c r="C107" t="s">
        <v>83</v>
      </c>
      <c r="D107" s="1">
        <v>44667</v>
      </c>
      <c r="E107" s="2">
        <v>44667</v>
      </c>
    </row>
    <row r="108" spans="1:5">
      <c r="A108" t="s">
        <v>48</v>
      </c>
      <c r="B108" t="s">
        <v>81</v>
      </c>
      <c r="C108" t="s">
        <v>83</v>
      </c>
      <c r="D108" s="1">
        <v>44668</v>
      </c>
      <c r="E108" s="2">
        <v>44668</v>
      </c>
    </row>
    <row r="109" spans="1:5">
      <c r="A109" t="s">
        <v>49</v>
      </c>
      <c r="B109" t="s">
        <v>81</v>
      </c>
      <c r="C109" t="s">
        <v>84</v>
      </c>
      <c r="D109" s="1">
        <v>44669</v>
      </c>
      <c r="E109" s="2">
        <v>44669</v>
      </c>
    </row>
    <row r="110" spans="1:5">
      <c r="A110" t="s">
        <v>49</v>
      </c>
      <c r="B110" t="s">
        <v>81</v>
      </c>
      <c r="C110" t="s">
        <v>84</v>
      </c>
      <c r="D110" s="1">
        <v>44670</v>
      </c>
      <c r="E110" s="2">
        <v>44670</v>
      </c>
    </row>
    <row r="111" spans="1:5">
      <c r="A111" t="s">
        <v>49</v>
      </c>
      <c r="B111" t="s">
        <v>81</v>
      </c>
      <c r="C111" t="s">
        <v>84</v>
      </c>
      <c r="D111" s="1">
        <v>44671</v>
      </c>
      <c r="E111" s="2">
        <v>44671</v>
      </c>
    </row>
    <row r="112" spans="1:5">
      <c r="A112" t="s">
        <v>49</v>
      </c>
      <c r="B112" t="s">
        <v>81</v>
      </c>
      <c r="C112" t="s">
        <v>84</v>
      </c>
      <c r="D112" s="1">
        <v>44672</v>
      </c>
      <c r="E112" s="2">
        <v>44672</v>
      </c>
    </row>
    <row r="113" spans="1:5">
      <c r="A113" t="s">
        <v>49</v>
      </c>
      <c r="B113" t="s">
        <v>81</v>
      </c>
      <c r="C113" t="s">
        <v>84</v>
      </c>
      <c r="D113" s="1">
        <v>44673</v>
      </c>
      <c r="E113" s="2">
        <v>44673</v>
      </c>
    </row>
    <row r="114" spans="1:5">
      <c r="A114" t="s">
        <v>49</v>
      </c>
      <c r="B114" t="s">
        <v>81</v>
      </c>
      <c r="C114" t="s">
        <v>84</v>
      </c>
      <c r="D114" s="1">
        <v>44674</v>
      </c>
      <c r="E114" s="2">
        <v>44674</v>
      </c>
    </row>
    <row r="115" spans="1:5">
      <c r="A115" t="s">
        <v>49</v>
      </c>
      <c r="B115" t="s">
        <v>81</v>
      </c>
      <c r="C115" t="s">
        <v>84</v>
      </c>
      <c r="D115" s="1">
        <v>44675</v>
      </c>
      <c r="E115" s="2">
        <v>44675</v>
      </c>
    </row>
    <row r="116" spans="1:5">
      <c r="A116" t="s">
        <v>51</v>
      </c>
      <c r="B116" t="s">
        <v>81</v>
      </c>
      <c r="C116" t="s">
        <v>85</v>
      </c>
      <c r="D116" s="1">
        <v>44676</v>
      </c>
      <c r="E116" s="2">
        <v>44676</v>
      </c>
    </row>
    <row r="117" spans="1:5">
      <c r="A117" t="s">
        <v>51</v>
      </c>
      <c r="B117" t="s">
        <v>81</v>
      </c>
      <c r="C117" t="s">
        <v>85</v>
      </c>
      <c r="D117" s="1">
        <v>44677</v>
      </c>
      <c r="E117" s="2">
        <v>44677</v>
      </c>
    </row>
    <row r="118" spans="1:5">
      <c r="A118" t="s">
        <v>51</v>
      </c>
      <c r="B118" t="s">
        <v>81</v>
      </c>
      <c r="C118" t="s">
        <v>85</v>
      </c>
      <c r="D118" s="1">
        <v>44678</v>
      </c>
      <c r="E118" s="2">
        <v>44678</v>
      </c>
    </row>
    <row r="119" spans="1:5">
      <c r="A119" t="s">
        <v>51</v>
      </c>
      <c r="B119" t="s">
        <v>81</v>
      </c>
      <c r="C119" t="s">
        <v>85</v>
      </c>
      <c r="D119" s="1">
        <v>44679</v>
      </c>
      <c r="E119" s="2">
        <v>44679</v>
      </c>
    </row>
    <row r="120" spans="1:5">
      <c r="A120" t="s">
        <v>51</v>
      </c>
      <c r="B120" t="s">
        <v>81</v>
      </c>
      <c r="C120" t="s">
        <v>85</v>
      </c>
      <c r="D120" s="1">
        <v>44680</v>
      </c>
      <c r="E120" s="2">
        <v>44680</v>
      </c>
    </row>
    <row r="121" spans="1:5">
      <c r="A121" t="s">
        <v>51</v>
      </c>
      <c r="B121" t="s">
        <v>81</v>
      </c>
      <c r="C121" t="s">
        <v>85</v>
      </c>
      <c r="D121" s="1">
        <v>44681</v>
      </c>
      <c r="E121" s="2">
        <v>44681</v>
      </c>
    </row>
    <row r="122" spans="1:5">
      <c r="A122" t="s">
        <v>51</v>
      </c>
      <c r="B122" t="s">
        <v>81</v>
      </c>
      <c r="C122" t="s">
        <v>85</v>
      </c>
      <c r="D122" s="1">
        <v>44682</v>
      </c>
      <c r="E122" s="2">
        <v>44682</v>
      </c>
    </row>
    <row r="123" spans="1:6">
      <c r="A123" t="s">
        <v>46</v>
      </c>
      <c r="B123" t="s">
        <v>86</v>
      </c>
      <c r="C123" t="s">
        <v>87</v>
      </c>
      <c r="D123" s="1">
        <v>44683</v>
      </c>
      <c r="E123" s="2">
        <v>44683</v>
      </c>
      <c r="F123" t="s">
        <v>46</v>
      </c>
    </row>
    <row r="124" spans="1:6">
      <c r="A124" t="s">
        <v>46</v>
      </c>
      <c r="B124" t="s">
        <v>86</v>
      </c>
      <c r="C124" t="s">
        <v>87</v>
      </c>
      <c r="D124" s="1">
        <v>44684</v>
      </c>
      <c r="E124" s="2">
        <v>44684</v>
      </c>
      <c r="F124" t="s">
        <v>46</v>
      </c>
    </row>
    <row r="125" spans="1:6">
      <c r="A125" t="s">
        <v>46</v>
      </c>
      <c r="B125" t="s">
        <v>86</v>
      </c>
      <c r="C125" t="s">
        <v>87</v>
      </c>
      <c r="D125" s="1">
        <v>44685</v>
      </c>
      <c r="E125" s="2">
        <v>44685</v>
      </c>
      <c r="F125" t="s">
        <v>46</v>
      </c>
    </row>
    <row r="126" spans="1:6">
      <c r="A126" t="s">
        <v>46</v>
      </c>
      <c r="B126" t="s">
        <v>86</v>
      </c>
      <c r="C126" t="s">
        <v>87</v>
      </c>
      <c r="D126" s="1">
        <v>44686</v>
      </c>
      <c r="E126" s="2">
        <v>44686</v>
      </c>
      <c r="F126" t="s">
        <v>46</v>
      </c>
    </row>
    <row r="127" spans="1:6">
      <c r="A127" t="s">
        <v>46</v>
      </c>
      <c r="B127" t="s">
        <v>86</v>
      </c>
      <c r="C127" t="s">
        <v>87</v>
      </c>
      <c r="D127" s="1">
        <v>44687</v>
      </c>
      <c r="E127" s="2">
        <v>44687</v>
      </c>
      <c r="F127" t="s">
        <v>46</v>
      </c>
    </row>
    <row r="128" spans="1:6">
      <c r="A128" t="s">
        <v>46</v>
      </c>
      <c r="B128" t="s">
        <v>86</v>
      </c>
      <c r="C128" t="s">
        <v>87</v>
      </c>
      <c r="D128" s="1">
        <v>44688</v>
      </c>
      <c r="E128" s="2">
        <v>44688</v>
      </c>
      <c r="F128" t="s">
        <v>46</v>
      </c>
    </row>
    <row r="129" spans="1:6">
      <c r="A129" t="s">
        <v>46</v>
      </c>
      <c r="B129" t="s">
        <v>86</v>
      </c>
      <c r="C129" t="s">
        <v>87</v>
      </c>
      <c r="D129" s="1">
        <v>44689</v>
      </c>
      <c r="E129" s="2">
        <v>44689</v>
      </c>
      <c r="F129" t="s">
        <v>46</v>
      </c>
    </row>
    <row r="130" spans="1:6">
      <c r="A130" t="s">
        <v>48</v>
      </c>
      <c r="B130" t="s">
        <v>86</v>
      </c>
      <c r="C130" t="s">
        <v>88</v>
      </c>
      <c r="D130" s="1">
        <v>44690</v>
      </c>
      <c r="E130" s="2">
        <v>44690</v>
      </c>
      <c r="F130" t="s">
        <v>48</v>
      </c>
    </row>
    <row r="131" spans="1:6">
      <c r="A131" t="s">
        <v>48</v>
      </c>
      <c r="B131" t="s">
        <v>86</v>
      </c>
      <c r="C131" t="s">
        <v>88</v>
      </c>
      <c r="D131" s="1">
        <v>44691</v>
      </c>
      <c r="E131" s="2">
        <v>44691</v>
      </c>
      <c r="F131" t="s">
        <v>48</v>
      </c>
    </row>
    <row r="132" spans="1:6">
      <c r="A132" t="s">
        <v>48</v>
      </c>
      <c r="B132" t="s">
        <v>86</v>
      </c>
      <c r="C132" t="s">
        <v>88</v>
      </c>
      <c r="D132" s="1">
        <v>44692</v>
      </c>
      <c r="E132" s="2">
        <v>44692</v>
      </c>
      <c r="F132" t="s">
        <v>48</v>
      </c>
    </row>
    <row r="133" spans="1:6">
      <c r="A133" t="s">
        <v>48</v>
      </c>
      <c r="B133" t="s">
        <v>86</v>
      </c>
      <c r="C133" t="s">
        <v>88</v>
      </c>
      <c r="D133" s="1">
        <v>44693</v>
      </c>
      <c r="E133" s="2">
        <v>44693</v>
      </c>
      <c r="F133" t="s">
        <v>48</v>
      </c>
    </row>
    <row r="134" spans="1:6">
      <c r="A134" t="s">
        <v>48</v>
      </c>
      <c r="B134" t="s">
        <v>86</v>
      </c>
      <c r="C134" t="s">
        <v>88</v>
      </c>
      <c r="D134" s="1">
        <v>44694</v>
      </c>
      <c r="E134" s="2">
        <v>44694</v>
      </c>
      <c r="F134" t="s">
        <v>48</v>
      </c>
    </row>
    <row r="135" spans="1:6">
      <c r="A135" t="s">
        <v>48</v>
      </c>
      <c r="B135" t="s">
        <v>86</v>
      </c>
      <c r="C135" t="s">
        <v>88</v>
      </c>
      <c r="D135" s="1">
        <v>44695</v>
      </c>
      <c r="E135" s="2">
        <v>44695</v>
      </c>
      <c r="F135" t="s">
        <v>48</v>
      </c>
    </row>
    <row r="136" spans="1:6">
      <c r="A136" t="s">
        <v>48</v>
      </c>
      <c r="B136" t="s">
        <v>86</v>
      </c>
      <c r="C136" t="s">
        <v>88</v>
      </c>
      <c r="D136" s="1">
        <v>44696</v>
      </c>
      <c r="E136" s="2">
        <v>44696</v>
      </c>
      <c r="F136" t="s">
        <v>48</v>
      </c>
    </row>
    <row r="137" spans="1:6">
      <c r="A137" t="s">
        <v>49</v>
      </c>
      <c r="B137" t="s">
        <v>86</v>
      </c>
      <c r="C137" t="s">
        <v>89</v>
      </c>
      <c r="D137" s="1">
        <v>44697</v>
      </c>
      <c r="E137" s="2">
        <v>44697</v>
      </c>
      <c r="F137" t="s">
        <v>49</v>
      </c>
    </row>
    <row r="138" spans="1:6">
      <c r="A138" t="s">
        <v>49</v>
      </c>
      <c r="B138" t="s">
        <v>86</v>
      </c>
      <c r="C138" t="s">
        <v>89</v>
      </c>
      <c r="D138" s="1">
        <v>44698</v>
      </c>
      <c r="E138" s="2">
        <v>44698</v>
      </c>
      <c r="F138" t="s">
        <v>49</v>
      </c>
    </row>
    <row r="139" spans="1:6">
      <c r="A139" t="s">
        <v>49</v>
      </c>
      <c r="B139" t="s">
        <v>86</v>
      </c>
      <c r="C139" t="s">
        <v>89</v>
      </c>
      <c r="D139" s="1">
        <v>44699</v>
      </c>
      <c r="E139" s="2">
        <v>44699</v>
      </c>
      <c r="F139" t="s">
        <v>49</v>
      </c>
    </row>
    <row r="140" spans="1:6">
      <c r="A140" t="s">
        <v>49</v>
      </c>
      <c r="B140" t="s">
        <v>86</v>
      </c>
      <c r="C140" t="s">
        <v>89</v>
      </c>
      <c r="D140" s="1">
        <v>44700</v>
      </c>
      <c r="E140" s="2">
        <v>44700</v>
      </c>
      <c r="F140" t="s">
        <v>49</v>
      </c>
    </row>
    <row r="141" spans="1:6">
      <c r="A141" t="s">
        <v>49</v>
      </c>
      <c r="B141" t="s">
        <v>86</v>
      </c>
      <c r="C141" t="s">
        <v>89</v>
      </c>
      <c r="D141" s="1">
        <v>44701</v>
      </c>
      <c r="E141" s="2">
        <v>44701</v>
      </c>
      <c r="F141" t="s">
        <v>49</v>
      </c>
    </row>
    <row r="142" spans="1:6">
      <c r="A142" t="s">
        <v>49</v>
      </c>
      <c r="B142" t="s">
        <v>86</v>
      </c>
      <c r="C142" t="s">
        <v>89</v>
      </c>
      <c r="D142" s="1">
        <v>44702</v>
      </c>
      <c r="E142" s="2">
        <v>44702</v>
      </c>
      <c r="F142" t="s">
        <v>49</v>
      </c>
    </row>
    <row r="143" spans="1:6">
      <c r="A143" t="s">
        <v>49</v>
      </c>
      <c r="B143" t="s">
        <v>86</v>
      </c>
      <c r="C143" t="s">
        <v>89</v>
      </c>
      <c r="D143" s="1">
        <v>44703</v>
      </c>
      <c r="E143" s="2">
        <v>44703</v>
      </c>
      <c r="F143" t="s">
        <v>49</v>
      </c>
    </row>
    <row r="144" spans="1:6">
      <c r="A144" t="s">
        <v>51</v>
      </c>
      <c r="B144" t="s">
        <v>86</v>
      </c>
      <c r="C144" t="s">
        <v>90</v>
      </c>
      <c r="D144" s="1">
        <v>44704</v>
      </c>
      <c r="E144" s="2">
        <v>44704</v>
      </c>
      <c r="F144" t="s">
        <v>51</v>
      </c>
    </row>
    <row r="145" spans="1:6">
      <c r="A145" t="s">
        <v>51</v>
      </c>
      <c r="B145" t="s">
        <v>86</v>
      </c>
      <c r="C145" t="s">
        <v>90</v>
      </c>
      <c r="D145" s="1">
        <v>44705</v>
      </c>
      <c r="E145" s="2">
        <v>44705</v>
      </c>
      <c r="F145" t="s">
        <v>51</v>
      </c>
    </row>
    <row r="146" spans="1:6">
      <c r="A146" t="s">
        <v>51</v>
      </c>
      <c r="B146" t="s">
        <v>86</v>
      </c>
      <c r="C146" t="s">
        <v>90</v>
      </c>
      <c r="D146" s="1">
        <v>44706</v>
      </c>
      <c r="E146" s="2">
        <v>44706</v>
      </c>
      <c r="F146" t="s">
        <v>51</v>
      </c>
    </row>
    <row r="147" spans="1:6">
      <c r="A147" t="s">
        <v>51</v>
      </c>
      <c r="B147" t="s">
        <v>86</v>
      </c>
      <c r="C147" t="s">
        <v>90</v>
      </c>
      <c r="D147" s="1">
        <v>44707</v>
      </c>
      <c r="E147" s="2">
        <v>44707</v>
      </c>
      <c r="F147" t="s">
        <v>51</v>
      </c>
    </row>
    <row r="148" spans="1:6">
      <c r="A148" t="s">
        <v>51</v>
      </c>
      <c r="B148" t="s">
        <v>86</v>
      </c>
      <c r="C148" t="s">
        <v>90</v>
      </c>
      <c r="D148" s="1">
        <v>44708</v>
      </c>
      <c r="E148" s="2">
        <v>44708</v>
      </c>
      <c r="F148" t="s">
        <v>51</v>
      </c>
    </row>
    <row r="149" spans="1:6">
      <c r="A149" t="s">
        <v>51</v>
      </c>
      <c r="B149" t="s">
        <v>86</v>
      </c>
      <c r="C149" t="s">
        <v>90</v>
      </c>
      <c r="D149" s="1">
        <v>44709</v>
      </c>
      <c r="E149" s="2">
        <v>44709</v>
      </c>
      <c r="F149" t="s">
        <v>51</v>
      </c>
    </row>
    <row r="150" spans="1:6">
      <c r="A150" t="s">
        <v>51</v>
      </c>
      <c r="B150" t="s">
        <v>86</v>
      </c>
      <c r="C150" t="s">
        <v>90</v>
      </c>
      <c r="D150" s="1">
        <v>44710</v>
      </c>
      <c r="E150" s="2">
        <v>44710</v>
      </c>
      <c r="F150" t="s">
        <v>51</v>
      </c>
    </row>
    <row r="151" spans="1:6">
      <c r="A151" t="s">
        <v>46</v>
      </c>
      <c r="B151" t="s">
        <v>25</v>
      </c>
      <c r="C151" t="s">
        <v>91</v>
      </c>
      <c r="D151" s="1">
        <v>44711</v>
      </c>
      <c r="E151" s="2">
        <v>44711</v>
      </c>
      <c r="F151" t="s">
        <v>46</v>
      </c>
    </row>
    <row r="152" spans="1:6">
      <c r="A152" t="s">
        <v>46</v>
      </c>
      <c r="B152" t="s">
        <v>25</v>
      </c>
      <c r="C152" t="s">
        <v>91</v>
      </c>
      <c r="D152" s="1">
        <v>44712</v>
      </c>
      <c r="E152" s="2">
        <v>44712</v>
      </c>
      <c r="F152" t="s">
        <v>46</v>
      </c>
    </row>
    <row r="153" spans="1:6">
      <c r="A153" t="s">
        <v>46</v>
      </c>
      <c r="B153" t="s">
        <v>25</v>
      </c>
      <c r="C153" t="s">
        <v>91</v>
      </c>
      <c r="D153" s="1">
        <v>44713</v>
      </c>
      <c r="E153" s="2">
        <v>44713</v>
      </c>
      <c r="F153" t="s">
        <v>46</v>
      </c>
    </row>
    <row r="154" spans="1:6">
      <c r="A154" t="s">
        <v>46</v>
      </c>
      <c r="B154" t="s">
        <v>25</v>
      </c>
      <c r="C154" t="s">
        <v>91</v>
      </c>
      <c r="D154" s="1">
        <v>44714</v>
      </c>
      <c r="E154" s="2">
        <v>44714</v>
      </c>
      <c r="F154" t="s">
        <v>46</v>
      </c>
    </row>
    <row r="155" spans="1:6">
      <c r="A155" t="s">
        <v>46</v>
      </c>
      <c r="B155" t="s">
        <v>25</v>
      </c>
      <c r="C155" t="s">
        <v>91</v>
      </c>
      <c r="D155" s="1">
        <v>44715</v>
      </c>
      <c r="E155" s="2">
        <v>44715</v>
      </c>
      <c r="F155" t="s">
        <v>46</v>
      </c>
    </row>
    <row r="156" spans="1:6">
      <c r="A156" t="s">
        <v>46</v>
      </c>
      <c r="B156" t="s">
        <v>25</v>
      </c>
      <c r="C156" t="s">
        <v>91</v>
      </c>
      <c r="D156" s="1">
        <v>44716</v>
      </c>
      <c r="E156" s="2">
        <v>44716</v>
      </c>
      <c r="F156" t="s">
        <v>46</v>
      </c>
    </row>
    <row r="157" spans="1:6">
      <c r="A157" t="s">
        <v>46</v>
      </c>
      <c r="B157" t="s">
        <v>25</v>
      </c>
      <c r="C157" t="s">
        <v>91</v>
      </c>
      <c r="D157" s="1">
        <v>44717</v>
      </c>
      <c r="E157" s="2">
        <v>44717</v>
      </c>
      <c r="F157" t="s">
        <v>46</v>
      </c>
    </row>
    <row r="158" spans="1:6">
      <c r="A158" t="s">
        <v>48</v>
      </c>
      <c r="B158" t="s">
        <v>25</v>
      </c>
      <c r="C158" t="s">
        <v>92</v>
      </c>
      <c r="D158" s="1">
        <v>44718</v>
      </c>
      <c r="E158" s="2">
        <v>44718</v>
      </c>
      <c r="F158" t="s">
        <v>48</v>
      </c>
    </row>
    <row r="159" spans="1:6">
      <c r="A159" t="s">
        <v>48</v>
      </c>
      <c r="B159" t="s">
        <v>25</v>
      </c>
      <c r="C159" t="s">
        <v>92</v>
      </c>
      <c r="D159" s="1">
        <v>44719</v>
      </c>
      <c r="E159" s="2">
        <v>44719</v>
      </c>
      <c r="F159" t="s">
        <v>48</v>
      </c>
    </row>
    <row r="160" spans="1:6">
      <c r="A160" t="s">
        <v>48</v>
      </c>
      <c r="B160" t="s">
        <v>25</v>
      </c>
      <c r="C160" t="s">
        <v>92</v>
      </c>
      <c r="D160" s="1">
        <v>44720</v>
      </c>
      <c r="E160" s="2">
        <v>44720</v>
      </c>
      <c r="F160" t="s">
        <v>48</v>
      </c>
    </row>
    <row r="161" spans="1:6">
      <c r="A161" t="s">
        <v>48</v>
      </c>
      <c r="B161" t="s">
        <v>25</v>
      </c>
      <c r="C161" t="s">
        <v>92</v>
      </c>
      <c r="D161" s="1">
        <v>44721</v>
      </c>
      <c r="E161" s="2">
        <v>44721</v>
      </c>
      <c r="F161" t="s">
        <v>48</v>
      </c>
    </row>
    <row r="162" spans="1:6">
      <c r="A162" t="s">
        <v>48</v>
      </c>
      <c r="B162" t="s">
        <v>25</v>
      </c>
      <c r="C162" t="s">
        <v>92</v>
      </c>
      <c r="D162" s="1">
        <v>44722</v>
      </c>
      <c r="E162" s="2">
        <v>44722</v>
      </c>
      <c r="F162" t="s">
        <v>48</v>
      </c>
    </row>
    <row r="163" spans="1:6">
      <c r="A163" t="s">
        <v>48</v>
      </c>
      <c r="B163" t="s">
        <v>25</v>
      </c>
      <c r="C163" t="s">
        <v>92</v>
      </c>
      <c r="D163" s="1">
        <v>44723</v>
      </c>
      <c r="E163" s="2">
        <v>44723</v>
      </c>
      <c r="F163" t="s">
        <v>48</v>
      </c>
    </row>
    <row r="164" spans="1:6">
      <c r="A164" t="s">
        <v>48</v>
      </c>
      <c r="B164" t="s">
        <v>25</v>
      </c>
      <c r="C164" t="s">
        <v>92</v>
      </c>
      <c r="D164" s="1">
        <v>44724</v>
      </c>
      <c r="E164" s="2">
        <v>44724</v>
      </c>
      <c r="F164" t="s">
        <v>48</v>
      </c>
    </row>
    <row r="165" spans="1:6">
      <c r="A165" t="s">
        <v>49</v>
      </c>
      <c r="B165" t="s">
        <v>25</v>
      </c>
      <c r="C165" t="s">
        <v>93</v>
      </c>
      <c r="D165" s="1">
        <v>44725</v>
      </c>
      <c r="E165" s="2">
        <v>44725</v>
      </c>
      <c r="F165" t="s">
        <v>49</v>
      </c>
    </row>
    <row r="166" spans="1:6">
      <c r="A166" t="s">
        <v>49</v>
      </c>
      <c r="B166" t="s">
        <v>25</v>
      </c>
      <c r="C166" t="s">
        <v>93</v>
      </c>
      <c r="D166" s="1">
        <v>44726</v>
      </c>
      <c r="E166" s="2">
        <v>44726</v>
      </c>
      <c r="F166" t="s">
        <v>49</v>
      </c>
    </row>
    <row r="167" spans="1:6">
      <c r="A167" t="s">
        <v>49</v>
      </c>
      <c r="B167" t="s">
        <v>25</v>
      </c>
      <c r="C167" t="s">
        <v>93</v>
      </c>
      <c r="D167" s="1">
        <v>44727</v>
      </c>
      <c r="E167" s="2">
        <v>44727</v>
      </c>
      <c r="F167" t="s">
        <v>49</v>
      </c>
    </row>
    <row r="168" spans="1:6">
      <c r="A168" t="s">
        <v>49</v>
      </c>
      <c r="B168" t="s">
        <v>25</v>
      </c>
      <c r="C168" t="s">
        <v>93</v>
      </c>
      <c r="D168" s="1">
        <v>44728</v>
      </c>
      <c r="E168" s="2">
        <v>44728</v>
      </c>
      <c r="F168" t="s">
        <v>49</v>
      </c>
    </row>
    <row r="169" spans="1:6">
      <c r="A169" t="s">
        <v>49</v>
      </c>
      <c r="B169" t="s">
        <v>25</v>
      </c>
      <c r="C169" t="s">
        <v>93</v>
      </c>
      <c r="D169" s="1">
        <v>44729</v>
      </c>
      <c r="E169" s="2">
        <v>44729</v>
      </c>
      <c r="F169" t="s">
        <v>49</v>
      </c>
    </row>
    <row r="170" spans="1:6">
      <c r="A170" t="s">
        <v>49</v>
      </c>
      <c r="B170" t="s">
        <v>25</v>
      </c>
      <c r="C170" t="s">
        <v>93</v>
      </c>
      <c r="D170" s="1">
        <v>44730</v>
      </c>
      <c r="E170" s="2">
        <v>44730</v>
      </c>
      <c r="F170" t="s">
        <v>49</v>
      </c>
    </row>
    <row r="171" spans="1:6">
      <c r="A171" t="s">
        <v>49</v>
      </c>
      <c r="B171" t="s">
        <v>25</v>
      </c>
      <c r="C171" t="s">
        <v>93</v>
      </c>
      <c r="D171" s="1">
        <v>44731</v>
      </c>
      <c r="E171" s="2">
        <v>44731</v>
      </c>
      <c r="F171" t="s">
        <v>49</v>
      </c>
    </row>
    <row r="172" spans="1:6">
      <c r="A172" t="s">
        <v>51</v>
      </c>
      <c r="B172" t="s">
        <v>25</v>
      </c>
      <c r="C172" t="s">
        <v>94</v>
      </c>
      <c r="D172" s="1">
        <v>44732</v>
      </c>
      <c r="E172" s="2">
        <v>44732</v>
      </c>
      <c r="F172" t="s">
        <v>51</v>
      </c>
    </row>
    <row r="173" spans="1:6">
      <c r="A173" t="s">
        <v>51</v>
      </c>
      <c r="B173" t="s">
        <v>25</v>
      </c>
      <c r="C173" t="s">
        <v>94</v>
      </c>
      <c r="D173" s="1">
        <v>44733</v>
      </c>
      <c r="E173" s="2">
        <v>44733</v>
      </c>
      <c r="F173" t="s">
        <v>51</v>
      </c>
    </row>
    <row r="174" spans="1:6">
      <c r="A174" t="s">
        <v>51</v>
      </c>
      <c r="B174" t="s">
        <v>25</v>
      </c>
      <c r="C174" t="s">
        <v>94</v>
      </c>
      <c r="D174" s="1">
        <v>44734</v>
      </c>
      <c r="E174" s="2">
        <v>44734</v>
      </c>
      <c r="F174" t="s">
        <v>51</v>
      </c>
    </row>
    <row r="175" spans="1:6">
      <c r="A175" t="s">
        <v>51</v>
      </c>
      <c r="B175" t="s">
        <v>25</v>
      </c>
      <c r="C175" t="s">
        <v>94</v>
      </c>
      <c r="D175" s="1">
        <v>44735</v>
      </c>
      <c r="E175" s="2">
        <v>44735</v>
      </c>
      <c r="F175" t="s">
        <v>51</v>
      </c>
    </row>
    <row r="176" spans="1:6">
      <c r="A176" t="s">
        <v>51</v>
      </c>
      <c r="B176" t="s">
        <v>25</v>
      </c>
      <c r="C176" t="s">
        <v>94</v>
      </c>
      <c r="D176" s="1">
        <v>44736</v>
      </c>
      <c r="E176" s="2">
        <v>44736</v>
      </c>
      <c r="F176" t="s">
        <v>51</v>
      </c>
    </row>
    <row r="177" spans="1:6">
      <c r="A177" t="s">
        <v>51</v>
      </c>
      <c r="B177" t="s">
        <v>25</v>
      </c>
      <c r="C177" t="s">
        <v>94</v>
      </c>
      <c r="D177" s="1">
        <v>44737</v>
      </c>
      <c r="E177" s="2">
        <v>44737</v>
      </c>
      <c r="F177" t="s">
        <v>51</v>
      </c>
    </row>
    <row r="178" spans="1:6">
      <c r="A178" t="s">
        <v>51</v>
      </c>
      <c r="B178" t="s">
        <v>25</v>
      </c>
      <c r="C178" t="s">
        <v>94</v>
      </c>
      <c r="D178" s="1">
        <v>44738</v>
      </c>
      <c r="E178" s="2">
        <v>44738</v>
      </c>
      <c r="F178" t="s">
        <v>51</v>
      </c>
    </row>
    <row r="179" spans="1:6">
      <c r="A179" t="s">
        <v>52</v>
      </c>
      <c r="B179" t="s">
        <v>25</v>
      </c>
      <c r="C179" t="s">
        <v>95</v>
      </c>
      <c r="D179" s="1">
        <v>44739</v>
      </c>
      <c r="E179" s="2">
        <v>44739</v>
      </c>
      <c r="F179" t="s">
        <v>52</v>
      </c>
    </row>
    <row r="180" spans="1:6">
      <c r="A180" t="s">
        <v>52</v>
      </c>
      <c r="B180" t="s">
        <v>25</v>
      </c>
      <c r="C180" t="s">
        <v>95</v>
      </c>
      <c r="D180" s="1">
        <v>44740</v>
      </c>
      <c r="E180" s="2">
        <v>44740</v>
      </c>
      <c r="F180" t="s">
        <v>52</v>
      </c>
    </row>
    <row r="181" spans="1:6">
      <c r="A181" t="s">
        <v>52</v>
      </c>
      <c r="B181" t="s">
        <v>25</v>
      </c>
      <c r="C181" t="s">
        <v>95</v>
      </c>
      <c r="D181" s="1">
        <v>44741</v>
      </c>
      <c r="E181" s="2">
        <v>44741</v>
      </c>
      <c r="F181" t="s">
        <v>52</v>
      </c>
    </row>
    <row r="182" spans="1:6">
      <c r="A182" t="s">
        <v>52</v>
      </c>
      <c r="B182" t="s">
        <v>25</v>
      </c>
      <c r="C182" t="s">
        <v>95</v>
      </c>
      <c r="D182" s="1">
        <v>44742</v>
      </c>
      <c r="E182" s="2">
        <v>44742</v>
      </c>
      <c r="F182" t="s">
        <v>52</v>
      </c>
    </row>
    <row r="183" spans="1:6">
      <c r="A183" t="s">
        <v>52</v>
      </c>
      <c r="B183" t="s">
        <v>25</v>
      </c>
      <c r="C183" t="s">
        <v>95</v>
      </c>
      <c r="D183" s="1">
        <v>44743</v>
      </c>
      <c r="E183" s="2">
        <v>44743</v>
      </c>
      <c r="F183" t="s">
        <v>52</v>
      </c>
    </row>
    <row r="184" spans="1:6">
      <c r="A184" t="s">
        <v>52</v>
      </c>
      <c r="B184" t="s">
        <v>25</v>
      </c>
      <c r="C184" t="s">
        <v>95</v>
      </c>
      <c r="D184" s="1">
        <v>44744</v>
      </c>
      <c r="E184" s="2">
        <v>44744</v>
      </c>
      <c r="F184" t="s">
        <v>52</v>
      </c>
    </row>
    <row r="185" spans="1:6">
      <c r="A185" t="s">
        <v>52</v>
      </c>
      <c r="B185" t="s">
        <v>25</v>
      </c>
      <c r="C185" t="s">
        <v>95</v>
      </c>
      <c r="D185" s="1">
        <v>44745</v>
      </c>
      <c r="E185" s="2">
        <v>44745</v>
      </c>
      <c r="F185" t="s">
        <v>52</v>
      </c>
    </row>
    <row r="186" spans="1:6">
      <c r="A186" t="s">
        <v>46</v>
      </c>
      <c r="B186" t="s">
        <v>96</v>
      </c>
      <c r="C186" t="s">
        <v>97</v>
      </c>
      <c r="D186" s="1">
        <v>44746</v>
      </c>
      <c r="E186" s="2">
        <v>44746</v>
      </c>
      <c r="F186" t="s">
        <v>46</v>
      </c>
    </row>
    <row r="187" spans="1:6">
      <c r="A187" t="s">
        <v>46</v>
      </c>
      <c r="B187" t="s">
        <v>96</v>
      </c>
      <c r="C187" t="s">
        <v>97</v>
      </c>
      <c r="D187" s="1">
        <v>44747</v>
      </c>
      <c r="E187" s="2">
        <v>44747</v>
      </c>
      <c r="F187" t="s">
        <v>46</v>
      </c>
    </row>
    <row r="188" spans="1:6">
      <c r="A188" t="s">
        <v>46</v>
      </c>
      <c r="B188" t="s">
        <v>96</v>
      </c>
      <c r="C188" t="s">
        <v>97</v>
      </c>
      <c r="D188" s="1">
        <v>44748</v>
      </c>
      <c r="E188" s="2">
        <v>44748</v>
      </c>
      <c r="F188" t="s">
        <v>46</v>
      </c>
    </row>
    <row r="189" spans="1:6">
      <c r="A189" t="s">
        <v>46</v>
      </c>
      <c r="B189" t="s">
        <v>96</v>
      </c>
      <c r="C189" t="s">
        <v>97</v>
      </c>
      <c r="D189" s="1">
        <v>44749</v>
      </c>
      <c r="E189" s="2">
        <v>44749</v>
      </c>
      <c r="F189" t="s">
        <v>46</v>
      </c>
    </row>
    <row r="190" spans="1:6">
      <c r="A190" t="s">
        <v>46</v>
      </c>
      <c r="B190" t="s">
        <v>96</v>
      </c>
      <c r="C190" t="s">
        <v>97</v>
      </c>
      <c r="D190" s="1">
        <v>44750</v>
      </c>
      <c r="E190" s="2">
        <v>44750</v>
      </c>
      <c r="F190" t="s">
        <v>46</v>
      </c>
    </row>
    <row r="191" spans="1:6">
      <c r="A191" t="s">
        <v>46</v>
      </c>
      <c r="B191" t="s">
        <v>96</v>
      </c>
      <c r="C191" t="s">
        <v>97</v>
      </c>
      <c r="D191" s="1">
        <v>44751</v>
      </c>
      <c r="E191" s="2">
        <v>44751</v>
      </c>
      <c r="F191" t="s">
        <v>46</v>
      </c>
    </row>
    <row r="192" spans="1:6">
      <c r="A192" t="s">
        <v>46</v>
      </c>
      <c r="B192" t="s">
        <v>96</v>
      </c>
      <c r="C192" t="s">
        <v>97</v>
      </c>
      <c r="D192" s="1">
        <v>44752</v>
      </c>
      <c r="E192" s="2">
        <v>44752</v>
      </c>
      <c r="F192" t="s">
        <v>46</v>
      </c>
    </row>
    <row r="193" spans="1:6">
      <c r="A193" t="s">
        <v>48</v>
      </c>
      <c r="B193" t="s">
        <v>96</v>
      </c>
      <c r="C193" t="s">
        <v>98</v>
      </c>
      <c r="D193" s="1">
        <v>44753</v>
      </c>
      <c r="E193" s="2">
        <v>44753</v>
      </c>
      <c r="F193" t="s">
        <v>48</v>
      </c>
    </row>
    <row r="194" spans="1:6">
      <c r="A194" t="s">
        <v>48</v>
      </c>
      <c r="B194" t="s">
        <v>96</v>
      </c>
      <c r="C194" t="s">
        <v>98</v>
      </c>
      <c r="D194" s="1">
        <v>44754</v>
      </c>
      <c r="E194" s="2">
        <v>44754</v>
      </c>
      <c r="F194" t="s">
        <v>48</v>
      </c>
    </row>
    <row r="195" spans="1:6">
      <c r="A195" t="s">
        <v>48</v>
      </c>
      <c r="B195" t="s">
        <v>96</v>
      </c>
      <c r="C195" t="s">
        <v>98</v>
      </c>
      <c r="D195" s="1">
        <v>44755</v>
      </c>
      <c r="E195" s="2">
        <v>44755</v>
      </c>
      <c r="F195" t="s">
        <v>48</v>
      </c>
    </row>
    <row r="196" spans="1:6">
      <c r="A196" t="s">
        <v>48</v>
      </c>
      <c r="B196" t="s">
        <v>96</v>
      </c>
      <c r="C196" t="s">
        <v>98</v>
      </c>
      <c r="D196" s="1">
        <v>44756</v>
      </c>
      <c r="E196" s="2">
        <v>44756</v>
      </c>
      <c r="F196" t="s">
        <v>48</v>
      </c>
    </row>
    <row r="197" spans="1:6">
      <c r="A197" t="s">
        <v>48</v>
      </c>
      <c r="B197" t="s">
        <v>96</v>
      </c>
      <c r="C197" t="s">
        <v>98</v>
      </c>
      <c r="D197" s="1">
        <v>44757</v>
      </c>
      <c r="E197" s="2">
        <v>44757</v>
      </c>
      <c r="F197" t="s">
        <v>48</v>
      </c>
    </row>
    <row r="198" spans="1:6">
      <c r="A198" t="s">
        <v>48</v>
      </c>
      <c r="B198" t="s">
        <v>96</v>
      </c>
      <c r="C198" t="s">
        <v>98</v>
      </c>
      <c r="D198" s="1">
        <v>44758</v>
      </c>
      <c r="E198" s="2">
        <v>44758</v>
      </c>
      <c r="F198" t="s">
        <v>48</v>
      </c>
    </row>
    <row r="199" spans="1:6">
      <c r="A199" t="s">
        <v>48</v>
      </c>
      <c r="B199" t="s">
        <v>96</v>
      </c>
      <c r="C199" t="s">
        <v>98</v>
      </c>
      <c r="D199" s="1">
        <v>44759</v>
      </c>
      <c r="E199" s="2">
        <v>44759</v>
      </c>
      <c r="F199" t="s">
        <v>48</v>
      </c>
    </row>
    <row r="200" spans="1:6">
      <c r="A200" t="s">
        <v>49</v>
      </c>
      <c r="B200" t="s">
        <v>96</v>
      </c>
      <c r="C200" t="s">
        <v>99</v>
      </c>
      <c r="D200" s="1">
        <v>44760</v>
      </c>
      <c r="E200" s="2">
        <v>44760</v>
      </c>
      <c r="F200" t="s">
        <v>49</v>
      </c>
    </row>
    <row r="201" spans="1:6">
      <c r="A201" t="s">
        <v>49</v>
      </c>
      <c r="B201" t="s">
        <v>96</v>
      </c>
      <c r="C201" t="s">
        <v>99</v>
      </c>
      <c r="D201" s="1">
        <v>44761</v>
      </c>
      <c r="E201" s="2">
        <v>44761</v>
      </c>
      <c r="F201" t="s">
        <v>49</v>
      </c>
    </row>
    <row r="202" spans="1:6">
      <c r="A202" t="s">
        <v>49</v>
      </c>
      <c r="B202" t="s">
        <v>96</v>
      </c>
      <c r="C202" t="s">
        <v>99</v>
      </c>
      <c r="D202" s="1">
        <v>44762</v>
      </c>
      <c r="E202" s="2">
        <v>44762</v>
      </c>
      <c r="F202" t="s">
        <v>49</v>
      </c>
    </row>
    <row r="203" spans="1:6">
      <c r="A203" t="s">
        <v>49</v>
      </c>
      <c r="B203" t="s">
        <v>96</v>
      </c>
      <c r="C203" t="s">
        <v>99</v>
      </c>
      <c r="D203" s="1">
        <v>44763</v>
      </c>
      <c r="E203" s="2">
        <v>44763</v>
      </c>
      <c r="F203" t="s">
        <v>49</v>
      </c>
    </row>
    <row r="204" spans="1:6">
      <c r="A204" t="s">
        <v>49</v>
      </c>
      <c r="B204" t="s">
        <v>96</v>
      </c>
      <c r="C204" t="s">
        <v>99</v>
      </c>
      <c r="D204" s="1">
        <v>44764</v>
      </c>
      <c r="E204" s="2">
        <v>44764</v>
      </c>
      <c r="F204" t="s">
        <v>49</v>
      </c>
    </row>
    <row r="205" spans="1:6">
      <c r="A205" t="s">
        <v>49</v>
      </c>
      <c r="B205" t="s">
        <v>96</v>
      </c>
      <c r="C205" t="s">
        <v>99</v>
      </c>
      <c r="D205" s="1">
        <v>44765</v>
      </c>
      <c r="E205" s="2">
        <v>44765</v>
      </c>
      <c r="F205" t="s">
        <v>49</v>
      </c>
    </row>
    <row r="206" spans="1:6">
      <c r="A206" t="s">
        <v>49</v>
      </c>
      <c r="B206" t="s">
        <v>96</v>
      </c>
      <c r="C206" t="s">
        <v>99</v>
      </c>
      <c r="D206" s="1">
        <v>44766</v>
      </c>
      <c r="E206" s="2">
        <v>44766</v>
      </c>
      <c r="F206" t="s">
        <v>49</v>
      </c>
    </row>
    <row r="207" spans="1:6">
      <c r="A207" t="s">
        <v>51</v>
      </c>
      <c r="B207" t="s">
        <v>96</v>
      </c>
      <c r="C207" t="s">
        <v>100</v>
      </c>
      <c r="D207" s="1">
        <v>44767</v>
      </c>
      <c r="E207" s="2">
        <v>44767</v>
      </c>
      <c r="F207" t="s">
        <v>51</v>
      </c>
    </row>
    <row r="208" spans="1:6">
      <c r="A208" t="s">
        <v>51</v>
      </c>
      <c r="B208" t="s">
        <v>96</v>
      </c>
      <c r="C208" t="s">
        <v>100</v>
      </c>
      <c r="D208" s="1">
        <v>44768</v>
      </c>
      <c r="E208" s="2">
        <v>44768</v>
      </c>
      <c r="F208" t="s">
        <v>51</v>
      </c>
    </row>
    <row r="209" spans="1:6">
      <c r="A209" t="s">
        <v>51</v>
      </c>
      <c r="B209" t="s">
        <v>96</v>
      </c>
      <c r="C209" t="s">
        <v>100</v>
      </c>
      <c r="D209" s="1">
        <v>44769</v>
      </c>
      <c r="E209" s="2">
        <v>44769</v>
      </c>
      <c r="F209" t="s">
        <v>51</v>
      </c>
    </row>
    <row r="210" spans="1:6">
      <c r="A210" t="s">
        <v>51</v>
      </c>
      <c r="B210" t="s">
        <v>96</v>
      </c>
      <c r="C210" t="s">
        <v>100</v>
      </c>
      <c r="D210" s="1">
        <v>44770</v>
      </c>
      <c r="E210" s="2">
        <v>44770</v>
      </c>
      <c r="F210" t="s">
        <v>51</v>
      </c>
    </row>
    <row r="211" spans="1:6">
      <c r="A211" t="s">
        <v>51</v>
      </c>
      <c r="B211" t="s">
        <v>96</v>
      </c>
      <c r="C211" t="s">
        <v>100</v>
      </c>
      <c r="D211" s="1">
        <v>44771</v>
      </c>
      <c r="E211" s="2">
        <v>44771</v>
      </c>
      <c r="F211" t="s">
        <v>51</v>
      </c>
    </row>
    <row r="212" spans="1:6">
      <c r="A212" t="s">
        <v>51</v>
      </c>
      <c r="B212" t="s">
        <v>96</v>
      </c>
      <c r="C212" t="s">
        <v>100</v>
      </c>
      <c r="D212" s="1">
        <v>44772</v>
      </c>
      <c r="E212" s="2">
        <v>44772</v>
      </c>
      <c r="F212" t="s">
        <v>51</v>
      </c>
    </row>
    <row r="213" spans="1:6">
      <c r="A213" t="s">
        <v>51</v>
      </c>
      <c r="B213" t="s">
        <v>96</v>
      </c>
      <c r="C213" t="s">
        <v>100</v>
      </c>
      <c r="D213" s="1">
        <v>44773</v>
      </c>
      <c r="E213" s="2">
        <v>44773</v>
      </c>
      <c r="F213" t="s">
        <v>51</v>
      </c>
    </row>
    <row r="214" spans="1:6">
      <c r="A214" t="s">
        <v>46</v>
      </c>
      <c r="B214" t="s">
        <v>101</v>
      </c>
      <c r="C214" t="s">
        <v>102</v>
      </c>
      <c r="D214" s="1">
        <v>44774</v>
      </c>
      <c r="E214" s="2">
        <v>44774</v>
      </c>
      <c r="F214" t="s">
        <v>46</v>
      </c>
    </row>
    <row r="215" spans="1:6">
      <c r="A215" t="s">
        <v>46</v>
      </c>
      <c r="B215" t="s">
        <v>101</v>
      </c>
      <c r="C215" t="s">
        <v>102</v>
      </c>
      <c r="D215" s="1">
        <v>44775</v>
      </c>
      <c r="E215" s="2">
        <v>44775</v>
      </c>
      <c r="F215" t="s">
        <v>46</v>
      </c>
    </row>
    <row r="216" spans="1:6">
      <c r="A216" t="s">
        <v>46</v>
      </c>
      <c r="B216" t="s">
        <v>101</v>
      </c>
      <c r="C216" t="s">
        <v>102</v>
      </c>
      <c r="D216" s="1">
        <v>44776</v>
      </c>
      <c r="E216" s="2">
        <v>44776</v>
      </c>
      <c r="F216" t="s">
        <v>46</v>
      </c>
    </row>
    <row r="217" spans="1:6">
      <c r="A217" t="s">
        <v>46</v>
      </c>
      <c r="B217" t="s">
        <v>101</v>
      </c>
      <c r="C217" t="s">
        <v>102</v>
      </c>
      <c r="D217" s="1">
        <v>44777</v>
      </c>
      <c r="E217" s="2">
        <v>44777</v>
      </c>
      <c r="F217" t="s">
        <v>46</v>
      </c>
    </row>
    <row r="218" spans="1:6">
      <c r="A218" t="s">
        <v>46</v>
      </c>
      <c r="B218" t="s">
        <v>101</v>
      </c>
      <c r="C218" t="s">
        <v>102</v>
      </c>
      <c r="D218" s="1">
        <v>44778</v>
      </c>
      <c r="E218" s="2">
        <v>44778</v>
      </c>
      <c r="F218" t="s">
        <v>46</v>
      </c>
    </row>
    <row r="219" spans="1:6">
      <c r="A219" t="s">
        <v>46</v>
      </c>
      <c r="B219" t="s">
        <v>101</v>
      </c>
      <c r="C219" t="s">
        <v>102</v>
      </c>
      <c r="D219" s="1">
        <v>44779</v>
      </c>
      <c r="E219" s="2">
        <v>44779</v>
      </c>
      <c r="F219" t="s">
        <v>46</v>
      </c>
    </row>
    <row r="220" spans="1:6">
      <c r="A220" t="s">
        <v>46</v>
      </c>
      <c r="B220" t="s">
        <v>101</v>
      </c>
      <c r="C220" t="s">
        <v>102</v>
      </c>
      <c r="D220" s="1">
        <v>44780</v>
      </c>
      <c r="E220" s="2">
        <v>44780</v>
      </c>
      <c r="F220" t="s">
        <v>46</v>
      </c>
    </row>
    <row r="221" spans="1:6">
      <c r="A221" t="s">
        <v>48</v>
      </c>
      <c r="B221" t="s">
        <v>101</v>
      </c>
      <c r="C221" t="s">
        <v>103</v>
      </c>
      <c r="D221" s="1">
        <v>44781</v>
      </c>
      <c r="E221" s="2">
        <v>44781</v>
      </c>
      <c r="F221" t="s">
        <v>48</v>
      </c>
    </row>
    <row r="222" spans="1:6">
      <c r="A222" t="s">
        <v>48</v>
      </c>
      <c r="B222" t="s">
        <v>101</v>
      </c>
      <c r="C222" t="s">
        <v>103</v>
      </c>
      <c r="D222" s="1">
        <v>44782</v>
      </c>
      <c r="E222" s="2">
        <v>44782</v>
      </c>
      <c r="F222" t="s">
        <v>48</v>
      </c>
    </row>
    <row r="223" spans="1:6">
      <c r="A223" t="s">
        <v>48</v>
      </c>
      <c r="B223" t="s">
        <v>101</v>
      </c>
      <c r="C223" t="s">
        <v>103</v>
      </c>
      <c r="D223" s="1">
        <v>44783</v>
      </c>
      <c r="E223" s="2">
        <v>44783</v>
      </c>
      <c r="F223" t="s">
        <v>48</v>
      </c>
    </row>
    <row r="224" spans="1:6">
      <c r="A224" t="s">
        <v>48</v>
      </c>
      <c r="B224" t="s">
        <v>101</v>
      </c>
      <c r="C224" t="s">
        <v>103</v>
      </c>
      <c r="D224" s="1">
        <v>44784</v>
      </c>
      <c r="E224" s="2">
        <v>44784</v>
      </c>
      <c r="F224" t="s">
        <v>48</v>
      </c>
    </row>
    <row r="225" spans="1:6">
      <c r="A225" t="s">
        <v>48</v>
      </c>
      <c r="B225" t="s">
        <v>101</v>
      </c>
      <c r="C225" t="s">
        <v>103</v>
      </c>
      <c r="D225" s="1">
        <v>44785</v>
      </c>
      <c r="E225" s="2">
        <v>44785</v>
      </c>
      <c r="F225" t="s">
        <v>48</v>
      </c>
    </row>
    <row r="226" spans="1:6">
      <c r="A226" t="s">
        <v>48</v>
      </c>
      <c r="B226" t="s">
        <v>101</v>
      </c>
      <c r="C226" t="s">
        <v>103</v>
      </c>
      <c r="D226" s="1">
        <v>44786</v>
      </c>
      <c r="E226" s="2">
        <v>44786</v>
      </c>
      <c r="F226" t="s">
        <v>48</v>
      </c>
    </row>
    <row r="227" spans="1:6">
      <c r="A227" t="s">
        <v>48</v>
      </c>
      <c r="B227" t="s">
        <v>101</v>
      </c>
      <c r="C227" t="s">
        <v>103</v>
      </c>
      <c r="D227" s="1">
        <v>44787</v>
      </c>
      <c r="E227" s="2">
        <v>44787</v>
      </c>
      <c r="F227" t="s">
        <v>48</v>
      </c>
    </row>
    <row r="228" spans="1:6">
      <c r="A228" t="s">
        <v>49</v>
      </c>
      <c r="B228" t="s">
        <v>101</v>
      </c>
      <c r="C228" t="s">
        <v>104</v>
      </c>
      <c r="D228" s="1">
        <v>44788</v>
      </c>
      <c r="E228" s="2">
        <v>44788</v>
      </c>
      <c r="F228" t="s">
        <v>49</v>
      </c>
    </row>
    <row r="229" spans="1:6">
      <c r="A229" t="s">
        <v>49</v>
      </c>
      <c r="B229" t="s">
        <v>101</v>
      </c>
      <c r="C229" t="s">
        <v>104</v>
      </c>
      <c r="D229" s="1">
        <v>44789</v>
      </c>
      <c r="E229" s="2">
        <v>44789</v>
      </c>
      <c r="F229" t="s">
        <v>49</v>
      </c>
    </row>
    <row r="230" spans="1:6">
      <c r="A230" t="s">
        <v>49</v>
      </c>
      <c r="B230" t="s">
        <v>101</v>
      </c>
      <c r="C230" t="s">
        <v>104</v>
      </c>
      <c r="D230" s="1">
        <v>44790</v>
      </c>
      <c r="E230" s="2">
        <v>44790</v>
      </c>
      <c r="F230" t="s">
        <v>49</v>
      </c>
    </row>
    <row r="231" spans="1:6">
      <c r="A231" t="s">
        <v>49</v>
      </c>
      <c r="B231" t="s">
        <v>101</v>
      </c>
      <c r="C231" t="s">
        <v>104</v>
      </c>
      <c r="D231" s="1">
        <v>44791</v>
      </c>
      <c r="E231" s="2">
        <v>44791</v>
      </c>
      <c r="F231" t="s">
        <v>49</v>
      </c>
    </row>
    <row r="232" spans="1:6">
      <c r="A232" t="s">
        <v>49</v>
      </c>
      <c r="B232" t="s">
        <v>101</v>
      </c>
      <c r="C232" t="s">
        <v>104</v>
      </c>
      <c r="D232" s="1">
        <v>44792</v>
      </c>
      <c r="E232" s="2">
        <v>44792</v>
      </c>
      <c r="F232" t="s">
        <v>49</v>
      </c>
    </row>
    <row r="233" spans="1:6">
      <c r="A233" t="s">
        <v>49</v>
      </c>
      <c r="B233" t="s">
        <v>101</v>
      </c>
      <c r="C233" t="s">
        <v>104</v>
      </c>
      <c r="D233" s="1">
        <v>44793</v>
      </c>
      <c r="E233" s="2">
        <v>44793</v>
      </c>
      <c r="F233" t="s">
        <v>49</v>
      </c>
    </row>
    <row r="234" spans="1:6">
      <c r="A234" t="s">
        <v>49</v>
      </c>
      <c r="B234" t="s">
        <v>101</v>
      </c>
      <c r="C234" t="s">
        <v>104</v>
      </c>
      <c r="D234" s="1">
        <v>44794</v>
      </c>
      <c r="E234" s="2">
        <v>44794</v>
      </c>
      <c r="F234" t="s">
        <v>49</v>
      </c>
    </row>
    <row r="235" spans="1:6">
      <c r="A235" t="s">
        <v>51</v>
      </c>
      <c r="B235" t="s">
        <v>101</v>
      </c>
      <c r="C235" t="s">
        <v>105</v>
      </c>
      <c r="D235" s="1">
        <v>44795</v>
      </c>
      <c r="E235" s="2">
        <v>44795</v>
      </c>
      <c r="F235" t="s">
        <v>51</v>
      </c>
    </row>
    <row r="236" spans="1:6">
      <c r="A236" t="s">
        <v>51</v>
      </c>
      <c r="B236" t="s">
        <v>101</v>
      </c>
      <c r="C236" t="s">
        <v>105</v>
      </c>
      <c r="D236" s="1">
        <v>44796</v>
      </c>
      <c r="E236" s="2">
        <v>44796</v>
      </c>
      <c r="F236" t="s">
        <v>51</v>
      </c>
    </row>
    <row r="237" spans="1:6">
      <c r="A237" t="s">
        <v>51</v>
      </c>
      <c r="B237" t="s">
        <v>101</v>
      </c>
      <c r="C237" t="s">
        <v>105</v>
      </c>
      <c r="D237" s="1">
        <v>44797</v>
      </c>
      <c r="E237" s="2">
        <v>44797</v>
      </c>
      <c r="F237" t="s">
        <v>51</v>
      </c>
    </row>
    <row r="238" spans="1:6">
      <c r="A238" t="s">
        <v>51</v>
      </c>
      <c r="B238" t="s">
        <v>101</v>
      </c>
      <c r="C238" t="s">
        <v>105</v>
      </c>
      <c r="D238" s="1">
        <v>44798</v>
      </c>
      <c r="E238" s="2">
        <v>44798</v>
      </c>
      <c r="F238" t="s">
        <v>51</v>
      </c>
    </row>
    <row r="239" spans="1:6">
      <c r="A239" t="s">
        <v>51</v>
      </c>
      <c r="B239" t="s">
        <v>101</v>
      </c>
      <c r="C239" t="s">
        <v>105</v>
      </c>
      <c r="D239" s="1">
        <v>44799</v>
      </c>
      <c r="E239" s="2">
        <v>44799</v>
      </c>
      <c r="F239" t="s">
        <v>51</v>
      </c>
    </row>
    <row r="240" spans="1:6">
      <c r="A240" t="s">
        <v>51</v>
      </c>
      <c r="B240" t="s">
        <v>101</v>
      </c>
      <c r="C240" t="s">
        <v>105</v>
      </c>
      <c r="D240" s="1">
        <v>44800</v>
      </c>
      <c r="E240" s="2">
        <v>44800</v>
      </c>
      <c r="F240" t="s">
        <v>51</v>
      </c>
    </row>
    <row r="241" spans="1:6">
      <c r="A241" t="s">
        <v>51</v>
      </c>
      <c r="B241" t="s">
        <v>101</v>
      </c>
      <c r="C241" t="s">
        <v>105</v>
      </c>
      <c r="D241" s="1">
        <v>44801</v>
      </c>
      <c r="E241" s="2">
        <v>44801</v>
      </c>
      <c r="F241" t="s">
        <v>51</v>
      </c>
    </row>
    <row r="242" spans="1:6">
      <c r="A242" t="s">
        <v>46</v>
      </c>
      <c r="B242" t="s">
        <v>106</v>
      </c>
      <c r="C242" t="s">
        <v>107</v>
      </c>
      <c r="D242" s="1">
        <v>44802</v>
      </c>
      <c r="E242" s="2">
        <v>44802</v>
      </c>
      <c r="F242" t="s">
        <v>46</v>
      </c>
    </row>
    <row r="243" spans="1:6">
      <c r="A243" t="s">
        <v>46</v>
      </c>
      <c r="B243" t="s">
        <v>106</v>
      </c>
      <c r="C243" t="s">
        <v>107</v>
      </c>
      <c r="D243" s="1">
        <v>44803</v>
      </c>
      <c r="E243" s="2">
        <v>44803</v>
      </c>
      <c r="F243" t="s">
        <v>46</v>
      </c>
    </row>
    <row r="244" spans="1:6">
      <c r="A244" t="s">
        <v>46</v>
      </c>
      <c r="B244" t="s">
        <v>106</v>
      </c>
      <c r="C244" t="s">
        <v>107</v>
      </c>
      <c r="D244" s="1">
        <v>44804</v>
      </c>
      <c r="E244" s="2">
        <v>44804</v>
      </c>
      <c r="F244" t="s">
        <v>46</v>
      </c>
    </row>
    <row r="245" spans="1:6">
      <c r="A245" t="s">
        <v>46</v>
      </c>
      <c r="B245" t="s">
        <v>106</v>
      </c>
      <c r="C245" t="s">
        <v>107</v>
      </c>
      <c r="D245" s="1">
        <v>44805</v>
      </c>
      <c r="E245" s="2">
        <v>44805</v>
      </c>
      <c r="F245" t="s">
        <v>46</v>
      </c>
    </row>
    <row r="246" spans="1:6">
      <c r="A246" t="s">
        <v>46</v>
      </c>
      <c r="B246" t="s">
        <v>106</v>
      </c>
      <c r="C246" t="s">
        <v>107</v>
      </c>
      <c r="D246" s="1">
        <v>44806</v>
      </c>
      <c r="E246" s="2">
        <v>44806</v>
      </c>
      <c r="F246" t="s">
        <v>46</v>
      </c>
    </row>
    <row r="247" spans="1:6">
      <c r="A247" t="s">
        <v>46</v>
      </c>
      <c r="B247" t="s">
        <v>106</v>
      </c>
      <c r="C247" t="s">
        <v>107</v>
      </c>
      <c r="D247" s="1">
        <v>44807</v>
      </c>
      <c r="E247" s="2">
        <v>44807</v>
      </c>
      <c r="F247" t="s">
        <v>46</v>
      </c>
    </row>
    <row r="248" spans="1:6">
      <c r="A248" t="s">
        <v>46</v>
      </c>
      <c r="B248" t="s">
        <v>106</v>
      </c>
      <c r="C248" t="s">
        <v>107</v>
      </c>
      <c r="D248" s="1">
        <v>44808</v>
      </c>
      <c r="E248" s="2">
        <v>44808</v>
      </c>
      <c r="F248" t="s">
        <v>46</v>
      </c>
    </row>
    <row r="249" spans="1:6">
      <c r="A249" t="s">
        <v>48</v>
      </c>
      <c r="B249" t="s">
        <v>106</v>
      </c>
      <c r="C249" t="s">
        <v>108</v>
      </c>
      <c r="D249" s="1">
        <v>44809</v>
      </c>
      <c r="E249" s="2">
        <v>44809</v>
      </c>
      <c r="F249" t="s">
        <v>48</v>
      </c>
    </row>
    <row r="250" spans="1:6">
      <c r="A250" t="s">
        <v>48</v>
      </c>
      <c r="B250" t="s">
        <v>106</v>
      </c>
      <c r="C250" t="s">
        <v>108</v>
      </c>
      <c r="D250" s="1">
        <v>44810</v>
      </c>
      <c r="E250" s="2">
        <v>44810</v>
      </c>
      <c r="F250" t="s">
        <v>48</v>
      </c>
    </row>
    <row r="251" spans="1:6">
      <c r="A251" t="s">
        <v>48</v>
      </c>
      <c r="B251" t="s">
        <v>106</v>
      </c>
      <c r="C251" t="s">
        <v>108</v>
      </c>
      <c r="D251" s="1">
        <v>44811</v>
      </c>
      <c r="E251" s="2">
        <v>44811</v>
      </c>
      <c r="F251" t="s">
        <v>48</v>
      </c>
    </row>
    <row r="252" spans="1:6">
      <c r="A252" t="s">
        <v>48</v>
      </c>
      <c r="B252" t="s">
        <v>106</v>
      </c>
      <c r="C252" t="s">
        <v>108</v>
      </c>
      <c r="D252" s="1">
        <v>44812</v>
      </c>
      <c r="E252" s="2">
        <v>44812</v>
      </c>
      <c r="F252" t="s">
        <v>48</v>
      </c>
    </row>
    <row r="253" spans="1:6">
      <c r="A253" t="s">
        <v>48</v>
      </c>
      <c r="B253" t="s">
        <v>106</v>
      </c>
      <c r="C253" t="s">
        <v>108</v>
      </c>
      <c r="D253" s="1">
        <v>44813</v>
      </c>
      <c r="E253" s="2">
        <v>44813</v>
      </c>
      <c r="F253" t="s">
        <v>48</v>
      </c>
    </row>
    <row r="254" spans="1:6">
      <c r="A254" t="s">
        <v>48</v>
      </c>
      <c r="B254" t="s">
        <v>106</v>
      </c>
      <c r="C254" t="s">
        <v>108</v>
      </c>
      <c r="D254" s="1">
        <v>44814</v>
      </c>
      <c r="E254" s="2">
        <v>44814</v>
      </c>
      <c r="F254" t="s">
        <v>48</v>
      </c>
    </row>
    <row r="255" spans="1:6">
      <c r="A255" t="s">
        <v>48</v>
      </c>
      <c r="B255" t="s">
        <v>106</v>
      </c>
      <c r="C255" t="s">
        <v>108</v>
      </c>
      <c r="D255" s="1">
        <v>44815</v>
      </c>
      <c r="E255" s="2">
        <v>44815</v>
      </c>
      <c r="F255" t="s">
        <v>48</v>
      </c>
    </row>
    <row r="256" spans="1:6">
      <c r="A256" t="s">
        <v>49</v>
      </c>
      <c r="B256" t="s">
        <v>106</v>
      </c>
      <c r="C256" t="s">
        <v>109</v>
      </c>
      <c r="D256" s="1">
        <v>44816</v>
      </c>
      <c r="E256" s="2">
        <v>44816</v>
      </c>
      <c r="F256" t="s">
        <v>49</v>
      </c>
    </row>
    <row r="257" spans="1:6">
      <c r="A257" t="s">
        <v>49</v>
      </c>
      <c r="B257" t="s">
        <v>106</v>
      </c>
      <c r="C257" t="s">
        <v>109</v>
      </c>
      <c r="D257" s="1">
        <v>44817</v>
      </c>
      <c r="E257" s="2">
        <v>44817</v>
      </c>
      <c r="F257" t="s">
        <v>49</v>
      </c>
    </row>
    <row r="258" spans="1:6">
      <c r="A258" t="s">
        <v>49</v>
      </c>
      <c r="B258" t="s">
        <v>106</v>
      </c>
      <c r="C258" t="s">
        <v>109</v>
      </c>
      <c r="D258" s="1">
        <v>44818</v>
      </c>
      <c r="E258" s="2">
        <v>44818</v>
      </c>
      <c r="F258" t="s">
        <v>49</v>
      </c>
    </row>
    <row r="259" spans="1:6">
      <c r="A259" t="s">
        <v>49</v>
      </c>
      <c r="B259" t="s">
        <v>106</v>
      </c>
      <c r="C259" t="s">
        <v>109</v>
      </c>
      <c r="D259" s="1">
        <v>44819</v>
      </c>
      <c r="E259" s="2">
        <v>44819</v>
      </c>
      <c r="F259" t="s">
        <v>49</v>
      </c>
    </row>
    <row r="260" spans="1:6">
      <c r="A260" t="s">
        <v>49</v>
      </c>
      <c r="B260" t="s">
        <v>106</v>
      </c>
      <c r="C260" t="s">
        <v>109</v>
      </c>
      <c r="D260" s="1">
        <v>44820</v>
      </c>
      <c r="E260" s="2">
        <v>44820</v>
      </c>
      <c r="F260" t="s">
        <v>49</v>
      </c>
    </row>
    <row r="261" spans="1:6">
      <c r="A261" t="s">
        <v>49</v>
      </c>
      <c r="B261" t="s">
        <v>106</v>
      </c>
      <c r="C261" t="s">
        <v>109</v>
      </c>
      <c r="D261" s="1">
        <v>44821</v>
      </c>
      <c r="E261" s="2">
        <v>44821</v>
      </c>
      <c r="F261" t="s">
        <v>49</v>
      </c>
    </row>
    <row r="262" spans="1:6">
      <c r="A262" t="s">
        <v>49</v>
      </c>
      <c r="B262" t="s">
        <v>106</v>
      </c>
      <c r="C262" t="s">
        <v>109</v>
      </c>
      <c r="D262" s="1">
        <v>44822</v>
      </c>
      <c r="E262" s="2">
        <v>44822</v>
      </c>
      <c r="F262" t="s">
        <v>49</v>
      </c>
    </row>
    <row r="263" spans="1:6">
      <c r="A263" t="s">
        <v>51</v>
      </c>
      <c r="B263" t="s">
        <v>106</v>
      </c>
      <c r="C263" t="s">
        <v>110</v>
      </c>
      <c r="D263" s="1">
        <v>44823</v>
      </c>
      <c r="E263" s="2">
        <v>44823</v>
      </c>
      <c r="F263" t="s">
        <v>51</v>
      </c>
    </row>
    <row r="264" spans="1:6">
      <c r="A264" t="s">
        <v>51</v>
      </c>
      <c r="B264" t="s">
        <v>106</v>
      </c>
      <c r="C264" t="s">
        <v>110</v>
      </c>
      <c r="D264" s="1">
        <v>44824</v>
      </c>
      <c r="E264" s="2">
        <v>44824</v>
      </c>
      <c r="F264" t="s">
        <v>51</v>
      </c>
    </row>
    <row r="265" spans="1:6">
      <c r="A265" t="s">
        <v>51</v>
      </c>
      <c r="B265" t="s">
        <v>106</v>
      </c>
      <c r="C265" t="s">
        <v>110</v>
      </c>
      <c r="D265" s="1">
        <v>44825</v>
      </c>
      <c r="E265" s="2">
        <v>44825</v>
      </c>
      <c r="F265" t="s">
        <v>51</v>
      </c>
    </row>
    <row r="266" spans="1:6">
      <c r="A266" t="s">
        <v>51</v>
      </c>
      <c r="B266" t="s">
        <v>106</v>
      </c>
      <c r="C266" t="s">
        <v>110</v>
      </c>
      <c r="D266" s="1">
        <v>44826</v>
      </c>
      <c r="E266" s="2">
        <v>44826</v>
      </c>
      <c r="F266" t="s">
        <v>51</v>
      </c>
    </row>
    <row r="267" spans="1:6">
      <c r="A267" t="s">
        <v>51</v>
      </c>
      <c r="B267" t="s">
        <v>106</v>
      </c>
      <c r="C267" t="s">
        <v>110</v>
      </c>
      <c r="D267" s="1">
        <v>44827</v>
      </c>
      <c r="E267" s="2">
        <v>44827</v>
      </c>
      <c r="F267" t="s">
        <v>51</v>
      </c>
    </row>
    <row r="268" spans="1:6">
      <c r="A268" t="s">
        <v>51</v>
      </c>
      <c r="B268" t="s">
        <v>106</v>
      </c>
      <c r="C268" t="s">
        <v>110</v>
      </c>
      <c r="D268" s="1">
        <v>44828</v>
      </c>
      <c r="E268" s="2">
        <v>44828</v>
      </c>
      <c r="F268" t="s">
        <v>51</v>
      </c>
    </row>
    <row r="269" spans="1:6">
      <c r="A269" t="s">
        <v>51</v>
      </c>
      <c r="B269" t="s">
        <v>106</v>
      </c>
      <c r="C269" t="s">
        <v>110</v>
      </c>
      <c r="D269" s="1">
        <v>44829</v>
      </c>
      <c r="E269" s="2">
        <v>44829</v>
      </c>
      <c r="F269" t="s">
        <v>51</v>
      </c>
    </row>
    <row r="270" spans="1:6">
      <c r="A270" t="s">
        <v>52</v>
      </c>
      <c r="B270" t="s">
        <v>106</v>
      </c>
      <c r="C270" t="s">
        <v>111</v>
      </c>
      <c r="D270" s="1">
        <v>44830</v>
      </c>
      <c r="E270" s="2">
        <v>44830</v>
      </c>
      <c r="F270" t="s">
        <v>52</v>
      </c>
    </row>
    <row r="271" spans="1:6">
      <c r="A271" t="s">
        <v>52</v>
      </c>
      <c r="B271" t="s">
        <v>106</v>
      </c>
      <c r="C271" t="s">
        <v>111</v>
      </c>
      <c r="D271" s="1">
        <v>44831</v>
      </c>
      <c r="E271" s="2">
        <v>44831</v>
      </c>
      <c r="F271" t="s">
        <v>52</v>
      </c>
    </row>
    <row r="272" spans="1:6">
      <c r="A272" t="s">
        <v>52</v>
      </c>
      <c r="B272" t="s">
        <v>106</v>
      </c>
      <c r="C272" t="s">
        <v>111</v>
      </c>
      <c r="D272" s="1">
        <v>44832</v>
      </c>
      <c r="E272" s="2">
        <v>44832</v>
      </c>
      <c r="F272" t="s">
        <v>52</v>
      </c>
    </row>
    <row r="273" spans="1:6">
      <c r="A273" t="s">
        <v>52</v>
      </c>
      <c r="B273" t="s">
        <v>106</v>
      </c>
      <c r="C273" t="s">
        <v>111</v>
      </c>
      <c r="D273" s="1">
        <v>44833</v>
      </c>
      <c r="E273" s="2">
        <v>44833</v>
      </c>
      <c r="F273" t="s">
        <v>52</v>
      </c>
    </row>
    <row r="274" spans="1:6">
      <c r="A274" t="s">
        <v>52</v>
      </c>
      <c r="B274" t="s">
        <v>106</v>
      </c>
      <c r="C274" t="s">
        <v>111</v>
      </c>
      <c r="D274" s="1">
        <v>44834</v>
      </c>
      <c r="E274" s="2">
        <v>44834</v>
      </c>
      <c r="F274" t="s">
        <v>52</v>
      </c>
    </row>
    <row r="275" spans="1:6">
      <c r="A275" t="s">
        <v>52</v>
      </c>
      <c r="B275" t="s">
        <v>106</v>
      </c>
      <c r="C275" t="s">
        <v>111</v>
      </c>
      <c r="D275" s="1">
        <v>44835</v>
      </c>
      <c r="E275" s="2">
        <v>44835</v>
      </c>
      <c r="F275" t="s">
        <v>52</v>
      </c>
    </row>
    <row r="276" spans="1:6">
      <c r="A276" t="s">
        <v>52</v>
      </c>
      <c r="B276" t="s">
        <v>106</v>
      </c>
      <c r="C276" t="s">
        <v>111</v>
      </c>
      <c r="D276" s="1">
        <v>44836</v>
      </c>
      <c r="E276" s="2">
        <v>44836</v>
      </c>
      <c r="F276" t="s">
        <v>52</v>
      </c>
    </row>
    <row r="277" spans="1:6">
      <c r="A277" t="s">
        <v>46</v>
      </c>
      <c r="B277" t="s">
        <v>112</v>
      </c>
      <c r="C277" t="s">
        <v>113</v>
      </c>
      <c r="D277" s="1">
        <v>44837</v>
      </c>
      <c r="E277" s="2">
        <v>44837</v>
      </c>
      <c r="F277" t="s">
        <v>46</v>
      </c>
    </row>
    <row r="278" spans="1:6">
      <c r="A278" t="s">
        <v>46</v>
      </c>
      <c r="B278" t="s">
        <v>112</v>
      </c>
      <c r="C278" t="s">
        <v>113</v>
      </c>
      <c r="D278" s="1">
        <v>44838</v>
      </c>
      <c r="E278" s="2">
        <v>44838</v>
      </c>
      <c r="F278" t="s">
        <v>46</v>
      </c>
    </row>
    <row r="279" spans="1:6">
      <c r="A279" t="s">
        <v>46</v>
      </c>
      <c r="B279" t="s">
        <v>112</v>
      </c>
      <c r="C279" t="s">
        <v>113</v>
      </c>
      <c r="D279" s="1">
        <v>44839</v>
      </c>
      <c r="E279" s="2">
        <v>44839</v>
      </c>
      <c r="F279" t="s">
        <v>46</v>
      </c>
    </row>
    <row r="280" spans="1:6">
      <c r="A280" t="s">
        <v>46</v>
      </c>
      <c r="B280" t="s">
        <v>112</v>
      </c>
      <c r="C280" t="s">
        <v>113</v>
      </c>
      <c r="D280" s="1">
        <v>44840</v>
      </c>
      <c r="E280" s="2">
        <v>44840</v>
      </c>
      <c r="F280" t="s">
        <v>46</v>
      </c>
    </row>
    <row r="281" spans="1:6">
      <c r="A281" t="s">
        <v>46</v>
      </c>
      <c r="B281" t="s">
        <v>112</v>
      </c>
      <c r="C281" t="s">
        <v>113</v>
      </c>
      <c r="D281" s="1">
        <v>44841</v>
      </c>
      <c r="E281" s="2">
        <v>44841</v>
      </c>
      <c r="F281" t="s">
        <v>46</v>
      </c>
    </row>
    <row r="282" spans="1:6">
      <c r="A282" t="s">
        <v>46</v>
      </c>
      <c r="B282" t="s">
        <v>112</v>
      </c>
      <c r="C282" t="s">
        <v>113</v>
      </c>
      <c r="D282" s="1">
        <v>44842</v>
      </c>
      <c r="E282" s="2">
        <v>44842</v>
      </c>
      <c r="F282" t="s">
        <v>46</v>
      </c>
    </row>
    <row r="283" spans="1:6">
      <c r="A283" t="s">
        <v>46</v>
      </c>
      <c r="B283" t="s">
        <v>112</v>
      </c>
      <c r="C283" t="s">
        <v>113</v>
      </c>
      <c r="D283" s="1">
        <v>44843</v>
      </c>
      <c r="E283" s="2">
        <v>44843</v>
      </c>
      <c r="F283" t="s">
        <v>46</v>
      </c>
    </row>
    <row r="284" spans="1:6">
      <c r="A284" t="s">
        <v>48</v>
      </c>
      <c r="B284" t="s">
        <v>112</v>
      </c>
      <c r="C284" t="s">
        <v>114</v>
      </c>
      <c r="D284" s="1">
        <v>44844</v>
      </c>
      <c r="E284" s="2">
        <v>44844</v>
      </c>
      <c r="F284" t="s">
        <v>48</v>
      </c>
    </row>
    <row r="285" spans="1:6">
      <c r="A285" t="s">
        <v>48</v>
      </c>
      <c r="B285" t="s">
        <v>112</v>
      </c>
      <c r="C285" t="s">
        <v>114</v>
      </c>
      <c r="D285" s="1">
        <v>44845</v>
      </c>
      <c r="E285" s="2">
        <v>44845</v>
      </c>
      <c r="F285" t="s">
        <v>48</v>
      </c>
    </row>
    <row r="286" spans="1:6">
      <c r="A286" t="s">
        <v>48</v>
      </c>
      <c r="B286" t="s">
        <v>112</v>
      </c>
      <c r="C286" t="s">
        <v>114</v>
      </c>
      <c r="D286" s="1">
        <v>44846</v>
      </c>
      <c r="E286" s="2">
        <v>44846</v>
      </c>
      <c r="F286" t="s">
        <v>48</v>
      </c>
    </row>
    <row r="287" spans="1:6">
      <c r="A287" t="s">
        <v>48</v>
      </c>
      <c r="B287" t="s">
        <v>112</v>
      </c>
      <c r="C287" t="s">
        <v>114</v>
      </c>
      <c r="D287" s="1">
        <v>44847</v>
      </c>
      <c r="E287" s="2">
        <v>44847</v>
      </c>
      <c r="F287" t="s">
        <v>48</v>
      </c>
    </row>
    <row r="288" spans="1:6">
      <c r="A288" t="s">
        <v>48</v>
      </c>
      <c r="B288" t="s">
        <v>112</v>
      </c>
      <c r="C288" t="s">
        <v>114</v>
      </c>
      <c r="D288" s="1">
        <v>44848</v>
      </c>
      <c r="E288" s="2">
        <v>44848</v>
      </c>
      <c r="F288" t="s">
        <v>48</v>
      </c>
    </row>
    <row r="289" spans="1:6">
      <c r="A289" t="s">
        <v>48</v>
      </c>
      <c r="B289" t="s">
        <v>112</v>
      </c>
      <c r="C289" t="s">
        <v>114</v>
      </c>
      <c r="D289" s="1">
        <v>44849</v>
      </c>
      <c r="E289" s="2">
        <v>44849</v>
      </c>
      <c r="F289" t="s">
        <v>48</v>
      </c>
    </row>
    <row r="290" spans="1:6">
      <c r="A290" t="s">
        <v>48</v>
      </c>
      <c r="B290" t="s">
        <v>112</v>
      </c>
      <c r="C290" t="s">
        <v>114</v>
      </c>
      <c r="D290" s="1">
        <v>44850</v>
      </c>
      <c r="E290" s="2">
        <v>44850</v>
      </c>
      <c r="F290" t="s">
        <v>48</v>
      </c>
    </row>
    <row r="291" spans="1:6">
      <c r="A291" t="s">
        <v>49</v>
      </c>
      <c r="B291" t="s">
        <v>112</v>
      </c>
      <c r="C291" t="s">
        <v>115</v>
      </c>
      <c r="D291" s="1">
        <v>44851</v>
      </c>
      <c r="E291" s="2">
        <v>44851</v>
      </c>
      <c r="F291" t="s">
        <v>49</v>
      </c>
    </row>
    <row r="292" spans="1:6">
      <c r="A292" t="s">
        <v>49</v>
      </c>
      <c r="B292" t="s">
        <v>112</v>
      </c>
      <c r="C292" t="s">
        <v>115</v>
      </c>
      <c r="D292" s="1">
        <v>44852</v>
      </c>
      <c r="E292" s="2">
        <v>44852</v>
      </c>
      <c r="F292" t="s">
        <v>49</v>
      </c>
    </row>
    <row r="293" spans="1:6">
      <c r="A293" t="s">
        <v>49</v>
      </c>
      <c r="B293" t="s">
        <v>112</v>
      </c>
      <c r="C293" t="s">
        <v>115</v>
      </c>
      <c r="D293" s="1">
        <v>44853</v>
      </c>
      <c r="E293" s="2">
        <v>44853</v>
      </c>
      <c r="F293" t="s">
        <v>49</v>
      </c>
    </row>
    <row r="294" spans="1:6">
      <c r="A294" t="s">
        <v>49</v>
      </c>
      <c r="B294" t="s">
        <v>112</v>
      </c>
      <c r="C294" t="s">
        <v>115</v>
      </c>
      <c r="D294" s="1">
        <v>44854</v>
      </c>
      <c r="E294" s="2">
        <v>44854</v>
      </c>
      <c r="F294" t="s">
        <v>49</v>
      </c>
    </row>
    <row r="295" spans="1:6">
      <c r="A295" t="s">
        <v>49</v>
      </c>
      <c r="B295" t="s">
        <v>112</v>
      </c>
      <c r="C295" t="s">
        <v>115</v>
      </c>
      <c r="D295" s="1">
        <v>44855</v>
      </c>
      <c r="E295" s="2">
        <v>44855</v>
      </c>
      <c r="F295" t="s">
        <v>49</v>
      </c>
    </row>
    <row r="296" spans="1:6">
      <c r="A296" t="s">
        <v>49</v>
      </c>
      <c r="B296" t="s">
        <v>112</v>
      </c>
      <c r="C296" t="s">
        <v>115</v>
      </c>
      <c r="D296" s="1">
        <v>44856</v>
      </c>
      <c r="E296" s="2">
        <v>44856</v>
      </c>
      <c r="F296" t="s">
        <v>49</v>
      </c>
    </row>
    <row r="297" spans="1:6">
      <c r="A297" t="s">
        <v>49</v>
      </c>
      <c r="B297" t="s">
        <v>112</v>
      </c>
      <c r="C297" t="s">
        <v>115</v>
      </c>
      <c r="D297" s="1">
        <v>44857</v>
      </c>
      <c r="E297" s="2">
        <v>44857</v>
      </c>
      <c r="F297" t="s">
        <v>49</v>
      </c>
    </row>
    <row r="298" spans="1:6">
      <c r="A298" t="s">
        <v>51</v>
      </c>
      <c r="B298" t="s">
        <v>112</v>
      </c>
      <c r="C298" t="s">
        <v>116</v>
      </c>
      <c r="D298" s="1">
        <v>44858</v>
      </c>
      <c r="E298" s="2">
        <v>44858</v>
      </c>
      <c r="F298" t="s">
        <v>51</v>
      </c>
    </row>
    <row r="299" spans="1:6">
      <c r="A299" t="s">
        <v>51</v>
      </c>
      <c r="B299" t="s">
        <v>112</v>
      </c>
      <c r="C299" t="s">
        <v>116</v>
      </c>
      <c r="D299" s="1">
        <v>44859</v>
      </c>
      <c r="E299" s="2">
        <v>44859</v>
      </c>
      <c r="F299" t="s">
        <v>51</v>
      </c>
    </row>
    <row r="300" spans="1:6">
      <c r="A300" t="s">
        <v>51</v>
      </c>
      <c r="B300" t="s">
        <v>112</v>
      </c>
      <c r="C300" t="s">
        <v>116</v>
      </c>
      <c r="D300" s="1">
        <v>44860</v>
      </c>
      <c r="E300" s="2">
        <v>44860</v>
      </c>
      <c r="F300" t="s">
        <v>51</v>
      </c>
    </row>
    <row r="301" spans="1:6">
      <c r="A301" t="s">
        <v>51</v>
      </c>
      <c r="B301" t="s">
        <v>112</v>
      </c>
      <c r="C301" t="s">
        <v>116</v>
      </c>
      <c r="D301" s="1">
        <v>44861</v>
      </c>
      <c r="E301" s="2">
        <v>44861</v>
      </c>
      <c r="F301" t="s">
        <v>51</v>
      </c>
    </row>
    <row r="302" spans="1:6">
      <c r="A302" t="s">
        <v>51</v>
      </c>
      <c r="B302" t="s">
        <v>112</v>
      </c>
      <c r="C302" t="s">
        <v>116</v>
      </c>
      <c r="D302" s="1">
        <v>44862</v>
      </c>
      <c r="E302" s="2">
        <v>44862</v>
      </c>
      <c r="F302" t="s">
        <v>51</v>
      </c>
    </row>
    <row r="303" spans="1:6">
      <c r="A303" t="s">
        <v>51</v>
      </c>
      <c r="B303" t="s">
        <v>112</v>
      </c>
      <c r="C303" t="s">
        <v>116</v>
      </c>
      <c r="D303" s="1">
        <v>44863</v>
      </c>
      <c r="E303" s="2">
        <v>44863</v>
      </c>
      <c r="F303" t="s">
        <v>51</v>
      </c>
    </row>
    <row r="304" spans="1:6">
      <c r="A304" t="s">
        <v>51</v>
      </c>
      <c r="B304" t="s">
        <v>112</v>
      </c>
      <c r="C304" t="s">
        <v>116</v>
      </c>
      <c r="D304" s="1">
        <v>44864</v>
      </c>
      <c r="E304" s="2">
        <v>44864</v>
      </c>
      <c r="F304" t="s">
        <v>51</v>
      </c>
    </row>
    <row r="305" spans="1:6">
      <c r="A305" t="s">
        <v>46</v>
      </c>
      <c r="B305" t="s">
        <v>117</v>
      </c>
      <c r="C305" t="s">
        <v>118</v>
      </c>
      <c r="D305" s="1">
        <v>44865</v>
      </c>
      <c r="E305" s="2">
        <v>44865</v>
      </c>
      <c r="F305" t="s">
        <v>46</v>
      </c>
    </row>
    <row r="306" spans="1:6">
      <c r="A306" t="s">
        <v>46</v>
      </c>
      <c r="B306" t="s">
        <v>117</v>
      </c>
      <c r="C306" t="s">
        <v>118</v>
      </c>
      <c r="D306" s="1">
        <v>44866</v>
      </c>
      <c r="E306" s="2">
        <v>44866</v>
      </c>
      <c r="F306" t="s">
        <v>46</v>
      </c>
    </row>
    <row r="307" spans="1:6">
      <c r="A307" t="s">
        <v>46</v>
      </c>
      <c r="B307" t="s">
        <v>117</v>
      </c>
      <c r="C307" t="s">
        <v>118</v>
      </c>
      <c r="D307" s="1">
        <v>44867</v>
      </c>
      <c r="E307" s="2">
        <v>44867</v>
      </c>
      <c r="F307" t="s">
        <v>46</v>
      </c>
    </row>
    <row r="308" spans="1:6">
      <c r="A308" t="s">
        <v>46</v>
      </c>
      <c r="B308" t="s">
        <v>117</v>
      </c>
      <c r="C308" t="s">
        <v>118</v>
      </c>
      <c r="D308" s="1">
        <v>44868</v>
      </c>
      <c r="E308" s="2">
        <v>44868</v>
      </c>
      <c r="F308" t="s">
        <v>46</v>
      </c>
    </row>
    <row r="309" spans="1:6">
      <c r="A309" t="s">
        <v>46</v>
      </c>
      <c r="B309" t="s">
        <v>117</v>
      </c>
      <c r="C309" t="s">
        <v>118</v>
      </c>
      <c r="D309" s="1">
        <v>44869</v>
      </c>
      <c r="E309" s="2">
        <v>44869</v>
      </c>
      <c r="F309" t="s">
        <v>46</v>
      </c>
    </row>
    <row r="310" spans="1:6">
      <c r="A310" t="s">
        <v>46</v>
      </c>
      <c r="B310" t="s">
        <v>117</v>
      </c>
      <c r="C310" t="s">
        <v>118</v>
      </c>
      <c r="D310" s="1">
        <v>44870</v>
      </c>
      <c r="E310" s="2">
        <v>44870</v>
      </c>
      <c r="F310" t="s">
        <v>46</v>
      </c>
    </row>
    <row r="311" spans="1:6">
      <c r="A311" t="s">
        <v>46</v>
      </c>
      <c r="B311" t="s">
        <v>117</v>
      </c>
      <c r="C311" t="s">
        <v>118</v>
      </c>
      <c r="D311" s="1">
        <v>44871</v>
      </c>
      <c r="E311" s="2">
        <v>44871</v>
      </c>
      <c r="F311" t="s">
        <v>46</v>
      </c>
    </row>
    <row r="312" spans="1:6">
      <c r="A312" t="s">
        <v>48</v>
      </c>
      <c r="B312" t="s">
        <v>117</v>
      </c>
      <c r="C312" t="s">
        <v>119</v>
      </c>
      <c r="D312" s="1">
        <v>44872</v>
      </c>
      <c r="E312" s="2">
        <v>44872</v>
      </c>
      <c r="F312" t="s">
        <v>48</v>
      </c>
    </row>
    <row r="313" spans="1:6">
      <c r="A313" t="s">
        <v>48</v>
      </c>
      <c r="B313" t="s">
        <v>117</v>
      </c>
      <c r="C313" t="s">
        <v>119</v>
      </c>
      <c r="D313" s="1">
        <v>44873</v>
      </c>
      <c r="E313" s="2">
        <v>44873</v>
      </c>
      <c r="F313" t="s">
        <v>48</v>
      </c>
    </row>
    <row r="314" spans="1:6">
      <c r="A314" t="s">
        <v>48</v>
      </c>
      <c r="B314" t="s">
        <v>117</v>
      </c>
      <c r="C314" t="s">
        <v>119</v>
      </c>
      <c r="D314" s="1">
        <v>44874</v>
      </c>
      <c r="E314" s="2">
        <v>44874</v>
      </c>
      <c r="F314" t="s">
        <v>48</v>
      </c>
    </row>
    <row r="315" spans="1:6">
      <c r="A315" t="s">
        <v>48</v>
      </c>
      <c r="B315" t="s">
        <v>117</v>
      </c>
      <c r="C315" t="s">
        <v>119</v>
      </c>
      <c r="D315" s="1">
        <v>44875</v>
      </c>
      <c r="E315" s="2">
        <v>44875</v>
      </c>
      <c r="F315" t="s">
        <v>48</v>
      </c>
    </row>
    <row r="316" spans="1:6">
      <c r="A316" t="s">
        <v>48</v>
      </c>
      <c r="B316" t="s">
        <v>117</v>
      </c>
      <c r="C316" t="s">
        <v>119</v>
      </c>
      <c r="D316" s="1">
        <v>44876</v>
      </c>
      <c r="E316" s="2">
        <v>44876</v>
      </c>
      <c r="F316" t="s">
        <v>48</v>
      </c>
    </row>
    <row r="317" spans="1:6">
      <c r="A317" t="s">
        <v>48</v>
      </c>
      <c r="B317" t="s">
        <v>117</v>
      </c>
      <c r="C317" t="s">
        <v>119</v>
      </c>
      <c r="D317" s="1">
        <v>44877</v>
      </c>
      <c r="E317" s="2">
        <v>44877</v>
      </c>
      <c r="F317" t="s">
        <v>48</v>
      </c>
    </row>
    <row r="318" spans="1:6">
      <c r="A318" t="s">
        <v>48</v>
      </c>
      <c r="B318" t="s">
        <v>117</v>
      </c>
      <c r="C318" t="s">
        <v>119</v>
      </c>
      <c r="D318" s="1">
        <v>44878</v>
      </c>
      <c r="E318" s="2">
        <v>44878</v>
      </c>
      <c r="F318" t="s">
        <v>48</v>
      </c>
    </row>
    <row r="319" spans="1:6">
      <c r="A319" t="s">
        <v>49</v>
      </c>
      <c r="B319" t="s">
        <v>117</v>
      </c>
      <c r="C319" t="s">
        <v>120</v>
      </c>
      <c r="D319" s="1">
        <v>44879</v>
      </c>
      <c r="E319" s="2">
        <v>44879</v>
      </c>
      <c r="F319" t="s">
        <v>49</v>
      </c>
    </row>
    <row r="320" spans="1:6">
      <c r="A320" t="s">
        <v>49</v>
      </c>
      <c r="B320" t="s">
        <v>117</v>
      </c>
      <c r="C320" t="s">
        <v>120</v>
      </c>
      <c r="D320" s="1">
        <v>44880</v>
      </c>
      <c r="E320" s="2">
        <v>44880</v>
      </c>
      <c r="F320" t="s">
        <v>49</v>
      </c>
    </row>
    <row r="321" spans="1:6">
      <c r="A321" t="s">
        <v>49</v>
      </c>
      <c r="B321" t="s">
        <v>117</v>
      </c>
      <c r="C321" t="s">
        <v>120</v>
      </c>
      <c r="D321" s="1">
        <v>44881</v>
      </c>
      <c r="E321" s="2">
        <v>44881</v>
      </c>
      <c r="F321" t="s">
        <v>49</v>
      </c>
    </row>
    <row r="322" spans="1:6">
      <c r="A322" t="s">
        <v>49</v>
      </c>
      <c r="B322" t="s">
        <v>117</v>
      </c>
      <c r="C322" t="s">
        <v>120</v>
      </c>
      <c r="D322" s="1">
        <v>44882</v>
      </c>
      <c r="E322" s="2">
        <v>44882</v>
      </c>
      <c r="F322" t="s">
        <v>49</v>
      </c>
    </row>
    <row r="323" spans="1:6">
      <c r="A323" t="s">
        <v>49</v>
      </c>
      <c r="B323" t="s">
        <v>117</v>
      </c>
      <c r="C323" t="s">
        <v>120</v>
      </c>
      <c r="D323" s="1">
        <v>44883</v>
      </c>
      <c r="E323" s="2">
        <v>44883</v>
      </c>
      <c r="F323" t="s">
        <v>49</v>
      </c>
    </row>
    <row r="324" spans="1:6">
      <c r="A324" t="s">
        <v>49</v>
      </c>
      <c r="B324" t="s">
        <v>117</v>
      </c>
      <c r="C324" t="s">
        <v>120</v>
      </c>
      <c r="D324" s="1">
        <v>44884</v>
      </c>
      <c r="E324" s="2">
        <v>44884</v>
      </c>
      <c r="F324" t="s">
        <v>49</v>
      </c>
    </row>
    <row r="325" spans="1:6">
      <c r="A325" t="s">
        <v>49</v>
      </c>
      <c r="B325" t="s">
        <v>117</v>
      </c>
      <c r="C325" t="s">
        <v>120</v>
      </c>
      <c r="D325" s="1">
        <v>44885</v>
      </c>
      <c r="E325" s="2">
        <v>44885</v>
      </c>
      <c r="F325" t="s">
        <v>49</v>
      </c>
    </row>
    <row r="326" spans="1:6">
      <c r="A326" t="s">
        <v>51</v>
      </c>
      <c r="B326" t="s">
        <v>117</v>
      </c>
      <c r="C326" t="s">
        <v>121</v>
      </c>
      <c r="D326" s="1">
        <v>44886</v>
      </c>
      <c r="E326" s="2">
        <v>44886</v>
      </c>
      <c r="F326" t="s">
        <v>51</v>
      </c>
    </row>
    <row r="327" spans="1:6">
      <c r="A327" t="s">
        <v>51</v>
      </c>
      <c r="B327" t="s">
        <v>117</v>
      </c>
      <c r="C327" t="s">
        <v>121</v>
      </c>
      <c r="D327" s="1">
        <v>44887</v>
      </c>
      <c r="E327" s="2">
        <v>44887</v>
      </c>
      <c r="F327" t="s">
        <v>51</v>
      </c>
    </row>
    <row r="328" spans="1:6">
      <c r="A328" t="s">
        <v>51</v>
      </c>
      <c r="B328" t="s">
        <v>117</v>
      </c>
      <c r="C328" t="s">
        <v>121</v>
      </c>
      <c r="D328" s="1">
        <v>44888</v>
      </c>
      <c r="E328" s="2">
        <v>44888</v>
      </c>
      <c r="F328" t="s">
        <v>51</v>
      </c>
    </row>
    <row r="329" spans="1:6">
      <c r="A329" t="s">
        <v>51</v>
      </c>
      <c r="B329" t="s">
        <v>117</v>
      </c>
      <c r="C329" t="s">
        <v>121</v>
      </c>
      <c r="D329" s="1">
        <v>44889</v>
      </c>
      <c r="E329" s="2">
        <v>44889</v>
      </c>
      <c r="F329" t="s">
        <v>51</v>
      </c>
    </row>
    <row r="330" spans="1:6">
      <c r="A330" t="s">
        <v>51</v>
      </c>
      <c r="B330" t="s">
        <v>117</v>
      </c>
      <c r="C330" t="s">
        <v>121</v>
      </c>
      <c r="D330" s="1">
        <v>44890</v>
      </c>
      <c r="E330" s="2">
        <v>44890</v>
      </c>
      <c r="F330" t="s">
        <v>51</v>
      </c>
    </row>
    <row r="331" spans="1:6">
      <c r="A331" t="s">
        <v>51</v>
      </c>
      <c r="B331" t="s">
        <v>117</v>
      </c>
      <c r="C331" t="s">
        <v>121</v>
      </c>
      <c r="D331" s="1">
        <v>44891</v>
      </c>
      <c r="E331" s="2">
        <v>44891</v>
      </c>
      <c r="F331" t="s">
        <v>51</v>
      </c>
    </row>
    <row r="332" spans="1:6">
      <c r="A332" t="s">
        <v>51</v>
      </c>
      <c r="B332" t="s">
        <v>117</v>
      </c>
      <c r="C332" t="s">
        <v>121</v>
      </c>
      <c r="D332" s="1">
        <v>44892</v>
      </c>
      <c r="E332" s="2">
        <v>44892</v>
      </c>
      <c r="F332" t="s">
        <v>51</v>
      </c>
    </row>
    <row r="333" spans="1:6">
      <c r="A333" t="s">
        <v>46</v>
      </c>
      <c r="B333" t="s">
        <v>122</v>
      </c>
      <c r="C333" t="s">
        <v>123</v>
      </c>
      <c r="D333" s="1">
        <v>44893</v>
      </c>
      <c r="E333" s="2">
        <v>44893</v>
      </c>
      <c r="F333" t="s">
        <v>46</v>
      </c>
    </row>
    <row r="334" spans="1:6">
      <c r="A334" t="s">
        <v>46</v>
      </c>
      <c r="B334" t="s">
        <v>122</v>
      </c>
      <c r="C334" t="s">
        <v>123</v>
      </c>
      <c r="D334" s="1">
        <v>44894</v>
      </c>
      <c r="E334" s="2">
        <v>44894</v>
      </c>
      <c r="F334" t="s">
        <v>46</v>
      </c>
    </row>
    <row r="335" spans="1:6">
      <c r="A335" t="s">
        <v>46</v>
      </c>
      <c r="B335" t="s">
        <v>122</v>
      </c>
      <c r="C335" t="s">
        <v>123</v>
      </c>
      <c r="D335" s="1">
        <v>44895</v>
      </c>
      <c r="E335" s="2">
        <v>44895</v>
      </c>
      <c r="F335" t="s">
        <v>46</v>
      </c>
    </row>
    <row r="336" spans="1:6">
      <c r="A336" t="s">
        <v>46</v>
      </c>
      <c r="B336" t="s">
        <v>122</v>
      </c>
      <c r="C336" t="s">
        <v>123</v>
      </c>
      <c r="D336" s="1">
        <v>44896</v>
      </c>
      <c r="E336" s="2">
        <v>44896</v>
      </c>
      <c r="F336" t="s">
        <v>46</v>
      </c>
    </row>
    <row r="337" spans="1:6">
      <c r="A337" t="s">
        <v>46</v>
      </c>
      <c r="B337" t="s">
        <v>122</v>
      </c>
      <c r="C337" t="s">
        <v>123</v>
      </c>
      <c r="D337" s="1">
        <v>44897</v>
      </c>
      <c r="E337" s="2">
        <v>44897</v>
      </c>
      <c r="F337" t="s">
        <v>46</v>
      </c>
    </row>
    <row r="338" spans="1:6">
      <c r="A338" t="s">
        <v>46</v>
      </c>
      <c r="B338" t="s">
        <v>122</v>
      </c>
      <c r="C338" t="s">
        <v>123</v>
      </c>
      <c r="D338" s="1">
        <v>44898</v>
      </c>
      <c r="E338" s="2">
        <v>44898</v>
      </c>
      <c r="F338" t="s">
        <v>46</v>
      </c>
    </row>
    <row r="339" spans="1:6">
      <c r="A339" t="s">
        <v>46</v>
      </c>
      <c r="B339" t="s">
        <v>122</v>
      </c>
      <c r="C339" t="s">
        <v>123</v>
      </c>
      <c r="D339" s="1">
        <v>44899</v>
      </c>
      <c r="E339" s="2">
        <v>44899</v>
      </c>
      <c r="F339" t="s">
        <v>46</v>
      </c>
    </row>
    <row r="340" spans="1:6">
      <c r="A340" t="s">
        <v>48</v>
      </c>
      <c r="B340" t="s">
        <v>122</v>
      </c>
      <c r="C340" t="s">
        <v>124</v>
      </c>
      <c r="D340" s="1">
        <v>44900</v>
      </c>
      <c r="E340" s="2">
        <v>44900</v>
      </c>
      <c r="F340" t="s">
        <v>48</v>
      </c>
    </row>
    <row r="341" spans="1:6">
      <c r="A341" t="s">
        <v>48</v>
      </c>
      <c r="B341" t="s">
        <v>122</v>
      </c>
      <c r="C341" t="s">
        <v>124</v>
      </c>
      <c r="D341" s="1">
        <v>44901</v>
      </c>
      <c r="E341" s="2">
        <v>44901</v>
      </c>
      <c r="F341" t="s">
        <v>48</v>
      </c>
    </row>
    <row r="342" spans="1:6">
      <c r="A342" t="s">
        <v>48</v>
      </c>
      <c r="B342" t="s">
        <v>122</v>
      </c>
      <c r="C342" t="s">
        <v>124</v>
      </c>
      <c r="D342" s="1">
        <v>44902</v>
      </c>
      <c r="E342" s="2">
        <v>44902</v>
      </c>
      <c r="F342" t="s">
        <v>48</v>
      </c>
    </row>
    <row r="343" spans="1:6">
      <c r="A343" t="s">
        <v>48</v>
      </c>
      <c r="B343" t="s">
        <v>122</v>
      </c>
      <c r="C343" t="s">
        <v>124</v>
      </c>
      <c r="D343" s="1">
        <v>44903</v>
      </c>
      <c r="E343" s="2">
        <v>44903</v>
      </c>
      <c r="F343" t="s">
        <v>48</v>
      </c>
    </row>
    <row r="344" spans="1:6">
      <c r="A344" t="s">
        <v>48</v>
      </c>
      <c r="B344" t="s">
        <v>122</v>
      </c>
      <c r="C344" t="s">
        <v>124</v>
      </c>
      <c r="D344" s="1">
        <v>44904</v>
      </c>
      <c r="E344" s="2">
        <v>44904</v>
      </c>
      <c r="F344" t="s">
        <v>48</v>
      </c>
    </row>
    <row r="345" spans="1:6">
      <c r="A345" t="s">
        <v>48</v>
      </c>
      <c r="B345" t="s">
        <v>122</v>
      </c>
      <c r="C345" t="s">
        <v>124</v>
      </c>
      <c r="D345" s="1">
        <v>44905</v>
      </c>
      <c r="E345" s="2">
        <v>44905</v>
      </c>
      <c r="F345" t="s">
        <v>48</v>
      </c>
    </row>
    <row r="346" spans="1:6">
      <c r="A346" t="s">
        <v>48</v>
      </c>
      <c r="B346" t="s">
        <v>122</v>
      </c>
      <c r="C346" t="s">
        <v>124</v>
      </c>
      <c r="D346" s="1">
        <v>44906</v>
      </c>
      <c r="E346" s="2">
        <v>44906</v>
      </c>
      <c r="F346" t="s">
        <v>48</v>
      </c>
    </row>
    <row r="347" spans="1:6">
      <c r="A347" t="s">
        <v>49</v>
      </c>
      <c r="B347" t="s">
        <v>122</v>
      </c>
      <c r="C347" t="s">
        <v>125</v>
      </c>
      <c r="D347" s="1">
        <v>44907</v>
      </c>
      <c r="E347" s="2">
        <v>44907</v>
      </c>
      <c r="F347" t="s">
        <v>49</v>
      </c>
    </row>
    <row r="348" spans="1:6">
      <c r="A348" t="s">
        <v>49</v>
      </c>
      <c r="B348" t="s">
        <v>122</v>
      </c>
      <c r="C348" t="s">
        <v>125</v>
      </c>
      <c r="D348" s="1">
        <v>44908</v>
      </c>
      <c r="E348" s="2">
        <v>44908</v>
      </c>
      <c r="F348" t="s">
        <v>49</v>
      </c>
    </row>
    <row r="349" spans="1:6">
      <c r="A349" t="s">
        <v>49</v>
      </c>
      <c r="B349" t="s">
        <v>122</v>
      </c>
      <c r="C349" t="s">
        <v>125</v>
      </c>
      <c r="D349" s="1">
        <v>44909</v>
      </c>
      <c r="E349" s="2">
        <v>44909</v>
      </c>
      <c r="F349" t="s">
        <v>49</v>
      </c>
    </row>
    <row r="350" spans="1:6">
      <c r="A350" t="s">
        <v>49</v>
      </c>
      <c r="B350" t="s">
        <v>122</v>
      </c>
      <c r="C350" t="s">
        <v>125</v>
      </c>
      <c r="D350" s="1">
        <v>44910</v>
      </c>
      <c r="E350" s="2">
        <v>44910</v>
      </c>
      <c r="F350" t="s">
        <v>49</v>
      </c>
    </row>
    <row r="351" spans="1:6">
      <c r="A351" t="s">
        <v>49</v>
      </c>
      <c r="B351" t="s">
        <v>122</v>
      </c>
      <c r="C351" t="s">
        <v>125</v>
      </c>
      <c r="D351" s="1">
        <v>44911</v>
      </c>
      <c r="E351" s="2">
        <v>44911</v>
      </c>
      <c r="F351" t="s">
        <v>49</v>
      </c>
    </row>
    <row r="352" spans="1:6">
      <c r="A352" t="s">
        <v>49</v>
      </c>
      <c r="B352" t="s">
        <v>122</v>
      </c>
      <c r="C352" t="s">
        <v>125</v>
      </c>
      <c r="D352" s="1">
        <v>44912</v>
      </c>
      <c r="E352" s="2">
        <v>44912</v>
      </c>
      <c r="F352" t="s">
        <v>49</v>
      </c>
    </row>
    <row r="353" spans="1:6">
      <c r="A353" t="s">
        <v>49</v>
      </c>
      <c r="B353" t="s">
        <v>122</v>
      </c>
      <c r="C353" t="s">
        <v>125</v>
      </c>
      <c r="D353" s="1">
        <v>44913</v>
      </c>
      <c r="E353" s="2">
        <v>44913</v>
      </c>
      <c r="F353" t="s">
        <v>49</v>
      </c>
    </row>
    <row r="354" spans="1:6">
      <c r="A354" t="s">
        <v>51</v>
      </c>
      <c r="B354" t="s">
        <v>122</v>
      </c>
      <c r="C354" t="s">
        <v>126</v>
      </c>
      <c r="D354" s="1">
        <v>44914</v>
      </c>
      <c r="E354" s="2">
        <v>44914</v>
      </c>
      <c r="F354" t="s">
        <v>51</v>
      </c>
    </row>
    <row r="355" spans="1:6">
      <c r="A355" t="s">
        <v>51</v>
      </c>
      <c r="B355" t="s">
        <v>122</v>
      </c>
      <c r="C355" t="s">
        <v>126</v>
      </c>
      <c r="D355" s="1">
        <v>44915</v>
      </c>
      <c r="E355" s="2">
        <v>44915</v>
      </c>
      <c r="F355" t="s">
        <v>51</v>
      </c>
    </row>
    <row r="356" spans="1:6">
      <c r="A356" t="s">
        <v>51</v>
      </c>
      <c r="B356" t="s">
        <v>122</v>
      </c>
      <c r="C356" t="s">
        <v>126</v>
      </c>
      <c r="D356" s="1">
        <v>44916</v>
      </c>
      <c r="E356" s="2">
        <v>44916</v>
      </c>
      <c r="F356" t="s">
        <v>51</v>
      </c>
    </row>
    <row r="357" spans="1:6">
      <c r="A357" t="s">
        <v>51</v>
      </c>
      <c r="B357" t="s">
        <v>122</v>
      </c>
      <c r="C357" t="s">
        <v>126</v>
      </c>
      <c r="D357" s="1">
        <v>44917</v>
      </c>
      <c r="E357" s="2">
        <v>44917</v>
      </c>
      <c r="F357" t="s">
        <v>51</v>
      </c>
    </row>
    <row r="358" spans="1:6">
      <c r="A358" t="s">
        <v>51</v>
      </c>
      <c r="B358" t="s">
        <v>122</v>
      </c>
      <c r="C358" t="s">
        <v>126</v>
      </c>
      <c r="D358" s="1">
        <v>44918</v>
      </c>
      <c r="E358" s="2">
        <v>44918</v>
      </c>
      <c r="F358" t="s">
        <v>51</v>
      </c>
    </row>
    <row r="359" spans="1:6">
      <c r="A359" t="s">
        <v>51</v>
      </c>
      <c r="B359" t="s">
        <v>122</v>
      </c>
      <c r="C359" t="s">
        <v>126</v>
      </c>
      <c r="D359" s="1">
        <v>44919</v>
      </c>
      <c r="E359" s="2">
        <v>44919</v>
      </c>
      <c r="F359" t="s">
        <v>51</v>
      </c>
    </row>
    <row r="360" spans="1:6">
      <c r="A360" t="s">
        <v>51</v>
      </c>
      <c r="B360" t="s">
        <v>122</v>
      </c>
      <c r="C360" t="s">
        <v>126</v>
      </c>
      <c r="D360" s="1">
        <v>44920</v>
      </c>
      <c r="E360" s="2">
        <v>44920</v>
      </c>
      <c r="F360" t="s">
        <v>51</v>
      </c>
    </row>
    <row r="361" spans="1:6">
      <c r="A361" t="s">
        <v>52</v>
      </c>
      <c r="B361" t="s">
        <v>122</v>
      </c>
      <c r="C361" t="s">
        <v>127</v>
      </c>
      <c r="D361" s="1">
        <v>44921</v>
      </c>
      <c r="E361" s="2">
        <v>44921</v>
      </c>
      <c r="F361" t="s">
        <v>52</v>
      </c>
    </row>
    <row r="362" spans="1:6">
      <c r="A362" t="s">
        <v>52</v>
      </c>
      <c r="B362" t="s">
        <v>122</v>
      </c>
      <c r="C362" t="s">
        <v>127</v>
      </c>
      <c r="D362" s="1">
        <v>44922</v>
      </c>
      <c r="E362" s="2">
        <v>44922</v>
      </c>
      <c r="F362" t="s">
        <v>52</v>
      </c>
    </row>
    <row r="363" spans="1:6">
      <c r="A363" t="s">
        <v>52</v>
      </c>
      <c r="B363" t="s">
        <v>122</v>
      </c>
      <c r="C363" t="s">
        <v>127</v>
      </c>
      <c r="D363" s="1">
        <v>44923</v>
      </c>
      <c r="E363" s="2">
        <v>44923</v>
      </c>
      <c r="F363" t="s">
        <v>52</v>
      </c>
    </row>
    <row r="364" spans="1:6">
      <c r="A364" t="s">
        <v>52</v>
      </c>
      <c r="B364" t="s">
        <v>122</v>
      </c>
      <c r="C364" t="s">
        <v>127</v>
      </c>
      <c r="D364" s="1">
        <v>44924</v>
      </c>
      <c r="E364" s="2">
        <v>44924</v>
      </c>
      <c r="F364" t="s">
        <v>52</v>
      </c>
    </row>
    <row r="365" spans="1:6">
      <c r="A365" t="s">
        <v>52</v>
      </c>
      <c r="B365" t="s">
        <v>122</v>
      </c>
      <c r="C365" t="s">
        <v>127</v>
      </c>
      <c r="D365" s="1">
        <v>44925</v>
      </c>
      <c r="E365" s="2">
        <v>44925</v>
      </c>
      <c r="F365" t="s">
        <v>52</v>
      </c>
    </row>
    <row r="366" spans="1:6">
      <c r="A366" t="s">
        <v>52</v>
      </c>
      <c r="B366" t="s">
        <v>122</v>
      </c>
      <c r="C366" t="s">
        <v>127</v>
      </c>
      <c r="D366" s="1">
        <v>44926</v>
      </c>
      <c r="E366" s="2">
        <v>44926</v>
      </c>
      <c r="F366" t="s">
        <v>52</v>
      </c>
    </row>
    <row r="367" spans="1:6">
      <c r="A367" t="s">
        <v>52</v>
      </c>
      <c r="B367" t="s">
        <v>122</v>
      </c>
      <c r="C367" t="s">
        <v>127</v>
      </c>
      <c r="D367" s="5">
        <v>44927</v>
      </c>
      <c r="E367" s="2">
        <v>44927</v>
      </c>
      <c r="F367" t="s">
        <v>52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zoomScale="145" zoomScaleNormal="145" workbookViewId="0">
      <selection activeCell="C85" sqref="B85:C96"/>
    </sheetView>
  </sheetViews>
  <sheetFormatPr defaultColWidth="9.02884615384615" defaultRowHeight="16.8"/>
  <cols>
    <col min="6" max="6" width="12.75" customWidth="1"/>
    <col min="9" max="9" width="17.0865384615385" customWidth="1"/>
  </cols>
  <sheetData>
    <row r="1" spans="1:9">
      <c r="A1" t="s">
        <v>22</v>
      </c>
      <c r="B1" t="s">
        <v>3</v>
      </c>
      <c r="C1" t="s">
        <v>2</v>
      </c>
      <c r="F1" t="s">
        <v>128</v>
      </c>
      <c r="G1" t="s">
        <v>2</v>
      </c>
      <c r="H1" t="s">
        <v>23</v>
      </c>
      <c r="I1" t="s">
        <v>129</v>
      </c>
    </row>
    <row r="2" spans="1:9">
      <c r="A2">
        <v>1</v>
      </c>
      <c r="B2" t="s">
        <v>130</v>
      </c>
      <c r="C2" t="s">
        <v>131</v>
      </c>
      <c r="F2" t="s">
        <v>132</v>
      </c>
      <c r="G2" t="s">
        <v>131</v>
      </c>
      <c r="H2">
        <v>11</v>
      </c>
      <c r="I2">
        <f>COUNTIF($C$1:$C$2000,G2)</f>
        <v>11</v>
      </c>
    </row>
    <row r="3" spans="1:9">
      <c r="A3">
        <v>2</v>
      </c>
      <c r="B3" t="s">
        <v>133</v>
      </c>
      <c r="C3" t="s">
        <v>131</v>
      </c>
      <c r="F3" t="s">
        <v>132</v>
      </c>
      <c r="G3" t="s">
        <v>134</v>
      </c>
      <c r="H3">
        <v>12</v>
      </c>
      <c r="I3">
        <f>COUNTIF($C$1:$C$2000,G3)</f>
        <v>12</v>
      </c>
    </row>
    <row r="4" spans="1:9">
      <c r="A4">
        <v>3</v>
      </c>
      <c r="B4" t="s">
        <v>135</v>
      </c>
      <c r="C4" t="s">
        <v>131</v>
      </c>
      <c r="F4" t="s">
        <v>132</v>
      </c>
      <c r="G4" t="s">
        <v>136</v>
      </c>
      <c r="H4">
        <v>12</v>
      </c>
      <c r="I4">
        <f>COUNTIF($C$1:$C$2000,G4)</f>
        <v>12</v>
      </c>
    </row>
    <row r="5" spans="1:9">
      <c r="A5">
        <v>4</v>
      </c>
      <c r="B5" t="s">
        <v>137</v>
      </c>
      <c r="C5" t="s">
        <v>131</v>
      </c>
      <c r="F5" t="s">
        <v>132</v>
      </c>
      <c r="G5" t="s">
        <v>138</v>
      </c>
      <c r="H5">
        <v>14</v>
      </c>
      <c r="I5">
        <f>COUNTIF($C$1:$C$2000,G5)</f>
        <v>14</v>
      </c>
    </row>
    <row r="6" spans="1:9">
      <c r="A6">
        <v>5</v>
      </c>
      <c r="B6" t="s">
        <v>139</v>
      </c>
      <c r="C6" t="s">
        <v>131</v>
      </c>
      <c r="F6" t="s">
        <v>132</v>
      </c>
      <c r="G6" t="s">
        <v>140</v>
      </c>
      <c r="H6">
        <v>14</v>
      </c>
      <c r="I6">
        <f>COUNTIF($C$1:$C$2000,G6)</f>
        <v>14</v>
      </c>
    </row>
    <row r="7" spans="1:9">
      <c r="A7">
        <v>6</v>
      </c>
      <c r="B7" t="s">
        <v>141</v>
      </c>
      <c r="C7" t="s">
        <v>131</v>
      </c>
      <c r="F7" t="s">
        <v>132</v>
      </c>
      <c r="G7" t="s">
        <v>142</v>
      </c>
      <c r="H7">
        <v>12</v>
      </c>
      <c r="I7">
        <f>COUNTIF($C$1:$C$2000,G7)</f>
        <v>12</v>
      </c>
    </row>
    <row r="8" spans="1:9">
      <c r="A8">
        <v>7</v>
      </c>
      <c r="B8" t="s">
        <v>143</v>
      </c>
      <c r="C8" t="s">
        <v>131</v>
      </c>
      <c r="F8" t="s">
        <v>132</v>
      </c>
      <c r="G8" t="s">
        <v>144</v>
      </c>
      <c r="H8">
        <v>12</v>
      </c>
      <c r="I8">
        <f>COUNTIF($C$1:$C$2000,G8)</f>
        <v>12</v>
      </c>
    </row>
    <row r="9" spans="1:9">
      <c r="A9">
        <v>8</v>
      </c>
      <c r="B9" t="s">
        <v>145</v>
      </c>
      <c r="C9" t="s">
        <v>131</v>
      </c>
      <c r="F9" t="s">
        <v>132</v>
      </c>
      <c r="G9" t="s">
        <v>146</v>
      </c>
      <c r="H9">
        <v>18</v>
      </c>
      <c r="I9">
        <f>COUNTIF($C$1:$C$2000,G9)</f>
        <v>18</v>
      </c>
    </row>
    <row r="10" spans="1:9">
      <c r="A10">
        <v>9</v>
      </c>
      <c r="B10" t="s">
        <v>147</v>
      </c>
      <c r="C10" t="s">
        <v>131</v>
      </c>
      <c r="F10" t="s">
        <v>132</v>
      </c>
      <c r="G10" t="s">
        <v>27</v>
      </c>
      <c r="H10">
        <v>11</v>
      </c>
      <c r="I10">
        <f>COUNTIF($C$1:$C$2000,G10)</f>
        <v>11</v>
      </c>
    </row>
    <row r="11" spans="1:9">
      <c r="A11">
        <v>10</v>
      </c>
      <c r="B11" t="s">
        <v>148</v>
      </c>
      <c r="C11" t="s">
        <v>131</v>
      </c>
      <c r="F11" t="s">
        <v>132</v>
      </c>
      <c r="G11" t="s">
        <v>149</v>
      </c>
      <c r="H11">
        <v>9</v>
      </c>
      <c r="I11">
        <f>COUNTIF($C$1:$C$2000,G11)</f>
        <v>9</v>
      </c>
    </row>
    <row r="12" spans="1:3">
      <c r="A12">
        <v>11</v>
      </c>
      <c r="B12" t="s">
        <v>150</v>
      </c>
      <c r="C12" t="s">
        <v>131</v>
      </c>
    </row>
    <row r="13" spans="1:3">
      <c r="A13">
        <v>1</v>
      </c>
      <c r="B13" t="s">
        <v>151</v>
      </c>
      <c r="C13" t="s">
        <v>140</v>
      </c>
    </row>
    <row r="14" spans="1:3">
      <c r="A14">
        <v>2</v>
      </c>
      <c r="B14" t="s">
        <v>152</v>
      </c>
      <c r="C14" t="s">
        <v>140</v>
      </c>
    </row>
    <row r="15" spans="1:3">
      <c r="A15">
        <v>3</v>
      </c>
      <c r="B15" t="s">
        <v>153</v>
      </c>
      <c r="C15" t="s">
        <v>140</v>
      </c>
    </row>
    <row r="16" spans="1:3">
      <c r="A16">
        <v>4</v>
      </c>
      <c r="B16" t="s">
        <v>154</v>
      </c>
      <c r="C16" t="s">
        <v>140</v>
      </c>
    </row>
    <row r="17" spans="1:3">
      <c r="A17">
        <v>5</v>
      </c>
      <c r="B17" t="s">
        <v>155</v>
      </c>
      <c r="C17" t="s">
        <v>140</v>
      </c>
    </row>
    <row r="18" spans="1:3">
      <c r="A18">
        <v>6</v>
      </c>
      <c r="B18" t="s">
        <v>156</v>
      </c>
      <c r="C18" t="s">
        <v>140</v>
      </c>
    </row>
    <row r="19" spans="1:3">
      <c r="A19">
        <v>7</v>
      </c>
      <c r="B19" t="s">
        <v>157</v>
      </c>
      <c r="C19" t="s">
        <v>140</v>
      </c>
    </row>
    <row r="20" spans="1:3">
      <c r="A20">
        <v>8</v>
      </c>
      <c r="B20" t="s">
        <v>158</v>
      </c>
      <c r="C20" t="s">
        <v>140</v>
      </c>
    </row>
    <row r="21" spans="1:3">
      <c r="A21">
        <v>9</v>
      </c>
      <c r="B21" t="s">
        <v>159</v>
      </c>
      <c r="C21" t="s">
        <v>140</v>
      </c>
    </row>
    <row r="22" spans="1:3">
      <c r="A22">
        <v>10</v>
      </c>
      <c r="B22" t="s">
        <v>160</v>
      </c>
      <c r="C22" t="s">
        <v>140</v>
      </c>
    </row>
    <row r="23" spans="1:3">
      <c r="A23">
        <v>11</v>
      </c>
      <c r="B23" t="s">
        <v>161</v>
      </c>
      <c r="C23" t="s">
        <v>140</v>
      </c>
    </row>
    <row r="24" spans="1:3">
      <c r="A24">
        <v>12</v>
      </c>
      <c r="B24" t="s">
        <v>162</v>
      </c>
      <c r="C24" t="s">
        <v>140</v>
      </c>
    </row>
    <row r="25" spans="1:3">
      <c r="A25">
        <v>13</v>
      </c>
      <c r="B25" t="s">
        <v>163</v>
      </c>
      <c r="C25" t="s">
        <v>140</v>
      </c>
    </row>
    <row r="26" spans="1:3">
      <c r="A26">
        <v>14</v>
      </c>
      <c r="B26" t="s">
        <v>164</v>
      </c>
      <c r="C26" t="s">
        <v>140</v>
      </c>
    </row>
    <row r="27" spans="1:3">
      <c r="A27">
        <v>1</v>
      </c>
      <c r="B27" t="s">
        <v>165</v>
      </c>
      <c r="C27" t="s">
        <v>149</v>
      </c>
    </row>
    <row r="28" spans="1:3">
      <c r="A28">
        <v>2</v>
      </c>
      <c r="B28" t="s">
        <v>166</v>
      </c>
      <c r="C28" t="s">
        <v>149</v>
      </c>
    </row>
    <row r="29" spans="1:3">
      <c r="A29">
        <v>3</v>
      </c>
      <c r="B29" t="s">
        <v>167</v>
      </c>
      <c r="C29" t="s">
        <v>149</v>
      </c>
    </row>
    <row r="30" spans="1:3">
      <c r="A30">
        <v>4</v>
      </c>
      <c r="B30" t="s">
        <v>168</v>
      </c>
      <c r="C30" t="s">
        <v>149</v>
      </c>
    </row>
    <row r="31" spans="1:3">
      <c r="A31">
        <v>5</v>
      </c>
      <c r="B31" t="s">
        <v>169</v>
      </c>
      <c r="C31" t="s">
        <v>149</v>
      </c>
    </row>
    <row r="32" spans="1:3">
      <c r="A32">
        <v>6</v>
      </c>
      <c r="B32" t="s">
        <v>170</v>
      </c>
      <c r="C32" t="s">
        <v>149</v>
      </c>
    </row>
    <row r="33" spans="1:3">
      <c r="A33">
        <v>7</v>
      </c>
      <c r="B33" t="s">
        <v>171</v>
      </c>
      <c r="C33" t="s">
        <v>149</v>
      </c>
    </row>
    <row r="34" spans="1:3">
      <c r="A34">
        <v>8</v>
      </c>
      <c r="B34" t="s">
        <v>172</v>
      </c>
      <c r="C34" t="s">
        <v>149</v>
      </c>
    </row>
    <row r="35" spans="1:3">
      <c r="A35">
        <v>9</v>
      </c>
      <c r="B35" t="s">
        <v>173</v>
      </c>
      <c r="C35" t="s">
        <v>149</v>
      </c>
    </row>
    <row r="36" spans="1:3">
      <c r="A36">
        <v>1</v>
      </c>
      <c r="B36" t="s">
        <v>174</v>
      </c>
      <c r="C36" t="s">
        <v>136</v>
      </c>
    </row>
    <row r="37" spans="1:3">
      <c r="A37">
        <v>2</v>
      </c>
      <c r="B37" t="s">
        <v>175</v>
      </c>
      <c r="C37" t="s">
        <v>136</v>
      </c>
    </row>
    <row r="38" spans="1:3">
      <c r="A38">
        <v>3</v>
      </c>
      <c r="B38" t="s">
        <v>176</v>
      </c>
      <c r="C38" t="s">
        <v>136</v>
      </c>
    </row>
    <row r="39" spans="1:3">
      <c r="A39">
        <v>4</v>
      </c>
      <c r="B39" t="s">
        <v>177</v>
      </c>
      <c r="C39" t="s">
        <v>136</v>
      </c>
    </row>
    <row r="40" spans="1:3">
      <c r="A40">
        <v>5</v>
      </c>
      <c r="B40" t="s">
        <v>178</v>
      </c>
      <c r="C40" t="s">
        <v>136</v>
      </c>
    </row>
    <row r="41" spans="1:3">
      <c r="A41">
        <v>6</v>
      </c>
      <c r="B41" t="s">
        <v>179</v>
      </c>
      <c r="C41" t="s">
        <v>136</v>
      </c>
    </row>
    <row r="42" spans="1:3">
      <c r="A42">
        <v>7</v>
      </c>
      <c r="B42" t="s">
        <v>180</v>
      </c>
      <c r="C42" t="s">
        <v>136</v>
      </c>
    </row>
    <row r="43" spans="1:3">
      <c r="A43">
        <v>8</v>
      </c>
      <c r="B43" t="s">
        <v>181</v>
      </c>
      <c r="C43" t="s">
        <v>136</v>
      </c>
    </row>
    <row r="44" spans="1:3">
      <c r="A44">
        <v>9</v>
      </c>
      <c r="B44" t="s">
        <v>182</v>
      </c>
      <c r="C44" t="s">
        <v>136</v>
      </c>
    </row>
    <row r="45" spans="1:3">
      <c r="A45">
        <v>10</v>
      </c>
      <c r="B45" t="s">
        <v>183</v>
      </c>
      <c r="C45" t="s">
        <v>136</v>
      </c>
    </row>
    <row r="46" spans="1:3">
      <c r="A46">
        <v>11</v>
      </c>
      <c r="B46" t="s">
        <v>184</v>
      </c>
      <c r="C46" t="s">
        <v>136</v>
      </c>
    </row>
    <row r="47" spans="1:3">
      <c r="A47">
        <v>12</v>
      </c>
      <c r="B47" t="s">
        <v>185</v>
      </c>
      <c r="C47" t="s">
        <v>136</v>
      </c>
    </row>
    <row r="48" spans="1:3">
      <c r="A48">
        <v>1</v>
      </c>
      <c r="B48" t="s">
        <v>186</v>
      </c>
      <c r="C48" t="s">
        <v>138</v>
      </c>
    </row>
    <row r="49" spans="1:3">
      <c r="A49">
        <v>2</v>
      </c>
      <c r="B49" t="s">
        <v>187</v>
      </c>
      <c r="C49" t="s">
        <v>138</v>
      </c>
    </row>
    <row r="50" spans="1:3">
      <c r="A50">
        <v>3</v>
      </c>
      <c r="B50" t="s">
        <v>188</v>
      </c>
      <c r="C50" t="s">
        <v>138</v>
      </c>
    </row>
    <row r="51" spans="1:3">
      <c r="A51">
        <v>4</v>
      </c>
      <c r="B51" t="s">
        <v>189</v>
      </c>
      <c r="C51" t="s">
        <v>138</v>
      </c>
    </row>
    <row r="52" spans="1:3">
      <c r="A52">
        <v>5</v>
      </c>
      <c r="B52" t="s">
        <v>190</v>
      </c>
      <c r="C52" t="s">
        <v>138</v>
      </c>
    </row>
    <row r="53" spans="1:3">
      <c r="A53">
        <v>6</v>
      </c>
      <c r="B53" t="s">
        <v>191</v>
      </c>
      <c r="C53" t="s">
        <v>138</v>
      </c>
    </row>
    <row r="54" spans="1:3">
      <c r="A54">
        <v>7</v>
      </c>
      <c r="B54" t="s">
        <v>192</v>
      </c>
      <c r="C54" t="s">
        <v>138</v>
      </c>
    </row>
    <row r="55" spans="1:3">
      <c r="A55">
        <v>8</v>
      </c>
      <c r="B55" t="s">
        <v>193</v>
      </c>
      <c r="C55" t="s">
        <v>138</v>
      </c>
    </row>
    <row r="56" spans="1:3">
      <c r="A56">
        <v>9</v>
      </c>
      <c r="B56" t="s">
        <v>194</v>
      </c>
      <c r="C56" t="s">
        <v>138</v>
      </c>
    </row>
    <row r="57" spans="1:3">
      <c r="A57">
        <v>10</v>
      </c>
      <c r="B57" t="s">
        <v>195</v>
      </c>
      <c r="C57" t="s">
        <v>138</v>
      </c>
    </row>
    <row r="58" spans="1:3">
      <c r="A58">
        <v>11</v>
      </c>
      <c r="B58" t="s">
        <v>196</v>
      </c>
      <c r="C58" t="s">
        <v>138</v>
      </c>
    </row>
    <row r="59" spans="1:3">
      <c r="A59">
        <v>12</v>
      </c>
      <c r="B59" t="s">
        <v>197</v>
      </c>
      <c r="C59" t="s">
        <v>138</v>
      </c>
    </row>
    <row r="60" spans="1:3">
      <c r="A60">
        <v>13</v>
      </c>
      <c r="B60" t="s">
        <v>198</v>
      </c>
      <c r="C60" t="s">
        <v>138</v>
      </c>
    </row>
    <row r="61" spans="1:3">
      <c r="A61">
        <v>14</v>
      </c>
      <c r="B61" t="s">
        <v>199</v>
      </c>
      <c r="C61" t="s">
        <v>138</v>
      </c>
    </row>
    <row r="62" spans="1:3">
      <c r="A62">
        <v>1</v>
      </c>
      <c r="B62" t="s">
        <v>200</v>
      </c>
      <c r="C62" t="s">
        <v>27</v>
      </c>
    </row>
    <row r="63" spans="1:3">
      <c r="A63">
        <v>2</v>
      </c>
      <c r="B63" t="s">
        <v>201</v>
      </c>
      <c r="C63" t="s">
        <v>27</v>
      </c>
    </row>
    <row r="64" spans="1:3">
      <c r="A64">
        <v>3</v>
      </c>
      <c r="B64" t="s">
        <v>202</v>
      </c>
      <c r="C64" t="s">
        <v>27</v>
      </c>
    </row>
    <row r="65" spans="1:3">
      <c r="A65">
        <v>4</v>
      </c>
      <c r="B65" t="s">
        <v>203</v>
      </c>
      <c r="C65" t="s">
        <v>27</v>
      </c>
    </row>
    <row r="66" spans="1:3">
      <c r="A66">
        <v>5</v>
      </c>
      <c r="B66" t="s">
        <v>204</v>
      </c>
      <c r="C66" t="s">
        <v>27</v>
      </c>
    </row>
    <row r="67" spans="1:3">
      <c r="A67">
        <v>6</v>
      </c>
      <c r="B67" t="s">
        <v>205</v>
      </c>
      <c r="C67" t="s">
        <v>27</v>
      </c>
    </row>
    <row r="68" spans="1:3">
      <c r="A68">
        <v>7</v>
      </c>
      <c r="B68" t="s">
        <v>206</v>
      </c>
      <c r="C68" t="s">
        <v>27</v>
      </c>
    </row>
    <row r="69" spans="1:3">
      <c r="A69">
        <v>8</v>
      </c>
      <c r="B69" t="s">
        <v>207</v>
      </c>
      <c r="C69" t="s">
        <v>27</v>
      </c>
    </row>
    <row r="70" spans="1:3">
      <c r="A70">
        <v>9</v>
      </c>
      <c r="B70" t="s">
        <v>208</v>
      </c>
      <c r="C70" t="s">
        <v>27</v>
      </c>
    </row>
    <row r="71" spans="1:3">
      <c r="A71">
        <v>10</v>
      </c>
      <c r="B71" t="s">
        <v>209</v>
      </c>
      <c r="C71" t="s">
        <v>27</v>
      </c>
    </row>
    <row r="72" spans="1:3">
      <c r="A72">
        <v>11</v>
      </c>
      <c r="B72" t="s">
        <v>210</v>
      </c>
      <c r="C72" t="s">
        <v>27</v>
      </c>
    </row>
    <row r="73" spans="1:3">
      <c r="A73">
        <v>1</v>
      </c>
      <c r="B73" t="s">
        <v>211</v>
      </c>
      <c r="C73" t="s">
        <v>142</v>
      </c>
    </row>
    <row r="74" spans="1:3">
      <c r="A74">
        <v>2</v>
      </c>
      <c r="B74" t="s">
        <v>212</v>
      </c>
      <c r="C74" t="s">
        <v>142</v>
      </c>
    </row>
    <row r="75" spans="1:3">
      <c r="A75">
        <v>3</v>
      </c>
      <c r="B75" t="s">
        <v>213</v>
      </c>
      <c r="C75" t="s">
        <v>142</v>
      </c>
    </row>
    <row r="76" spans="1:3">
      <c r="A76">
        <v>4</v>
      </c>
      <c r="B76" t="s">
        <v>214</v>
      </c>
      <c r="C76" t="s">
        <v>142</v>
      </c>
    </row>
    <row r="77" spans="1:3">
      <c r="A77">
        <v>5</v>
      </c>
      <c r="B77" t="s">
        <v>215</v>
      </c>
      <c r="C77" t="s">
        <v>142</v>
      </c>
    </row>
    <row r="78" spans="1:3">
      <c r="A78">
        <v>6</v>
      </c>
      <c r="B78" t="s">
        <v>216</v>
      </c>
      <c r="C78" t="s">
        <v>142</v>
      </c>
    </row>
    <row r="79" spans="1:3">
      <c r="A79">
        <v>7</v>
      </c>
      <c r="B79" t="s">
        <v>217</v>
      </c>
      <c r="C79" t="s">
        <v>142</v>
      </c>
    </row>
    <row r="80" spans="1:3">
      <c r="A80">
        <v>8</v>
      </c>
      <c r="B80" t="s">
        <v>218</v>
      </c>
      <c r="C80" t="s">
        <v>142</v>
      </c>
    </row>
    <row r="81" spans="1:3">
      <c r="A81">
        <v>9</v>
      </c>
      <c r="B81" t="s">
        <v>219</v>
      </c>
      <c r="C81" t="s">
        <v>142</v>
      </c>
    </row>
    <row r="82" spans="1:3">
      <c r="A82">
        <v>10</v>
      </c>
      <c r="B82" t="s">
        <v>220</v>
      </c>
      <c r="C82" t="s">
        <v>142</v>
      </c>
    </row>
    <row r="83" spans="1:3">
      <c r="A83">
        <v>11</v>
      </c>
      <c r="B83" t="s">
        <v>221</v>
      </c>
      <c r="C83" t="s">
        <v>142</v>
      </c>
    </row>
    <row r="84" spans="1:3">
      <c r="A84">
        <v>12</v>
      </c>
      <c r="B84" t="s">
        <v>222</v>
      </c>
      <c r="C84" t="s">
        <v>142</v>
      </c>
    </row>
    <row r="85" spans="1:3">
      <c r="A85">
        <v>1</v>
      </c>
      <c r="B85" t="s">
        <v>223</v>
      </c>
      <c r="C85" t="s">
        <v>146</v>
      </c>
    </row>
    <row r="86" spans="1:3">
      <c r="A86">
        <v>2</v>
      </c>
      <c r="B86" t="s">
        <v>224</v>
      </c>
      <c r="C86" t="s">
        <v>146</v>
      </c>
    </row>
    <row r="87" spans="1:3">
      <c r="A87">
        <v>3</v>
      </c>
      <c r="B87" t="s">
        <v>225</v>
      </c>
      <c r="C87" t="s">
        <v>146</v>
      </c>
    </row>
    <row r="88" spans="1:3">
      <c r="A88">
        <v>4</v>
      </c>
      <c r="B88" t="s">
        <v>226</v>
      </c>
      <c r="C88" t="s">
        <v>146</v>
      </c>
    </row>
    <row r="89" spans="1:3">
      <c r="A89">
        <v>5</v>
      </c>
      <c r="B89" t="s">
        <v>227</v>
      </c>
      <c r="C89" t="s">
        <v>146</v>
      </c>
    </row>
    <row r="90" spans="1:3">
      <c r="A90">
        <v>6</v>
      </c>
      <c r="B90" t="s">
        <v>228</v>
      </c>
      <c r="C90" t="s">
        <v>146</v>
      </c>
    </row>
    <row r="91" spans="1:3">
      <c r="A91">
        <v>7</v>
      </c>
      <c r="B91" t="s">
        <v>229</v>
      </c>
      <c r="C91" t="s">
        <v>146</v>
      </c>
    </row>
    <row r="92" spans="1:3">
      <c r="A92">
        <v>8</v>
      </c>
      <c r="B92" t="s">
        <v>230</v>
      </c>
      <c r="C92" t="s">
        <v>146</v>
      </c>
    </row>
    <row r="93" spans="1:3">
      <c r="A93">
        <v>9</v>
      </c>
      <c r="B93" t="s">
        <v>231</v>
      </c>
      <c r="C93" t="s">
        <v>146</v>
      </c>
    </row>
    <row r="94" spans="1:3">
      <c r="A94">
        <v>10</v>
      </c>
      <c r="B94" t="s">
        <v>232</v>
      </c>
      <c r="C94" t="s">
        <v>146</v>
      </c>
    </row>
    <row r="95" spans="1:3">
      <c r="A95">
        <v>11</v>
      </c>
      <c r="B95" t="s">
        <v>233</v>
      </c>
      <c r="C95" t="s">
        <v>146</v>
      </c>
    </row>
    <row r="96" spans="1:3">
      <c r="A96">
        <v>12</v>
      </c>
      <c r="B96" t="s">
        <v>234</v>
      </c>
      <c r="C96" t="s">
        <v>146</v>
      </c>
    </row>
    <row r="97" spans="1:3">
      <c r="A97">
        <v>13</v>
      </c>
      <c r="B97" t="s">
        <v>235</v>
      </c>
      <c r="C97" t="s">
        <v>146</v>
      </c>
    </row>
    <row r="98" spans="1:3">
      <c r="A98">
        <v>14</v>
      </c>
      <c r="B98" t="s">
        <v>236</v>
      </c>
      <c r="C98" t="s">
        <v>146</v>
      </c>
    </row>
    <row r="99" spans="1:3">
      <c r="A99">
        <v>15</v>
      </c>
      <c r="B99" t="s">
        <v>237</v>
      </c>
      <c r="C99" t="s">
        <v>146</v>
      </c>
    </row>
    <row r="100" spans="1:3">
      <c r="A100">
        <v>16</v>
      </c>
      <c r="B100" t="s">
        <v>238</v>
      </c>
      <c r="C100" t="s">
        <v>146</v>
      </c>
    </row>
    <row r="101" spans="1:3">
      <c r="A101">
        <v>17</v>
      </c>
      <c r="B101" t="s">
        <v>163</v>
      </c>
      <c r="C101" t="s">
        <v>146</v>
      </c>
    </row>
    <row r="102" spans="1:3">
      <c r="A102">
        <v>18</v>
      </c>
      <c r="B102" t="s">
        <v>239</v>
      </c>
      <c r="C102" t="s">
        <v>146</v>
      </c>
    </row>
    <row r="103" spans="1:3">
      <c r="A103">
        <v>1</v>
      </c>
      <c r="B103" t="s">
        <v>240</v>
      </c>
      <c r="C103" t="s">
        <v>134</v>
      </c>
    </row>
    <row r="104" spans="1:3">
      <c r="A104">
        <v>2</v>
      </c>
      <c r="B104" t="s">
        <v>159</v>
      </c>
      <c r="C104" t="s">
        <v>134</v>
      </c>
    </row>
    <row r="105" spans="1:3">
      <c r="A105">
        <v>3</v>
      </c>
      <c r="B105" t="s">
        <v>241</v>
      </c>
      <c r="C105" t="s">
        <v>134</v>
      </c>
    </row>
    <row r="106" spans="1:3">
      <c r="A106">
        <v>4</v>
      </c>
      <c r="B106" t="s">
        <v>242</v>
      </c>
      <c r="C106" t="s">
        <v>134</v>
      </c>
    </row>
    <row r="107" spans="1:3">
      <c r="A107">
        <v>5</v>
      </c>
      <c r="B107" t="s">
        <v>243</v>
      </c>
      <c r="C107" t="s">
        <v>134</v>
      </c>
    </row>
    <row r="108" spans="1:3">
      <c r="A108">
        <v>6</v>
      </c>
      <c r="B108" t="s">
        <v>244</v>
      </c>
      <c r="C108" t="s">
        <v>134</v>
      </c>
    </row>
    <row r="109" spans="1:3">
      <c r="A109">
        <v>7</v>
      </c>
      <c r="B109" t="s">
        <v>245</v>
      </c>
      <c r="C109" t="s">
        <v>134</v>
      </c>
    </row>
    <row r="110" spans="1:3">
      <c r="A110">
        <v>8</v>
      </c>
      <c r="B110" t="s">
        <v>246</v>
      </c>
      <c r="C110" t="s">
        <v>134</v>
      </c>
    </row>
    <row r="111" spans="1:3">
      <c r="A111">
        <v>9</v>
      </c>
      <c r="B111" t="s">
        <v>181</v>
      </c>
      <c r="C111" t="s">
        <v>134</v>
      </c>
    </row>
    <row r="112" spans="1:3">
      <c r="A112">
        <v>10</v>
      </c>
      <c r="B112" t="s">
        <v>247</v>
      </c>
      <c r="C112" t="s">
        <v>134</v>
      </c>
    </row>
    <row r="113" spans="1:3">
      <c r="A113">
        <v>11</v>
      </c>
      <c r="B113" t="s">
        <v>248</v>
      </c>
      <c r="C113" t="s">
        <v>134</v>
      </c>
    </row>
    <row r="114" spans="1:3">
      <c r="A114">
        <v>12</v>
      </c>
      <c r="B114" t="s">
        <v>249</v>
      </c>
      <c r="C114" t="s">
        <v>134</v>
      </c>
    </row>
    <row r="115" spans="1:3">
      <c r="A115">
        <v>1</v>
      </c>
      <c r="B115" t="s">
        <v>208</v>
      </c>
      <c r="C115" t="s">
        <v>144</v>
      </c>
    </row>
    <row r="116" spans="1:3">
      <c r="A116">
        <v>2</v>
      </c>
      <c r="B116" t="s">
        <v>250</v>
      </c>
      <c r="C116" t="s">
        <v>144</v>
      </c>
    </row>
    <row r="117" spans="1:3">
      <c r="A117">
        <v>3</v>
      </c>
      <c r="B117" t="s">
        <v>251</v>
      </c>
      <c r="C117" t="s">
        <v>144</v>
      </c>
    </row>
    <row r="118" spans="1:3">
      <c r="A118">
        <v>4</v>
      </c>
      <c r="B118" t="s">
        <v>252</v>
      </c>
      <c r="C118" t="s">
        <v>144</v>
      </c>
    </row>
    <row r="119" spans="1:3">
      <c r="A119">
        <v>5</v>
      </c>
      <c r="B119" t="s">
        <v>253</v>
      </c>
      <c r="C119" t="s">
        <v>144</v>
      </c>
    </row>
    <row r="120" spans="1:3">
      <c r="A120">
        <v>6</v>
      </c>
      <c r="B120" t="s">
        <v>254</v>
      </c>
      <c r="C120" t="s">
        <v>144</v>
      </c>
    </row>
    <row r="121" spans="1:3">
      <c r="A121">
        <v>7</v>
      </c>
      <c r="B121" t="s">
        <v>255</v>
      </c>
      <c r="C121" t="s">
        <v>144</v>
      </c>
    </row>
    <row r="122" spans="1:3">
      <c r="A122">
        <v>8</v>
      </c>
      <c r="B122" t="s">
        <v>256</v>
      </c>
      <c r="C122" t="s">
        <v>144</v>
      </c>
    </row>
    <row r="123" spans="1:3">
      <c r="A123">
        <v>9</v>
      </c>
      <c r="B123" t="s">
        <v>257</v>
      </c>
      <c r="C123" t="s">
        <v>144</v>
      </c>
    </row>
    <row r="124" spans="1:3">
      <c r="A124">
        <v>10</v>
      </c>
      <c r="B124" t="s">
        <v>258</v>
      </c>
      <c r="C124" t="s">
        <v>144</v>
      </c>
    </row>
    <row r="125" spans="1:3">
      <c r="A125">
        <v>11</v>
      </c>
      <c r="B125" t="s">
        <v>259</v>
      </c>
      <c r="C125" t="s">
        <v>144</v>
      </c>
    </row>
    <row r="126" spans="1:3">
      <c r="A126">
        <v>12</v>
      </c>
      <c r="B126" t="s">
        <v>260</v>
      </c>
      <c r="C126" t="s">
        <v>144</v>
      </c>
    </row>
  </sheetData>
  <sortState ref="A2:C35">
    <sortCondition ref="C2:C35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源数据</vt:lpstr>
      <vt:lpstr>班级学员月度达标率</vt:lpstr>
      <vt:lpstr>月周日对应表</vt:lpstr>
      <vt:lpstr>学员资料表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linqiubo</dc:creator>
  <cp:lastModifiedBy>林秋波</cp:lastModifiedBy>
  <dcterms:created xsi:type="dcterms:W3CDTF">2022-04-15T04:11:00Z</dcterms:created>
  <dcterms:modified xsi:type="dcterms:W3CDTF">2022-06-14T17:59:20Z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E6217C25365242D8B9E396FF99886CCB</vt:lpwstr>
  </property>
  <property fmtid="{D5CDD505-2E9C-101B-9397-08002B2CF9AE}" pid="3" name="KSOProductBuildVer">
    <vt:lpwstr>2052-3.8.0.6081</vt:lpwstr>
  </property>
</Properties>
</file>