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reno/Documents/PERSONAL/PERSONAL FIN BUSINESS/UnclePaul/"/>
    </mc:Choice>
  </mc:AlternateContent>
  <xr:revisionPtr revIDLastSave="0" documentId="8_{34561A3C-5806-1D48-91B9-C89DE63F6A68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2021 Gross Income " sheetId="27" r:id="rId1"/>
    <sheet name="2021 Tax Info " sheetId="2" r:id="rId2"/>
    <sheet name="Deposits Monthly" sheetId="24" r:id="rId3"/>
    <sheet name="Bank # 4949" sheetId="28" r:id="rId4"/>
    <sheet name="Recon" sheetId="29" r:id="rId5"/>
    <sheet name="Bella Luna 2021" sheetId="3" r:id="rId6"/>
    <sheet name="Phoenix 10 " sheetId="8" r:id="rId7"/>
    <sheet name="Seaspray 2021" sheetId="4" r:id="rId8"/>
    <sheet name="Wind Drift " sheetId="5" r:id="rId9"/>
    <sheet name="Lodging Tax" sheetId="22" r:id="rId10"/>
    <sheet name="Rentals" sheetId="11" r:id="rId11"/>
    <sheet name="2021 Acct 7733" sheetId="36" r:id="rId12"/>
    <sheet name="SS #7733" sheetId="37" r:id="rId13"/>
    <sheet name=" BL # 7733" sheetId="38" r:id="rId14"/>
    <sheet name="DBM Exp Report" sheetId="65" r:id="rId15"/>
  </sheets>
  <definedNames>
    <definedName name="a">Rentals!$VTP$5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L42" i="2"/>
  <c r="J42" i="2"/>
  <c r="C18" i="27"/>
  <c r="G37" i="2"/>
  <c r="B50" i="65"/>
  <c r="G31" i="2"/>
  <c r="F20" i="2"/>
  <c r="F42" i="2" s="1"/>
  <c r="E20" i="2"/>
  <c r="G20" i="2" s="1"/>
  <c r="D42" i="2"/>
  <c r="G21" i="2"/>
  <c r="B12" i="2"/>
  <c r="G12" i="2" s="1"/>
  <c r="B20" i="5"/>
  <c r="B23" i="5" s="1"/>
  <c r="B20" i="4"/>
  <c r="B23" i="4" s="1"/>
  <c r="K51" i="65"/>
  <c r="J51" i="65"/>
  <c r="I51" i="65"/>
  <c r="H51" i="65"/>
  <c r="G51" i="65"/>
  <c r="F51" i="65"/>
  <c r="E51" i="65"/>
  <c r="E3" i="2"/>
  <c r="C3" i="2"/>
  <c r="C42" i="2" s="1"/>
  <c r="B22" i="2"/>
  <c r="H17" i="27"/>
  <c r="H16" i="27"/>
  <c r="G29" i="36"/>
  <c r="C30" i="36"/>
  <c r="D30" i="36"/>
  <c r="E30" i="36"/>
  <c r="F30" i="36"/>
  <c r="B30" i="36"/>
  <c r="E25" i="27"/>
  <c r="C20" i="28"/>
  <c r="B26" i="27"/>
  <c r="N19" i="3"/>
  <c r="B12" i="29"/>
  <c r="C18" i="28"/>
  <c r="D3" i="3"/>
  <c r="B23" i="29"/>
  <c r="C45" i="36"/>
  <c r="C47" i="36" s="1"/>
  <c r="C49" i="36" s="1"/>
  <c r="B45" i="36"/>
  <c r="B47" i="36" s="1"/>
  <c r="D37" i="36"/>
  <c r="D38" i="36" s="1"/>
  <c r="D39" i="36" s="1"/>
  <c r="D40" i="36" s="1"/>
  <c r="D41" i="36" s="1"/>
  <c r="D42" i="36" s="1"/>
  <c r="D43" i="36" s="1"/>
  <c r="N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20" i="38"/>
  <c r="N21" i="38"/>
  <c r="B23" i="38"/>
  <c r="C23" i="38"/>
  <c r="D23" i="38"/>
  <c r="F23" i="38"/>
  <c r="G23" i="38"/>
  <c r="H23" i="38"/>
  <c r="I23" i="38"/>
  <c r="J23" i="38"/>
  <c r="K23" i="38"/>
  <c r="L23" i="38"/>
  <c r="M23" i="38"/>
  <c r="M23" i="37"/>
  <c r="L23" i="37"/>
  <c r="K23" i="37"/>
  <c r="J23" i="37"/>
  <c r="I23" i="37"/>
  <c r="H23" i="37"/>
  <c r="G23" i="37"/>
  <c r="F23" i="37"/>
  <c r="E23" i="37"/>
  <c r="D23" i="37"/>
  <c r="C23" i="37"/>
  <c r="B23" i="37"/>
  <c r="N21" i="37"/>
  <c r="N20" i="37"/>
  <c r="N19" i="37"/>
  <c r="N18" i="37"/>
  <c r="N16" i="37"/>
  <c r="N15" i="37"/>
  <c r="N14" i="37"/>
  <c r="N13" i="37"/>
  <c r="N12" i="37"/>
  <c r="N11" i="37"/>
  <c r="N10" i="37"/>
  <c r="N9" i="37"/>
  <c r="N8" i="37"/>
  <c r="N7" i="37"/>
  <c r="N6" i="37"/>
  <c r="N5" i="37"/>
  <c r="N4" i="37"/>
  <c r="N3" i="37"/>
  <c r="N2" i="37"/>
  <c r="G28" i="36"/>
  <c r="G27" i="36"/>
  <c r="G26" i="36"/>
  <c r="G25" i="36"/>
  <c r="G24" i="36"/>
  <c r="G23" i="36"/>
  <c r="G22" i="36"/>
  <c r="G21" i="36"/>
  <c r="G20" i="36"/>
  <c r="G19" i="36"/>
  <c r="G18" i="36"/>
  <c r="G17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H4" i="28"/>
  <c r="H5" i="28" s="1"/>
  <c r="H6" i="28" s="1"/>
  <c r="H7" i="28" s="1"/>
  <c r="H8" i="28" s="1"/>
  <c r="H9" i="28" s="1"/>
  <c r="H10" i="28" s="1"/>
  <c r="G18" i="28"/>
  <c r="G21" i="28" s="1"/>
  <c r="F18" i="28"/>
  <c r="B18" i="28"/>
  <c r="D4" i="28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N8" i="5"/>
  <c r="G8" i="2"/>
  <c r="N13" i="5"/>
  <c r="N13" i="4"/>
  <c r="N19" i="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18" i="3"/>
  <c r="N16" i="3"/>
  <c r="N7" i="3"/>
  <c r="N8" i="3"/>
  <c r="N9" i="3"/>
  <c r="N10" i="3"/>
  <c r="G18" i="2"/>
  <c r="G40" i="2"/>
  <c r="N13" i="3"/>
  <c r="G34" i="2"/>
  <c r="E16" i="27"/>
  <c r="E18" i="27" s="1"/>
  <c r="N17" i="3"/>
  <c r="G16" i="24"/>
  <c r="F16" i="24"/>
  <c r="E16" i="24"/>
  <c r="D16" i="24"/>
  <c r="B16" i="24"/>
  <c r="B20" i="24" s="1"/>
  <c r="C16" i="24"/>
  <c r="B21" i="24" s="1"/>
  <c r="G16" i="27"/>
  <c r="G18" i="27" s="1"/>
  <c r="F16" i="27"/>
  <c r="F18" i="27" s="1"/>
  <c r="B20" i="27" s="1"/>
  <c r="D18" i="27"/>
  <c r="B21" i="27" s="1"/>
  <c r="C16" i="27"/>
  <c r="B23" i="27" s="1"/>
  <c r="B16" i="27"/>
  <c r="B18" i="27" s="1"/>
  <c r="B22" i="27" s="1"/>
  <c r="G4" i="2"/>
  <c r="G5" i="2"/>
  <c r="G6" i="2"/>
  <c r="G7" i="2"/>
  <c r="G9" i="2"/>
  <c r="G10" i="2"/>
  <c r="G11" i="2"/>
  <c r="G14" i="2"/>
  <c r="G15" i="2"/>
  <c r="G26" i="2"/>
  <c r="G16" i="2"/>
  <c r="G28" i="2"/>
  <c r="G19" i="2"/>
  <c r="G17" i="2"/>
  <c r="G23" i="2"/>
  <c r="G24" i="2"/>
  <c r="G25" i="2"/>
  <c r="G27" i="2"/>
  <c r="G29" i="2"/>
  <c r="G30" i="2"/>
  <c r="G32" i="2"/>
  <c r="G33" i="2"/>
  <c r="G35" i="2"/>
  <c r="G36" i="2"/>
  <c r="G38" i="2"/>
  <c r="G39" i="2"/>
  <c r="G2" i="2"/>
  <c r="E15" i="3"/>
  <c r="N15" i="3" s="1"/>
  <c r="N4" i="3"/>
  <c r="N5" i="3"/>
  <c r="N6" i="3"/>
  <c r="N11" i="3"/>
  <c r="N12" i="3"/>
  <c r="N14" i="3"/>
  <c r="N20" i="3"/>
  <c r="N21" i="3"/>
  <c r="N2" i="3"/>
  <c r="P82" i="11"/>
  <c r="O82" i="11"/>
  <c r="M82" i="11"/>
  <c r="K12" i="11"/>
  <c r="K23" i="11"/>
  <c r="C82" i="11"/>
  <c r="K14" i="11"/>
  <c r="K9" i="11"/>
  <c r="K4" i="11"/>
  <c r="K5" i="11"/>
  <c r="K6" i="11"/>
  <c r="K7" i="11"/>
  <c r="K8" i="11"/>
  <c r="K10" i="11"/>
  <c r="K11" i="11"/>
  <c r="K13" i="11"/>
  <c r="K15" i="11"/>
  <c r="K16" i="11"/>
  <c r="K17" i="11"/>
  <c r="K18" i="11"/>
  <c r="K19" i="11"/>
  <c r="K20" i="11"/>
  <c r="K21" i="11"/>
  <c r="K22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3" i="11"/>
  <c r="F82" i="11"/>
  <c r="E82" i="11"/>
  <c r="D82" i="11"/>
  <c r="I82" i="11"/>
  <c r="J82" i="11"/>
  <c r="G82" i="11"/>
  <c r="H82" i="11"/>
  <c r="N82" i="11"/>
  <c r="C35" i="22"/>
  <c r="B35" i="22"/>
  <c r="C94" i="11"/>
  <c r="N16" i="4"/>
  <c r="N18" i="4"/>
  <c r="N20" i="4"/>
  <c r="N21" i="4"/>
  <c r="N6" i="4"/>
  <c r="N7" i="4"/>
  <c r="N8" i="4"/>
  <c r="N9" i="4"/>
  <c r="N10" i="4"/>
  <c r="N11" i="4"/>
  <c r="D23" i="3"/>
  <c r="N20" i="5"/>
  <c r="G23" i="8"/>
  <c r="K87" i="11"/>
  <c r="K85" i="11"/>
  <c r="K84" i="11"/>
  <c r="K86" i="11"/>
  <c r="N88" i="11"/>
  <c r="M88" i="11"/>
  <c r="N6" i="5"/>
  <c r="N7" i="5"/>
  <c r="N9" i="5"/>
  <c r="C23" i="5"/>
  <c r="D23" i="5"/>
  <c r="E23" i="5"/>
  <c r="F23" i="5"/>
  <c r="C23" i="8"/>
  <c r="D23" i="8"/>
  <c r="E23" i="8"/>
  <c r="F23" i="8"/>
  <c r="H23" i="8"/>
  <c r="I23" i="8"/>
  <c r="J23" i="8"/>
  <c r="K23" i="8"/>
  <c r="L23" i="8"/>
  <c r="M23" i="8"/>
  <c r="B23" i="8"/>
  <c r="H23" i="5"/>
  <c r="I23" i="5"/>
  <c r="J23" i="5"/>
  <c r="K23" i="5"/>
  <c r="L23" i="5"/>
  <c r="M23" i="5"/>
  <c r="C23" i="4"/>
  <c r="D23" i="4"/>
  <c r="E23" i="4"/>
  <c r="F23" i="4"/>
  <c r="G23" i="4"/>
  <c r="H23" i="4"/>
  <c r="I23" i="4"/>
  <c r="J23" i="4"/>
  <c r="K23" i="4"/>
  <c r="L23" i="4"/>
  <c r="M23" i="4"/>
  <c r="C23" i="3"/>
  <c r="F23" i="3"/>
  <c r="G23" i="3"/>
  <c r="H23" i="3"/>
  <c r="I23" i="3"/>
  <c r="J23" i="3"/>
  <c r="K23" i="3"/>
  <c r="L23" i="3"/>
  <c r="M23" i="3"/>
  <c r="B23" i="3"/>
  <c r="N12" i="5"/>
  <c r="N21" i="5"/>
  <c r="N19" i="5"/>
  <c r="N18" i="5"/>
  <c r="N17" i="5"/>
  <c r="N16" i="5"/>
  <c r="N15" i="5"/>
  <c r="N14" i="5"/>
  <c r="N11" i="5"/>
  <c r="N10" i="5"/>
  <c r="N5" i="5"/>
  <c r="N4" i="5"/>
  <c r="N3" i="5"/>
  <c r="N2" i="5"/>
  <c r="N15" i="4"/>
  <c r="N14" i="4"/>
  <c r="N12" i="4"/>
  <c r="N5" i="4"/>
  <c r="N4" i="4"/>
  <c r="N3" i="4"/>
  <c r="N2" i="4"/>
  <c r="N3" i="8"/>
  <c r="N2" i="8"/>
  <c r="H18" i="27" l="1"/>
  <c r="E42" i="2"/>
  <c r="L51" i="65"/>
  <c r="B42" i="2"/>
  <c r="G13" i="2"/>
  <c r="G3" i="2"/>
  <c r="G22" i="2"/>
  <c r="B25" i="27"/>
  <c r="B27" i="27" s="1"/>
  <c r="N22" i="37"/>
  <c r="N23" i="37"/>
  <c r="N22" i="38"/>
  <c r="E23" i="38"/>
  <c r="N23" i="38" s="1"/>
  <c r="G30" i="36"/>
  <c r="D18" i="28"/>
  <c r="N3" i="3"/>
  <c r="N22" i="3" s="1"/>
  <c r="E23" i="3"/>
  <c r="N23" i="3" s="1"/>
  <c r="N23" i="4"/>
  <c r="N22" i="4"/>
  <c r="K81" i="11"/>
  <c r="K82" i="11"/>
  <c r="B18" i="24"/>
  <c r="B19" i="24"/>
  <c r="G23" i="5"/>
  <c r="N23" i="5" s="1"/>
  <c r="N23" i="8"/>
  <c r="N22" i="8"/>
  <c r="N22" i="5"/>
  <c r="G42" i="2" l="1"/>
  <c r="G41" i="2"/>
  <c r="B23" i="24"/>
  <c r="B25" i="24" s="1"/>
</calcChain>
</file>

<file path=xl/sharedStrings.xml><?xml version="1.0" encoding="utf-8"?>
<sst xmlns="http://schemas.openxmlformats.org/spreadsheetml/2006/main" count="669" uniqueCount="348">
  <si>
    <t>2021 Rent</t>
  </si>
  <si>
    <t xml:space="preserve">MGP Condos </t>
  </si>
  <si>
    <t>Cleaning</t>
  </si>
  <si>
    <t>VRBO</t>
  </si>
  <si>
    <t>Parking</t>
  </si>
  <si>
    <t>Security</t>
  </si>
  <si>
    <t xml:space="preserve">Grand </t>
  </si>
  <si>
    <t xml:space="preserve">Date </t>
  </si>
  <si>
    <t>Name</t>
  </si>
  <si>
    <t>Amount</t>
  </si>
  <si>
    <t>Rent</t>
  </si>
  <si>
    <t>Fee</t>
  </si>
  <si>
    <t>Tax</t>
  </si>
  <si>
    <t>Fees</t>
  </si>
  <si>
    <t>Discount</t>
  </si>
  <si>
    <t>Deposit</t>
  </si>
  <si>
    <t>Total</t>
  </si>
  <si>
    <t>BL</t>
  </si>
  <si>
    <t>SS</t>
  </si>
  <si>
    <t>WD</t>
  </si>
  <si>
    <t>Rebate</t>
  </si>
  <si>
    <t>Tony White</t>
  </si>
  <si>
    <t>Pam Alford</t>
  </si>
  <si>
    <t>Smell moved to P10</t>
  </si>
  <si>
    <t>Jerry Aubry</t>
  </si>
  <si>
    <t>Latonya Daniels</t>
  </si>
  <si>
    <t>Trimnal/Kelli Henderson</t>
  </si>
  <si>
    <t>Allison Jackson</t>
  </si>
  <si>
    <t>Heath Weiedmeier</t>
  </si>
  <si>
    <t>Springman</t>
  </si>
  <si>
    <t xml:space="preserve">Mckinzie Allen </t>
  </si>
  <si>
    <t>Dawn Brown</t>
  </si>
  <si>
    <t>Billie Gileon</t>
  </si>
  <si>
    <t>Christina Riffle</t>
  </si>
  <si>
    <t>Brianna Basinger</t>
  </si>
  <si>
    <t>Linzy Dugas</t>
  </si>
  <si>
    <t>Nicole Cecil</t>
  </si>
  <si>
    <t>Trimnall/Kelli Henderson</t>
  </si>
  <si>
    <t>Karla Debrick</t>
  </si>
  <si>
    <t>Pat Hashbarger</t>
  </si>
  <si>
    <t>Ken Simpson</t>
  </si>
  <si>
    <t>Amber Richey/Manley</t>
  </si>
  <si>
    <t>Twila Russell</t>
  </si>
  <si>
    <t>Denise Kowalski</t>
  </si>
  <si>
    <t>Kimberly Cunningham</t>
  </si>
  <si>
    <t>Robert Vallejo</t>
  </si>
  <si>
    <t>Lyda Smith</t>
  </si>
  <si>
    <t>Rhonda Poe</t>
  </si>
  <si>
    <t>Brittney Olinde</t>
  </si>
  <si>
    <t>Michael Doty</t>
  </si>
  <si>
    <t>Ashley Booker</t>
  </si>
  <si>
    <t>Maggie Knoll</t>
  </si>
  <si>
    <t xml:space="preserve">MCP Condos 2021 </t>
  </si>
  <si>
    <t xml:space="preserve"> Assessments </t>
  </si>
  <si>
    <t xml:space="preserve"> Association Fees </t>
  </si>
  <si>
    <t xml:space="preserve"> Cable TV/Condos  </t>
  </si>
  <si>
    <t xml:space="preserve"> Cleaning Fees  </t>
  </si>
  <si>
    <t xml:space="preserve"> Condo Mgt Fees </t>
  </si>
  <si>
    <t xml:space="preserve"> Credit Card Fees </t>
  </si>
  <si>
    <t xml:space="preserve"> VRBO Fees </t>
  </si>
  <si>
    <t xml:space="preserve"> Parking Fees </t>
  </si>
  <si>
    <t xml:space="preserve"> Insurance </t>
  </si>
  <si>
    <t xml:space="preserve"> Misc Supplies  </t>
  </si>
  <si>
    <t xml:space="preserve"> Power Bills </t>
  </si>
  <si>
    <t>Work Order</t>
  </si>
  <si>
    <t xml:space="preserve">Go Daddy </t>
  </si>
  <si>
    <t>Office 365</t>
  </si>
  <si>
    <t xml:space="preserve">Misc Receipts             </t>
  </si>
  <si>
    <t xml:space="preserve">Entertainment </t>
  </si>
  <si>
    <t xml:space="preserve">Property Tax </t>
  </si>
  <si>
    <t xml:space="preserve">CELL PHONE </t>
  </si>
  <si>
    <t xml:space="preserve">Beach Express </t>
  </si>
  <si>
    <t>Alabama Lodging Tax</t>
  </si>
  <si>
    <t>Fl Loding Tax</t>
  </si>
  <si>
    <t xml:space="preserve">TOTAL </t>
  </si>
  <si>
    <t>Jan</t>
  </si>
  <si>
    <t>Feb</t>
  </si>
  <si>
    <t xml:space="preserve">March </t>
  </si>
  <si>
    <t>April</t>
  </si>
  <si>
    <t>May</t>
  </si>
  <si>
    <t>June</t>
  </si>
  <si>
    <t>July</t>
  </si>
  <si>
    <t>August</t>
  </si>
  <si>
    <t>Sept</t>
  </si>
  <si>
    <t xml:space="preserve">Oct </t>
  </si>
  <si>
    <t>Nov</t>
  </si>
  <si>
    <t>Dec</t>
  </si>
  <si>
    <t xml:space="preserve">Bella Luna </t>
  </si>
  <si>
    <t>P10</t>
  </si>
  <si>
    <t>Seaspray</t>
  </si>
  <si>
    <t xml:space="preserve">Wind Drift </t>
  </si>
  <si>
    <t xml:space="preserve">Sarah Sharp </t>
  </si>
  <si>
    <t>Mary Dike</t>
  </si>
  <si>
    <t>Kristen Hardy</t>
  </si>
  <si>
    <t>Christoper Turner</t>
  </si>
  <si>
    <t>Nicole Pearson</t>
  </si>
  <si>
    <t xml:space="preserve">Carol Marquart </t>
  </si>
  <si>
    <t xml:space="preserve">Shawn Cates </t>
  </si>
  <si>
    <t>Rachel Hamilton</t>
  </si>
  <si>
    <t xml:space="preserve">Angela Henderson </t>
  </si>
  <si>
    <t xml:space="preserve">Norton </t>
  </si>
  <si>
    <t>Business License</t>
  </si>
  <si>
    <t>Jacquie Schultz</t>
  </si>
  <si>
    <t>Alexis Grammas</t>
  </si>
  <si>
    <t>Cheryl Hyde</t>
  </si>
  <si>
    <t>Nancy Raymond</t>
  </si>
  <si>
    <t>Brooke Nossett</t>
  </si>
  <si>
    <t>Tony Watts</t>
  </si>
  <si>
    <t>M Nolewajka</t>
  </si>
  <si>
    <t>K Hughes</t>
  </si>
  <si>
    <t>Description</t>
  </si>
  <si>
    <t>Open Estate Account reimbursed 7/27/21</t>
  </si>
  <si>
    <t xml:space="preserve">Loan from Dianne </t>
  </si>
  <si>
    <t>Mobile Memorial Gardens/PBM Plaque reimbursed 7/27/21</t>
  </si>
  <si>
    <t xml:space="preserve">Misc Fees </t>
  </si>
  <si>
    <t>Misc Fees</t>
  </si>
  <si>
    <t>Shannon Basinger</t>
  </si>
  <si>
    <t>Alabama</t>
  </si>
  <si>
    <t xml:space="preserve">Florida </t>
  </si>
  <si>
    <t xml:space="preserve"> </t>
  </si>
  <si>
    <t xml:space="preserve">Total </t>
  </si>
  <si>
    <t xml:space="preserve">Bella Luna 2021 </t>
  </si>
  <si>
    <t>Seaspray 2021</t>
  </si>
  <si>
    <t>Phoenix 10 2021</t>
  </si>
  <si>
    <t>Wind Drift 2021</t>
  </si>
  <si>
    <t>Lodging Tax 2021</t>
  </si>
  <si>
    <t xml:space="preserve">Jan </t>
  </si>
  <si>
    <t xml:space="preserve">Seaspray </t>
  </si>
  <si>
    <t xml:space="preserve">Phoenix 10 </t>
  </si>
  <si>
    <t>Michell Berry</t>
  </si>
  <si>
    <t>Ashley Lemons</t>
  </si>
  <si>
    <t>Angela Hawkins</t>
  </si>
  <si>
    <t>Karen Lynn</t>
  </si>
  <si>
    <t>Justin Scott</t>
  </si>
  <si>
    <t xml:space="preserve">Srah Smith </t>
  </si>
  <si>
    <t>Freddy Dean</t>
  </si>
  <si>
    <t>Crystal Morris</t>
  </si>
  <si>
    <t xml:space="preserve">Gwendy H </t>
  </si>
  <si>
    <t>Tina Henderson</t>
  </si>
  <si>
    <t xml:space="preserve">Katherine Jones </t>
  </si>
  <si>
    <t>Neda Lively</t>
  </si>
  <si>
    <t>Crystal Daurio</t>
  </si>
  <si>
    <t>Rebatet due to smell</t>
  </si>
  <si>
    <t>Rebate no A/C 1 night</t>
  </si>
  <si>
    <t>Macil Pewitt</t>
  </si>
  <si>
    <t>Carey Hanes</t>
  </si>
  <si>
    <t>Michael Boyette</t>
  </si>
  <si>
    <t>William Wallace</t>
  </si>
  <si>
    <t>Deon Hardison</t>
  </si>
  <si>
    <t>Loan paid 11/10 10,000 1/29 20,000</t>
  </si>
  <si>
    <t xml:space="preserve">Deposit Refund </t>
  </si>
  <si>
    <t>Ck 1066</t>
  </si>
  <si>
    <t xml:space="preserve">Rebate condo damage </t>
  </si>
  <si>
    <t>March</t>
  </si>
  <si>
    <t>Aug</t>
  </si>
  <si>
    <t xml:space="preserve">May </t>
  </si>
  <si>
    <t>Oct</t>
  </si>
  <si>
    <t>Keep deposit for 2022</t>
  </si>
  <si>
    <t>Direct</t>
  </si>
  <si>
    <t xml:space="preserve">Direct </t>
  </si>
  <si>
    <t>Expanded Service 24/7</t>
  </si>
  <si>
    <t>Linen Fee</t>
  </si>
  <si>
    <t>Subcontractor</t>
  </si>
  <si>
    <t>offset 100 and 4038</t>
  </si>
  <si>
    <t xml:space="preserve">Subcontractor </t>
  </si>
  <si>
    <t xml:space="preserve">2020 Taxes Dianne reimbursed </t>
  </si>
  <si>
    <t>Rentals</t>
  </si>
  <si>
    <t xml:space="preserve">Sub Total </t>
  </si>
  <si>
    <t xml:space="preserve">P10 </t>
  </si>
  <si>
    <t xml:space="preserve">Carey Hanes </t>
  </si>
  <si>
    <t xml:space="preserve">Deposit </t>
  </si>
  <si>
    <t>Rebates</t>
  </si>
  <si>
    <t>Refund</t>
  </si>
  <si>
    <t xml:space="preserve">Depsosit </t>
  </si>
  <si>
    <t>Rebate S/rock damage</t>
  </si>
  <si>
    <t>AL</t>
  </si>
  <si>
    <t>FL</t>
  </si>
  <si>
    <t xml:space="preserve">Income </t>
  </si>
  <si>
    <t>Homeowners/Car Ins  1/6/21</t>
  </si>
  <si>
    <t>Deposit Refund</t>
  </si>
  <si>
    <t>Cooks Pest Control  1/21/21</t>
  </si>
  <si>
    <t>2020 Prop Tax Seaspray</t>
  </si>
  <si>
    <t xml:space="preserve">2020 Prop Tax 6109 Timberly Road/Dianne to reimburse  </t>
  </si>
  <si>
    <t>Transfer to Trust Acct/Susan</t>
  </si>
  <si>
    <t>2020 Prop Tax Bella Luna</t>
  </si>
  <si>
    <t>2020 Prop Tax Wind Drift</t>
  </si>
  <si>
    <t xml:space="preserve">2020 Prop Tax Phoenix 10 </t>
  </si>
  <si>
    <t>Balance</t>
  </si>
  <si>
    <t>Account 4949</t>
  </si>
  <si>
    <t xml:space="preserve">Dec </t>
  </si>
  <si>
    <t>2020 balance</t>
  </si>
  <si>
    <t>Deposits</t>
  </si>
  <si>
    <t xml:space="preserve">Deposits </t>
  </si>
  <si>
    <t>Brad Harper</t>
  </si>
  <si>
    <t>Cleanig Fee Refund</t>
  </si>
  <si>
    <t>Rebate Condo damage/Cleaning</t>
  </si>
  <si>
    <t>Check #</t>
  </si>
  <si>
    <t xml:space="preserve">subtotal </t>
  </si>
  <si>
    <t>Oct Compass</t>
  </si>
  <si>
    <t>Oct PNC</t>
  </si>
  <si>
    <t>Insurance</t>
  </si>
  <si>
    <t xml:space="preserve">Internet/Home Office </t>
  </si>
  <si>
    <t xml:space="preserve">Subtotal </t>
  </si>
  <si>
    <t xml:space="preserve">VRBO </t>
  </si>
  <si>
    <t xml:space="preserve">Gross Total </t>
  </si>
  <si>
    <t>SS Direct</t>
  </si>
  <si>
    <t>WD Direct</t>
  </si>
  <si>
    <t xml:space="preserve">2020 loan to Dianne </t>
  </si>
  <si>
    <t>Deposited 1/9/2022</t>
  </si>
  <si>
    <t>Amazon charge to Dianne Mareno</t>
  </si>
  <si>
    <t xml:space="preserve">Misc charges Dianne Mareno </t>
  </si>
  <si>
    <t xml:space="preserve">Cable TV </t>
  </si>
  <si>
    <t>VRBO Fees</t>
  </si>
  <si>
    <t xml:space="preserve">Misc Reciepts </t>
  </si>
  <si>
    <t xml:space="preserve"> Maint and repair </t>
  </si>
  <si>
    <t xml:space="preserve"> Maint and repair  </t>
  </si>
  <si>
    <t xml:space="preserve">Boat Slip Seaspray </t>
  </si>
  <si>
    <t xml:space="preserve">Cable TV/ Direct </t>
  </si>
  <si>
    <t>Parking Fees</t>
  </si>
  <si>
    <t xml:space="preserve">Furniture </t>
  </si>
  <si>
    <t xml:space="preserve">Work Order </t>
  </si>
  <si>
    <t xml:space="preserve"> Cable TV/</t>
  </si>
  <si>
    <t>Credit Card Fees</t>
  </si>
  <si>
    <t xml:space="preserve">Mileage </t>
  </si>
  <si>
    <t>Expanded Servive 24/7</t>
  </si>
  <si>
    <t xml:space="preserve">Linen Fee </t>
  </si>
  <si>
    <t xml:space="preserve">Expanded Service 24/7 </t>
  </si>
  <si>
    <t>Furniture</t>
  </si>
  <si>
    <t xml:space="preserve">Debits </t>
  </si>
  <si>
    <t xml:space="preserve">Mgt/Office </t>
  </si>
  <si>
    <t>SS VRBO</t>
  </si>
  <si>
    <t>WD VRBO</t>
  </si>
  <si>
    <t>Stimulus check ACCT 7733</t>
  </si>
  <si>
    <t>Stimulus check ACCT 7734</t>
  </si>
  <si>
    <t>acct 7733  bal 1/1/21</t>
  </si>
  <si>
    <t xml:space="preserve">Bank Fee/Deposit slips </t>
  </si>
  <si>
    <t xml:space="preserve">Cindo Surveys for Estate </t>
  </si>
  <si>
    <t>Taxes from 2020 cleared 2021</t>
  </si>
  <si>
    <t>Acct 7733</t>
  </si>
  <si>
    <t>Recon</t>
  </si>
  <si>
    <t>Sub</t>
  </si>
  <si>
    <t xml:space="preserve">Balance  </t>
  </si>
  <si>
    <t>Phoenox Rent Dec 21 recd 2022</t>
  </si>
  <si>
    <t xml:space="preserve">MGP CD matured </t>
  </si>
  <si>
    <t xml:space="preserve">Offsets </t>
  </si>
  <si>
    <t>Offset</t>
  </si>
  <si>
    <t xml:space="preserve">acct closed </t>
  </si>
  <si>
    <t xml:space="preserve">Account 4949 </t>
  </si>
  <si>
    <t>Recon 7733</t>
  </si>
  <si>
    <t xml:space="preserve">Recon </t>
  </si>
  <si>
    <t xml:space="preserve">Debit Total </t>
  </si>
  <si>
    <t>MGP LLC Acct # 7733 2021</t>
  </si>
  <si>
    <t xml:space="preserve">MGP LLC </t>
  </si>
  <si>
    <t>Insurance Pmts</t>
  </si>
  <si>
    <t>Ins Pmts</t>
  </si>
  <si>
    <t>Dianne</t>
  </si>
  <si>
    <t xml:space="preserve">Mareno </t>
  </si>
  <si>
    <t xml:space="preserve">2021 Expenses </t>
  </si>
  <si>
    <t>Bella</t>
  </si>
  <si>
    <t xml:space="preserve">Wind </t>
  </si>
  <si>
    <t xml:space="preserve">Misc  </t>
  </si>
  <si>
    <t>Beach</t>
  </si>
  <si>
    <t>Date</t>
  </si>
  <si>
    <t>Supplier</t>
  </si>
  <si>
    <t>Luna</t>
  </si>
  <si>
    <t xml:space="preserve">Drift </t>
  </si>
  <si>
    <t xml:space="preserve">Office </t>
  </si>
  <si>
    <t>Supplies</t>
  </si>
  <si>
    <t>Express</t>
  </si>
  <si>
    <t>TJ Maxx</t>
  </si>
  <si>
    <t>2 nightstand/tables</t>
  </si>
  <si>
    <t>Bed Bath Beyond</t>
  </si>
  <si>
    <t>2 lamps</t>
  </si>
  <si>
    <t>Homegoods</t>
  </si>
  <si>
    <t>pillow protectors</t>
  </si>
  <si>
    <t>Cobalt</t>
  </si>
  <si>
    <t>Check condos</t>
  </si>
  <si>
    <t>Old Time Pottery</t>
  </si>
  <si>
    <t xml:space="preserve">Comforters and misc linens </t>
  </si>
  <si>
    <t>Marshalls</t>
  </si>
  <si>
    <t>Comforter and Rug</t>
  </si>
  <si>
    <t>Walmart</t>
  </si>
  <si>
    <t>Lightbulbs</t>
  </si>
  <si>
    <t>At Home</t>
  </si>
  <si>
    <t>Pillow protectors</t>
  </si>
  <si>
    <t>Yacht Club</t>
  </si>
  <si>
    <t>Chcek condos</t>
  </si>
  <si>
    <t>Blanket</t>
  </si>
  <si>
    <t xml:space="preserve">Dishtowels </t>
  </si>
  <si>
    <t>Fishermans Corner</t>
  </si>
  <si>
    <t>Condo meeting</t>
  </si>
  <si>
    <t xml:space="preserve">Check condos </t>
  </si>
  <si>
    <t>Sailboat canvas</t>
  </si>
  <si>
    <t>Als</t>
  </si>
  <si>
    <t xml:space="preserve">misc cleaning </t>
  </si>
  <si>
    <t xml:space="preserve">Rug &amp; pillows </t>
  </si>
  <si>
    <t>The Gulf</t>
  </si>
  <si>
    <t>Dinner condo process WD</t>
  </si>
  <si>
    <t>Fisheemans Corner</t>
  </si>
  <si>
    <t>Lunch after condo meeting</t>
  </si>
  <si>
    <t>Home Goods</t>
  </si>
  <si>
    <t xml:space="preserve">Extra dishes and hot pad </t>
  </si>
  <si>
    <t>Office Depot</t>
  </si>
  <si>
    <t>Toner and paper</t>
  </si>
  <si>
    <t xml:space="preserve">Broom </t>
  </si>
  <si>
    <t>Tuesday Morning</t>
  </si>
  <si>
    <t>Throw</t>
  </si>
  <si>
    <t>Joe Patti</t>
  </si>
  <si>
    <t xml:space="preserve">Chcek condos </t>
  </si>
  <si>
    <t>Ruby Slopper</t>
  </si>
  <si>
    <t>Condo progress</t>
  </si>
  <si>
    <t>Cell Phone</t>
  </si>
  <si>
    <t>12 X $50</t>
  </si>
  <si>
    <t xml:space="preserve">Internet </t>
  </si>
  <si>
    <t>12 X $43</t>
  </si>
  <si>
    <t xml:space="preserve">Condo Surveys for Estate </t>
  </si>
  <si>
    <t xml:space="preserve">glasses caserole dish </t>
  </si>
  <si>
    <t>bed oillows</t>
  </si>
  <si>
    <t>Hobby Lobby</t>
  </si>
  <si>
    <t>side tables and candle</t>
  </si>
  <si>
    <t>outdoor pillows</t>
  </si>
  <si>
    <t>misc mixing bowls</t>
  </si>
  <si>
    <t>teak tables/outddor pillows</t>
  </si>
  <si>
    <t>misc cooking and bakeware</t>
  </si>
  <si>
    <t>p/protectors pizza pan misc</t>
  </si>
  <si>
    <t>sheets and pillowcase</t>
  </si>
  <si>
    <t>small bedside  table</t>
  </si>
  <si>
    <t>homegoods</t>
  </si>
  <si>
    <t>sheets and bath rug</t>
  </si>
  <si>
    <t>Picture</t>
  </si>
  <si>
    <t>World Market</t>
  </si>
  <si>
    <t>cutting board and napkins</t>
  </si>
  <si>
    <t>Misc glasses</t>
  </si>
  <si>
    <t>Best Buy</t>
  </si>
  <si>
    <t xml:space="preserve">computer battery </t>
  </si>
  <si>
    <t>dish towels &amp; wine glasses</t>
  </si>
  <si>
    <t>Homeowners Ins Mobile 1/6/21</t>
  </si>
  <si>
    <t>Misc Office supplies/Dianne</t>
  </si>
  <si>
    <t>Misc Reciepts/Dianne</t>
  </si>
  <si>
    <t>Internet/Home Office/Dianne</t>
  </si>
  <si>
    <t>Cell Phone/Dianne</t>
  </si>
  <si>
    <t>Entertainment/Dianne</t>
  </si>
  <si>
    <t xml:space="preserve">Serving tray </t>
  </si>
  <si>
    <t>cutting boards</t>
  </si>
  <si>
    <t>Antiques at the loop</t>
  </si>
  <si>
    <t>beach sign</t>
  </si>
  <si>
    <t>income</t>
  </si>
  <si>
    <t>this should be added back to her income (not for tax purposes - for trust purposes)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</si>
</sst>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m/d;@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4" fontId="0" fillId="0" borderId="0" xfId="0" applyNumberFormat="1" applyAlignment="1">
      <alignment horizontal="center"/>
    </xf>
    <xf numFmtId="165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165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0" fontId="0" fillId="0" borderId="0" xfId="0" applyAlignment="1">
      <alignment horizontal="left"/>
    </xf>
    <xf numFmtId="2" fontId="2" fillId="0" borderId="0" xfId="0" applyNumberFormat="1" applyFont="1"/>
    <xf numFmtId="14" fontId="0" fillId="0" borderId="0" xfId="0" applyNumberFormat="1"/>
    <xf numFmtId="43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4" fontId="4" fillId="0" borderId="0" xfId="0" applyNumberFormat="1" applyFont="1"/>
    <xf numFmtId="2" fontId="6" fillId="0" borderId="0" xfId="0" applyNumberFormat="1" applyFont="1"/>
    <xf numFmtId="4" fontId="4" fillId="0" borderId="0" xfId="0" applyNumberFormat="1" applyFont="1" applyAlignment="1">
      <alignment horizontal="right"/>
    </xf>
    <xf numFmtId="43" fontId="4" fillId="2" borderId="0" xfId="0" applyNumberFormat="1" applyFont="1" applyFill="1"/>
    <xf numFmtId="2" fontId="7" fillId="0" borderId="0" xfId="0" applyNumberFormat="1" applyFont="1"/>
    <xf numFmtId="43" fontId="8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/>
    <xf numFmtId="43" fontId="9" fillId="0" borderId="0" xfId="0" applyNumberFormat="1" applyFont="1"/>
    <xf numFmtId="4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3" fontId="11" fillId="0" borderId="1" xfId="0" applyNumberFormat="1" applyFont="1" applyBorder="1"/>
    <xf numFmtId="44" fontId="1" fillId="0" borderId="0" xfId="1" applyFont="1"/>
    <xf numFmtId="43" fontId="0" fillId="2" borderId="2" xfId="0" applyNumberFormat="1" applyFill="1" applyBorder="1"/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ABCB-B324-4C42-BB9A-18196D360AA0}">
  <dimension ref="A1:H27"/>
  <sheetViews>
    <sheetView tabSelected="1" topLeftCell="A7" workbookViewId="0">
      <selection activeCell="H23" sqref="H23"/>
    </sheetView>
  </sheetViews>
  <sheetFormatPr baseColWidth="10" defaultColWidth="8.83203125" defaultRowHeight="19" x14ac:dyDescent="0.25"/>
  <cols>
    <col min="1" max="1" width="17.5" style="9" customWidth="1"/>
    <col min="2" max="2" width="13.5" style="9" customWidth="1"/>
    <col min="3" max="3" width="11.83203125" style="9" customWidth="1"/>
    <col min="4" max="4" width="13" style="9" customWidth="1"/>
    <col min="5" max="5" width="12" style="9" customWidth="1"/>
    <col min="6" max="6" width="11.6640625" style="9" customWidth="1"/>
    <col min="7" max="7" width="9.6640625" style="9" bestFit="1" customWidth="1"/>
    <col min="8" max="8" width="12.33203125" style="9" bestFit="1" customWidth="1"/>
    <col min="9" max="16384" width="8.83203125" style="9"/>
  </cols>
  <sheetData>
    <row r="1" spans="1:8" x14ac:dyDescent="0.25">
      <c r="A1" s="7" t="s">
        <v>252</v>
      </c>
      <c r="B1" s="8">
        <v>2021</v>
      </c>
      <c r="C1" s="7" t="s">
        <v>177</v>
      </c>
      <c r="D1" s="7"/>
      <c r="F1" s="7" t="s">
        <v>18</v>
      </c>
      <c r="G1" s="7" t="s">
        <v>19</v>
      </c>
    </row>
    <row r="2" spans="1:8" x14ac:dyDescent="0.25">
      <c r="B2" s="7" t="s">
        <v>17</v>
      </c>
      <c r="C2" s="7" t="s">
        <v>88</v>
      </c>
      <c r="D2" s="7" t="s">
        <v>18</v>
      </c>
      <c r="E2" s="7" t="s">
        <v>19</v>
      </c>
      <c r="F2" s="9" t="s">
        <v>158</v>
      </c>
      <c r="G2" s="9" t="s">
        <v>158</v>
      </c>
    </row>
    <row r="3" spans="1:8" x14ac:dyDescent="0.25">
      <c r="A3" s="9" t="s">
        <v>75</v>
      </c>
    </row>
    <row r="4" spans="1:8" x14ac:dyDescent="0.25">
      <c r="A4" s="9" t="s">
        <v>76</v>
      </c>
    </row>
    <row r="5" spans="1:8" x14ac:dyDescent="0.25">
      <c r="A5" s="9" t="s">
        <v>153</v>
      </c>
      <c r="C5" s="9">
        <v>1179.24</v>
      </c>
      <c r="D5" s="9">
        <v>1865.28</v>
      </c>
      <c r="E5" s="9">
        <v>4681.6400000000003</v>
      </c>
      <c r="F5" s="9">
        <v>600</v>
      </c>
    </row>
    <row r="6" spans="1:8" x14ac:dyDescent="0.25">
      <c r="A6" s="9" t="s">
        <v>78</v>
      </c>
      <c r="C6" s="9">
        <v>1447.6</v>
      </c>
      <c r="D6" s="9">
        <v>1826.23</v>
      </c>
      <c r="E6" s="9">
        <v>4676.78</v>
      </c>
      <c r="F6" s="9">
        <v>300</v>
      </c>
    </row>
    <row r="7" spans="1:8" x14ac:dyDescent="0.25">
      <c r="A7" s="9" t="s">
        <v>155</v>
      </c>
      <c r="C7" s="9">
        <v>4157.0600000000004</v>
      </c>
      <c r="D7" s="9">
        <v>3746.55</v>
      </c>
      <c r="E7" s="9">
        <v>4806.1000000000004</v>
      </c>
      <c r="F7" s="9">
        <v>1485</v>
      </c>
      <c r="G7" s="9">
        <v>1986.25</v>
      </c>
    </row>
    <row r="8" spans="1:8" x14ac:dyDescent="0.25">
      <c r="A8" s="9" t="s">
        <v>80</v>
      </c>
      <c r="C8" s="9">
        <v>4482.6400000000003</v>
      </c>
      <c r="D8" s="9">
        <v>7323.64</v>
      </c>
      <c r="E8" s="9">
        <v>7715.62</v>
      </c>
    </row>
    <row r="9" spans="1:8" x14ac:dyDescent="0.25">
      <c r="A9" s="9" t="s">
        <v>81</v>
      </c>
      <c r="B9" s="9">
        <v>6494.46</v>
      </c>
      <c r="C9" s="9">
        <v>10278.6</v>
      </c>
      <c r="D9" s="9">
        <v>7532.66</v>
      </c>
      <c r="E9" s="9">
        <v>8482.68</v>
      </c>
      <c r="G9" s="9">
        <v>300</v>
      </c>
    </row>
    <row r="10" spans="1:8" x14ac:dyDescent="0.25">
      <c r="A10" s="9" t="s">
        <v>154</v>
      </c>
      <c r="B10" s="9">
        <v>7117.6</v>
      </c>
      <c r="C10" s="9">
        <v>14964.72</v>
      </c>
      <c r="D10" s="9">
        <v>4261.17</v>
      </c>
      <c r="E10" s="9">
        <v>4501.97</v>
      </c>
      <c r="F10" s="9">
        <v>2000</v>
      </c>
    </row>
    <row r="11" spans="1:8" x14ac:dyDescent="0.25">
      <c r="A11" s="9" t="s">
        <v>83</v>
      </c>
      <c r="B11" s="9">
        <v>3634.4</v>
      </c>
      <c r="C11" s="9">
        <v>5069</v>
      </c>
      <c r="E11" s="9">
        <v>3988.64</v>
      </c>
      <c r="G11" s="9">
        <v>876</v>
      </c>
    </row>
    <row r="12" spans="1:8" x14ac:dyDescent="0.25">
      <c r="A12" s="9" t="s">
        <v>156</v>
      </c>
      <c r="B12" s="9">
        <v>925</v>
      </c>
      <c r="C12" s="9">
        <v>4576.33</v>
      </c>
      <c r="D12" s="9">
        <v>1089.49</v>
      </c>
      <c r="E12" s="9">
        <v>2656.82</v>
      </c>
    </row>
    <row r="13" spans="1:8" x14ac:dyDescent="0.25">
      <c r="A13" s="9" t="s">
        <v>85</v>
      </c>
      <c r="C13" s="9">
        <v>3684.61</v>
      </c>
    </row>
    <row r="14" spans="1:8" x14ac:dyDescent="0.25">
      <c r="A14" s="9" t="s">
        <v>86</v>
      </c>
      <c r="C14" s="9">
        <v>558.6</v>
      </c>
      <c r="F14" s="9">
        <v>3600</v>
      </c>
    </row>
    <row r="15" spans="1:8" x14ac:dyDescent="0.25">
      <c r="C15" s="9">
        <v>1000.68</v>
      </c>
      <c r="H15" s="9" t="s">
        <v>120</v>
      </c>
    </row>
    <row r="16" spans="1:8" x14ac:dyDescent="0.25">
      <c r="A16" s="9" t="s">
        <v>202</v>
      </c>
      <c r="B16" s="9">
        <f t="shared" ref="B16:G16" si="0">SUM(B3:B15)</f>
        <v>18171.460000000003</v>
      </c>
      <c r="C16" s="9">
        <f t="shared" si="0"/>
        <v>51399.08</v>
      </c>
      <c r="D16" s="9">
        <v>27645.02</v>
      </c>
      <c r="E16" s="9">
        <f>SUM(E3:E15)</f>
        <v>41510.25</v>
      </c>
      <c r="F16" s="9">
        <f t="shared" si="0"/>
        <v>7985</v>
      </c>
      <c r="G16" s="9">
        <f t="shared" si="0"/>
        <v>3162.25</v>
      </c>
      <c r="H16" s="9">
        <f>SUM(B16:G16)</f>
        <v>149873.06</v>
      </c>
    </row>
    <row r="17" spans="1:8" ht="18.5" customHeight="1" x14ac:dyDescent="0.25">
      <c r="A17" s="9" t="s">
        <v>212</v>
      </c>
      <c r="D17" s="9">
        <v>2405.44</v>
      </c>
      <c r="E17" s="9">
        <v>3367.28</v>
      </c>
      <c r="H17" s="9">
        <f>SUM(D17:G17)</f>
        <v>5772.72</v>
      </c>
    </row>
    <row r="18" spans="1:8" ht="17.5" customHeight="1" x14ac:dyDescent="0.25">
      <c r="A18" s="9" t="s">
        <v>16</v>
      </c>
      <c r="B18" s="21">
        <f t="shared" ref="B18:G18" si="1">SUM(B16+B17)</f>
        <v>18171.460000000003</v>
      </c>
      <c r="C18" s="21">
        <f>SUM(C16+C17)</f>
        <v>51399.08</v>
      </c>
      <c r="D18" s="21">
        <f t="shared" si="1"/>
        <v>30050.46</v>
      </c>
      <c r="E18" s="21">
        <f t="shared" si="1"/>
        <v>44877.53</v>
      </c>
      <c r="F18" s="21">
        <f t="shared" si="1"/>
        <v>7985</v>
      </c>
      <c r="G18" s="21">
        <f t="shared" si="1"/>
        <v>3162.25</v>
      </c>
      <c r="H18" s="9">
        <f>SUM(B18:G18)</f>
        <v>155645.78</v>
      </c>
    </row>
    <row r="19" spans="1:8" ht="17.5" customHeight="1" x14ac:dyDescent="0.25"/>
    <row r="20" spans="1:8" x14ac:dyDescent="0.25">
      <c r="A20" s="9" t="s">
        <v>159</v>
      </c>
      <c r="B20" s="9">
        <f>(F18+G18)</f>
        <v>11147.25</v>
      </c>
    </row>
    <row r="21" spans="1:8" x14ac:dyDescent="0.25">
      <c r="A21" s="9" t="s">
        <v>203</v>
      </c>
      <c r="B21" s="9">
        <f>SUM(D18+E18)</f>
        <v>74927.989999999991</v>
      </c>
      <c r="E21" s="9">
        <v>27645.02</v>
      </c>
    </row>
    <row r="22" spans="1:8" x14ac:dyDescent="0.25">
      <c r="A22" s="9" t="s">
        <v>17</v>
      </c>
      <c r="B22" s="9">
        <f>SUM(B18)</f>
        <v>18171.460000000003</v>
      </c>
      <c r="E22" s="9">
        <v>41510.25</v>
      </c>
    </row>
    <row r="23" spans="1:8" x14ac:dyDescent="0.25">
      <c r="A23" s="9" t="s">
        <v>168</v>
      </c>
      <c r="B23" s="9">
        <f>SUM(C18 )</f>
        <v>51399.08</v>
      </c>
      <c r="E23" s="9">
        <v>7985</v>
      </c>
      <c r="H23" s="9">
        <v>7</v>
      </c>
    </row>
    <row r="24" spans="1:8" x14ac:dyDescent="0.25">
      <c r="E24" s="9">
        <v>3162.25</v>
      </c>
    </row>
    <row r="25" spans="1:8" x14ac:dyDescent="0.25">
      <c r="A25" s="9" t="s">
        <v>240</v>
      </c>
      <c r="B25" s="9">
        <f>SUM(B20:B23)</f>
        <v>155645.78</v>
      </c>
      <c r="E25" s="9">
        <f>SUM(E21:E24)</f>
        <v>80302.52</v>
      </c>
    </row>
    <row r="26" spans="1:8" ht="19.75" customHeight="1" x14ac:dyDescent="0.25">
      <c r="A26" s="9" t="s">
        <v>253</v>
      </c>
      <c r="B26" s="9">
        <f>SUM(767+22298.75)</f>
        <v>23065.75</v>
      </c>
    </row>
    <row r="27" spans="1:8" ht="18.5" customHeight="1" x14ac:dyDescent="0.25">
      <c r="A27" s="9" t="s">
        <v>204</v>
      </c>
      <c r="B27" s="9">
        <f>SUM(B25:B26)</f>
        <v>178711.53</v>
      </c>
    </row>
  </sheetData>
  <pageMargins left="0" right="0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2BFA-4FFA-436E-92CF-4E29B97982BD}">
  <dimension ref="A1:C36"/>
  <sheetViews>
    <sheetView topLeftCell="A35" workbookViewId="0">
      <selection activeCell="E42" sqref="E42"/>
    </sheetView>
  </sheetViews>
  <sheetFormatPr baseColWidth="10" defaultColWidth="8.83203125" defaultRowHeight="15" x14ac:dyDescent="0.2"/>
  <cols>
    <col min="1" max="1" width="8.83203125" style="3"/>
    <col min="2" max="2" width="16.83203125" style="2" customWidth="1"/>
    <col min="3" max="3" width="14.5" style="2" customWidth="1"/>
  </cols>
  <sheetData>
    <row r="1" spans="1:3" x14ac:dyDescent="0.2">
      <c r="B1" s="2" t="s">
        <v>125</v>
      </c>
    </row>
    <row r="2" spans="1:3" x14ac:dyDescent="0.2">
      <c r="A2" s="3" t="s">
        <v>7</v>
      </c>
      <c r="B2" s="5" t="s">
        <v>117</v>
      </c>
      <c r="C2" s="5" t="s">
        <v>118</v>
      </c>
    </row>
    <row r="3" spans="1:3" x14ac:dyDescent="0.2">
      <c r="A3" s="3">
        <v>44250</v>
      </c>
      <c r="B3" s="5"/>
      <c r="C3" s="24">
        <v>50</v>
      </c>
    </row>
    <row r="4" spans="1:3" x14ac:dyDescent="0.2">
      <c r="A4" s="3">
        <v>44301</v>
      </c>
      <c r="B4" s="22">
        <v>88.95</v>
      </c>
    </row>
    <row r="5" spans="1:3" x14ac:dyDescent="0.2">
      <c r="B5" s="22">
        <v>180.52</v>
      </c>
    </row>
    <row r="6" spans="1:3" x14ac:dyDescent="0.2">
      <c r="A6" s="3">
        <v>44302</v>
      </c>
      <c r="B6" s="22">
        <v>327.71</v>
      </c>
      <c r="C6" s="22">
        <v>72.739999999999995</v>
      </c>
    </row>
    <row r="7" spans="1:3" x14ac:dyDescent="0.2">
      <c r="A7" s="3">
        <v>44333</v>
      </c>
      <c r="B7" s="22">
        <v>180.33</v>
      </c>
    </row>
    <row r="8" spans="1:3" x14ac:dyDescent="0.2">
      <c r="A8" s="3">
        <v>44334</v>
      </c>
      <c r="C8" s="22">
        <v>29.88</v>
      </c>
    </row>
    <row r="9" spans="1:3" x14ac:dyDescent="0.2">
      <c r="A9" s="3">
        <v>44335</v>
      </c>
      <c r="B9" s="22">
        <v>88.86</v>
      </c>
    </row>
    <row r="10" spans="1:3" x14ac:dyDescent="0.2">
      <c r="A10" s="3">
        <v>44336</v>
      </c>
      <c r="B10" s="22">
        <v>327.37</v>
      </c>
      <c r="C10" s="22">
        <v>103.65</v>
      </c>
    </row>
    <row r="11" spans="1:3" x14ac:dyDescent="0.2">
      <c r="A11" s="3">
        <v>44368</v>
      </c>
      <c r="B11" s="22">
        <v>102.17</v>
      </c>
    </row>
    <row r="12" spans="1:3" x14ac:dyDescent="0.2">
      <c r="B12" s="22">
        <v>207.36</v>
      </c>
    </row>
    <row r="13" spans="1:3" x14ac:dyDescent="0.2">
      <c r="A13" s="3">
        <v>44369</v>
      </c>
      <c r="B13" s="22">
        <v>375.63</v>
      </c>
      <c r="C13" s="22">
        <v>170.39</v>
      </c>
    </row>
    <row r="14" spans="1:3" x14ac:dyDescent="0.2">
      <c r="C14" s="22">
        <v>89.26</v>
      </c>
    </row>
    <row r="15" spans="1:3" x14ac:dyDescent="0.2">
      <c r="A15" s="3">
        <v>44396</v>
      </c>
      <c r="B15" s="22">
        <v>129.5</v>
      </c>
    </row>
    <row r="16" spans="1:3" x14ac:dyDescent="0.2">
      <c r="B16" s="22">
        <v>261.99</v>
      </c>
    </row>
    <row r="17" spans="1:3" x14ac:dyDescent="0.2">
      <c r="A17" s="3">
        <v>44397</v>
      </c>
      <c r="C17" s="22">
        <v>361.97</v>
      </c>
    </row>
    <row r="18" spans="1:3" x14ac:dyDescent="0.2">
      <c r="A18" s="3">
        <v>44398</v>
      </c>
      <c r="B18" s="22">
        <v>473.2</v>
      </c>
    </row>
    <row r="19" spans="1:3" x14ac:dyDescent="0.2">
      <c r="A19" s="3">
        <v>44427</v>
      </c>
      <c r="B19" s="22">
        <v>163.26</v>
      </c>
      <c r="C19" s="22">
        <v>367.21</v>
      </c>
    </row>
    <row r="20" spans="1:3" x14ac:dyDescent="0.2">
      <c r="B20" s="22">
        <v>329.52</v>
      </c>
    </row>
    <row r="21" spans="1:3" x14ac:dyDescent="0.2">
      <c r="A21" s="3">
        <v>44428</v>
      </c>
      <c r="B21" s="22">
        <v>593.79</v>
      </c>
    </row>
    <row r="22" spans="1:3" x14ac:dyDescent="0.2">
      <c r="A22" s="3">
        <v>44454</v>
      </c>
      <c r="C22" s="22">
        <v>122.97</v>
      </c>
    </row>
    <row r="23" spans="1:3" x14ac:dyDescent="0.2">
      <c r="A23" s="3">
        <v>44456</v>
      </c>
      <c r="B23" s="22">
        <v>68.400000000000006</v>
      </c>
    </row>
    <row r="24" spans="1:3" x14ac:dyDescent="0.2">
      <c r="B24" s="22">
        <v>144</v>
      </c>
    </row>
    <row r="25" spans="1:3" x14ac:dyDescent="0.2">
      <c r="A25" s="3">
        <v>44459</v>
      </c>
      <c r="B25" s="22">
        <v>252</v>
      </c>
      <c r="C25" s="22">
        <v>278.2</v>
      </c>
    </row>
    <row r="27" spans="1:3" x14ac:dyDescent="0.2">
      <c r="A27" s="3">
        <v>44484</v>
      </c>
      <c r="B27" s="22">
        <v>149.41</v>
      </c>
    </row>
    <row r="28" spans="1:3" x14ac:dyDescent="0.2">
      <c r="B28" s="22">
        <v>73.87</v>
      </c>
    </row>
    <row r="29" spans="1:3" x14ac:dyDescent="0.2">
      <c r="A29" s="3">
        <v>44487</v>
      </c>
      <c r="B29" s="22">
        <v>272.16000000000003</v>
      </c>
    </row>
    <row r="30" spans="1:3" x14ac:dyDescent="0.2">
      <c r="B30" s="22"/>
    </row>
    <row r="31" spans="1:3" x14ac:dyDescent="0.2">
      <c r="A31" s="3">
        <v>44517</v>
      </c>
      <c r="B31" s="22">
        <v>73.92</v>
      </c>
      <c r="C31" s="22">
        <v>48.63</v>
      </c>
    </row>
    <row r="32" spans="1:3" x14ac:dyDescent="0.2">
      <c r="B32" s="22">
        <v>39.9</v>
      </c>
    </row>
    <row r="33" spans="1:3" x14ac:dyDescent="0.2">
      <c r="B33" s="22">
        <v>147</v>
      </c>
    </row>
    <row r="34" spans="1:3" x14ac:dyDescent="0.2">
      <c r="B34" s="22"/>
    </row>
    <row r="35" spans="1:3" x14ac:dyDescent="0.2">
      <c r="A35" s="3" t="s">
        <v>120</v>
      </c>
      <c r="B35" s="2">
        <f>SUM(B3:B34)</f>
        <v>5050.82</v>
      </c>
      <c r="C35" s="2">
        <f>SUM(C3:C34)</f>
        <v>1694.9</v>
      </c>
    </row>
    <row r="36" spans="1:3" x14ac:dyDescent="0.2">
      <c r="B36" s="2" t="s">
        <v>175</v>
      </c>
      <c r="C36" s="2" t="s">
        <v>176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D94-E70B-45C2-8A54-21B3471FCCFB}">
  <sheetPr>
    <pageSetUpPr fitToPage="1"/>
  </sheetPr>
  <dimension ref="A1:V94"/>
  <sheetViews>
    <sheetView workbookViewId="0">
      <selection activeCell="A94" sqref="A1:R94"/>
    </sheetView>
  </sheetViews>
  <sheetFormatPr baseColWidth="10" defaultColWidth="8.83203125" defaultRowHeight="15" x14ac:dyDescent="0.2"/>
  <cols>
    <col min="1" max="1" width="7.5" style="6" customWidth="1"/>
    <col min="2" max="2" width="16.33203125" customWidth="1"/>
    <col min="3" max="3" width="12.33203125" style="1" customWidth="1"/>
    <col min="4" max="4" width="9" style="2" customWidth="1"/>
    <col min="5" max="6" width="8.1640625" style="2" customWidth="1"/>
    <col min="7" max="7" width="8.83203125" style="2" customWidth="1"/>
    <col min="8" max="9" width="8.5" style="2" customWidth="1"/>
    <col min="10" max="10" width="7.83203125" style="2" customWidth="1"/>
    <col min="11" max="11" width="10" style="2" customWidth="1"/>
    <col min="12" max="12" width="7.83203125" style="2" customWidth="1"/>
    <col min="13" max="13" width="10" style="2" bestFit="1" customWidth="1"/>
    <col min="14" max="14" width="8.83203125" style="2"/>
    <col min="15" max="16" width="8.1640625" style="2" customWidth="1"/>
    <col min="17" max="17" width="19.5" customWidth="1"/>
    <col min="18" max="18" width="7" customWidth="1"/>
  </cols>
  <sheetData>
    <row r="1" spans="1:18" x14ac:dyDescent="0.2">
      <c r="A1" s="6" t="s">
        <v>0</v>
      </c>
      <c r="B1" t="s">
        <v>1</v>
      </c>
      <c r="E1" s="2" t="s">
        <v>2</v>
      </c>
      <c r="G1" s="2" t="s">
        <v>3</v>
      </c>
      <c r="I1" s="2" t="s">
        <v>4</v>
      </c>
      <c r="J1" s="2" t="s">
        <v>5</v>
      </c>
      <c r="K1" s="2" t="s">
        <v>6</v>
      </c>
      <c r="P1" s="2" t="s">
        <v>170</v>
      </c>
    </row>
    <row r="2" spans="1:18" x14ac:dyDescent="0.2">
      <c r="A2" s="6" t="s">
        <v>7</v>
      </c>
      <c r="B2" t="s">
        <v>8</v>
      </c>
      <c r="C2" s="1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11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172</v>
      </c>
      <c r="R2" s="2" t="s">
        <v>196</v>
      </c>
    </row>
    <row r="3" spans="1:18" s="14" customFormat="1" x14ac:dyDescent="0.2">
      <c r="A3" s="13">
        <v>44259</v>
      </c>
      <c r="B3" s="14" t="s">
        <v>21</v>
      </c>
      <c r="C3" s="25">
        <v>300</v>
      </c>
      <c r="D3" s="15"/>
      <c r="E3" s="15"/>
      <c r="F3" s="15"/>
      <c r="G3" s="15"/>
      <c r="H3" s="15"/>
      <c r="I3" s="15"/>
      <c r="J3" s="15">
        <v>300</v>
      </c>
      <c r="K3" s="15">
        <f>SUM(D3:J3)</f>
        <v>300</v>
      </c>
      <c r="L3" s="15" t="s">
        <v>158</v>
      </c>
      <c r="M3" s="15">
        <v>300</v>
      </c>
      <c r="N3" s="15"/>
      <c r="O3" s="15"/>
      <c r="P3" s="15"/>
      <c r="Q3" s="14" t="s">
        <v>157</v>
      </c>
    </row>
    <row r="4" spans="1:18" x14ac:dyDescent="0.2">
      <c r="A4" s="6">
        <v>44264</v>
      </c>
      <c r="B4" t="s">
        <v>22</v>
      </c>
      <c r="C4" s="19">
        <v>617.95000000000005</v>
      </c>
      <c r="D4" s="2">
        <v>450</v>
      </c>
      <c r="E4" s="2">
        <v>130</v>
      </c>
      <c r="F4" s="2">
        <v>58.5</v>
      </c>
      <c r="G4" s="2">
        <v>-50.55</v>
      </c>
      <c r="I4" s="2">
        <v>30</v>
      </c>
      <c r="K4" s="15">
        <f t="shared" ref="K4:K63" si="0">SUM(D4:J4)</f>
        <v>617.95000000000005</v>
      </c>
      <c r="N4" s="2">
        <v>617.95000000000005</v>
      </c>
      <c r="Q4" t="s">
        <v>23</v>
      </c>
    </row>
    <row r="5" spans="1:18" x14ac:dyDescent="0.2">
      <c r="A5" s="6">
        <v>44271</v>
      </c>
      <c r="B5" t="s">
        <v>24</v>
      </c>
      <c r="C5" s="19">
        <v>1865.28</v>
      </c>
      <c r="D5" s="2">
        <v>1800</v>
      </c>
      <c r="E5" s="2">
        <v>150</v>
      </c>
      <c r="F5" s="2">
        <v>78</v>
      </c>
      <c r="G5" s="2">
        <v>-162.72</v>
      </c>
      <c r="K5" s="15">
        <f t="shared" si="0"/>
        <v>1865.28</v>
      </c>
      <c r="M5" s="2">
        <v>1865.28</v>
      </c>
    </row>
    <row r="6" spans="1:18" x14ac:dyDescent="0.2">
      <c r="A6" s="6">
        <v>44272</v>
      </c>
      <c r="B6" t="s">
        <v>25</v>
      </c>
      <c r="C6" s="19">
        <v>1088.69</v>
      </c>
      <c r="D6" s="2">
        <v>900</v>
      </c>
      <c r="E6" s="2">
        <v>130</v>
      </c>
      <c r="F6" s="2">
        <v>117</v>
      </c>
      <c r="G6" s="2">
        <v>-88.31</v>
      </c>
      <c r="I6" s="2">
        <v>30</v>
      </c>
      <c r="K6" s="15">
        <f t="shared" si="0"/>
        <v>1088.69</v>
      </c>
      <c r="N6" s="2">
        <v>1088.69</v>
      </c>
      <c r="O6" s="2">
        <v>150</v>
      </c>
      <c r="Q6" t="s">
        <v>142</v>
      </c>
      <c r="R6">
        <v>2049</v>
      </c>
    </row>
    <row r="7" spans="1:18" s="14" customFormat="1" x14ac:dyDescent="0.2">
      <c r="A7" s="13">
        <v>44277</v>
      </c>
      <c r="B7" s="14" t="s">
        <v>26</v>
      </c>
      <c r="C7" s="25">
        <v>300</v>
      </c>
      <c r="D7" s="15">
        <v>300</v>
      </c>
      <c r="E7" s="15"/>
      <c r="F7" s="15"/>
      <c r="G7" s="15"/>
      <c r="H7" s="15"/>
      <c r="I7" s="15"/>
      <c r="J7" s="15"/>
      <c r="K7" s="15">
        <f t="shared" si="0"/>
        <v>300</v>
      </c>
      <c r="L7" s="15" t="s">
        <v>158</v>
      </c>
      <c r="M7" s="15">
        <v>300</v>
      </c>
      <c r="N7" s="15"/>
      <c r="O7" s="15"/>
      <c r="P7" s="15"/>
    </row>
    <row r="8" spans="1:18" x14ac:dyDescent="0.2">
      <c r="A8" s="6">
        <v>44278</v>
      </c>
      <c r="B8" t="s">
        <v>27</v>
      </c>
      <c r="C8" s="19">
        <v>617.95000000000005</v>
      </c>
      <c r="D8" s="2">
        <v>450</v>
      </c>
      <c r="E8" s="2">
        <v>130</v>
      </c>
      <c r="F8" s="2">
        <v>58.5</v>
      </c>
      <c r="G8" s="2">
        <v>-50.55</v>
      </c>
      <c r="I8" s="2">
        <v>30</v>
      </c>
      <c r="K8" s="15">
        <f t="shared" si="0"/>
        <v>617.95000000000005</v>
      </c>
      <c r="N8" s="2">
        <v>617.95000000000005</v>
      </c>
    </row>
    <row r="9" spans="1:18" x14ac:dyDescent="0.2">
      <c r="B9" t="s">
        <v>28</v>
      </c>
      <c r="C9" s="19">
        <v>959.38</v>
      </c>
      <c r="D9" s="2">
        <v>750</v>
      </c>
      <c r="E9" s="2">
        <v>130</v>
      </c>
      <c r="F9" s="2">
        <v>97.5</v>
      </c>
      <c r="G9" s="2">
        <v>-78.12</v>
      </c>
      <c r="I9" s="2">
        <v>60</v>
      </c>
      <c r="K9" s="15">
        <f>SUM(D9:J9)</f>
        <v>959.38</v>
      </c>
      <c r="N9" s="2">
        <v>959.38</v>
      </c>
      <c r="O9" s="2">
        <v>100</v>
      </c>
      <c r="Q9" t="s">
        <v>142</v>
      </c>
      <c r="R9">
        <v>1009</v>
      </c>
    </row>
    <row r="10" spans="1:18" x14ac:dyDescent="0.2">
      <c r="A10" s="6">
        <v>44285</v>
      </c>
      <c r="B10" t="s">
        <v>29</v>
      </c>
      <c r="C10" s="19">
        <v>931.78</v>
      </c>
      <c r="D10" s="2">
        <v>750</v>
      </c>
      <c r="E10" s="2">
        <v>130</v>
      </c>
      <c r="F10" s="2">
        <v>97.5</v>
      </c>
      <c r="G10" s="2">
        <v>-75.72</v>
      </c>
      <c r="I10" s="2">
        <v>30</v>
      </c>
      <c r="K10" s="15">
        <f t="shared" si="0"/>
        <v>931.78</v>
      </c>
      <c r="N10" s="2">
        <v>931.78</v>
      </c>
    </row>
    <row r="11" spans="1:18" x14ac:dyDescent="0.2">
      <c r="A11" s="6">
        <v>44285</v>
      </c>
      <c r="B11" t="s">
        <v>30</v>
      </c>
      <c r="C11" s="19">
        <v>465.89</v>
      </c>
      <c r="D11" s="2">
        <v>375</v>
      </c>
      <c r="E11" s="2">
        <v>65</v>
      </c>
      <c r="F11" s="2">
        <v>48.75</v>
      </c>
      <c r="G11" s="2">
        <v>-37.86</v>
      </c>
      <c r="I11" s="2">
        <v>15</v>
      </c>
      <c r="K11" s="15">
        <f t="shared" si="0"/>
        <v>465.89</v>
      </c>
      <c r="N11" s="2">
        <v>465.89</v>
      </c>
    </row>
    <row r="12" spans="1:18" x14ac:dyDescent="0.2">
      <c r="C12" s="19"/>
      <c r="K12" s="15">
        <f t="shared" si="0"/>
        <v>0</v>
      </c>
    </row>
    <row r="13" spans="1:18" x14ac:dyDescent="0.2">
      <c r="A13" s="6">
        <v>44292</v>
      </c>
      <c r="B13" t="s">
        <v>31</v>
      </c>
      <c r="C13" s="19">
        <v>617.95000000000005</v>
      </c>
      <c r="D13" s="2">
        <v>450</v>
      </c>
      <c r="E13" s="2">
        <v>130</v>
      </c>
      <c r="F13" s="2">
        <v>58.5</v>
      </c>
      <c r="G13" s="2">
        <v>-50.55</v>
      </c>
      <c r="I13" s="2">
        <v>30</v>
      </c>
      <c r="K13" s="15">
        <f t="shared" si="0"/>
        <v>617.95000000000005</v>
      </c>
      <c r="N13" s="2">
        <v>617.95000000000005</v>
      </c>
    </row>
    <row r="14" spans="1:18" x14ac:dyDescent="0.2">
      <c r="A14" s="6">
        <v>44293</v>
      </c>
      <c r="B14" t="s">
        <v>32</v>
      </c>
      <c r="C14" s="19">
        <v>959.38</v>
      </c>
      <c r="D14" s="2">
        <v>750</v>
      </c>
      <c r="E14" s="2">
        <v>130</v>
      </c>
      <c r="F14" s="2">
        <v>97.5</v>
      </c>
      <c r="G14" s="2">
        <v>-78.12</v>
      </c>
      <c r="I14" s="2">
        <v>60</v>
      </c>
      <c r="K14" s="15">
        <f>SUM(D14:J14)</f>
        <v>959.38</v>
      </c>
      <c r="N14" s="2">
        <v>959.38</v>
      </c>
    </row>
    <row r="15" spans="1:18" x14ac:dyDescent="0.2">
      <c r="A15" s="6">
        <v>44299</v>
      </c>
      <c r="B15" t="s">
        <v>33</v>
      </c>
      <c r="C15" s="19">
        <v>1088.69</v>
      </c>
      <c r="D15" s="2">
        <v>900</v>
      </c>
      <c r="E15" s="2">
        <v>130</v>
      </c>
      <c r="F15" s="2">
        <v>117</v>
      </c>
      <c r="G15" s="2">
        <v>-88.31</v>
      </c>
      <c r="I15" s="2">
        <v>30</v>
      </c>
      <c r="K15" s="15">
        <f t="shared" si="0"/>
        <v>1088.69</v>
      </c>
      <c r="N15" s="2">
        <v>1088.69</v>
      </c>
    </row>
    <row r="16" spans="1:18" x14ac:dyDescent="0.2">
      <c r="A16" s="6">
        <v>44306</v>
      </c>
      <c r="B16" t="s">
        <v>34</v>
      </c>
      <c r="C16" s="19">
        <v>617.95000000000005</v>
      </c>
      <c r="D16" s="2">
        <v>450</v>
      </c>
      <c r="E16" s="2">
        <v>130</v>
      </c>
      <c r="F16" s="2">
        <v>58.5</v>
      </c>
      <c r="G16" s="2">
        <v>-50.55</v>
      </c>
      <c r="I16" s="2">
        <v>30</v>
      </c>
      <c r="K16" s="15">
        <f t="shared" si="0"/>
        <v>617.95000000000005</v>
      </c>
      <c r="N16" s="2">
        <v>617.95000000000005</v>
      </c>
    </row>
    <row r="17" spans="1:18" x14ac:dyDescent="0.2">
      <c r="B17" t="s">
        <v>35</v>
      </c>
      <c r="C17" s="19">
        <v>560.42999999999995</v>
      </c>
      <c r="D17" s="2">
        <v>450</v>
      </c>
      <c r="E17" s="2">
        <v>130</v>
      </c>
      <c r="F17" s="2">
        <v>29</v>
      </c>
      <c r="G17" s="2">
        <v>-48.57</v>
      </c>
      <c r="K17" s="15">
        <f t="shared" si="0"/>
        <v>560.42999999999995</v>
      </c>
      <c r="M17" s="2">
        <v>560.42999999999995</v>
      </c>
    </row>
    <row r="18" spans="1:18" x14ac:dyDescent="0.2">
      <c r="A18" s="6">
        <v>44312</v>
      </c>
      <c r="B18" t="s">
        <v>36</v>
      </c>
      <c r="C18" s="19">
        <v>617.95000000000005</v>
      </c>
      <c r="D18" s="2">
        <v>450</v>
      </c>
      <c r="E18" s="2">
        <v>130</v>
      </c>
      <c r="F18" s="2">
        <v>58.5</v>
      </c>
      <c r="G18" s="2">
        <v>-50.55</v>
      </c>
      <c r="I18" s="2">
        <v>30</v>
      </c>
      <c r="K18" s="15">
        <f t="shared" si="0"/>
        <v>617.95000000000005</v>
      </c>
      <c r="N18" s="2">
        <v>617.95000000000005</v>
      </c>
    </row>
    <row r="19" spans="1:18" s="14" customFormat="1" x14ac:dyDescent="0.2">
      <c r="A19" s="13">
        <v>44312</v>
      </c>
      <c r="B19" s="14" t="s">
        <v>37</v>
      </c>
      <c r="C19" s="25">
        <v>300</v>
      </c>
      <c r="D19" s="15">
        <v>108.7</v>
      </c>
      <c r="E19" s="15">
        <v>130</v>
      </c>
      <c r="F19" s="15">
        <v>61.3</v>
      </c>
      <c r="G19" s="15"/>
      <c r="H19" s="15"/>
      <c r="I19" s="15"/>
      <c r="J19" s="15"/>
      <c r="K19" s="15">
        <f t="shared" si="0"/>
        <v>300</v>
      </c>
      <c r="L19" s="15" t="s">
        <v>158</v>
      </c>
      <c r="M19" s="15">
        <v>300</v>
      </c>
      <c r="N19" s="15"/>
      <c r="O19" s="15"/>
      <c r="P19" s="15"/>
    </row>
    <row r="20" spans="1:18" x14ac:dyDescent="0.2">
      <c r="A20" s="6">
        <v>44313</v>
      </c>
      <c r="B20" t="s">
        <v>38</v>
      </c>
      <c r="C20" s="19">
        <v>705.37</v>
      </c>
      <c r="D20" s="2">
        <v>600</v>
      </c>
      <c r="E20" s="2">
        <v>130</v>
      </c>
      <c r="F20" s="2">
        <v>36.5</v>
      </c>
      <c r="G20" s="2">
        <v>-61.13</v>
      </c>
      <c r="K20" s="15">
        <f t="shared" si="0"/>
        <v>705.37</v>
      </c>
      <c r="M20" s="2">
        <v>705.37</v>
      </c>
    </row>
    <row r="21" spans="1:18" x14ac:dyDescent="0.2">
      <c r="A21" s="6">
        <v>44313</v>
      </c>
      <c r="B21" t="s">
        <v>39</v>
      </c>
      <c r="C21" s="19">
        <v>774.86</v>
      </c>
      <c r="D21" s="2">
        <v>600</v>
      </c>
      <c r="E21" s="2">
        <v>130</v>
      </c>
      <c r="F21" s="2">
        <v>78</v>
      </c>
      <c r="G21" s="2">
        <v>-63.14</v>
      </c>
      <c r="I21" s="2">
        <v>30</v>
      </c>
      <c r="K21" s="15">
        <f t="shared" si="0"/>
        <v>774.86</v>
      </c>
      <c r="N21" s="2">
        <v>774.86</v>
      </c>
    </row>
    <row r="22" spans="1:18" x14ac:dyDescent="0.2">
      <c r="A22" s="6">
        <v>44315</v>
      </c>
      <c r="B22" t="s">
        <v>40</v>
      </c>
      <c r="C22" s="19">
        <v>560.42999999999995</v>
      </c>
      <c r="D22" s="2">
        <v>450</v>
      </c>
      <c r="E22" s="2">
        <v>130</v>
      </c>
      <c r="F22" s="2">
        <v>29</v>
      </c>
      <c r="G22" s="2">
        <v>-48.57</v>
      </c>
      <c r="K22" s="15">
        <f t="shared" si="0"/>
        <v>560.42999999999995</v>
      </c>
      <c r="M22" s="2">
        <v>560.42999999999995</v>
      </c>
    </row>
    <row r="23" spans="1:18" x14ac:dyDescent="0.2">
      <c r="K23" s="15">
        <f t="shared" si="0"/>
        <v>0</v>
      </c>
    </row>
    <row r="24" spans="1:18" x14ac:dyDescent="0.2">
      <c r="A24" s="6">
        <v>44319</v>
      </c>
      <c r="B24" t="s">
        <v>41</v>
      </c>
      <c r="C24" s="19">
        <v>617.95000000000005</v>
      </c>
      <c r="D24" s="2">
        <v>450</v>
      </c>
      <c r="E24" s="2">
        <v>130</v>
      </c>
      <c r="F24" s="2">
        <v>58.5</v>
      </c>
      <c r="G24" s="2">
        <v>-50.55</v>
      </c>
      <c r="I24" s="2">
        <v>30</v>
      </c>
      <c r="K24" s="15">
        <f t="shared" si="0"/>
        <v>617.95000000000005</v>
      </c>
      <c r="N24" s="2">
        <v>617.95000000000005</v>
      </c>
    </row>
    <row r="25" spans="1:18" x14ac:dyDescent="0.2">
      <c r="A25" s="6">
        <v>44320</v>
      </c>
      <c r="B25" t="s">
        <v>42</v>
      </c>
      <c r="C25" s="19">
        <v>1078.55</v>
      </c>
      <c r="D25" s="2">
        <v>1050</v>
      </c>
      <c r="E25" s="2">
        <v>130</v>
      </c>
      <c r="F25" s="2">
        <v>45.1</v>
      </c>
      <c r="G25" s="2">
        <v>-94.05</v>
      </c>
      <c r="H25" s="2">
        <v>-52.5</v>
      </c>
      <c r="K25" s="15">
        <f t="shared" si="0"/>
        <v>1078.55</v>
      </c>
      <c r="M25" s="2">
        <v>1078.55</v>
      </c>
    </row>
    <row r="26" spans="1:18" x14ac:dyDescent="0.2">
      <c r="A26" s="6">
        <v>44320</v>
      </c>
      <c r="B26" t="s">
        <v>43</v>
      </c>
      <c r="C26" s="19">
        <v>617.95000000000005</v>
      </c>
      <c r="D26" s="2">
        <v>450</v>
      </c>
      <c r="E26" s="2">
        <v>130</v>
      </c>
      <c r="F26" s="2">
        <v>58.5</v>
      </c>
      <c r="G26" s="2">
        <v>-50.55</v>
      </c>
      <c r="I26" s="2">
        <v>30</v>
      </c>
      <c r="K26" s="15">
        <f t="shared" si="0"/>
        <v>617.95000000000005</v>
      </c>
      <c r="N26" s="2">
        <v>617.95000000000005</v>
      </c>
      <c r="O26" s="2">
        <v>150</v>
      </c>
      <c r="Q26" t="s">
        <v>143</v>
      </c>
      <c r="R26">
        <v>1018</v>
      </c>
    </row>
    <row r="27" spans="1:18" s="14" customFormat="1" x14ac:dyDescent="0.2">
      <c r="A27" s="13">
        <v>44321</v>
      </c>
      <c r="B27" s="14" t="s">
        <v>21</v>
      </c>
      <c r="C27" s="25">
        <v>1485</v>
      </c>
      <c r="D27" s="15">
        <v>1220.72</v>
      </c>
      <c r="E27" s="15">
        <v>130</v>
      </c>
      <c r="F27" s="15">
        <v>134.28</v>
      </c>
      <c r="G27" s="15"/>
      <c r="H27" s="15"/>
      <c r="I27" s="15"/>
      <c r="J27" s="15"/>
      <c r="K27" s="15">
        <f t="shared" si="0"/>
        <v>1485</v>
      </c>
      <c r="L27" s="15" t="s">
        <v>158</v>
      </c>
      <c r="M27" s="15">
        <v>1485</v>
      </c>
      <c r="N27" s="15"/>
      <c r="O27" s="15"/>
      <c r="P27" s="15"/>
    </row>
    <row r="28" spans="1:18" x14ac:dyDescent="0.2">
      <c r="A28" s="6">
        <v>44323</v>
      </c>
      <c r="B28" t="s">
        <v>44</v>
      </c>
      <c r="C28" s="19">
        <v>617.95000000000005</v>
      </c>
      <c r="D28" s="2">
        <v>450</v>
      </c>
      <c r="E28" s="2">
        <v>130</v>
      </c>
      <c r="F28" s="2">
        <v>58.5</v>
      </c>
      <c r="G28" s="2">
        <v>-50.55</v>
      </c>
      <c r="I28" s="2">
        <v>30</v>
      </c>
      <c r="K28" s="15">
        <f t="shared" si="0"/>
        <v>617.95000000000005</v>
      </c>
      <c r="N28" s="2">
        <v>617.95000000000005</v>
      </c>
    </row>
    <row r="29" spans="1:18" x14ac:dyDescent="0.2">
      <c r="A29" s="6">
        <v>44327</v>
      </c>
      <c r="B29" t="s">
        <v>45</v>
      </c>
      <c r="C29" s="19">
        <v>705.37</v>
      </c>
      <c r="D29" s="2">
        <v>600</v>
      </c>
      <c r="E29" s="2">
        <v>130</v>
      </c>
      <c r="F29" s="2">
        <v>36.5</v>
      </c>
      <c r="G29" s="2">
        <v>-61.13</v>
      </c>
      <c r="K29" s="15">
        <f t="shared" si="0"/>
        <v>705.37</v>
      </c>
      <c r="M29" s="2">
        <v>705.37</v>
      </c>
    </row>
    <row r="30" spans="1:18" s="14" customFormat="1" x14ac:dyDescent="0.2">
      <c r="A30" s="13">
        <v>44328</v>
      </c>
      <c r="B30" s="14" t="s">
        <v>46</v>
      </c>
      <c r="C30" s="25">
        <v>1986.25</v>
      </c>
      <c r="D30" s="15">
        <v>1616.15</v>
      </c>
      <c r="E30" s="15">
        <v>130</v>
      </c>
      <c r="F30" s="15">
        <v>210.1</v>
      </c>
      <c r="G30" s="15"/>
      <c r="H30" s="15"/>
      <c r="I30" s="15">
        <v>30</v>
      </c>
      <c r="J30" s="15"/>
      <c r="K30" s="15">
        <f t="shared" si="0"/>
        <v>1986.25</v>
      </c>
      <c r="L30" s="15" t="s">
        <v>158</v>
      </c>
      <c r="M30" s="15"/>
      <c r="N30" s="15">
        <v>1986.25</v>
      </c>
      <c r="O30" s="15"/>
      <c r="P30" s="15"/>
    </row>
    <row r="31" spans="1:18" x14ac:dyDescent="0.2">
      <c r="A31" s="6">
        <v>44330</v>
      </c>
      <c r="B31" t="s">
        <v>47</v>
      </c>
      <c r="C31" s="19">
        <v>617.95000000000005</v>
      </c>
      <c r="D31" s="2">
        <v>450</v>
      </c>
      <c r="E31" s="2">
        <v>130</v>
      </c>
      <c r="F31" s="2">
        <v>58.5</v>
      </c>
      <c r="G31" s="2">
        <v>-50.55</v>
      </c>
      <c r="I31" s="2">
        <v>30</v>
      </c>
      <c r="K31" s="15">
        <f t="shared" si="0"/>
        <v>617.95000000000005</v>
      </c>
      <c r="N31" s="2">
        <v>617.95000000000005</v>
      </c>
    </row>
    <row r="32" spans="1:18" x14ac:dyDescent="0.2">
      <c r="A32" s="6">
        <v>44333</v>
      </c>
      <c r="B32" t="s">
        <v>48</v>
      </c>
      <c r="C32" s="19">
        <v>560.42999999999995</v>
      </c>
      <c r="D32" s="2">
        <v>450</v>
      </c>
      <c r="E32" s="2">
        <v>130</v>
      </c>
      <c r="F32" s="2">
        <v>29</v>
      </c>
      <c r="G32" s="2">
        <v>-48.57</v>
      </c>
      <c r="K32" s="15">
        <f t="shared" si="0"/>
        <v>560.42999999999995</v>
      </c>
      <c r="M32" s="2">
        <v>560.42999999999995</v>
      </c>
    </row>
    <row r="33" spans="1:18" x14ac:dyDescent="0.2">
      <c r="A33" s="6">
        <v>44334</v>
      </c>
      <c r="B33" t="s">
        <v>49</v>
      </c>
      <c r="C33" s="19">
        <v>1088.69</v>
      </c>
      <c r="D33" s="2">
        <v>900</v>
      </c>
      <c r="E33" s="2">
        <v>130</v>
      </c>
      <c r="F33" s="2">
        <v>117</v>
      </c>
      <c r="G33" s="2">
        <v>-88.31</v>
      </c>
      <c r="I33" s="2">
        <v>30</v>
      </c>
      <c r="K33" s="15">
        <f t="shared" si="0"/>
        <v>1088.69</v>
      </c>
      <c r="N33" s="2">
        <v>1088.69</v>
      </c>
    </row>
    <row r="34" spans="1:18" x14ac:dyDescent="0.2">
      <c r="A34" s="6">
        <v>44335</v>
      </c>
      <c r="B34" t="s">
        <v>50</v>
      </c>
      <c r="C34" s="19">
        <v>560.42999999999995</v>
      </c>
      <c r="D34" s="2">
        <v>450</v>
      </c>
      <c r="E34" s="2">
        <v>130</v>
      </c>
      <c r="F34" s="2">
        <v>29</v>
      </c>
      <c r="G34" s="2">
        <v>-48.57</v>
      </c>
      <c r="K34" s="15">
        <f t="shared" si="0"/>
        <v>560.42999999999995</v>
      </c>
      <c r="M34" s="2">
        <v>560.42999999999995</v>
      </c>
    </row>
    <row r="35" spans="1:18" x14ac:dyDescent="0.2">
      <c r="A35" s="6">
        <v>44341</v>
      </c>
      <c r="B35" t="s">
        <v>99</v>
      </c>
      <c r="C35" s="19">
        <v>1245.6099999999999</v>
      </c>
      <c r="D35" s="2">
        <v>1050</v>
      </c>
      <c r="E35" s="2">
        <v>130</v>
      </c>
      <c r="F35" s="2">
        <v>136.5</v>
      </c>
      <c r="G35" s="2">
        <v>-100.89</v>
      </c>
      <c r="I35" s="2">
        <v>30</v>
      </c>
      <c r="K35" s="15">
        <f t="shared" si="0"/>
        <v>1245.6099999999999</v>
      </c>
      <c r="N35" s="2">
        <v>1245.6099999999999</v>
      </c>
    </row>
    <row r="36" spans="1:18" x14ac:dyDescent="0.2">
      <c r="A36" s="6">
        <v>44341</v>
      </c>
      <c r="B36" t="s">
        <v>51</v>
      </c>
      <c r="C36" s="19">
        <v>841.77</v>
      </c>
      <c r="D36" s="2">
        <v>750</v>
      </c>
      <c r="E36" s="2">
        <v>130</v>
      </c>
      <c r="F36" s="2">
        <v>35.200000000000003</v>
      </c>
      <c r="G36" s="2">
        <v>-73.430000000000007</v>
      </c>
      <c r="K36" s="15">
        <f t="shared" si="0"/>
        <v>841.77</v>
      </c>
      <c r="M36" s="2">
        <v>841.77</v>
      </c>
    </row>
    <row r="37" spans="1:18" x14ac:dyDescent="0.2">
      <c r="K37" s="15">
        <f t="shared" si="0"/>
        <v>0</v>
      </c>
    </row>
    <row r="38" spans="1:18" x14ac:dyDescent="0.2">
      <c r="A38" s="6">
        <v>44348</v>
      </c>
      <c r="B38" t="s">
        <v>91</v>
      </c>
      <c r="C38" s="19">
        <v>1974.07</v>
      </c>
      <c r="D38" s="2">
        <v>1720</v>
      </c>
      <c r="E38" s="2">
        <v>130</v>
      </c>
      <c r="F38" s="2">
        <v>223.6</v>
      </c>
      <c r="G38" s="2">
        <v>-159.53</v>
      </c>
      <c r="I38" s="2">
        <v>60</v>
      </c>
      <c r="K38" s="15">
        <f t="shared" si="0"/>
        <v>1974.07</v>
      </c>
      <c r="N38" s="2">
        <v>1974.07</v>
      </c>
    </row>
    <row r="39" spans="1:18" x14ac:dyDescent="0.2">
      <c r="A39" s="6">
        <v>44356</v>
      </c>
      <c r="B39" t="s">
        <v>92</v>
      </c>
      <c r="C39" s="19">
        <v>1702.66</v>
      </c>
      <c r="D39" s="2">
        <v>1650</v>
      </c>
      <c r="E39" s="2">
        <v>130</v>
      </c>
      <c r="F39" s="2">
        <v>71.2</v>
      </c>
      <c r="G39" s="2">
        <v>-148.54</v>
      </c>
      <c r="K39" s="15">
        <f t="shared" si="0"/>
        <v>1702.66</v>
      </c>
      <c r="M39" s="2">
        <v>1702.66</v>
      </c>
    </row>
    <row r="40" spans="1:18" x14ac:dyDescent="0.2">
      <c r="B40" t="s">
        <v>93</v>
      </c>
      <c r="C40" s="19">
        <v>1904.65</v>
      </c>
      <c r="D40" s="2">
        <v>1680</v>
      </c>
      <c r="E40" s="2">
        <v>130</v>
      </c>
      <c r="F40" s="2">
        <v>218.4</v>
      </c>
      <c r="G40" s="2">
        <v>-153.75</v>
      </c>
      <c r="I40" s="2">
        <v>30</v>
      </c>
      <c r="K40" s="15">
        <f t="shared" si="0"/>
        <v>1904.65</v>
      </c>
      <c r="N40" s="2">
        <v>1904.65</v>
      </c>
    </row>
    <row r="41" spans="1:18" x14ac:dyDescent="0.2">
      <c r="A41" s="6">
        <v>44362</v>
      </c>
      <c r="B41" t="s">
        <v>94</v>
      </c>
      <c r="C41" s="19">
        <v>1932.25</v>
      </c>
      <c r="D41" s="2">
        <v>1680</v>
      </c>
      <c r="E41" s="2">
        <v>130</v>
      </c>
      <c r="F41" s="2">
        <v>218.4</v>
      </c>
      <c r="G41" s="2">
        <v>-156.15</v>
      </c>
      <c r="I41" s="2">
        <v>60</v>
      </c>
      <c r="K41" s="15">
        <f t="shared" si="0"/>
        <v>1932.25</v>
      </c>
      <c r="N41" s="2">
        <v>1932.25</v>
      </c>
    </row>
    <row r="42" spans="1:18" x14ac:dyDescent="0.2">
      <c r="B42" t="s">
        <v>95</v>
      </c>
      <c r="C42" s="19">
        <v>1873.66</v>
      </c>
      <c r="D42" s="2">
        <v>1925</v>
      </c>
      <c r="E42" s="2">
        <v>130</v>
      </c>
      <c r="F42" s="2">
        <v>78.349999999999994</v>
      </c>
      <c r="G42" s="2">
        <v>-163.44</v>
      </c>
      <c r="H42" s="2">
        <v>-96.25</v>
      </c>
      <c r="K42" s="15">
        <f t="shared" si="0"/>
        <v>1873.6599999999999</v>
      </c>
      <c r="M42" s="2">
        <v>1873.66</v>
      </c>
    </row>
    <row r="43" spans="1:18" x14ac:dyDescent="0.2">
      <c r="A43" s="6">
        <v>44369</v>
      </c>
      <c r="B43" t="s">
        <v>96</v>
      </c>
      <c r="C43" s="19">
        <v>1873.66</v>
      </c>
      <c r="D43" s="2">
        <v>1925</v>
      </c>
      <c r="E43" s="2">
        <v>130</v>
      </c>
      <c r="F43" s="2">
        <v>78.349999999999994</v>
      </c>
      <c r="G43" s="2">
        <v>-163.44</v>
      </c>
      <c r="H43" s="2">
        <v>-96.25</v>
      </c>
      <c r="K43" s="15">
        <f t="shared" si="0"/>
        <v>1873.6599999999999</v>
      </c>
      <c r="M43" s="2">
        <v>1873.66</v>
      </c>
    </row>
    <row r="44" spans="1:18" x14ac:dyDescent="0.2">
      <c r="A44" s="6">
        <v>44376</v>
      </c>
      <c r="B44" t="s">
        <v>97</v>
      </c>
      <c r="C44" s="19">
        <v>1873.66</v>
      </c>
      <c r="D44" s="2">
        <v>1925</v>
      </c>
      <c r="E44" s="2">
        <v>130</v>
      </c>
      <c r="F44" s="2">
        <v>78.349999999999994</v>
      </c>
      <c r="G44" s="2">
        <v>-163.44</v>
      </c>
      <c r="H44" s="2">
        <v>-96.25</v>
      </c>
      <c r="K44" s="15">
        <f t="shared" si="0"/>
        <v>1873.6599999999999</v>
      </c>
      <c r="M44" s="2">
        <v>1873.66</v>
      </c>
    </row>
    <row r="45" spans="1:18" x14ac:dyDescent="0.2">
      <c r="B45" t="s">
        <v>98</v>
      </c>
      <c r="C45" s="19">
        <v>1904.65</v>
      </c>
      <c r="D45" s="2">
        <v>1680</v>
      </c>
      <c r="E45" s="2">
        <v>130</v>
      </c>
      <c r="F45" s="2">
        <v>218.4</v>
      </c>
      <c r="G45" s="2">
        <v>-153.75</v>
      </c>
      <c r="I45" s="2">
        <v>30</v>
      </c>
      <c r="K45" s="15">
        <f t="shared" si="0"/>
        <v>1904.65</v>
      </c>
      <c r="N45" s="2">
        <v>1904.65</v>
      </c>
    </row>
    <row r="46" spans="1:18" x14ac:dyDescent="0.2">
      <c r="K46" s="15">
        <f t="shared" si="0"/>
        <v>0</v>
      </c>
    </row>
    <row r="47" spans="1:18" x14ac:dyDescent="0.2">
      <c r="A47" s="6">
        <v>44383</v>
      </c>
      <c r="B47" t="s">
        <v>102</v>
      </c>
      <c r="C47" s="19">
        <v>2095.04</v>
      </c>
      <c r="D47" s="2">
        <v>1960</v>
      </c>
      <c r="E47" s="2">
        <v>130</v>
      </c>
      <c r="F47" s="2">
        <v>242.06</v>
      </c>
      <c r="G47" s="2">
        <v>-169.02</v>
      </c>
      <c r="H47" s="2">
        <v>-98</v>
      </c>
      <c r="I47" s="2">
        <v>30</v>
      </c>
      <c r="K47" s="15">
        <f t="shared" si="0"/>
        <v>2095.04</v>
      </c>
      <c r="N47" s="2">
        <v>2095.04</v>
      </c>
    </row>
    <row r="48" spans="1:18" x14ac:dyDescent="0.2">
      <c r="B48" t="s">
        <v>103</v>
      </c>
      <c r="C48" s="19">
        <v>1873.66</v>
      </c>
      <c r="D48" s="2">
        <v>1925</v>
      </c>
      <c r="E48" s="2">
        <v>130</v>
      </c>
      <c r="F48" s="2">
        <v>78.349999999999994</v>
      </c>
      <c r="G48" s="2">
        <v>-163.44</v>
      </c>
      <c r="H48" s="2">
        <v>-96.25</v>
      </c>
      <c r="K48" s="15">
        <f t="shared" si="0"/>
        <v>1873.6599999999999</v>
      </c>
      <c r="M48" s="2">
        <v>1873.66</v>
      </c>
      <c r="O48" s="2">
        <v>150</v>
      </c>
      <c r="Q48" t="s">
        <v>194</v>
      </c>
      <c r="R48">
        <v>1027</v>
      </c>
    </row>
    <row r="49" spans="1:22" s="14" customFormat="1" x14ac:dyDescent="0.2">
      <c r="A49" s="13">
        <v>44389</v>
      </c>
      <c r="B49" s="14" t="s">
        <v>116</v>
      </c>
      <c r="C49" s="25">
        <v>300</v>
      </c>
      <c r="D49" s="15"/>
      <c r="E49" s="15"/>
      <c r="F49" s="15"/>
      <c r="G49" s="15"/>
      <c r="H49" s="15"/>
      <c r="I49" s="15"/>
      <c r="J49" s="15">
        <v>300</v>
      </c>
      <c r="K49" s="15">
        <f t="shared" si="0"/>
        <v>300</v>
      </c>
      <c r="L49" s="15" t="s">
        <v>159</v>
      </c>
      <c r="M49" s="15"/>
      <c r="N49" s="15">
        <v>300</v>
      </c>
      <c r="O49" s="15"/>
      <c r="P49" s="15">
        <v>300</v>
      </c>
      <c r="Q49" s="14" t="s">
        <v>150</v>
      </c>
      <c r="R49" s="14">
        <v>1065</v>
      </c>
    </row>
    <row r="50" spans="1:22" x14ac:dyDescent="0.2">
      <c r="A50" s="6">
        <v>44392</v>
      </c>
      <c r="B50" t="s">
        <v>104</v>
      </c>
      <c r="C50" s="19">
        <v>2197.56</v>
      </c>
      <c r="D50" s="2">
        <v>1960</v>
      </c>
      <c r="E50" s="2">
        <v>130</v>
      </c>
      <c r="F50" s="2">
        <v>254.8</v>
      </c>
      <c r="G50" s="2">
        <v>-177.24</v>
      </c>
      <c r="I50" s="2">
        <v>30</v>
      </c>
      <c r="K50" s="15">
        <f t="shared" si="0"/>
        <v>2197.5600000000004</v>
      </c>
      <c r="N50" s="2">
        <v>2197.56</v>
      </c>
    </row>
    <row r="51" spans="1:22" x14ac:dyDescent="0.2">
      <c r="B51" t="s">
        <v>105</v>
      </c>
      <c r="C51" s="19">
        <v>1892.67</v>
      </c>
      <c r="D51" s="2">
        <v>1925</v>
      </c>
      <c r="E51" s="2">
        <v>130</v>
      </c>
      <c r="F51" s="2">
        <v>97.94</v>
      </c>
      <c r="G51" s="2">
        <v>-164.02</v>
      </c>
      <c r="H51" s="2">
        <v>-96.25</v>
      </c>
      <c r="K51" s="15">
        <f t="shared" si="0"/>
        <v>1892.67</v>
      </c>
      <c r="M51" s="2">
        <v>1892.67</v>
      </c>
    </row>
    <row r="52" spans="1:22" x14ac:dyDescent="0.2">
      <c r="A52" s="6">
        <v>44397</v>
      </c>
      <c r="B52" t="s">
        <v>106</v>
      </c>
      <c r="C52" s="19">
        <v>2095.04</v>
      </c>
      <c r="D52" s="2">
        <v>1960</v>
      </c>
      <c r="E52" s="2">
        <v>130</v>
      </c>
      <c r="F52" s="2">
        <v>242.06</v>
      </c>
      <c r="G52" s="2">
        <v>-169.02</v>
      </c>
      <c r="H52" s="2">
        <v>-98</v>
      </c>
      <c r="I52" s="2">
        <v>30</v>
      </c>
      <c r="K52" s="15">
        <f t="shared" si="0"/>
        <v>2095.04</v>
      </c>
      <c r="N52" s="2">
        <v>2095.04</v>
      </c>
    </row>
    <row r="53" spans="1:22" x14ac:dyDescent="0.2">
      <c r="B53" t="s">
        <v>107</v>
      </c>
      <c r="C53" s="19">
        <v>1873.66</v>
      </c>
      <c r="D53" s="2">
        <v>1925</v>
      </c>
      <c r="E53" s="2">
        <v>130</v>
      </c>
      <c r="F53" s="2">
        <v>78.349999999999994</v>
      </c>
      <c r="G53" s="2">
        <v>-163.44</v>
      </c>
      <c r="H53" s="2">
        <v>-96.25</v>
      </c>
      <c r="K53" s="15">
        <f t="shared" si="0"/>
        <v>1873.6599999999999</v>
      </c>
      <c r="M53" s="2">
        <v>1873.66</v>
      </c>
    </row>
    <row r="54" spans="1:22" x14ac:dyDescent="0.2">
      <c r="A54" s="6">
        <v>44404</v>
      </c>
      <c r="B54" t="s">
        <v>108</v>
      </c>
      <c r="C54" s="19">
        <v>2095.04</v>
      </c>
      <c r="D54" s="2">
        <v>1960</v>
      </c>
      <c r="E54" s="2">
        <v>130</v>
      </c>
      <c r="F54" s="2">
        <v>242.06</v>
      </c>
      <c r="G54" s="2">
        <v>-169.02</v>
      </c>
      <c r="H54" s="2">
        <v>-98</v>
      </c>
      <c r="I54" s="2">
        <v>30</v>
      </c>
      <c r="K54" s="15">
        <f t="shared" si="0"/>
        <v>2095.04</v>
      </c>
      <c r="N54" s="2">
        <v>2095.04</v>
      </c>
    </row>
    <row r="55" spans="1:22" x14ac:dyDescent="0.2">
      <c r="B55" t="s">
        <v>109</v>
      </c>
      <c r="C55" s="19">
        <v>1892.67</v>
      </c>
      <c r="D55" s="2">
        <v>1925</v>
      </c>
      <c r="E55" s="2">
        <v>130</v>
      </c>
      <c r="F55" s="2">
        <v>97.94</v>
      </c>
      <c r="G55" s="2">
        <v>-164.02</v>
      </c>
      <c r="H55" s="2">
        <v>-96.25</v>
      </c>
      <c r="K55" s="15">
        <f t="shared" si="0"/>
        <v>1892.67</v>
      </c>
      <c r="M55" s="2">
        <v>1892.67</v>
      </c>
    </row>
    <row r="56" spans="1:22" x14ac:dyDescent="0.2">
      <c r="K56" s="15">
        <f t="shared" si="0"/>
        <v>0</v>
      </c>
    </row>
    <row r="57" spans="1:22" x14ac:dyDescent="0.2">
      <c r="A57" s="6">
        <v>44409</v>
      </c>
      <c r="B57" t="s">
        <v>129</v>
      </c>
      <c r="C57" s="19">
        <v>1192.1400000000001</v>
      </c>
      <c r="D57" s="2">
        <v>1175</v>
      </c>
      <c r="E57" s="2">
        <v>130</v>
      </c>
      <c r="F57" s="2">
        <v>49.85</v>
      </c>
      <c r="G57" s="2">
        <v>-103.96</v>
      </c>
      <c r="H57" s="2">
        <v>-58.75</v>
      </c>
      <c r="K57" s="15">
        <f t="shared" si="0"/>
        <v>1192.1399999999999</v>
      </c>
      <c r="M57" s="2">
        <v>1192.1400000000001</v>
      </c>
    </row>
    <row r="58" spans="1:22" s="14" customFormat="1" x14ac:dyDescent="0.2">
      <c r="A58" s="13">
        <v>44414</v>
      </c>
      <c r="B58" s="14" t="s">
        <v>135</v>
      </c>
      <c r="C58" s="25">
        <v>2000</v>
      </c>
      <c r="D58" s="15">
        <v>1681.61</v>
      </c>
      <c r="E58" s="15">
        <v>125</v>
      </c>
      <c r="F58" s="15">
        <v>193.39</v>
      </c>
      <c r="G58" s="15"/>
      <c r="H58" s="15"/>
      <c r="I58" s="15"/>
      <c r="J58" s="15"/>
      <c r="K58" s="15">
        <f t="shared" si="0"/>
        <v>2000</v>
      </c>
      <c r="L58" s="15" t="s">
        <v>158</v>
      </c>
      <c r="M58" s="15">
        <v>2000</v>
      </c>
      <c r="N58" s="15"/>
      <c r="O58" s="15"/>
      <c r="P58" s="15"/>
    </row>
    <row r="59" spans="1:22" x14ac:dyDescent="0.2">
      <c r="A59" s="6">
        <v>44416</v>
      </c>
      <c r="B59" t="s">
        <v>130</v>
      </c>
      <c r="C59" s="19">
        <v>617.95000000000005</v>
      </c>
      <c r="D59" s="2">
        <v>450</v>
      </c>
      <c r="E59" s="2">
        <v>130</v>
      </c>
      <c r="F59" s="2">
        <v>58.5</v>
      </c>
      <c r="G59" s="2">
        <v>-50.55</v>
      </c>
      <c r="I59" s="2">
        <v>30</v>
      </c>
      <c r="K59" s="15">
        <f t="shared" si="0"/>
        <v>617.95000000000005</v>
      </c>
      <c r="N59" s="2">
        <v>617.95000000000005</v>
      </c>
    </row>
    <row r="60" spans="1:22" x14ac:dyDescent="0.2">
      <c r="A60" s="6">
        <v>44417</v>
      </c>
      <c r="B60" t="s">
        <v>131</v>
      </c>
      <c r="C60" s="19">
        <v>1078.55</v>
      </c>
      <c r="D60" s="2">
        <v>1050</v>
      </c>
      <c r="E60" s="2">
        <v>130</v>
      </c>
      <c r="F60" s="2">
        <v>45.1</v>
      </c>
      <c r="G60" s="2">
        <v>-94.05</v>
      </c>
      <c r="H60" s="2">
        <v>-52.5</v>
      </c>
      <c r="K60" s="15">
        <f t="shared" si="0"/>
        <v>1078.55</v>
      </c>
      <c r="M60" s="2">
        <v>1078.55</v>
      </c>
    </row>
    <row r="61" spans="1:22" x14ac:dyDescent="0.2">
      <c r="A61" s="6">
        <v>44420</v>
      </c>
      <c r="B61" t="s">
        <v>132</v>
      </c>
      <c r="C61" s="19">
        <v>774.86</v>
      </c>
      <c r="D61" s="2">
        <v>600</v>
      </c>
      <c r="E61" s="2">
        <v>130</v>
      </c>
      <c r="F61" s="2">
        <v>78</v>
      </c>
      <c r="G61" s="2">
        <v>-63.14</v>
      </c>
      <c r="I61" s="2">
        <v>30</v>
      </c>
      <c r="K61" s="15">
        <f t="shared" si="0"/>
        <v>774.86</v>
      </c>
      <c r="N61" s="2">
        <v>774.86</v>
      </c>
    </row>
    <row r="62" spans="1:22" x14ac:dyDescent="0.2">
      <c r="A62" s="6">
        <v>44424</v>
      </c>
      <c r="B62" t="s">
        <v>137</v>
      </c>
      <c r="C62" s="19">
        <v>995.24</v>
      </c>
      <c r="D62" s="2">
        <v>900</v>
      </c>
      <c r="E62" s="2">
        <v>130</v>
      </c>
      <c r="F62" s="2">
        <v>51.5</v>
      </c>
      <c r="G62" s="2">
        <v>-86.26</v>
      </c>
      <c r="K62" s="15">
        <f t="shared" si="0"/>
        <v>995.24</v>
      </c>
      <c r="M62" s="2">
        <v>995.24</v>
      </c>
      <c r="V62">
        <v>3</v>
      </c>
    </row>
    <row r="63" spans="1:22" x14ac:dyDescent="0.2">
      <c r="A63" s="6">
        <v>44425</v>
      </c>
      <c r="B63" t="s">
        <v>133</v>
      </c>
      <c r="C63" s="19">
        <v>774.86</v>
      </c>
      <c r="D63" s="2">
        <v>600</v>
      </c>
      <c r="E63" s="2">
        <v>130</v>
      </c>
      <c r="F63" s="2">
        <v>78</v>
      </c>
      <c r="G63" s="2">
        <v>-63.14</v>
      </c>
      <c r="I63" s="2">
        <v>30</v>
      </c>
      <c r="K63" s="15">
        <f t="shared" si="0"/>
        <v>774.86</v>
      </c>
      <c r="N63" s="2">
        <v>774.86</v>
      </c>
    </row>
    <row r="64" spans="1:22" x14ac:dyDescent="0.2">
      <c r="A64" s="6">
        <v>44430</v>
      </c>
      <c r="B64" t="s">
        <v>144</v>
      </c>
      <c r="C64" s="19">
        <v>1245.6099999999999</v>
      </c>
      <c r="D64" s="2">
        <v>1050</v>
      </c>
      <c r="E64" s="2">
        <v>130</v>
      </c>
      <c r="F64" s="2">
        <v>136.5</v>
      </c>
      <c r="G64" s="2">
        <v>-100.89</v>
      </c>
      <c r="I64" s="2">
        <v>30</v>
      </c>
      <c r="K64" s="15">
        <f t="shared" ref="K64:K79" si="1">SUM(D64:J64)</f>
        <v>1245.6099999999999</v>
      </c>
      <c r="N64" s="2">
        <v>1245.6099999999999</v>
      </c>
    </row>
    <row r="65" spans="1:18" x14ac:dyDescent="0.2">
      <c r="A65" s="6">
        <v>44431</v>
      </c>
      <c r="B65" t="s">
        <v>134</v>
      </c>
      <c r="C65" s="19">
        <v>995.24</v>
      </c>
      <c r="D65" s="2">
        <v>900</v>
      </c>
      <c r="E65" s="2">
        <v>130</v>
      </c>
      <c r="F65" s="2">
        <v>51.5</v>
      </c>
      <c r="G65" s="2">
        <v>-86.26</v>
      </c>
      <c r="K65" s="15">
        <f t="shared" si="1"/>
        <v>995.24</v>
      </c>
      <c r="M65" s="2">
        <v>995.24</v>
      </c>
    </row>
    <row r="66" spans="1:18" x14ac:dyDescent="0.2">
      <c r="A66" s="6">
        <v>44437</v>
      </c>
      <c r="B66" t="s">
        <v>136</v>
      </c>
      <c r="C66" s="19">
        <v>1088.69</v>
      </c>
      <c r="D66" s="2">
        <v>900</v>
      </c>
      <c r="E66" s="2">
        <v>130</v>
      </c>
      <c r="F66" s="2">
        <v>117</v>
      </c>
      <c r="G66" s="2">
        <v>-88.31</v>
      </c>
      <c r="I66" s="2">
        <v>30</v>
      </c>
      <c r="K66" s="15">
        <f t="shared" si="1"/>
        <v>1088.69</v>
      </c>
      <c r="N66" s="2">
        <v>1088.69</v>
      </c>
    </row>
    <row r="67" spans="1:18" x14ac:dyDescent="0.2">
      <c r="K67" s="15">
        <f t="shared" si="1"/>
        <v>0</v>
      </c>
    </row>
    <row r="68" spans="1:18" ht="14.5" customHeight="1" x14ac:dyDescent="0.2">
      <c r="A68" s="6">
        <v>44446</v>
      </c>
      <c r="B68" t="s">
        <v>138</v>
      </c>
      <c r="C68" s="19">
        <v>722.56</v>
      </c>
      <c r="D68" s="2">
        <v>550</v>
      </c>
      <c r="E68" s="2">
        <v>130</v>
      </c>
      <c r="F68" s="2">
        <v>71.5</v>
      </c>
      <c r="G68" s="2">
        <v>-58.94</v>
      </c>
      <c r="I68" s="2">
        <v>30</v>
      </c>
      <c r="K68" s="15">
        <f t="shared" si="1"/>
        <v>722.56</v>
      </c>
      <c r="N68" s="2">
        <v>722.56</v>
      </c>
    </row>
    <row r="69" spans="1:18" x14ac:dyDescent="0.2">
      <c r="A69" s="6">
        <v>44449</v>
      </c>
      <c r="B69" t="s">
        <v>139</v>
      </c>
      <c r="C69" s="19">
        <v>774.86</v>
      </c>
      <c r="D69" s="2">
        <v>600</v>
      </c>
      <c r="E69" s="2">
        <v>130</v>
      </c>
      <c r="F69" s="2">
        <v>78</v>
      </c>
      <c r="G69" s="2">
        <v>-63.14</v>
      </c>
      <c r="I69" s="2">
        <v>30</v>
      </c>
      <c r="K69" s="15">
        <f t="shared" si="1"/>
        <v>774.86</v>
      </c>
      <c r="N69" s="2">
        <v>774.86</v>
      </c>
    </row>
    <row r="70" spans="1:18" x14ac:dyDescent="0.2">
      <c r="A70" s="6">
        <v>44454</v>
      </c>
      <c r="B70" t="s">
        <v>140</v>
      </c>
      <c r="C70" s="19">
        <v>931.78</v>
      </c>
      <c r="D70" s="2">
        <v>750</v>
      </c>
      <c r="E70" s="2">
        <v>130</v>
      </c>
      <c r="F70" s="2">
        <v>97.5</v>
      </c>
      <c r="G70" s="2">
        <v>-75.72</v>
      </c>
      <c r="I70" s="2">
        <v>30</v>
      </c>
      <c r="K70" s="15">
        <f t="shared" si="1"/>
        <v>931.78</v>
      </c>
      <c r="N70" s="2">
        <v>931.78</v>
      </c>
    </row>
    <row r="71" spans="1:18" x14ac:dyDescent="0.2">
      <c r="A71" s="6">
        <v>44460</v>
      </c>
      <c r="B71" t="s">
        <v>141</v>
      </c>
      <c r="C71" s="19">
        <v>1559.44</v>
      </c>
      <c r="D71" s="2">
        <v>1350</v>
      </c>
      <c r="E71" s="2">
        <v>130</v>
      </c>
      <c r="F71" s="2">
        <v>175.5</v>
      </c>
      <c r="G71" s="2">
        <v>-126.06</v>
      </c>
      <c r="I71" s="2">
        <v>30</v>
      </c>
      <c r="K71" s="15">
        <f t="shared" si="1"/>
        <v>1559.44</v>
      </c>
      <c r="N71" s="2">
        <v>1559.44</v>
      </c>
    </row>
    <row r="72" spans="1:18" s="14" customFormat="1" x14ac:dyDescent="0.2">
      <c r="A72" s="13">
        <v>44461</v>
      </c>
      <c r="B72" s="14" t="s">
        <v>116</v>
      </c>
      <c r="C72" s="25">
        <v>876</v>
      </c>
      <c r="D72" s="15">
        <v>638.04999999999995</v>
      </c>
      <c r="E72" s="15">
        <v>125</v>
      </c>
      <c r="F72" s="15">
        <v>82.95</v>
      </c>
      <c r="G72" s="15"/>
      <c r="H72" s="15"/>
      <c r="I72" s="15">
        <v>30</v>
      </c>
      <c r="J72" s="15"/>
      <c r="K72" s="15">
        <f t="shared" si="1"/>
        <v>876</v>
      </c>
      <c r="L72" s="15" t="s">
        <v>158</v>
      </c>
      <c r="M72" s="15"/>
      <c r="N72" s="15">
        <v>876</v>
      </c>
      <c r="O72" s="15"/>
      <c r="P72" s="15"/>
    </row>
    <row r="73" spans="1:18" x14ac:dyDescent="0.2">
      <c r="K73" s="15">
        <f t="shared" si="1"/>
        <v>0</v>
      </c>
    </row>
    <row r="74" spans="1:18" x14ac:dyDescent="0.2">
      <c r="A74" s="6">
        <v>44474</v>
      </c>
      <c r="B74" t="s">
        <v>169</v>
      </c>
      <c r="C74" s="19">
        <v>1088.69</v>
      </c>
      <c r="D74" s="2">
        <v>900</v>
      </c>
      <c r="E74" s="2">
        <v>130</v>
      </c>
      <c r="F74" s="2">
        <v>117</v>
      </c>
      <c r="G74" s="2">
        <v>-88.31</v>
      </c>
      <c r="I74" s="2">
        <v>30</v>
      </c>
      <c r="K74" s="15">
        <f t="shared" si="1"/>
        <v>1088.69</v>
      </c>
      <c r="N74" s="2">
        <v>1088.69</v>
      </c>
    </row>
    <row r="75" spans="1:18" x14ac:dyDescent="0.2">
      <c r="A75" s="6">
        <v>44481</v>
      </c>
      <c r="B75" t="s">
        <v>146</v>
      </c>
      <c r="C75" s="19">
        <v>931.78</v>
      </c>
      <c r="D75" s="2">
        <v>750</v>
      </c>
      <c r="E75" s="2">
        <v>130</v>
      </c>
      <c r="F75" s="2">
        <v>97.5</v>
      </c>
      <c r="G75" s="2">
        <v>-75.72</v>
      </c>
      <c r="I75" s="2">
        <v>30</v>
      </c>
      <c r="K75" s="15">
        <f t="shared" si="1"/>
        <v>931.78</v>
      </c>
      <c r="N75" s="2">
        <v>931.78</v>
      </c>
      <c r="O75" s="2">
        <v>150</v>
      </c>
      <c r="Q75" t="s">
        <v>174</v>
      </c>
      <c r="R75">
        <v>1066</v>
      </c>
    </row>
    <row r="76" spans="1:18" x14ac:dyDescent="0.2">
      <c r="A76" s="6">
        <v>44846</v>
      </c>
      <c r="B76" t="s">
        <v>147</v>
      </c>
      <c r="C76" s="19">
        <v>1089.49</v>
      </c>
      <c r="D76" s="2">
        <v>1050</v>
      </c>
      <c r="E76" s="2">
        <v>130</v>
      </c>
      <c r="F76" s="2">
        <v>56.38</v>
      </c>
      <c r="G76" s="2">
        <v>-94.39</v>
      </c>
      <c r="H76" s="2">
        <v>-52.5</v>
      </c>
      <c r="K76" s="15">
        <f t="shared" si="1"/>
        <v>1089.49</v>
      </c>
      <c r="M76" s="2">
        <v>1089.49</v>
      </c>
    </row>
    <row r="77" spans="1:18" x14ac:dyDescent="0.2">
      <c r="A77" s="6">
        <v>44494</v>
      </c>
      <c r="B77" t="s">
        <v>148</v>
      </c>
      <c r="C77" s="19">
        <v>636.35</v>
      </c>
      <c r="D77" s="2">
        <v>450</v>
      </c>
      <c r="E77" s="2">
        <v>150</v>
      </c>
      <c r="F77" s="2">
        <v>58.5</v>
      </c>
      <c r="G77" s="2">
        <v>-52.15</v>
      </c>
      <c r="I77" s="2">
        <v>30</v>
      </c>
      <c r="K77" s="15">
        <f t="shared" si="1"/>
        <v>636.35</v>
      </c>
      <c r="N77" s="2">
        <v>636.35</v>
      </c>
    </row>
    <row r="78" spans="1:18" x14ac:dyDescent="0.2">
      <c r="C78" s="19"/>
      <c r="K78" s="15">
        <f t="shared" si="1"/>
        <v>0</v>
      </c>
    </row>
    <row r="79" spans="1:18" x14ac:dyDescent="0.2">
      <c r="A79" s="6">
        <v>44908</v>
      </c>
      <c r="B79" t="s">
        <v>193</v>
      </c>
      <c r="C79" s="19">
        <v>3600</v>
      </c>
      <c r="D79" s="2">
        <v>3108.11</v>
      </c>
      <c r="E79" s="2">
        <v>150</v>
      </c>
      <c r="F79" s="2">
        <v>341.89</v>
      </c>
      <c r="K79" s="15">
        <f t="shared" si="1"/>
        <v>3600</v>
      </c>
      <c r="M79" s="2">
        <v>3600</v>
      </c>
    </row>
    <row r="80" spans="1:18" x14ac:dyDescent="0.2">
      <c r="K80" s="15"/>
    </row>
    <row r="81" spans="1:18" x14ac:dyDescent="0.2">
      <c r="B81" t="s">
        <v>167</v>
      </c>
      <c r="K81" s="2">
        <f>SUM(K3:K79)</f>
        <v>80302.520000000033</v>
      </c>
    </row>
    <row r="82" spans="1:18" x14ac:dyDescent="0.2">
      <c r="B82" t="s">
        <v>120</v>
      </c>
      <c r="C82" s="19">
        <f>SUM(C3:C81)</f>
        <v>80302.520000000033</v>
      </c>
      <c r="D82" s="2">
        <f>SUM(D3:D79)</f>
        <v>70048.340000000011</v>
      </c>
      <c r="E82" s="2">
        <f>SUM(E3:E79)</f>
        <v>8565</v>
      </c>
      <c r="F82" s="2">
        <f>SUM(F3:F79)</f>
        <v>6740.9000000000015</v>
      </c>
      <c r="G82" s="22">
        <f>SUM(G3:G77)</f>
        <v>-5772.7200000000039</v>
      </c>
      <c r="H82" s="2">
        <f>SUM(H3:H78)</f>
        <v>-1184</v>
      </c>
      <c r="I82" s="2">
        <f>SUM(I3:I78)</f>
        <v>1305</v>
      </c>
      <c r="J82" s="2">
        <f>SUM(J3:J78)</f>
        <v>600</v>
      </c>
      <c r="K82" s="2">
        <f>SUM(D82:J82)</f>
        <v>80302.520000000019</v>
      </c>
      <c r="M82" s="2">
        <f>SUM(M3:M79)</f>
        <v>35630.020000000004</v>
      </c>
      <c r="N82" s="2">
        <f>SUM(N3:N78)</f>
        <v>44672.500000000015</v>
      </c>
      <c r="O82" s="2">
        <f>SUM(O3:O78)</f>
        <v>700</v>
      </c>
      <c r="P82" s="2">
        <f>SUM(P3:P78)</f>
        <v>300</v>
      </c>
    </row>
    <row r="83" spans="1:18" x14ac:dyDescent="0.2">
      <c r="J83" s="2" t="s">
        <v>5</v>
      </c>
      <c r="M83" s="2" t="s">
        <v>18</v>
      </c>
      <c r="N83" s="2" t="s">
        <v>19</v>
      </c>
      <c r="O83" s="2" t="s">
        <v>171</v>
      </c>
      <c r="P83" s="2" t="s">
        <v>170</v>
      </c>
    </row>
    <row r="84" spans="1:18" hidden="1" x14ac:dyDescent="0.2">
      <c r="A84" s="6">
        <v>44474</v>
      </c>
      <c r="B84" t="s">
        <v>145</v>
      </c>
      <c r="C84" s="1">
        <v>1088.69</v>
      </c>
      <c r="D84" s="2">
        <v>900</v>
      </c>
      <c r="E84" s="2">
        <v>130</v>
      </c>
      <c r="F84" s="2">
        <v>117</v>
      </c>
      <c r="G84" s="2">
        <v>-88.31</v>
      </c>
      <c r="I84" s="2">
        <v>30</v>
      </c>
      <c r="K84" s="2">
        <f>SUM(D84:J84)</f>
        <v>1088.69</v>
      </c>
      <c r="N84" s="2">
        <v>1088.69</v>
      </c>
    </row>
    <row r="85" spans="1:18" hidden="1" x14ac:dyDescent="0.2">
      <c r="A85" s="6">
        <v>44481</v>
      </c>
      <c r="B85" t="s">
        <v>146</v>
      </c>
      <c r="C85" s="1">
        <v>931.78</v>
      </c>
      <c r="D85" s="2">
        <v>750</v>
      </c>
      <c r="E85" s="2">
        <v>130</v>
      </c>
      <c r="F85" s="2">
        <v>97.5</v>
      </c>
      <c r="G85" s="2">
        <v>-75.72</v>
      </c>
      <c r="I85" s="2">
        <v>30</v>
      </c>
      <c r="K85" s="2">
        <f>SUM(D85:J85)</f>
        <v>931.78</v>
      </c>
      <c r="N85" s="2">
        <v>931.78</v>
      </c>
      <c r="O85" s="2">
        <v>-150</v>
      </c>
      <c r="Q85" t="s">
        <v>152</v>
      </c>
      <c r="R85" t="s">
        <v>151</v>
      </c>
    </row>
    <row r="86" spans="1:18" hidden="1" x14ac:dyDescent="0.2">
      <c r="B86" t="s">
        <v>147</v>
      </c>
      <c r="C86" s="1">
        <v>1089.49</v>
      </c>
      <c r="D86" s="2">
        <v>1050</v>
      </c>
      <c r="E86" s="2">
        <v>130</v>
      </c>
      <c r="F86" s="2">
        <v>56.38</v>
      </c>
      <c r="G86" s="2">
        <v>-94.39</v>
      </c>
      <c r="H86" s="2">
        <v>-52.5</v>
      </c>
      <c r="K86" s="2">
        <f>SUM(D86:J86)</f>
        <v>1089.49</v>
      </c>
      <c r="M86" s="2">
        <v>1089.49</v>
      </c>
    </row>
    <row r="87" spans="1:18" hidden="1" x14ac:dyDescent="0.2">
      <c r="A87" s="6">
        <v>44494</v>
      </c>
      <c r="B87" t="s">
        <v>148</v>
      </c>
      <c r="C87" s="1">
        <v>636.35</v>
      </c>
      <c r="D87" s="2">
        <v>450</v>
      </c>
      <c r="E87" s="2">
        <v>150</v>
      </c>
      <c r="F87" s="2">
        <v>58.5</v>
      </c>
      <c r="G87" s="2">
        <v>-52.15</v>
      </c>
      <c r="I87" s="2">
        <v>30</v>
      </c>
      <c r="K87" s="2">
        <f>SUM(D87:J87)</f>
        <v>636.35</v>
      </c>
      <c r="N87" s="2">
        <v>636.35</v>
      </c>
    </row>
    <row r="88" spans="1:18" hidden="1" x14ac:dyDescent="0.2">
      <c r="M88" s="2">
        <f>SUM(M86:M87)</f>
        <v>1089.49</v>
      </c>
      <c r="N88" s="2">
        <f>SUM(N84:N87)</f>
        <v>2656.82</v>
      </c>
    </row>
    <row r="89" spans="1:18" hidden="1" x14ac:dyDescent="0.2"/>
    <row r="90" spans="1:18" x14ac:dyDescent="0.2">
      <c r="J90" s="2" t="s">
        <v>173</v>
      </c>
      <c r="P90" s="2" t="s">
        <v>172</v>
      </c>
    </row>
    <row r="91" spans="1:18" x14ac:dyDescent="0.2">
      <c r="A91" s="6" t="s">
        <v>159</v>
      </c>
      <c r="B91" t="s">
        <v>166</v>
      </c>
      <c r="C91" s="1">
        <v>11147.25</v>
      </c>
    </row>
    <row r="92" spans="1:18" x14ac:dyDescent="0.2">
      <c r="A92" s="6" t="s">
        <v>18</v>
      </c>
      <c r="B92" t="s">
        <v>3</v>
      </c>
      <c r="C92" s="1">
        <v>27645.02</v>
      </c>
    </row>
    <row r="93" spans="1:18" x14ac:dyDescent="0.2">
      <c r="A93" s="6" t="s">
        <v>19</v>
      </c>
      <c r="B93" t="s">
        <v>3</v>
      </c>
      <c r="C93" s="1">
        <v>41510.25</v>
      </c>
    </row>
    <row r="94" spans="1:18" x14ac:dyDescent="0.2">
      <c r="C94" s="1">
        <f>SUM(C91:C93)</f>
        <v>80302.52</v>
      </c>
    </row>
  </sheetData>
  <phoneticPr fontId="3" type="noConversion"/>
  <pageMargins left="0.45" right="0.5" top="0.5" bottom="0.5" header="0.3" footer="0.3"/>
  <pageSetup scale="60" fitToHeight="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ADDC-3A84-4D5B-BE4B-9760E94D53B2}">
  <dimension ref="A1:J49"/>
  <sheetViews>
    <sheetView topLeftCell="A27" workbookViewId="0">
      <selection activeCell="F45" sqref="F45"/>
    </sheetView>
  </sheetViews>
  <sheetFormatPr baseColWidth="10" defaultColWidth="8.83203125" defaultRowHeight="15" x14ac:dyDescent="0.2"/>
  <cols>
    <col min="1" max="1" width="26.5" customWidth="1"/>
    <col min="2" max="2" width="11" style="1" customWidth="1"/>
    <col min="3" max="3" width="10.6640625" style="1" customWidth="1"/>
    <col min="4" max="4" width="10.5" style="1" customWidth="1"/>
    <col min="5" max="5" width="10.1640625" style="1" customWidth="1"/>
    <col min="6" max="6" width="10.83203125" style="1" customWidth="1"/>
    <col min="7" max="7" width="12.83203125" customWidth="1"/>
    <col min="11" max="11" width="12.1640625" customWidth="1"/>
  </cols>
  <sheetData>
    <row r="1" spans="1:9" x14ac:dyDescent="0.2">
      <c r="A1" t="s">
        <v>251</v>
      </c>
      <c r="B1" s="1" t="s">
        <v>229</v>
      </c>
      <c r="C1" s="1" t="s">
        <v>87</v>
      </c>
      <c r="D1" s="1" t="s">
        <v>128</v>
      </c>
      <c r="E1" s="1" t="s">
        <v>127</v>
      </c>
      <c r="F1" s="1" t="s">
        <v>90</v>
      </c>
      <c r="I1" s="1" t="s">
        <v>119</v>
      </c>
    </row>
    <row r="2" spans="1:9" x14ac:dyDescent="0.2">
      <c r="A2" t="s">
        <v>53</v>
      </c>
      <c r="G2" s="1">
        <f t="shared" ref="G2:G28" si="0">SUM(B2:F2)</f>
        <v>0</v>
      </c>
    </row>
    <row r="3" spans="1:9" x14ac:dyDescent="0.2">
      <c r="A3" t="s">
        <v>54</v>
      </c>
      <c r="C3" s="1">
        <v>2441.8000000000002</v>
      </c>
      <c r="E3" s="1">
        <v>1905</v>
      </c>
      <c r="G3" s="1">
        <f t="shared" si="0"/>
        <v>4346.8</v>
      </c>
    </row>
    <row r="4" spans="1:9" x14ac:dyDescent="0.2">
      <c r="A4" t="s">
        <v>211</v>
      </c>
      <c r="G4" s="1">
        <f t="shared" si="0"/>
        <v>0</v>
      </c>
    </row>
    <row r="5" spans="1:9" ht="15.5" customHeight="1" x14ac:dyDescent="0.2">
      <c r="A5" t="s">
        <v>67</v>
      </c>
      <c r="G5" s="1">
        <f t="shared" si="0"/>
        <v>0</v>
      </c>
    </row>
    <row r="6" spans="1:9" x14ac:dyDescent="0.2">
      <c r="A6" t="s">
        <v>68</v>
      </c>
      <c r="G6" s="1">
        <f t="shared" si="0"/>
        <v>0</v>
      </c>
    </row>
    <row r="7" spans="1:9" x14ac:dyDescent="0.2">
      <c r="A7" t="s">
        <v>235</v>
      </c>
      <c r="B7" s="1">
        <v>20</v>
      </c>
      <c r="G7" s="1">
        <f t="shared" si="0"/>
        <v>20</v>
      </c>
    </row>
    <row r="8" spans="1:9" x14ac:dyDescent="0.2">
      <c r="A8" t="s">
        <v>65</v>
      </c>
      <c r="B8" s="19"/>
      <c r="G8" s="1">
        <f t="shared" si="0"/>
        <v>0</v>
      </c>
    </row>
    <row r="9" spans="1:9" x14ac:dyDescent="0.2">
      <c r="A9" t="s">
        <v>100</v>
      </c>
      <c r="B9" s="19"/>
      <c r="G9" s="1">
        <f t="shared" si="0"/>
        <v>0</v>
      </c>
    </row>
    <row r="10" spans="1:9" x14ac:dyDescent="0.2">
      <c r="A10" t="s">
        <v>66</v>
      </c>
      <c r="B10" s="19"/>
      <c r="G10" s="1">
        <f t="shared" si="0"/>
        <v>0</v>
      </c>
    </row>
    <row r="11" spans="1:9" x14ac:dyDescent="0.2">
      <c r="A11" t="s">
        <v>236</v>
      </c>
      <c r="C11" s="19"/>
      <c r="D11" s="19"/>
      <c r="E11" s="19"/>
      <c r="F11" s="19"/>
      <c r="G11" s="27">
        <f>SUM(B11:F11)</f>
        <v>0</v>
      </c>
    </row>
    <row r="12" spans="1:9" x14ac:dyDescent="0.2">
      <c r="A12" t="s">
        <v>69</v>
      </c>
      <c r="C12" s="19"/>
      <c r="D12" s="19"/>
      <c r="E12" s="19"/>
      <c r="F12" s="19"/>
      <c r="G12" s="19">
        <f t="shared" si="0"/>
        <v>0</v>
      </c>
    </row>
    <row r="13" spans="1:9" x14ac:dyDescent="0.2">
      <c r="A13" t="s">
        <v>101</v>
      </c>
      <c r="C13" s="19"/>
      <c r="D13" s="19"/>
      <c r="E13" s="19"/>
      <c r="F13" s="19"/>
      <c r="G13" s="1">
        <f>SUM(B13:F13)</f>
        <v>0</v>
      </c>
    </row>
    <row r="14" spans="1:9" x14ac:dyDescent="0.2">
      <c r="A14" t="s">
        <v>180</v>
      </c>
      <c r="B14" s="19"/>
      <c r="G14" s="1">
        <f t="shared" si="0"/>
        <v>0</v>
      </c>
    </row>
    <row r="15" spans="1:9" x14ac:dyDescent="0.2">
      <c r="A15" t="s">
        <v>201</v>
      </c>
      <c r="G15" s="1">
        <f t="shared" si="0"/>
        <v>0</v>
      </c>
    </row>
    <row r="16" spans="1:9" x14ac:dyDescent="0.2">
      <c r="A16" t="s">
        <v>223</v>
      </c>
      <c r="G16" s="1"/>
    </row>
    <row r="17" spans="1:7" x14ac:dyDescent="0.2">
      <c r="A17" t="s">
        <v>178</v>
      </c>
      <c r="B17" s="1">
        <v>2217.6</v>
      </c>
      <c r="G17" s="1">
        <f t="shared" si="0"/>
        <v>2217.6</v>
      </c>
    </row>
    <row r="18" spans="1:7" x14ac:dyDescent="0.2">
      <c r="A18" t="s">
        <v>195</v>
      </c>
      <c r="B18" s="19"/>
      <c r="G18" s="1">
        <f t="shared" si="0"/>
        <v>0</v>
      </c>
    </row>
    <row r="19" spans="1:7" x14ac:dyDescent="0.2">
      <c r="A19" t="s">
        <v>179</v>
      </c>
      <c r="B19" s="19"/>
      <c r="G19" s="1">
        <f t="shared" si="0"/>
        <v>0</v>
      </c>
    </row>
    <row r="20" spans="1:7" x14ac:dyDescent="0.2">
      <c r="A20" t="s">
        <v>70</v>
      </c>
      <c r="G20" s="1">
        <f t="shared" si="0"/>
        <v>0</v>
      </c>
    </row>
    <row r="21" spans="1:7" x14ac:dyDescent="0.2">
      <c r="A21" t="s">
        <v>216</v>
      </c>
      <c r="E21" s="19"/>
      <c r="G21" s="1">
        <f t="shared" si="0"/>
        <v>0</v>
      </c>
    </row>
    <row r="22" spans="1:7" x14ac:dyDescent="0.2">
      <c r="A22" t="s">
        <v>71</v>
      </c>
      <c r="G22" s="1">
        <f t="shared" si="0"/>
        <v>0</v>
      </c>
    </row>
    <row r="23" spans="1:7" x14ac:dyDescent="0.2">
      <c r="A23" t="s">
        <v>72</v>
      </c>
      <c r="B23" s="19"/>
      <c r="G23" s="1">
        <f t="shared" si="0"/>
        <v>0</v>
      </c>
    </row>
    <row r="24" spans="1:7" x14ac:dyDescent="0.2">
      <c r="A24" t="s">
        <v>73</v>
      </c>
      <c r="B24" s="19"/>
      <c r="G24" s="1">
        <f t="shared" si="0"/>
        <v>0</v>
      </c>
    </row>
    <row r="25" spans="1:7" x14ac:dyDescent="0.2">
      <c r="A25" t="s">
        <v>237</v>
      </c>
      <c r="B25" s="1">
        <v>1303.17</v>
      </c>
      <c r="C25" s="1">
        <v>3664.36</v>
      </c>
      <c r="D25" s="1">
        <v>2456.6799999999998</v>
      </c>
      <c r="E25" s="1">
        <v>4950.26</v>
      </c>
      <c r="F25" s="1">
        <v>2201.96</v>
      </c>
      <c r="G25" s="1">
        <f t="shared" si="0"/>
        <v>14576.43</v>
      </c>
    </row>
    <row r="26" spans="1:7" x14ac:dyDescent="0.2">
      <c r="A26" t="s">
        <v>207</v>
      </c>
      <c r="B26" s="19"/>
      <c r="G26" s="1">
        <f t="shared" si="0"/>
        <v>0</v>
      </c>
    </row>
    <row r="27" spans="1:7" x14ac:dyDescent="0.2">
      <c r="A27" t="s">
        <v>210</v>
      </c>
      <c r="B27" s="19"/>
      <c r="G27" s="1">
        <f t="shared" si="0"/>
        <v>0</v>
      </c>
    </row>
    <row r="28" spans="1:7" x14ac:dyDescent="0.2">
      <c r="A28" t="s">
        <v>242</v>
      </c>
      <c r="B28" s="19"/>
      <c r="G28" s="1">
        <f t="shared" si="0"/>
        <v>0</v>
      </c>
    </row>
    <row r="29" spans="1:7" x14ac:dyDescent="0.2">
      <c r="B29" s="19"/>
      <c r="G29" s="1">
        <f>SUM(G2:G28)</f>
        <v>21160.83</v>
      </c>
    </row>
    <row r="30" spans="1:7" x14ac:dyDescent="0.2">
      <c r="A30" t="s">
        <v>74</v>
      </c>
      <c r="B30" s="1">
        <f>SUM(B2:B29)</f>
        <v>3540.77</v>
      </c>
      <c r="C30" s="1">
        <f>SUM(C2:C29)</f>
        <v>6106.16</v>
      </c>
      <c r="D30" s="1">
        <f>SUM(D2:D29)</f>
        <v>2456.6799999999998</v>
      </c>
      <c r="E30" s="1">
        <f>SUM(E2:E29)</f>
        <v>6855.26</v>
      </c>
      <c r="F30" s="1">
        <f>SUM(F2:F29)</f>
        <v>2201.96</v>
      </c>
      <c r="G30" s="1">
        <f>SUM(B30:F30)</f>
        <v>21160.83</v>
      </c>
    </row>
    <row r="31" spans="1:7" x14ac:dyDescent="0.2">
      <c r="C31" s="1" t="s">
        <v>87</v>
      </c>
      <c r="D31" s="1" t="s">
        <v>128</v>
      </c>
      <c r="E31" s="1" t="s">
        <v>89</v>
      </c>
      <c r="F31" s="1" t="s">
        <v>90</v>
      </c>
    </row>
    <row r="33" spans="1:10" x14ac:dyDescent="0.2">
      <c r="A33" t="s">
        <v>234</v>
      </c>
      <c r="B33" s="1">
        <v>-27982</v>
      </c>
    </row>
    <row r="34" spans="1:10" x14ac:dyDescent="0.2">
      <c r="B34"/>
      <c r="C34" s="5" t="s">
        <v>238</v>
      </c>
      <c r="D34" s="5"/>
    </row>
    <row r="35" spans="1:10" x14ac:dyDescent="0.2">
      <c r="B35" s="2" t="s">
        <v>191</v>
      </c>
      <c r="C35" s="5" t="s">
        <v>228</v>
      </c>
      <c r="D35" s="5" t="s">
        <v>241</v>
      </c>
    </row>
    <row r="36" spans="1:10" x14ac:dyDescent="0.2">
      <c r="B36" s="2"/>
      <c r="C36" s="5"/>
      <c r="D36" s="5">
        <v>27982</v>
      </c>
    </row>
    <row r="37" spans="1:10" x14ac:dyDescent="0.2">
      <c r="B37" s="2">
        <v>1.65</v>
      </c>
      <c r="C37" s="5">
        <v>-18039.48</v>
      </c>
      <c r="D37" s="5">
        <f>SUM(B37:C37)+(D36)</f>
        <v>9944.1700000000019</v>
      </c>
    </row>
    <row r="38" spans="1:10" x14ac:dyDescent="0.2">
      <c r="B38" s="2">
        <v>0.44</v>
      </c>
      <c r="C38" s="5">
        <v>-1265.45</v>
      </c>
      <c r="D38" s="5">
        <f>SUM(B38:C38)+(D37)</f>
        <v>8679.1600000000017</v>
      </c>
    </row>
    <row r="39" spans="1:10" x14ac:dyDescent="0.2">
      <c r="B39" s="2">
        <v>1400.23</v>
      </c>
      <c r="C39" s="5">
        <v>-2645.45</v>
      </c>
      <c r="D39" s="5">
        <f>SUM(B39:C39)+(D38)</f>
        <v>7433.9400000000023</v>
      </c>
    </row>
    <row r="40" spans="1:10" x14ac:dyDescent="0.2">
      <c r="B40" s="2">
        <v>0.28999999999999998</v>
      </c>
      <c r="C40" s="5">
        <v>-610.45000000000005</v>
      </c>
      <c r="D40" s="5">
        <f>SUM(B40:C40)+(D39)</f>
        <v>6823.7800000000025</v>
      </c>
    </row>
    <row r="41" spans="1:10" x14ac:dyDescent="0.2">
      <c r="B41" s="2">
        <v>0.13</v>
      </c>
      <c r="C41" s="5"/>
      <c r="D41" s="5">
        <f>SUM(B41:C41)+(D40)</f>
        <v>6823.9100000000026</v>
      </c>
    </row>
    <row r="42" spans="1:10" x14ac:dyDescent="0.2">
      <c r="B42" s="2">
        <v>0.06</v>
      </c>
      <c r="C42" s="5"/>
      <c r="D42" s="5">
        <f>SUM(B42+D41)</f>
        <v>6823.970000000003</v>
      </c>
    </row>
    <row r="43" spans="1:10" x14ac:dyDescent="0.2">
      <c r="B43" s="2">
        <v>0.06</v>
      </c>
      <c r="C43" s="5">
        <v>-6824.03</v>
      </c>
      <c r="D43" s="5">
        <f>SUM(B43+D42)</f>
        <v>6824.0300000000034</v>
      </c>
      <c r="J43" t="s">
        <v>119</v>
      </c>
    </row>
    <row r="44" spans="1:10" x14ac:dyDescent="0.2">
      <c r="B44" s="2"/>
      <c r="C44" s="5"/>
      <c r="D44" s="5"/>
    </row>
    <row r="45" spans="1:10" x14ac:dyDescent="0.2">
      <c r="B45" s="2">
        <f>SUM(B37:B44)</f>
        <v>1402.86</v>
      </c>
      <c r="C45" s="5">
        <f>SUM(C37:C44)</f>
        <v>-29384.86</v>
      </c>
      <c r="D45" s="5"/>
    </row>
    <row r="46" spans="1:10" x14ac:dyDescent="0.2">
      <c r="A46" s="28" t="s">
        <v>245</v>
      </c>
      <c r="B46" s="1">
        <v>-1400</v>
      </c>
      <c r="C46" s="1">
        <v>1400</v>
      </c>
    </row>
    <row r="47" spans="1:10" x14ac:dyDescent="0.2">
      <c r="B47" s="1">
        <f>SUM(B45:B46)</f>
        <v>2.8599999999999</v>
      </c>
      <c r="C47" s="1">
        <f>SUM(C44:C46)</f>
        <v>-27984.86</v>
      </c>
    </row>
    <row r="48" spans="1:10" x14ac:dyDescent="0.2">
      <c r="A48" s="28" t="s">
        <v>246</v>
      </c>
      <c r="C48" s="1">
        <v>6824.03</v>
      </c>
    </row>
    <row r="49" spans="3:3" x14ac:dyDescent="0.2">
      <c r="C49" s="1">
        <f>SUM(C47:C48)</f>
        <v>-21160.83</v>
      </c>
    </row>
  </sheetData>
  <pageMargins left="0" right="0" top="0" bottom="0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EAE0-4FAC-45A2-9C9E-89BD853A89B4}">
  <dimension ref="A1:BG23"/>
  <sheetViews>
    <sheetView topLeftCell="A18" zoomScale="130" zoomScaleNormal="130" workbookViewId="0">
      <selection activeCell="P12" sqref="P12"/>
    </sheetView>
  </sheetViews>
  <sheetFormatPr baseColWidth="10" defaultColWidth="9" defaultRowHeight="14" x14ac:dyDescent="0.2"/>
  <cols>
    <col min="1" max="1" width="21" style="11" customWidth="1"/>
    <col min="2" max="2" width="9.1640625" style="17" bestFit="1" customWidth="1"/>
    <col min="3" max="3" width="8.83203125" style="17" customWidth="1"/>
    <col min="4" max="4" width="8.1640625" style="17" customWidth="1"/>
    <col min="5" max="5" width="4.83203125" style="17" customWidth="1"/>
    <col min="6" max="6" width="5.6640625" style="17" customWidth="1"/>
    <col min="7" max="7" width="6" style="17" customWidth="1"/>
    <col min="8" max="8" width="4.5" style="17" customWidth="1"/>
    <col min="9" max="9" width="6.5" style="17" customWidth="1"/>
    <col min="10" max="10" width="6.1640625" style="17" customWidth="1"/>
    <col min="11" max="11" width="4" style="17" customWidth="1"/>
    <col min="12" max="12" width="4.1640625" style="17" customWidth="1"/>
    <col min="13" max="13" width="5.5" style="17" customWidth="1"/>
    <col min="14" max="14" width="10" style="17" bestFit="1" customWidth="1"/>
    <col min="15" max="16384" width="9" style="11"/>
  </cols>
  <sheetData>
    <row r="1" spans="1:59" x14ac:dyDescent="0.2">
      <c r="A1" s="11" t="s">
        <v>122</v>
      </c>
      <c r="B1" s="17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16</v>
      </c>
    </row>
    <row r="2" spans="1:59" x14ac:dyDescent="0.2">
      <c r="A2" s="11" t="s">
        <v>53</v>
      </c>
      <c r="N2" s="23">
        <f t="shared" ref="N2:N21" si="0">SUM(B2:M2)</f>
        <v>0</v>
      </c>
    </row>
    <row r="3" spans="1:59" s="12" customFormat="1" x14ac:dyDescent="0.2">
      <c r="A3" s="11" t="s">
        <v>54</v>
      </c>
      <c r="B3" s="17">
        <v>635</v>
      </c>
      <c r="C3" s="17">
        <v>635</v>
      </c>
      <c r="D3" s="17">
        <v>635</v>
      </c>
      <c r="E3" s="17"/>
      <c r="F3" s="17"/>
      <c r="G3" s="17"/>
      <c r="H3" s="17"/>
      <c r="I3" s="17"/>
      <c r="J3" s="17"/>
      <c r="K3" s="17"/>
      <c r="L3" s="17"/>
      <c r="M3" s="17"/>
      <c r="N3" s="23">
        <f t="shared" si="0"/>
        <v>1905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spans="1:59" x14ac:dyDescent="0.2">
      <c r="A4" s="11" t="s">
        <v>55</v>
      </c>
      <c r="N4" s="17">
        <f t="shared" si="0"/>
        <v>0</v>
      </c>
    </row>
    <row r="5" spans="1:59" x14ac:dyDescent="0.2">
      <c r="A5" s="11" t="s">
        <v>56</v>
      </c>
      <c r="N5" s="23">
        <f t="shared" si="0"/>
        <v>0</v>
      </c>
    </row>
    <row r="6" spans="1:59" x14ac:dyDescent="0.2">
      <c r="A6" s="11" t="s">
        <v>57</v>
      </c>
      <c r="N6" s="17">
        <f t="shared" si="0"/>
        <v>0</v>
      </c>
    </row>
    <row r="7" spans="1:59" ht="19" x14ac:dyDescent="0.25">
      <c r="A7" s="11" t="s">
        <v>58</v>
      </c>
      <c r="G7" s="9"/>
      <c r="N7" s="17">
        <f t="shared" si="0"/>
        <v>0</v>
      </c>
    </row>
    <row r="8" spans="1:59" x14ac:dyDescent="0.2">
      <c r="A8" s="11" t="s">
        <v>59</v>
      </c>
      <c r="N8" s="23">
        <f t="shared" si="0"/>
        <v>0</v>
      </c>
    </row>
    <row r="9" spans="1:59" x14ac:dyDescent="0.2">
      <c r="A9" s="11" t="s">
        <v>115</v>
      </c>
      <c r="N9" s="23">
        <f t="shared" si="0"/>
        <v>0</v>
      </c>
    </row>
    <row r="10" spans="1:59" x14ac:dyDescent="0.2">
      <c r="A10" s="11" t="s">
        <v>60</v>
      </c>
      <c r="N10" s="17">
        <f t="shared" si="0"/>
        <v>0</v>
      </c>
    </row>
    <row r="11" spans="1:59" x14ac:dyDescent="0.2">
      <c r="A11" s="11" t="s">
        <v>61</v>
      </c>
      <c r="N11" s="23">
        <f t="shared" si="0"/>
        <v>0</v>
      </c>
    </row>
    <row r="12" spans="1:59" x14ac:dyDescent="0.2">
      <c r="A12" s="11" t="s">
        <v>62</v>
      </c>
      <c r="N12" s="17">
        <f t="shared" si="0"/>
        <v>0</v>
      </c>
    </row>
    <row r="13" spans="1:59" x14ac:dyDescent="0.2">
      <c r="A13" s="11" t="s">
        <v>219</v>
      </c>
      <c r="N13" s="17">
        <f t="shared" si="0"/>
        <v>0</v>
      </c>
    </row>
    <row r="14" spans="1:59" x14ac:dyDescent="0.2">
      <c r="A14" s="11" t="s">
        <v>63</v>
      </c>
      <c r="N14" s="17">
        <f t="shared" si="0"/>
        <v>0</v>
      </c>
    </row>
    <row r="15" spans="1:59" x14ac:dyDescent="0.2">
      <c r="A15" s="11" t="s">
        <v>215</v>
      </c>
      <c r="F15" s="23"/>
      <c r="I15" s="23"/>
      <c r="N15" s="23">
        <f t="shared" si="0"/>
        <v>0</v>
      </c>
    </row>
    <row r="16" spans="1:59" x14ac:dyDescent="0.2">
      <c r="A16" s="11" t="s">
        <v>64</v>
      </c>
      <c r="N16" s="17">
        <f t="shared" si="0"/>
        <v>0</v>
      </c>
    </row>
    <row r="17" spans="1:14" x14ac:dyDescent="0.2">
      <c r="A17" s="11" t="s">
        <v>160</v>
      </c>
    </row>
    <row r="18" spans="1:14" x14ac:dyDescent="0.2">
      <c r="A18" s="11" t="s">
        <v>164</v>
      </c>
      <c r="N18" s="23">
        <f t="shared" si="0"/>
        <v>0</v>
      </c>
    </row>
    <row r="19" spans="1:14" x14ac:dyDescent="0.2">
      <c r="A19" s="11" t="s">
        <v>225</v>
      </c>
      <c r="N19" s="23">
        <f t="shared" si="0"/>
        <v>0</v>
      </c>
    </row>
    <row r="20" spans="1:14" x14ac:dyDescent="0.2">
      <c r="A20" s="11" t="s">
        <v>67</v>
      </c>
      <c r="F20" s="23"/>
      <c r="G20" s="23"/>
      <c r="H20" s="23"/>
      <c r="N20" s="23">
        <f t="shared" si="0"/>
        <v>0</v>
      </c>
    </row>
    <row r="21" spans="1:14" x14ac:dyDescent="0.2">
      <c r="A21" s="11" t="s">
        <v>68</v>
      </c>
      <c r="N21" s="17">
        <f t="shared" si="0"/>
        <v>0</v>
      </c>
    </row>
    <row r="22" spans="1:14" x14ac:dyDescent="0.2">
      <c r="A22" s="11" t="s">
        <v>120</v>
      </c>
      <c r="N22" s="17">
        <f>SUM(N2:N21)</f>
        <v>1905</v>
      </c>
    </row>
    <row r="23" spans="1:14" x14ac:dyDescent="0.2">
      <c r="B23" s="17">
        <f>SUM(B2:B21)</f>
        <v>635</v>
      </c>
      <c r="C23" s="17">
        <f t="shared" ref="C23:M23" si="1">SUM(C2:C22)</f>
        <v>635</v>
      </c>
      <c r="D23" s="17">
        <f t="shared" si="1"/>
        <v>635</v>
      </c>
      <c r="E23" s="17">
        <f t="shared" si="1"/>
        <v>0</v>
      </c>
      <c r="F23" s="17">
        <f>SUM(F2:F22)</f>
        <v>0</v>
      </c>
      <c r="G23" s="17">
        <f t="shared" si="1"/>
        <v>0</v>
      </c>
      <c r="H23" s="17">
        <f t="shared" si="1"/>
        <v>0</v>
      </c>
      <c r="I23" s="17">
        <f t="shared" si="1"/>
        <v>0</v>
      </c>
      <c r="J23" s="17">
        <f t="shared" si="1"/>
        <v>0</v>
      </c>
      <c r="K23" s="17">
        <f t="shared" si="1"/>
        <v>0</v>
      </c>
      <c r="L23" s="17">
        <f t="shared" si="1"/>
        <v>0</v>
      </c>
      <c r="M23" s="17">
        <f t="shared" si="1"/>
        <v>0</v>
      </c>
      <c r="N23" s="17">
        <f>SUM(B23:M23)</f>
        <v>1905</v>
      </c>
    </row>
  </sheetData>
  <pageMargins left="0.7" right="0.7" top="0.75" bottom="0.75" header="0.3" footer="0.3"/>
  <pageSetup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5231-33BB-4E6D-A8D5-A93B7B850615}">
  <dimension ref="A1:N23"/>
  <sheetViews>
    <sheetView topLeftCell="AJ1" zoomScale="85" zoomScaleNormal="85" workbookViewId="0">
      <selection activeCell="AQ30" sqref="AQ30"/>
    </sheetView>
  </sheetViews>
  <sheetFormatPr baseColWidth="10" defaultColWidth="27.5" defaultRowHeight="15" x14ac:dyDescent="0.2"/>
  <cols>
    <col min="1" max="1" width="17.5" customWidth="1"/>
    <col min="2" max="2" width="8.33203125" style="10" customWidth="1"/>
    <col min="3" max="3" width="9.1640625" style="10" customWidth="1"/>
    <col min="4" max="4" width="10" style="10" customWidth="1"/>
    <col min="5" max="5" width="9.5" style="10" customWidth="1"/>
    <col min="6" max="6" width="7.5" style="10" customWidth="1"/>
    <col min="7" max="7" width="9.5" style="10" customWidth="1"/>
    <col min="8" max="8" width="7.5" style="10" customWidth="1"/>
    <col min="9" max="9" width="6.1640625" style="10" customWidth="1"/>
    <col min="10" max="10" width="5.83203125" style="10" customWidth="1"/>
    <col min="11" max="11" width="3.5" style="10" customWidth="1"/>
    <col min="12" max="12" width="5.83203125" style="10" customWidth="1"/>
    <col min="13" max="13" width="4.5" style="10" customWidth="1"/>
    <col min="14" max="14" width="12.1640625" style="10" customWidth="1"/>
  </cols>
  <sheetData>
    <row r="1" spans="1:14" x14ac:dyDescent="0.2">
      <c r="A1" t="s">
        <v>121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0" t="s">
        <v>16</v>
      </c>
    </row>
    <row r="2" spans="1:14" x14ac:dyDescent="0.2">
      <c r="A2" t="s">
        <v>53</v>
      </c>
      <c r="N2" s="20">
        <f>SUM(B2:M2)</f>
        <v>0</v>
      </c>
    </row>
    <row r="3" spans="1:14" x14ac:dyDescent="0.2">
      <c r="A3" t="s">
        <v>54</v>
      </c>
      <c r="B3" s="10">
        <v>610.45000000000005</v>
      </c>
      <c r="C3" s="10">
        <v>610.45000000000005</v>
      </c>
      <c r="D3" s="10">
        <v>610.45000000000005</v>
      </c>
      <c r="E3" s="10">
        <v>610.45000000000005</v>
      </c>
      <c r="N3" s="20">
        <f t="shared" ref="N3:N21" si="0">SUM(B3:M3)</f>
        <v>2441.8000000000002</v>
      </c>
    </row>
    <row r="4" spans="1:14" x14ac:dyDescent="0.2">
      <c r="A4" t="s">
        <v>217</v>
      </c>
      <c r="N4" s="20">
        <f t="shared" si="0"/>
        <v>0</v>
      </c>
    </row>
    <row r="5" spans="1:14" x14ac:dyDescent="0.2">
      <c r="A5" t="s">
        <v>56</v>
      </c>
      <c r="G5" s="20"/>
      <c r="H5" s="20"/>
      <c r="I5" s="20"/>
      <c r="J5" s="20"/>
      <c r="N5" s="20">
        <f t="shared" si="0"/>
        <v>0</v>
      </c>
    </row>
    <row r="6" spans="1:14" x14ac:dyDescent="0.2">
      <c r="A6" t="s">
        <v>57</v>
      </c>
      <c r="N6" s="20">
        <f t="shared" si="0"/>
        <v>0</v>
      </c>
    </row>
    <row r="7" spans="1:14" x14ac:dyDescent="0.2">
      <c r="A7" t="s">
        <v>222</v>
      </c>
      <c r="N7" s="20">
        <f t="shared" si="0"/>
        <v>0</v>
      </c>
    </row>
    <row r="8" spans="1:14" x14ac:dyDescent="0.2">
      <c r="A8" t="s">
        <v>212</v>
      </c>
      <c r="N8" s="20">
        <f t="shared" si="0"/>
        <v>0</v>
      </c>
    </row>
    <row r="9" spans="1:14" x14ac:dyDescent="0.2">
      <c r="A9" t="s">
        <v>115</v>
      </c>
      <c r="N9" s="20">
        <f t="shared" si="0"/>
        <v>0</v>
      </c>
    </row>
    <row r="10" spans="1:14" x14ac:dyDescent="0.2">
      <c r="A10" t="s">
        <v>218</v>
      </c>
      <c r="N10" s="20">
        <f t="shared" si="0"/>
        <v>0</v>
      </c>
    </row>
    <row r="11" spans="1:14" x14ac:dyDescent="0.2">
      <c r="A11" t="s">
        <v>61</v>
      </c>
      <c r="N11" s="20">
        <f t="shared" si="0"/>
        <v>0</v>
      </c>
    </row>
    <row r="12" spans="1:14" x14ac:dyDescent="0.2">
      <c r="A12" t="s">
        <v>62</v>
      </c>
      <c r="N12" s="20">
        <f t="shared" si="0"/>
        <v>0</v>
      </c>
    </row>
    <row r="13" spans="1:14" x14ac:dyDescent="0.2">
      <c r="A13" t="s">
        <v>219</v>
      </c>
      <c r="N13" s="20">
        <f t="shared" si="0"/>
        <v>0</v>
      </c>
    </row>
    <row r="14" spans="1:14" x14ac:dyDescent="0.2">
      <c r="A14" t="s">
        <v>63</v>
      </c>
      <c r="N14" s="20">
        <f t="shared" si="0"/>
        <v>0</v>
      </c>
    </row>
    <row r="15" spans="1:14" x14ac:dyDescent="0.2">
      <c r="A15" t="s">
        <v>214</v>
      </c>
      <c r="E15" s="20"/>
      <c r="F15" s="20"/>
      <c r="G15" s="20"/>
      <c r="H15" s="20"/>
      <c r="N15" s="20">
        <f t="shared" si="0"/>
        <v>0</v>
      </c>
    </row>
    <row r="16" spans="1:14" x14ac:dyDescent="0.2">
      <c r="A16" t="s">
        <v>220</v>
      </c>
      <c r="E16" s="20"/>
      <c r="F16" s="20"/>
      <c r="G16" s="20"/>
      <c r="H16" s="20"/>
      <c r="N16" s="20">
        <f t="shared" si="0"/>
        <v>0</v>
      </c>
    </row>
    <row r="17" spans="1:14" x14ac:dyDescent="0.2">
      <c r="A17" t="s">
        <v>160</v>
      </c>
      <c r="N17" s="20">
        <f t="shared" si="0"/>
        <v>0</v>
      </c>
    </row>
    <row r="18" spans="1:14" x14ac:dyDescent="0.2">
      <c r="A18" t="s">
        <v>164</v>
      </c>
      <c r="N18" s="20">
        <f t="shared" si="0"/>
        <v>0</v>
      </c>
    </row>
    <row r="19" spans="1:14" x14ac:dyDescent="0.2">
      <c r="A19" t="s">
        <v>161</v>
      </c>
      <c r="N19" s="20"/>
    </row>
    <row r="20" spans="1:14" x14ac:dyDescent="0.2">
      <c r="A20" t="s">
        <v>213</v>
      </c>
      <c r="N20" s="10">
        <f t="shared" si="0"/>
        <v>0</v>
      </c>
    </row>
    <row r="21" spans="1:14" x14ac:dyDescent="0.2">
      <c r="A21" t="s">
        <v>68</v>
      </c>
      <c r="N21" s="20">
        <f t="shared" si="0"/>
        <v>0</v>
      </c>
    </row>
    <row r="22" spans="1:14" x14ac:dyDescent="0.2">
      <c r="A22" t="s">
        <v>74</v>
      </c>
      <c r="N22" s="10">
        <f>SUM(N2:N21)</f>
        <v>2441.8000000000002</v>
      </c>
    </row>
    <row r="23" spans="1:14" x14ac:dyDescent="0.2">
      <c r="B23" s="10">
        <f>SUM(B2:B22)</f>
        <v>610.45000000000005</v>
      </c>
      <c r="C23" s="10">
        <f t="shared" ref="C23:M23" si="1">SUM(C2:C22)</f>
        <v>610.45000000000005</v>
      </c>
      <c r="D23" s="10">
        <f t="shared" si="1"/>
        <v>610.45000000000005</v>
      </c>
      <c r="E23" s="10">
        <f t="shared" si="1"/>
        <v>610.45000000000005</v>
      </c>
      <c r="F23" s="10">
        <f t="shared" si="1"/>
        <v>0</v>
      </c>
      <c r="G23" s="10">
        <f t="shared" si="1"/>
        <v>0</v>
      </c>
      <c r="H23" s="10">
        <f t="shared" si="1"/>
        <v>0</v>
      </c>
      <c r="I23" s="10">
        <f t="shared" si="1"/>
        <v>0</v>
      </c>
      <c r="J23" s="10">
        <f t="shared" si="1"/>
        <v>0</v>
      </c>
      <c r="K23" s="10">
        <f t="shared" si="1"/>
        <v>0</v>
      </c>
      <c r="L23" s="10">
        <f t="shared" si="1"/>
        <v>0</v>
      </c>
      <c r="M23" s="10">
        <f t="shared" si="1"/>
        <v>0</v>
      </c>
      <c r="N23" s="10">
        <f>SUM(B23:M23)</f>
        <v>2441.8000000000002</v>
      </c>
    </row>
  </sheetData>
  <pageMargins left="0" right="0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61BB-6B0F-49CE-9D92-6EAE959BD9F0}">
  <dimension ref="A1:L51"/>
  <sheetViews>
    <sheetView zoomScaleNormal="100" workbookViewId="0">
      <selection activeCell="O58" sqref="O58"/>
    </sheetView>
  </sheetViews>
  <sheetFormatPr baseColWidth="10" defaultColWidth="8.83203125" defaultRowHeight="15" x14ac:dyDescent="0.2"/>
  <cols>
    <col min="1" max="1" width="8.83203125" style="3"/>
    <col min="2" max="2" width="8.5" style="10" customWidth="1"/>
    <col min="3" max="3" width="17.1640625" style="10" customWidth="1"/>
    <col min="4" max="4" width="23.83203125" style="10" customWidth="1"/>
    <col min="5" max="5" width="6.83203125" style="10" customWidth="1"/>
    <col min="6" max="6" width="7" style="10" customWidth="1"/>
    <col min="7" max="7" width="9" style="10" customWidth="1"/>
    <col min="8" max="8" width="10.5" style="10" customWidth="1"/>
    <col min="9" max="9" width="12.5" style="10" customWidth="1"/>
    <col min="10" max="10" width="10.6640625" style="10" customWidth="1"/>
    <col min="11" max="12" width="8.83203125" style="10"/>
  </cols>
  <sheetData>
    <row r="1" spans="1:12" x14ac:dyDescent="0.2">
      <c r="A1" s="3" t="s">
        <v>255</v>
      </c>
      <c r="B1" s="10" t="s">
        <v>256</v>
      </c>
      <c r="C1" s="10" t="s">
        <v>257</v>
      </c>
      <c r="E1" s="29" t="s">
        <v>258</v>
      </c>
      <c r="F1" s="29"/>
      <c r="G1" s="29"/>
      <c r="H1" s="29" t="s">
        <v>259</v>
      </c>
      <c r="I1" s="29"/>
      <c r="J1" s="29"/>
      <c r="K1" s="29" t="s">
        <v>260</v>
      </c>
      <c r="L1" s="10" t="s">
        <v>261</v>
      </c>
    </row>
    <row r="2" spans="1:12" x14ac:dyDescent="0.2">
      <c r="A2" s="3" t="s">
        <v>262</v>
      </c>
      <c r="B2" s="10" t="s">
        <v>9</v>
      </c>
      <c r="C2" s="10" t="s">
        <v>263</v>
      </c>
      <c r="D2" s="10" t="s">
        <v>110</v>
      </c>
      <c r="E2" s="29" t="s">
        <v>264</v>
      </c>
      <c r="F2" s="29" t="s">
        <v>88</v>
      </c>
      <c r="G2" s="29" t="s">
        <v>89</v>
      </c>
      <c r="H2" s="29" t="s">
        <v>265</v>
      </c>
      <c r="I2" s="29" t="s">
        <v>68</v>
      </c>
      <c r="J2" s="29" t="s">
        <v>266</v>
      </c>
      <c r="K2" s="29" t="s">
        <v>267</v>
      </c>
      <c r="L2" s="10" t="s">
        <v>268</v>
      </c>
    </row>
    <row r="3" spans="1:12" x14ac:dyDescent="0.2">
      <c r="A3" s="3">
        <v>44198</v>
      </c>
      <c r="B3" s="10">
        <v>251.53</v>
      </c>
      <c r="C3" s="10" t="s">
        <v>269</v>
      </c>
      <c r="D3" s="10" t="s">
        <v>270</v>
      </c>
      <c r="G3" s="10">
        <v>251.53</v>
      </c>
    </row>
    <row r="4" spans="1:12" x14ac:dyDescent="0.2">
      <c r="A4" s="3">
        <v>44201</v>
      </c>
      <c r="B4" s="10">
        <v>23.76</v>
      </c>
      <c r="C4" s="10" t="s">
        <v>271</v>
      </c>
      <c r="D4" s="10" t="s">
        <v>272</v>
      </c>
      <c r="H4" s="10">
        <v>23.76</v>
      </c>
    </row>
    <row r="5" spans="1:12" x14ac:dyDescent="0.2">
      <c r="A5" s="3">
        <v>44575</v>
      </c>
      <c r="B5" s="10">
        <v>18.66</v>
      </c>
      <c r="C5" s="10" t="s">
        <v>273</v>
      </c>
      <c r="D5" s="10" t="s">
        <v>316</v>
      </c>
      <c r="F5" s="10">
        <v>18.66</v>
      </c>
    </row>
    <row r="6" spans="1:12" x14ac:dyDescent="0.2">
      <c r="A6" s="3">
        <v>44218</v>
      </c>
      <c r="B6" s="10">
        <v>43.97</v>
      </c>
      <c r="C6" s="10" t="s">
        <v>273</v>
      </c>
      <c r="D6" s="10" t="s">
        <v>317</v>
      </c>
      <c r="G6" s="10">
        <v>43.97</v>
      </c>
    </row>
    <row r="7" spans="1:12" x14ac:dyDescent="0.2">
      <c r="A7" s="3">
        <v>44219</v>
      </c>
      <c r="B7" s="10">
        <v>26.4</v>
      </c>
      <c r="C7" s="10" t="s">
        <v>273</v>
      </c>
      <c r="D7" s="10" t="s">
        <v>274</v>
      </c>
      <c r="G7" s="10">
        <v>26.4</v>
      </c>
    </row>
    <row r="8" spans="1:12" x14ac:dyDescent="0.2">
      <c r="A8" s="3">
        <v>44226</v>
      </c>
      <c r="B8" s="10">
        <v>30.3</v>
      </c>
      <c r="C8" s="10" t="s">
        <v>275</v>
      </c>
      <c r="D8" s="10" t="s">
        <v>276</v>
      </c>
      <c r="I8" s="10">
        <v>30.3</v>
      </c>
    </row>
    <row r="9" spans="1:12" x14ac:dyDescent="0.2">
      <c r="A9" s="3">
        <v>44227</v>
      </c>
      <c r="B9" s="10">
        <v>180.19</v>
      </c>
      <c r="C9" s="10" t="s">
        <v>277</v>
      </c>
      <c r="D9" s="10" t="s">
        <v>278</v>
      </c>
      <c r="G9" s="10">
        <v>180.19</v>
      </c>
    </row>
    <row r="10" spans="1:12" x14ac:dyDescent="0.2">
      <c r="A10" s="3">
        <v>44227</v>
      </c>
      <c r="B10" s="10">
        <v>69.28</v>
      </c>
      <c r="C10" s="10" t="s">
        <v>279</v>
      </c>
      <c r="D10" s="10" t="s">
        <v>280</v>
      </c>
      <c r="H10" s="10">
        <v>69.28</v>
      </c>
    </row>
    <row r="11" spans="1:12" x14ac:dyDescent="0.2">
      <c r="A11" s="3">
        <v>44229</v>
      </c>
      <c r="B11" s="10">
        <v>180.19</v>
      </c>
      <c r="C11" s="10" t="s">
        <v>318</v>
      </c>
      <c r="D11" s="10" t="s">
        <v>319</v>
      </c>
      <c r="H11" s="10">
        <v>180.19</v>
      </c>
    </row>
    <row r="12" spans="1:12" x14ac:dyDescent="0.2">
      <c r="A12" s="3">
        <v>44239</v>
      </c>
      <c r="B12" s="10">
        <v>76.98</v>
      </c>
      <c r="C12" s="10" t="s">
        <v>273</v>
      </c>
      <c r="D12" s="10" t="s">
        <v>320</v>
      </c>
      <c r="G12" s="10">
        <v>38.49</v>
      </c>
      <c r="H12" s="10">
        <v>38.49</v>
      </c>
    </row>
    <row r="13" spans="1:12" x14ac:dyDescent="0.2">
      <c r="A13" s="3">
        <v>44240</v>
      </c>
      <c r="B13" s="10">
        <v>8.23</v>
      </c>
      <c r="C13" s="10" t="s">
        <v>281</v>
      </c>
      <c r="D13" s="10" t="s">
        <v>282</v>
      </c>
      <c r="G13" s="10">
        <v>8.23</v>
      </c>
    </row>
    <row r="14" spans="1:12" x14ac:dyDescent="0.2">
      <c r="A14" s="3">
        <v>44248</v>
      </c>
      <c r="B14" s="10">
        <v>7.69</v>
      </c>
      <c r="C14" s="10" t="s">
        <v>283</v>
      </c>
      <c r="D14" s="10" t="s">
        <v>284</v>
      </c>
      <c r="E14" s="10">
        <v>7.69</v>
      </c>
    </row>
    <row r="15" spans="1:12" x14ac:dyDescent="0.2">
      <c r="A15" s="3">
        <v>44258</v>
      </c>
      <c r="B15" s="10">
        <v>26.37</v>
      </c>
      <c r="C15" s="10" t="s">
        <v>273</v>
      </c>
      <c r="D15" s="10" t="s">
        <v>321</v>
      </c>
      <c r="F15" s="10">
        <v>26.37</v>
      </c>
    </row>
    <row r="16" spans="1:12" x14ac:dyDescent="0.2">
      <c r="A16" s="3">
        <v>44274</v>
      </c>
      <c r="B16" s="10">
        <v>46</v>
      </c>
      <c r="C16" s="10" t="s">
        <v>285</v>
      </c>
      <c r="D16" s="10" t="s">
        <v>286</v>
      </c>
      <c r="I16" s="10">
        <v>46</v>
      </c>
    </row>
    <row r="17" spans="1:11" x14ac:dyDescent="0.2">
      <c r="A17" s="3">
        <v>44282</v>
      </c>
      <c r="B17" s="10">
        <v>87.97</v>
      </c>
      <c r="C17" s="10" t="s">
        <v>279</v>
      </c>
      <c r="D17" s="10" t="s">
        <v>322</v>
      </c>
      <c r="E17" s="10">
        <v>87.97</v>
      </c>
    </row>
    <row r="18" spans="1:11" x14ac:dyDescent="0.2">
      <c r="A18" s="3">
        <v>44289</v>
      </c>
      <c r="B18" s="10">
        <v>43.49</v>
      </c>
      <c r="C18" s="10" t="s">
        <v>269</v>
      </c>
      <c r="D18" s="10" t="s">
        <v>323</v>
      </c>
      <c r="E18" s="10">
        <v>43.49</v>
      </c>
    </row>
    <row r="19" spans="1:11" x14ac:dyDescent="0.2">
      <c r="A19" s="3">
        <v>44293</v>
      </c>
      <c r="B19" s="10">
        <v>59.35</v>
      </c>
      <c r="C19" s="10" t="s">
        <v>273</v>
      </c>
      <c r="D19" s="10" t="s">
        <v>324</v>
      </c>
      <c r="G19" s="10">
        <v>59.35</v>
      </c>
    </row>
    <row r="20" spans="1:11" x14ac:dyDescent="0.2">
      <c r="A20" s="3">
        <v>44658</v>
      </c>
      <c r="B20" s="10">
        <v>11.87</v>
      </c>
      <c r="C20" s="10" t="s">
        <v>273</v>
      </c>
      <c r="D20" s="10" t="s">
        <v>325</v>
      </c>
      <c r="H20" s="10">
        <v>11.87</v>
      </c>
    </row>
    <row r="21" spans="1:11" x14ac:dyDescent="0.2">
      <c r="A21" s="3">
        <v>44302</v>
      </c>
      <c r="B21" s="10">
        <v>32.99</v>
      </c>
      <c r="C21" s="10" t="s">
        <v>279</v>
      </c>
      <c r="D21" s="10" t="s">
        <v>287</v>
      </c>
      <c r="H21" s="10">
        <v>32.99</v>
      </c>
    </row>
    <row r="22" spans="1:11" x14ac:dyDescent="0.2">
      <c r="A22" s="3">
        <v>44306</v>
      </c>
      <c r="B22" s="10">
        <v>21.95</v>
      </c>
      <c r="C22" s="10" t="s">
        <v>269</v>
      </c>
      <c r="D22" s="10" t="s">
        <v>288</v>
      </c>
      <c r="G22" s="10">
        <v>21.95</v>
      </c>
    </row>
    <row r="23" spans="1:11" x14ac:dyDescent="0.2">
      <c r="A23" s="3">
        <v>44322</v>
      </c>
      <c r="B23" s="10">
        <v>36.549999999999997</v>
      </c>
      <c r="C23" s="10" t="s">
        <v>289</v>
      </c>
      <c r="D23" s="10" t="s">
        <v>290</v>
      </c>
      <c r="I23" s="10">
        <v>36.549999999999997</v>
      </c>
    </row>
    <row r="24" spans="1:11" x14ac:dyDescent="0.2">
      <c r="A24" s="3">
        <v>44328</v>
      </c>
      <c r="B24" s="10">
        <v>65.989999999999995</v>
      </c>
      <c r="C24" s="10" t="s">
        <v>273</v>
      </c>
      <c r="D24" s="10" t="s">
        <v>292</v>
      </c>
      <c r="H24" s="10">
        <v>65.989999999999995</v>
      </c>
    </row>
    <row r="25" spans="1:11" x14ac:dyDescent="0.2">
      <c r="A25" s="3">
        <v>44695</v>
      </c>
      <c r="B25" s="10">
        <v>50.04</v>
      </c>
      <c r="C25" s="10" t="s">
        <v>318</v>
      </c>
      <c r="D25" s="10" t="s">
        <v>326</v>
      </c>
      <c r="F25" s="10">
        <v>50.04</v>
      </c>
    </row>
    <row r="26" spans="1:11" x14ac:dyDescent="0.2">
      <c r="A26" s="3">
        <v>44343</v>
      </c>
      <c r="B26" s="10">
        <v>23.43</v>
      </c>
      <c r="C26" s="10" t="s">
        <v>285</v>
      </c>
      <c r="D26" s="10" t="s">
        <v>291</v>
      </c>
      <c r="I26" s="10">
        <v>23.43</v>
      </c>
    </row>
    <row r="27" spans="1:11" x14ac:dyDescent="0.2">
      <c r="A27" s="3">
        <v>44348</v>
      </c>
      <c r="B27" s="10">
        <v>18.68</v>
      </c>
      <c r="C27" s="10" t="s">
        <v>293</v>
      </c>
      <c r="D27" s="10" t="s">
        <v>294</v>
      </c>
      <c r="K27" s="10">
        <v>18.68</v>
      </c>
    </row>
    <row r="28" spans="1:11" x14ac:dyDescent="0.2">
      <c r="A28" s="3">
        <v>44358</v>
      </c>
      <c r="B28" s="10">
        <v>45.08</v>
      </c>
      <c r="C28" s="10" t="s">
        <v>327</v>
      </c>
      <c r="D28" s="10" t="s">
        <v>328</v>
      </c>
      <c r="H28" s="10">
        <v>45.08</v>
      </c>
    </row>
    <row r="29" spans="1:11" x14ac:dyDescent="0.2">
      <c r="A29" s="3">
        <v>44365</v>
      </c>
      <c r="B29" s="10">
        <v>41.56</v>
      </c>
      <c r="C29" s="10" t="s">
        <v>273</v>
      </c>
      <c r="D29" s="10" t="s">
        <v>295</v>
      </c>
      <c r="E29" s="10">
        <v>41.56</v>
      </c>
    </row>
    <row r="30" spans="1:11" x14ac:dyDescent="0.2">
      <c r="A30" s="3">
        <v>44730</v>
      </c>
      <c r="B30" s="10">
        <v>7.92</v>
      </c>
      <c r="C30" s="10" t="s">
        <v>344</v>
      </c>
      <c r="D30" s="10" t="s">
        <v>345</v>
      </c>
      <c r="E30" s="10">
        <v>7.92</v>
      </c>
    </row>
    <row r="31" spans="1:11" x14ac:dyDescent="0.2">
      <c r="A31" s="3">
        <v>44384</v>
      </c>
      <c r="B31" s="10">
        <v>32.99</v>
      </c>
      <c r="C31" s="10" t="s">
        <v>273</v>
      </c>
      <c r="D31" s="10" t="s">
        <v>329</v>
      </c>
      <c r="F31" s="10">
        <v>32.99</v>
      </c>
    </row>
    <row r="32" spans="1:11" x14ac:dyDescent="0.2">
      <c r="A32" s="3">
        <v>44380</v>
      </c>
      <c r="B32" s="10">
        <v>32.450000000000003</v>
      </c>
      <c r="C32" s="10" t="s">
        <v>296</v>
      </c>
      <c r="D32" s="10" t="s">
        <v>297</v>
      </c>
      <c r="I32" s="10">
        <v>32.450000000000003</v>
      </c>
    </row>
    <row r="33" spans="1:10" x14ac:dyDescent="0.2">
      <c r="A33" s="3">
        <v>44402</v>
      </c>
      <c r="B33" s="10">
        <v>21.99</v>
      </c>
      <c r="C33" s="10" t="s">
        <v>305</v>
      </c>
      <c r="D33" s="10" t="s">
        <v>342</v>
      </c>
      <c r="G33" s="10">
        <v>21.99</v>
      </c>
    </row>
    <row r="34" spans="1:10" x14ac:dyDescent="0.2">
      <c r="A34" s="3">
        <v>44785</v>
      </c>
      <c r="B34" s="10">
        <v>13.97</v>
      </c>
      <c r="C34" s="10" t="s">
        <v>298</v>
      </c>
      <c r="D34" s="10" t="s">
        <v>299</v>
      </c>
      <c r="I34" s="10">
        <v>13.97</v>
      </c>
    </row>
    <row r="35" spans="1:10" x14ac:dyDescent="0.2">
      <c r="A35" s="3">
        <v>44789</v>
      </c>
      <c r="B35" s="10">
        <v>20.75</v>
      </c>
      <c r="C35" s="10" t="s">
        <v>300</v>
      </c>
      <c r="D35" s="10" t="s">
        <v>301</v>
      </c>
      <c r="E35" s="10">
        <v>20.75</v>
      </c>
    </row>
    <row r="36" spans="1:10" x14ac:dyDescent="0.2">
      <c r="A36" s="3">
        <v>44426</v>
      </c>
      <c r="B36" s="10">
        <v>69.84</v>
      </c>
      <c r="C36" s="10" t="s">
        <v>302</v>
      </c>
      <c r="D36" s="10" t="s">
        <v>303</v>
      </c>
      <c r="J36" s="10">
        <v>69.84</v>
      </c>
    </row>
    <row r="37" spans="1:10" x14ac:dyDescent="0.2">
      <c r="A37" s="3">
        <v>44481</v>
      </c>
      <c r="B37" s="10">
        <v>19.77</v>
      </c>
      <c r="C37" s="10" t="s">
        <v>330</v>
      </c>
      <c r="D37" s="10" t="s">
        <v>331</v>
      </c>
      <c r="E37" s="10">
        <v>19.77</v>
      </c>
    </row>
    <row r="38" spans="1:10" x14ac:dyDescent="0.2">
      <c r="A38" s="3">
        <v>44485</v>
      </c>
      <c r="B38" s="10">
        <v>9.1999999999999993</v>
      </c>
      <c r="C38" s="10" t="s">
        <v>293</v>
      </c>
      <c r="D38" s="10" t="s">
        <v>304</v>
      </c>
      <c r="E38" s="10">
        <v>9.1999999999999993</v>
      </c>
    </row>
    <row r="39" spans="1:10" x14ac:dyDescent="0.2">
      <c r="A39" s="3">
        <v>44852</v>
      </c>
      <c r="B39" s="10">
        <v>27.49</v>
      </c>
      <c r="C39" s="10" t="s">
        <v>305</v>
      </c>
      <c r="D39" s="10" t="s">
        <v>306</v>
      </c>
      <c r="G39" s="10">
        <v>27.49</v>
      </c>
    </row>
    <row r="40" spans="1:10" x14ac:dyDescent="0.2">
      <c r="A40" s="3">
        <v>44498</v>
      </c>
      <c r="B40" s="10">
        <v>24.17</v>
      </c>
      <c r="C40" s="10" t="s">
        <v>273</v>
      </c>
      <c r="D40" s="10" t="s">
        <v>332</v>
      </c>
      <c r="H40" s="10">
        <v>24.17</v>
      </c>
    </row>
    <row r="41" spans="1:10" x14ac:dyDescent="0.2">
      <c r="A41" s="3">
        <v>44870</v>
      </c>
      <c r="B41" s="10">
        <v>31.86</v>
      </c>
      <c r="C41" s="10" t="s">
        <v>307</v>
      </c>
      <c r="D41" s="10" t="s">
        <v>308</v>
      </c>
      <c r="I41" s="10">
        <v>31.86</v>
      </c>
    </row>
    <row r="42" spans="1:10" x14ac:dyDescent="0.2">
      <c r="B42" s="10">
        <v>14.3</v>
      </c>
      <c r="D42" s="10" t="s">
        <v>288</v>
      </c>
      <c r="H42" s="10">
        <v>14.3</v>
      </c>
    </row>
    <row r="43" spans="1:10" x14ac:dyDescent="0.2">
      <c r="B43" s="10">
        <v>18.7</v>
      </c>
      <c r="C43" s="10" t="s">
        <v>309</v>
      </c>
      <c r="D43" s="10" t="s">
        <v>310</v>
      </c>
      <c r="I43" s="10">
        <v>18.7</v>
      </c>
    </row>
    <row r="44" spans="1:10" x14ac:dyDescent="0.2">
      <c r="A44" s="3">
        <v>44537</v>
      </c>
      <c r="B44" s="10">
        <v>76.989999999999995</v>
      </c>
      <c r="C44" s="10" t="s">
        <v>333</v>
      </c>
      <c r="D44" s="10" t="s">
        <v>334</v>
      </c>
      <c r="J44" s="10">
        <v>76.989999999999995</v>
      </c>
    </row>
    <row r="45" spans="1:10" x14ac:dyDescent="0.2">
      <c r="A45" s="3">
        <v>44541</v>
      </c>
      <c r="B45" s="10">
        <v>25.29</v>
      </c>
      <c r="C45" s="10" t="s">
        <v>305</v>
      </c>
      <c r="D45" s="10" t="s">
        <v>343</v>
      </c>
      <c r="H45" s="10">
        <v>25.29</v>
      </c>
    </row>
    <row r="46" spans="1:10" x14ac:dyDescent="0.2">
      <c r="A46" s="3">
        <v>44551</v>
      </c>
      <c r="B46" s="10">
        <v>20.88</v>
      </c>
      <c r="C46" s="10" t="s">
        <v>273</v>
      </c>
      <c r="D46" s="10" t="s">
        <v>335</v>
      </c>
      <c r="H46" s="10">
        <v>20.88</v>
      </c>
    </row>
    <row r="47" spans="1:10" x14ac:dyDescent="0.2">
      <c r="A47" s="3">
        <v>44926</v>
      </c>
      <c r="B47" s="10">
        <v>600</v>
      </c>
      <c r="C47" s="10" t="s">
        <v>311</v>
      </c>
      <c r="D47" s="10" t="s">
        <v>312</v>
      </c>
      <c r="J47" s="10">
        <v>600</v>
      </c>
    </row>
    <row r="48" spans="1:10" x14ac:dyDescent="0.2">
      <c r="A48" s="3">
        <v>44926</v>
      </c>
      <c r="B48" s="10">
        <v>516</v>
      </c>
      <c r="C48" s="10" t="s">
        <v>313</v>
      </c>
      <c r="D48" s="10" t="s">
        <v>314</v>
      </c>
      <c r="J48" s="10">
        <v>516</v>
      </c>
    </row>
    <row r="50" spans="1:12" x14ac:dyDescent="0.2">
      <c r="A50" s="3" t="s">
        <v>120</v>
      </c>
      <c r="B50" s="10">
        <f>SUM(B3:B49)</f>
        <v>3113.06</v>
      </c>
      <c r="L50" s="10" t="s">
        <v>120</v>
      </c>
    </row>
    <row r="51" spans="1:12" x14ac:dyDescent="0.2">
      <c r="E51" s="10">
        <f>SUM(E3:E50)</f>
        <v>238.35</v>
      </c>
      <c r="F51" s="10">
        <f t="shared" ref="F51:K51" si="0">SUM(F3:F50)</f>
        <v>128.06</v>
      </c>
      <c r="G51" s="10">
        <f t="shared" si="0"/>
        <v>679.59</v>
      </c>
      <c r="H51" s="10">
        <f t="shared" si="0"/>
        <v>552.29000000000008</v>
      </c>
      <c r="I51" s="10">
        <f t="shared" si="0"/>
        <v>233.26</v>
      </c>
      <c r="J51" s="10">
        <f t="shared" si="0"/>
        <v>1262.83</v>
      </c>
      <c r="K51" s="10">
        <f t="shared" si="0"/>
        <v>18.68</v>
      </c>
      <c r="L51" s="10">
        <f>SUM(E51:K51)</f>
        <v>3113.06</v>
      </c>
    </row>
  </sheetData>
  <pageMargins left="0" right="0" top="0" bottom="0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D4F3-4FEE-4919-A1FC-28A97CE30F9D}">
  <sheetPr>
    <pageSetUpPr fitToPage="1"/>
  </sheetPr>
  <dimension ref="A1:L47"/>
  <sheetViews>
    <sheetView zoomScaleNormal="100" workbookViewId="0">
      <selection activeCell="L42" sqref="L42"/>
    </sheetView>
  </sheetViews>
  <sheetFormatPr baseColWidth="10" defaultColWidth="8.83203125" defaultRowHeight="15" x14ac:dyDescent="0.2"/>
  <cols>
    <col min="1" max="1" width="28" customWidth="1"/>
    <col min="2" max="2" width="12.33203125" style="1" customWidth="1"/>
    <col min="3" max="3" width="13" style="1" customWidth="1"/>
    <col min="4" max="4" width="12.5" style="1" customWidth="1"/>
    <col min="5" max="6" width="10.83203125" style="1" customWidth="1"/>
    <col min="7" max="7" width="12.83203125" customWidth="1"/>
    <col min="9" max="9" width="14.1640625" bestFit="1" customWidth="1"/>
    <col min="10" max="10" width="10.1640625" bestFit="1" customWidth="1"/>
    <col min="11" max="11" width="12.1640625" customWidth="1"/>
    <col min="12" max="12" width="11.1640625" bestFit="1" customWidth="1"/>
  </cols>
  <sheetData>
    <row r="1" spans="1:9" x14ac:dyDescent="0.2">
      <c r="A1" t="s">
        <v>52</v>
      </c>
      <c r="B1" s="1" t="s">
        <v>229</v>
      </c>
      <c r="C1" s="1" t="s">
        <v>87</v>
      </c>
      <c r="D1" s="1" t="s">
        <v>128</v>
      </c>
      <c r="E1" s="1" t="s">
        <v>127</v>
      </c>
      <c r="F1" s="1" t="s">
        <v>90</v>
      </c>
    </row>
    <row r="2" spans="1:9" x14ac:dyDescent="0.2">
      <c r="A2" t="s">
        <v>53</v>
      </c>
      <c r="C2" s="1">
        <v>6242.75</v>
      </c>
      <c r="D2" s="1">
        <v>3115.01</v>
      </c>
      <c r="E2" s="1">
        <v>8549.2900000000009</v>
      </c>
      <c r="F2" s="1">
        <v>14372.2</v>
      </c>
      <c r="G2" s="1">
        <f t="shared" ref="G2:G40" si="0">SUM(B2:F2)</f>
        <v>32279.250000000004</v>
      </c>
      <c r="I2" t="s">
        <v>347</v>
      </c>
    </row>
    <row r="3" spans="1:9" x14ac:dyDescent="0.2">
      <c r="A3" t="s">
        <v>54</v>
      </c>
      <c r="C3" s="1">
        <f>SUM(4883.6+2441.8)</f>
        <v>7325.4000000000005</v>
      </c>
      <c r="D3" s="1">
        <v>5328</v>
      </c>
      <c r="E3" s="1">
        <f>SUM(5715+1905)</f>
        <v>7620</v>
      </c>
      <c r="F3" s="1">
        <v>7200</v>
      </c>
      <c r="G3" s="1">
        <f t="shared" si="0"/>
        <v>27473.4</v>
      </c>
    </row>
    <row r="4" spans="1:9" x14ac:dyDescent="0.2">
      <c r="A4" t="s">
        <v>211</v>
      </c>
      <c r="C4" s="1">
        <v>70</v>
      </c>
      <c r="G4" s="1">
        <f t="shared" si="0"/>
        <v>70</v>
      </c>
    </row>
    <row r="5" spans="1:9" x14ac:dyDescent="0.2">
      <c r="A5" t="s">
        <v>56</v>
      </c>
      <c r="C5" s="1">
        <v>662</v>
      </c>
      <c r="D5" s="1">
        <v>138.99</v>
      </c>
      <c r="E5" s="1">
        <v>3275</v>
      </c>
      <c r="F5" s="1">
        <v>5025</v>
      </c>
      <c r="G5" s="1">
        <f t="shared" si="0"/>
        <v>9100.99</v>
      </c>
    </row>
    <row r="6" spans="1:9" x14ac:dyDescent="0.2">
      <c r="A6" t="s">
        <v>57</v>
      </c>
      <c r="C6" s="1">
        <v>4655.25</v>
      </c>
      <c r="D6" s="1">
        <v>11307.75</v>
      </c>
      <c r="G6" s="1">
        <f t="shared" si="0"/>
        <v>15963</v>
      </c>
    </row>
    <row r="7" spans="1:9" x14ac:dyDescent="0.2">
      <c r="A7" t="s">
        <v>58</v>
      </c>
      <c r="D7" s="1">
        <v>968.42</v>
      </c>
      <c r="G7" s="1">
        <f t="shared" si="0"/>
        <v>968.42</v>
      </c>
    </row>
    <row r="8" spans="1:9" x14ac:dyDescent="0.2">
      <c r="A8" t="s">
        <v>212</v>
      </c>
      <c r="B8" s="19"/>
      <c r="E8" s="1">
        <v>2405.44</v>
      </c>
      <c r="F8" s="1">
        <v>3367.28</v>
      </c>
      <c r="G8" s="1">
        <f t="shared" si="0"/>
        <v>5772.72</v>
      </c>
    </row>
    <row r="9" spans="1:9" x14ac:dyDescent="0.2">
      <c r="A9" t="s">
        <v>114</v>
      </c>
      <c r="E9" s="1">
        <v>73.62</v>
      </c>
      <c r="F9" s="1">
        <v>13.12</v>
      </c>
      <c r="G9" s="1">
        <f t="shared" si="0"/>
        <v>86.740000000000009</v>
      </c>
    </row>
    <row r="10" spans="1:9" x14ac:dyDescent="0.2">
      <c r="A10" t="s">
        <v>60</v>
      </c>
      <c r="D10" s="1">
        <v>42.38</v>
      </c>
      <c r="F10" s="1">
        <v>1200</v>
      </c>
      <c r="G10" s="1">
        <f t="shared" si="0"/>
        <v>1242.3800000000001</v>
      </c>
    </row>
    <row r="11" spans="1:9" x14ac:dyDescent="0.2">
      <c r="A11" t="s">
        <v>200</v>
      </c>
      <c r="C11" s="1">
        <v>660</v>
      </c>
      <c r="D11" s="1">
        <v>483</v>
      </c>
      <c r="E11" s="1">
        <v>687.5</v>
      </c>
      <c r="F11" s="1">
        <v>923.71</v>
      </c>
      <c r="G11" s="1">
        <f t="shared" si="0"/>
        <v>2754.21</v>
      </c>
    </row>
    <row r="12" spans="1:9" x14ac:dyDescent="0.2">
      <c r="A12" t="s">
        <v>62</v>
      </c>
      <c r="B12" s="1">
        <f>SUM(18.69+69.84)</f>
        <v>88.53</v>
      </c>
      <c r="C12" s="1">
        <v>34.61</v>
      </c>
      <c r="D12" s="1">
        <v>28.56</v>
      </c>
      <c r="F12" s="1">
        <v>32.340000000000003</v>
      </c>
      <c r="G12" s="1">
        <f t="shared" si="0"/>
        <v>184.04</v>
      </c>
    </row>
    <row r="13" spans="1:9" x14ac:dyDescent="0.2">
      <c r="A13" t="s">
        <v>227</v>
      </c>
      <c r="C13" s="1">
        <v>197.98</v>
      </c>
      <c r="E13" s="1">
        <v>251.53</v>
      </c>
      <c r="G13" s="1">
        <f t="shared" si="0"/>
        <v>449.51</v>
      </c>
    </row>
    <row r="14" spans="1:9" x14ac:dyDescent="0.2">
      <c r="A14" t="s">
        <v>63</v>
      </c>
      <c r="C14" s="1">
        <v>1261</v>
      </c>
      <c r="D14" s="1">
        <v>1233</v>
      </c>
      <c r="E14" s="1">
        <v>1657.86</v>
      </c>
      <c r="F14" s="1">
        <v>1415</v>
      </c>
      <c r="G14" s="1">
        <f t="shared" si="0"/>
        <v>5566.86</v>
      </c>
    </row>
    <row r="15" spans="1:9" x14ac:dyDescent="0.2">
      <c r="A15" t="s">
        <v>214</v>
      </c>
      <c r="C15" s="1">
        <v>979.09</v>
      </c>
      <c r="D15" s="1">
        <v>209.87</v>
      </c>
      <c r="E15" s="1">
        <v>593.24</v>
      </c>
      <c r="F15" s="1">
        <v>200</v>
      </c>
      <c r="G15" s="1">
        <f t="shared" si="0"/>
        <v>1982.2</v>
      </c>
    </row>
    <row r="16" spans="1:9" x14ac:dyDescent="0.2">
      <c r="A16" t="s">
        <v>64</v>
      </c>
      <c r="D16" s="1">
        <v>51.18</v>
      </c>
      <c r="G16" s="1">
        <f t="shared" ref="G16:G21" si="1">SUM(B16:F16)</f>
        <v>51.18</v>
      </c>
    </row>
    <row r="17" spans="1:7" x14ac:dyDescent="0.2">
      <c r="A17" t="s">
        <v>160</v>
      </c>
      <c r="C17" s="1">
        <v>445</v>
      </c>
      <c r="G17" s="1">
        <f t="shared" si="1"/>
        <v>445</v>
      </c>
    </row>
    <row r="18" spans="1:7" x14ac:dyDescent="0.2">
      <c r="A18" t="s">
        <v>164</v>
      </c>
      <c r="D18" s="1">
        <v>-340</v>
      </c>
      <c r="G18" s="1">
        <f t="shared" si="1"/>
        <v>-340</v>
      </c>
    </row>
    <row r="19" spans="1:7" x14ac:dyDescent="0.2">
      <c r="A19" t="s">
        <v>161</v>
      </c>
      <c r="D19" s="1">
        <v>150</v>
      </c>
      <c r="G19" s="1">
        <f t="shared" si="1"/>
        <v>150</v>
      </c>
    </row>
    <row r="20" spans="1:7" ht="15.5" customHeight="1" x14ac:dyDescent="0.2">
      <c r="A20" t="s">
        <v>67</v>
      </c>
      <c r="C20" s="1">
        <v>79.2</v>
      </c>
      <c r="E20" s="1">
        <f>SUM(213.09+264.36)</f>
        <v>477.45000000000005</v>
      </c>
      <c r="F20" s="1">
        <f>SUM(134.53+192.02)</f>
        <v>326.55</v>
      </c>
      <c r="G20" s="1">
        <f t="shared" si="1"/>
        <v>883.2</v>
      </c>
    </row>
    <row r="21" spans="1:7" x14ac:dyDescent="0.2">
      <c r="A21" t="s">
        <v>341</v>
      </c>
      <c r="B21" s="19">
        <v>233.26</v>
      </c>
      <c r="C21" s="1">
        <v>71.7</v>
      </c>
      <c r="G21" s="1">
        <f t="shared" si="1"/>
        <v>304.95999999999998</v>
      </c>
    </row>
    <row r="22" spans="1:7" x14ac:dyDescent="0.2">
      <c r="A22" t="s">
        <v>235</v>
      </c>
      <c r="B22" s="1">
        <f>SUM(69.77+20)</f>
        <v>89.77</v>
      </c>
      <c r="G22" s="1">
        <f t="shared" si="0"/>
        <v>89.77</v>
      </c>
    </row>
    <row r="23" spans="1:7" x14ac:dyDescent="0.2">
      <c r="A23" t="s">
        <v>65</v>
      </c>
      <c r="B23" s="1">
        <v>58.16</v>
      </c>
      <c r="G23" s="1">
        <f t="shared" si="0"/>
        <v>58.16</v>
      </c>
    </row>
    <row r="24" spans="1:7" x14ac:dyDescent="0.2">
      <c r="A24" t="s">
        <v>100</v>
      </c>
      <c r="B24" s="1">
        <v>115.49</v>
      </c>
      <c r="G24" s="1">
        <f t="shared" si="0"/>
        <v>115.49</v>
      </c>
    </row>
    <row r="25" spans="1:7" x14ac:dyDescent="0.2">
      <c r="A25" t="s">
        <v>66</v>
      </c>
      <c r="B25" s="1">
        <v>76.989999999999995</v>
      </c>
      <c r="G25" s="1">
        <f t="shared" si="0"/>
        <v>76.989999999999995</v>
      </c>
    </row>
    <row r="26" spans="1:7" x14ac:dyDescent="0.2">
      <c r="A26" t="s">
        <v>315</v>
      </c>
      <c r="C26" s="1">
        <v>450</v>
      </c>
      <c r="D26" s="1">
        <v>450</v>
      </c>
      <c r="E26" s="1">
        <v>450</v>
      </c>
      <c r="F26" s="1">
        <v>450</v>
      </c>
      <c r="G26" s="31">
        <f>SUM(B26:F26)</f>
        <v>1800</v>
      </c>
    </row>
    <row r="27" spans="1:7" x14ac:dyDescent="0.2">
      <c r="A27" t="s">
        <v>69</v>
      </c>
      <c r="C27" s="1">
        <v>3926.76</v>
      </c>
      <c r="D27" s="1">
        <v>2548.84</v>
      </c>
      <c r="E27" s="1">
        <v>1569.4</v>
      </c>
      <c r="F27" s="1">
        <v>2646.76</v>
      </c>
      <c r="G27" s="1">
        <f t="shared" si="0"/>
        <v>10691.76</v>
      </c>
    </row>
    <row r="28" spans="1:7" x14ac:dyDescent="0.2">
      <c r="A28" t="s">
        <v>101</v>
      </c>
      <c r="C28" s="1">
        <v>179</v>
      </c>
      <c r="D28" s="1">
        <v>183.3</v>
      </c>
      <c r="F28" s="1">
        <v>176.8</v>
      </c>
      <c r="G28" s="1">
        <f>SUM(B28:F28)</f>
        <v>539.1</v>
      </c>
    </row>
    <row r="29" spans="1:7" x14ac:dyDescent="0.2">
      <c r="A29" t="s">
        <v>180</v>
      </c>
      <c r="B29" s="1">
        <v>129.19999999999999</v>
      </c>
      <c r="G29" s="1">
        <f t="shared" si="0"/>
        <v>129.19999999999999</v>
      </c>
    </row>
    <row r="30" spans="1:7" x14ac:dyDescent="0.2">
      <c r="A30" t="s">
        <v>339</v>
      </c>
      <c r="B30" s="19">
        <v>516</v>
      </c>
      <c r="G30" s="1">
        <f t="shared" si="0"/>
        <v>516</v>
      </c>
    </row>
    <row r="31" spans="1:7" x14ac:dyDescent="0.2">
      <c r="A31" t="s">
        <v>336</v>
      </c>
      <c r="B31" s="1">
        <v>2217.6</v>
      </c>
      <c r="G31" s="1">
        <f t="shared" si="0"/>
        <v>2217.6</v>
      </c>
    </row>
    <row r="32" spans="1:7" x14ac:dyDescent="0.2">
      <c r="A32" t="s">
        <v>195</v>
      </c>
      <c r="B32" s="1">
        <v>700</v>
      </c>
      <c r="G32" s="1">
        <f t="shared" si="0"/>
        <v>700</v>
      </c>
    </row>
    <row r="33" spans="1:12" x14ac:dyDescent="0.2">
      <c r="A33" t="s">
        <v>179</v>
      </c>
      <c r="B33" s="1">
        <v>300</v>
      </c>
      <c r="G33" s="1">
        <f t="shared" si="0"/>
        <v>300</v>
      </c>
    </row>
    <row r="34" spans="1:12" x14ac:dyDescent="0.2">
      <c r="A34" t="s">
        <v>340</v>
      </c>
      <c r="B34" s="19">
        <v>600</v>
      </c>
      <c r="G34" s="1">
        <f t="shared" si="0"/>
        <v>600</v>
      </c>
    </row>
    <row r="35" spans="1:12" x14ac:dyDescent="0.2">
      <c r="A35" t="s">
        <v>216</v>
      </c>
      <c r="E35" s="1">
        <v>520</v>
      </c>
      <c r="G35" s="1">
        <f t="shared" si="0"/>
        <v>520</v>
      </c>
    </row>
    <row r="36" spans="1:12" x14ac:dyDescent="0.2">
      <c r="A36" t="s">
        <v>337</v>
      </c>
      <c r="B36" s="19">
        <v>146.83000000000001</v>
      </c>
      <c r="G36" s="1">
        <f t="shared" si="0"/>
        <v>146.83000000000001</v>
      </c>
    </row>
    <row r="37" spans="1:12" x14ac:dyDescent="0.2">
      <c r="A37" t="s">
        <v>338</v>
      </c>
      <c r="B37" s="19">
        <v>18.68</v>
      </c>
      <c r="C37" s="19">
        <v>238.35</v>
      </c>
      <c r="D37" s="19">
        <v>128.06</v>
      </c>
      <c r="E37" s="19">
        <v>679.59</v>
      </c>
      <c r="F37" s="19">
        <v>552.29</v>
      </c>
      <c r="G37" s="1">
        <f t="shared" si="0"/>
        <v>1616.97</v>
      </c>
    </row>
    <row r="38" spans="1:12" x14ac:dyDescent="0.2">
      <c r="A38" t="s">
        <v>72</v>
      </c>
      <c r="B38" s="1">
        <v>5050.82</v>
      </c>
      <c r="G38" s="1">
        <f t="shared" si="0"/>
        <v>5050.82</v>
      </c>
    </row>
    <row r="39" spans="1:12" x14ac:dyDescent="0.2">
      <c r="A39" t="s">
        <v>73</v>
      </c>
      <c r="B39" s="1">
        <v>1694.9</v>
      </c>
      <c r="G39" s="1">
        <f t="shared" si="0"/>
        <v>1694.9</v>
      </c>
    </row>
    <row r="40" spans="1:12" x14ac:dyDescent="0.2">
      <c r="A40" t="s">
        <v>210</v>
      </c>
      <c r="B40" s="1">
        <v>6.47</v>
      </c>
      <c r="C40" s="1" t="s">
        <v>239</v>
      </c>
      <c r="G40" s="1">
        <f t="shared" si="0"/>
        <v>6.47</v>
      </c>
    </row>
    <row r="41" spans="1:12" ht="16" thickBot="1" x14ac:dyDescent="0.25">
      <c r="B41" s="19"/>
      <c r="G41" s="1">
        <f>SUM(G2:G40)</f>
        <v>132258.12000000002</v>
      </c>
      <c r="I41" t="s">
        <v>346</v>
      </c>
    </row>
    <row r="42" spans="1:12" ht="22" thickBot="1" x14ac:dyDescent="0.4">
      <c r="A42" t="s">
        <v>74</v>
      </c>
      <c r="B42" s="1">
        <f>SUM(B2:B41)</f>
        <v>12042.699999999999</v>
      </c>
      <c r="C42" s="1">
        <f>SUM(C2:C41)</f>
        <v>27478.090000000004</v>
      </c>
      <c r="D42" s="1">
        <f>SUM(D2:D41)</f>
        <v>26026.36</v>
      </c>
      <c r="E42" s="1">
        <f>SUM(E2:E41)</f>
        <v>28809.920000000002</v>
      </c>
      <c r="F42" s="1">
        <f>SUM(F2:F41)</f>
        <v>37901.050000000003</v>
      </c>
      <c r="G42" s="19">
        <f>SUM(B42:F42)</f>
        <v>132258.12</v>
      </c>
      <c r="I42" s="36">
        <v>155645.78</v>
      </c>
      <c r="J42" s="35">
        <f>I42-G42</f>
        <v>23387.660000000003</v>
      </c>
      <c r="K42" s="1">
        <v>32279.25</v>
      </c>
      <c r="L42" s="37">
        <f>J42+K42</f>
        <v>55666.91</v>
      </c>
    </row>
    <row r="43" spans="1:12" ht="16" thickTop="1" x14ac:dyDescent="0.2">
      <c r="C43" s="1" t="s">
        <v>87</v>
      </c>
      <c r="D43" s="1" t="s">
        <v>128</v>
      </c>
      <c r="E43" s="1" t="s">
        <v>89</v>
      </c>
      <c r="F43" s="1" t="s">
        <v>90</v>
      </c>
    </row>
    <row r="44" spans="1:12" x14ac:dyDescent="0.2">
      <c r="A44" t="s">
        <v>119</v>
      </c>
    </row>
    <row r="45" spans="1:12" ht="19" x14ac:dyDescent="0.25">
      <c r="C45" s="1">
        <v>18171.560000000001</v>
      </c>
      <c r="D45" s="21">
        <v>51399.08</v>
      </c>
    </row>
    <row r="46" spans="1:12" x14ac:dyDescent="0.2">
      <c r="C46" s="1">
        <f>C45-C42</f>
        <v>-9306.5300000000025</v>
      </c>
    </row>
    <row r="47" spans="1:12" x14ac:dyDescent="0.2">
      <c r="E47"/>
    </row>
  </sheetData>
  <pageMargins left="0.25" right="0.2" top="1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4686-C33C-4318-AD10-B4EDB26B5576}">
  <dimension ref="A1:H30"/>
  <sheetViews>
    <sheetView topLeftCell="A15" zoomScale="115" zoomScaleNormal="115" workbookViewId="0">
      <selection activeCell="G29" sqref="G29"/>
    </sheetView>
  </sheetViews>
  <sheetFormatPr baseColWidth="10" defaultColWidth="8.83203125" defaultRowHeight="19" x14ac:dyDescent="0.25"/>
  <cols>
    <col min="1" max="1" width="10.6640625" style="9" customWidth="1"/>
    <col min="2" max="2" width="13.5" style="9" customWidth="1"/>
    <col min="3" max="3" width="11.83203125" style="9" customWidth="1"/>
    <col min="4" max="4" width="13" style="9" customWidth="1"/>
    <col min="5" max="5" width="12" style="9" customWidth="1"/>
    <col min="6" max="6" width="11.6640625" style="9" customWidth="1"/>
    <col min="7" max="7" width="13.33203125" style="9" customWidth="1"/>
    <col min="8" max="8" width="11.1640625" style="9" bestFit="1" customWidth="1"/>
    <col min="9" max="9" width="8.83203125" style="9"/>
    <col min="10" max="10" width="9.83203125" style="9" bestFit="1" customWidth="1"/>
    <col min="11" max="11" width="12" style="9" bestFit="1" customWidth="1"/>
    <col min="12" max="12" width="11.1640625" style="9" bestFit="1" customWidth="1"/>
    <col min="13" max="16384" width="8.83203125" style="9"/>
  </cols>
  <sheetData>
    <row r="1" spans="1:8" x14ac:dyDescent="0.25">
      <c r="A1" s="7" t="s">
        <v>177</v>
      </c>
      <c r="B1" s="8">
        <v>2021</v>
      </c>
      <c r="C1" s="7"/>
      <c r="D1" s="7"/>
      <c r="F1" s="7" t="s">
        <v>18</v>
      </c>
      <c r="G1" s="7" t="s">
        <v>19</v>
      </c>
    </row>
    <row r="2" spans="1:8" x14ac:dyDescent="0.25">
      <c r="B2" s="7" t="s">
        <v>17</v>
      </c>
      <c r="C2" s="7" t="s">
        <v>88</v>
      </c>
      <c r="D2" s="7" t="s">
        <v>230</v>
      </c>
      <c r="E2" s="7" t="s">
        <v>231</v>
      </c>
      <c r="F2" s="9" t="s">
        <v>205</v>
      </c>
      <c r="G2" s="9" t="s">
        <v>206</v>
      </c>
      <c r="H2" s="9">
        <v>44197</v>
      </c>
    </row>
    <row r="3" spans="1:8" x14ac:dyDescent="0.25">
      <c r="A3" s="9" t="s">
        <v>75</v>
      </c>
    </row>
    <row r="4" spans="1:8" x14ac:dyDescent="0.25">
      <c r="A4" s="9" t="s">
        <v>76</v>
      </c>
    </row>
    <row r="5" spans="1:8" x14ac:dyDescent="0.25">
      <c r="A5" s="9" t="s">
        <v>153</v>
      </c>
      <c r="C5" s="21">
        <v>884.64</v>
      </c>
      <c r="D5" s="9">
        <v>1865.28</v>
      </c>
      <c r="E5" s="9">
        <v>4681.6400000000003</v>
      </c>
      <c r="F5" s="9">
        <v>600</v>
      </c>
    </row>
    <row r="6" spans="1:8" x14ac:dyDescent="0.25">
      <c r="A6" s="9" t="s">
        <v>78</v>
      </c>
      <c r="C6" s="21">
        <v>1373.89</v>
      </c>
      <c r="D6" s="9">
        <v>1826.23</v>
      </c>
      <c r="E6" s="9">
        <v>4676.78</v>
      </c>
      <c r="F6" s="9">
        <v>300</v>
      </c>
    </row>
    <row r="7" spans="1:8" x14ac:dyDescent="0.25">
      <c r="A7" s="9" t="s">
        <v>155</v>
      </c>
      <c r="C7" s="21">
        <v>3116.48</v>
      </c>
      <c r="D7" s="9">
        <v>3746.55</v>
      </c>
      <c r="E7" s="9">
        <v>4806.1000000000004</v>
      </c>
      <c r="F7" s="9">
        <v>1485</v>
      </c>
      <c r="G7" s="9">
        <v>1986.25</v>
      </c>
    </row>
    <row r="8" spans="1:8" x14ac:dyDescent="0.25">
      <c r="A8" s="9" t="s">
        <v>80</v>
      </c>
      <c r="C8" s="21">
        <v>3261.07</v>
      </c>
      <c r="D8" s="9">
        <v>7323.64</v>
      </c>
      <c r="E8" s="9">
        <v>7715.62</v>
      </c>
    </row>
    <row r="9" spans="1:8" x14ac:dyDescent="0.25">
      <c r="A9" s="9" t="s">
        <v>81</v>
      </c>
      <c r="B9" s="21">
        <v>4084.85</v>
      </c>
      <c r="C9" s="21">
        <v>7807.49</v>
      </c>
      <c r="D9" s="9">
        <v>7532.66</v>
      </c>
      <c r="E9" s="9">
        <v>8482.68</v>
      </c>
      <c r="G9" s="9">
        <v>300</v>
      </c>
    </row>
    <row r="10" spans="1:8" x14ac:dyDescent="0.25">
      <c r="A10" s="9" t="s">
        <v>154</v>
      </c>
      <c r="B10" s="21">
        <v>5075.21</v>
      </c>
      <c r="C10" s="21">
        <v>11329.09</v>
      </c>
      <c r="D10" s="9">
        <v>4261.17</v>
      </c>
      <c r="E10" s="9">
        <v>4501.97</v>
      </c>
      <c r="F10" s="9">
        <v>2000</v>
      </c>
    </row>
    <row r="11" spans="1:8" x14ac:dyDescent="0.25">
      <c r="A11" s="9" t="s">
        <v>83</v>
      </c>
      <c r="B11" s="21">
        <v>2659.65</v>
      </c>
      <c r="C11" s="21">
        <v>3784.39</v>
      </c>
      <c r="E11" s="9">
        <v>3988.64</v>
      </c>
      <c r="G11" s="9">
        <v>876</v>
      </c>
    </row>
    <row r="12" spans="1:8" x14ac:dyDescent="0.25">
      <c r="A12" s="9" t="s">
        <v>156</v>
      </c>
      <c r="C12" s="21">
        <v>3477.94</v>
      </c>
      <c r="D12" s="9">
        <v>1089.49</v>
      </c>
      <c r="E12" s="9">
        <v>2656.82</v>
      </c>
    </row>
    <row r="13" spans="1:8" x14ac:dyDescent="0.25">
      <c r="A13" s="9" t="s">
        <v>85</v>
      </c>
      <c r="C13" s="21">
        <v>2704.05</v>
      </c>
    </row>
    <row r="14" spans="1:8" x14ac:dyDescent="0.25">
      <c r="A14" s="9" t="s">
        <v>86</v>
      </c>
      <c r="B14" s="21">
        <v>541.5</v>
      </c>
      <c r="C14" s="21">
        <v>424.83</v>
      </c>
      <c r="F14" s="21">
        <v>3600</v>
      </c>
    </row>
    <row r="15" spans="1:8" x14ac:dyDescent="0.25">
      <c r="C15" s="26">
        <v>749</v>
      </c>
      <c r="D15" s="39" t="s">
        <v>208</v>
      </c>
      <c r="E15" s="39"/>
    </row>
    <row r="16" spans="1:8" x14ac:dyDescent="0.25">
      <c r="A16" s="9" t="s">
        <v>120</v>
      </c>
      <c r="B16" s="21">
        <f t="shared" ref="B16:G16" si="0">SUM(B3:B15)</f>
        <v>12361.21</v>
      </c>
      <c r="C16" s="21">
        <f t="shared" si="0"/>
        <v>38912.870000000003</v>
      </c>
      <c r="D16" s="21">
        <f t="shared" si="0"/>
        <v>27645.02</v>
      </c>
      <c r="E16" s="21">
        <f t="shared" si="0"/>
        <v>41510.25</v>
      </c>
      <c r="F16" s="21">
        <f t="shared" si="0"/>
        <v>7985</v>
      </c>
      <c r="G16" s="21">
        <f t="shared" si="0"/>
        <v>3162.25</v>
      </c>
    </row>
    <row r="18" spans="1:6" x14ac:dyDescent="0.25">
      <c r="A18" s="9" t="s">
        <v>159</v>
      </c>
      <c r="B18" s="9">
        <f>SUM(F16+G16)</f>
        <v>11147.25</v>
      </c>
      <c r="E18" s="30"/>
    </row>
    <row r="19" spans="1:6" x14ac:dyDescent="0.25">
      <c r="A19" s="9" t="s">
        <v>3</v>
      </c>
      <c r="B19" s="9">
        <f>SUM(D16+E16)</f>
        <v>69155.27</v>
      </c>
    </row>
    <row r="20" spans="1:6" x14ac:dyDescent="0.25">
      <c r="A20" s="9" t="s">
        <v>17</v>
      </c>
      <c r="B20" s="9">
        <f>SUM(B16)</f>
        <v>12361.21</v>
      </c>
    </row>
    <row r="21" spans="1:6" x14ac:dyDescent="0.25">
      <c r="A21" s="9" t="s">
        <v>168</v>
      </c>
      <c r="B21" s="9">
        <f>SUM(C16)</f>
        <v>38912.870000000003</v>
      </c>
    </row>
    <row r="23" spans="1:6" x14ac:dyDescent="0.25">
      <c r="A23" s="9" t="s">
        <v>240</v>
      </c>
      <c r="B23" s="9">
        <f>SUM(B18:B22)</f>
        <v>131576.6</v>
      </c>
    </row>
    <row r="24" spans="1:6" x14ac:dyDescent="0.25">
      <c r="A24" s="9" t="s">
        <v>254</v>
      </c>
      <c r="B24" s="9">
        <v>23065.75</v>
      </c>
    </row>
    <row r="25" spans="1:6" x14ac:dyDescent="0.25">
      <c r="A25" s="9" t="s">
        <v>240</v>
      </c>
      <c r="B25" s="9">
        <f>SUM(B23:B24)</f>
        <v>154642.35</v>
      </c>
    </row>
    <row r="30" spans="1:6" x14ac:dyDescent="0.25">
      <c r="C30" s="38"/>
      <c r="D30" s="38"/>
      <c r="E30" s="38"/>
      <c r="F30" s="38"/>
    </row>
  </sheetData>
  <mergeCells count="2">
    <mergeCell ref="C30:F30"/>
    <mergeCell ref="D15:E1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7964-44C3-448A-929D-DA42D1461A6A}">
  <dimension ref="A1:P72"/>
  <sheetViews>
    <sheetView zoomScale="115" zoomScaleNormal="115" workbookViewId="0">
      <selection activeCell="B10" sqref="B10"/>
    </sheetView>
  </sheetViews>
  <sheetFormatPr baseColWidth="10" defaultColWidth="8.83203125" defaultRowHeight="15" x14ac:dyDescent="0.2"/>
  <cols>
    <col min="1" max="1" width="12.1640625" customWidth="1"/>
    <col min="2" max="2" width="12.83203125" style="5" customWidth="1"/>
    <col min="3" max="3" width="13" style="5" customWidth="1"/>
    <col min="4" max="4" width="11.33203125" style="5" customWidth="1"/>
    <col min="5" max="5" width="6.1640625" style="5" customWidth="1"/>
    <col min="6" max="6" width="10.6640625" style="5" customWidth="1"/>
    <col min="7" max="7" width="10.83203125" style="5" customWidth="1"/>
    <col min="8" max="8" width="10.33203125" style="5" customWidth="1"/>
    <col min="10" max="10" width="11.5" customWidth="1"/>
    <col min="11" max="11" width="11.83203125" customWidth="1"/>
    <col min="12" max="12" width="10" style="10" customWidth="1"/>
  </cols>
  <sheetData>
    <row r="1" spans="1:12" x14ac:dyDescent="0.2">
      <c r="B1" s="40" t="s">
        <v>188</v>
      </c>
      <c r="C1" s="40"/>
      <c r="D1" s="40"/>
      <c r="F1" s="40" t="s">
        <v>238</v>
      </c>
      <c r="G1" s="40"/>
      <c r="H1" s="40"/>
    </row>
    <row r="2" spans="1:12" x14ac:dyDescent="0.2">
      <c r="B2" s="5" t="s">
        <v>192</v>
      </c>
      <c r="C2" s="5" t="s">
        <v>228</v>
      </c>
      <c r="D2" s="5" t="s">
        <v>187</v>
      </c>
      <c r="J2" s="2"/>
      <c r="K2" s="28"/>
      <c r="L2" s="29"/>
    </row>
    <row r="3" spans="1:12" x14ac:dyDescent="0.2">
      <c r="A3" s="16" t="s">
        <v>190</v>
      </c>
      <c r="D3" s="5">
        <v>9037.76</v>
      </c>
      <c r="H3" s="5">
        <v>27982</v>
      </c>
    </row>
    <row r="4" spans="1:12" x14ac:dyDescent="0.2">
      <c r="A4" t="s">
        <v>126</v>
      </c>
      <c r="B4" s="5">
        <v>20000</v>
      </c>
      <c r="C4" s="5">
        <v>-1529.93</v>
      </c>
      <c r="D4" s="5">
        <f>SUM(B4+C4)+(D3)</f>
        <v>27507.83</v>
      </c>
      <c r="F4" s="5">
        <v>1.65</v>
      </c>
      <c r="G4" s="5">
        <v>-18039.48</v>
      </c>
      <c r="H4" s="5">
        <f>SUM(F4+G4) +(H3)</f>
        <v>9944.1700000000019</v>
      </c>
    </row>
    <row r="5" spans="1:12" x14ac:dyDescent="0.2">
      <c r="A5" t="s">
        <v>76</v>
      </c>
      <c r="C5" s="5">
        <v>-11211.36</v>
      </c>
      <c r="D5" s="5">
        <f t="shared" ref="D5:D16" si="0">SUM(B5+C5)+(D4)</f>
        <v>16296.470000000001</v>
      </c>
      <c r="F5" s="5">
        <v>0.44</v>
      </c>
      <c r="G5" s="5">
        <v>-1265.45</v>
      </c>
      <c r="H5" s="5">
        <f t="shared" ref="H5:H10" si="1">SUM(F5+G5) +(H4)</f>
        <v>8679.1600000000017</v>
      </c>
    </row>
    <row r="6" spans="1:12" x14ac:dyDescent="0.2">
      <c r="A6" t="s">
        <v>153</v>
      </c>
      <c r="B6" s="5">
        <v>266293.43</v>
      </c>
      <c r="C6" s="5">
        <v>-267843.09999999998</v>
      </c>
      <c r="D6" s="5">
        <f t="shared" si="0"/>
        <v>14746.800000000017</v>
      </c>
      <c r="F6" s="5">
        <v>1400.23</v>
      </c>
      <c r="G6" s="5">
        <v>-2645.45</v>
      </c>
      <c r="H6" s="5">
        <f t="shared" si="1"/>
        <v>7433.9400000000023</v>
      </c>
    </row>
    <row r="7" spans="1:12" x14ac:dyDescent="0.2">
      <c r="A7" t="s">
        <v>78</v>
      </c>
      <c r="B7" s="5">
        <v>8176.9</v>
      </c>
      <c r="C7" s="5">
        <v>-11688.67</v>
      </c>
      <c r="D7" s="5">
        <f t="shared" si="0"/>
        <v>11235.030000000017</v>
      </c>
      <c r="F7" s="5">
        <v>0.28999999999999998</v>
      </c>
      <c r="G7" s="5">
        <v>-610.45000000000005</v>
      </c>
      <c r="H7" s="5">
        <f t="shared" si="1"/>
        <v>6823.7800000000025</v>
      </c>
    </row>
    <row r="8" spans="1:12" x14ac:dyDescent="0.2">
      <c r="A8" t="s">
        <v>79</v>
      </c>
      <c r="B8" s="5">
        <v>15140.38</v>
      </c>
      <c r="C8" s="5">
        <v>-5616.63</v>
      </c>
      <c r="D8" s="5">
        <f t="shared" si="0"/>
        <v>20758.780000000017</v>
      </c>
      <c r="F8" s="5">
        <v>0.13</v>
      </c>
      <c r="H8" s="5">
        <f t="shared" si="1"/>
        <v>6823.9100000000026</v>
      </c>
    </row>
    <row r="9" spans="1:12" x14ac:dyDescent="0.2">
      <c r="A9" t="s">
        <v>80</v>
      </c>
      <c r="B9" s="5">
        <v>18300.330000000002</v>
      </c>
      <c r="C9" s="5">
        <v>-9320.61</v>
      </c>
      <c r="D9" s="5">
        <f t="shared" si="0"/>
        <v>29738.500000000018</v>
      </c>
      <c r="F9" s="5">
        <v>0.06</v>
      </c>
      <c r="H9" s="5">
        <f t="shared" si="1"/>
        <v>6823.970000000003</v>
      </c>
    </row>
    <row r="10" spans="1:12" x14ac:dyDescent="0.2">
      <c r="A10" t="s">
        <v>81</v>
      </c>
      <c r="B10" s="5">
        <v>39936.71</v>
      </c>
      <c r="C10" s="5">
        <v>-9005.73</v>
      </c>
      <c r="D10" s="5">
        <f t="shared" si="0"/>
        <v>60669.480000000018</v>
      </c>
      <c r="F10" s="5">
        <v>0.06</v>
      </c>
      <c r="G10" s="5">
        <v>-6824.03</v>
      </c>
      <c r="H10" s="5">
        <f t="shared" si="1"/>
        <v>0</v>
      </c>
    </row>
    <row r="11" spans="1:12" x14ac:dyDescent="0.2">
      <c r="A11" t="s">
        <v>154</v>
      </c>
      <c r="B11" s="5">
        <v>27167.439999999999</v>
      </c>
      <c r="C11" s="5">
        <v>-6796.39</v>
      </c>
      <c r="D11" s="5">
        <f t="shared" si="0"/>
        <v>81040.530000000013</v>
      </c>
    </row>
    <row r="12" spans="1:12" x14ac:dyDescent="0.2">
      <c r="A12" t="s">
        <v>83</v>
      </c>
      <c r="B12" s="5">
        <v>11308.68</v>
      </c>
      <c r="C12" s="5">
        <v>-6483.67</v>
      </c>
      <c r="D12" s="5">
        <f t="shared" si="0"/>
        <v>85865.540000000008</v>
      </c>
    </row>
    <row r="13" spans="1:12" x14ac:dyDescent="0.2">
      <c r="A13" t="s">
        <v>198</v>
      </c>
      <c r="B13" s="5">
        <v>1088.69</v>
      </c>
      <c r="C13" s="5">
        <v>-2482.65</v>
      </c>
      <c r="D13" s="5">
        <f t="shared" si="0"/>
        <v>84471.58</v>
      </c>
    </row>
    <row r="14" spans="1:12" x14ac:dyDescent="0.2">
      <c r="A14" t="s">
        <v>199</v>
      </c>
      <c r="B14" s="5">
        <v>6135.56</v>
      </c>
      <c r="C14" s="5">
        <v>-11181.39</v>
      </c>
      <c r="D14" s="5">
        <f t="shared" si="0"/>
        <v>79425.75</v>
      </c>
    </row>
    <row r="15" spans="1:12" x14ac:dyDescent="0.2">
      <c r="A15" t="s">
        <v>85</v>
      </c>
      <c r="B15" s="5">
        <v>23601.919999999998</v>
      </c>
      <c r="C15" s="5">
        <v>-33565.4</v>
      </c>
      <c r="D15" s="5">
        <f t="shared" si="0"/>
        <v>69462.26999999999</v>
      </c>
    </row>
    <row r="16" spans="1:12" x14ac:dyDescent="0.2">
      <c r="A16" t="s">
        <v>189</v>
      </c>
      <c r="B16" s="5">
        <v>7270.38</v>
      </c>
      <c r="C16" s="5">
        <v>-13278.18</v>
      </c>
      <c r="D16" s="5">
        <f t="shared" si="0"/>
        <v>63454.469999999987</v>
      </c>
    </row>
    <row r="18" spans="1:16" x14ac:dyDescent="0.2">
      <c r="A18" t="s">
        <v>197</v>
      </c>
      <c r="B18" s="5">
        <f>SUM(B4:B17)+(D3)</f>
        <v>453458.18000000005</v>
      </c>
      <c r="C18" s="5">
        <f>SUM(C4:C17)</f>
        <v>-390003.70999999996</v>
      </c>
      <c r="D18" s="34">
        <f>SUM(B18:C18)</f>
        <v>63454.470000000088</v>
      </c>
      <c r="F18" s="5">
        <f>SUM(F4:F17)</f>
        <v>1402.86</v>
      </c>
      <c r="G18" s="5">
        <f>SUM(G4:G17)</f>
        <v>-29384.86</v>
      </c>
    </row>
    <row r="19" spans="1:16" x14ac:dyDescent="0.2">
      <c r="C19" s="5">
        <v>258261.87</v>
      </c>
      <c r="F19" s="5">
        <v>-1400</v>
      </c>
      <c r="G19" s="5">
        <v>1400</v>
      </c>
    </row>
    <row r="20" spans="1:16" x14ac:dyDescent="0.2">
      <c r="A20" s="18"/>
      <c r="B20" s="5" t="s">
        <v>250</v>
      </c>
      <c r="C20" s="34">
        <f>SUM(C18:C19)</f>
        <v>-131741.83999999997</v>
      </c>
      <c r="F20" s="33"/>
      <c r="G20" s="32">
        <v>6824.03</v>
      </c>
    </row>
    <row r="21" spans="1:16" x14ac:dyDescent="0.2">
      <c r="F21" s="33"/>
      <c r="G21" s="33">
        <f>SUM(G18:G20)</f>
        <v>-21160.83</v>
      </c>
    </row>
    <row r="22" spans="1:16" x14ac:dyDescent="0.2">
      <c r="F22" s="33"/>
      <c r="G22" s="33"/>
    </row>
    <row r="23" spans="1:16" x14ac:dyDescent="0.2">
      <c r="F23" s="33"/>
      <c r="G23" s="33"/>
    </row>
    <row r="24" spans="1:16" x14ac:dyDescent="0.2">
      <c r="L24" s="2"/>
      <c r="P24" s="10"/>
    </row>
    <row r="25" spans="1:16" x14ac:dyDescent="0.2">
      <c r="A25" s="2"/>
      <c r="F25" s="28"/>
      <c r="G25" s="28"/>
      <c r="L25" s="2"/>
      <c r="P25" s="10"/>
    </row>
    <row r="26" spans="1:16" x14ac:dyDescent="0.2">
      <c r="A26" s="2"/>
      <c r="D26" s="28"/>
      <c r="E26" s="28"/>
      <c r="F26" s="28"/>
      <c r="G26" s="29"/>
      <c r="L26" s="2"/>
      <c r="P26" s="10"/>
    </row>
    <row r="27" spans="1:16" x14ac:dyDescent="0.2">
      <c r="A27" s="2"/>
      <c r="D27" s="28"/>
      <c r="E27" s="28"/>
      <c r="F27" s="28"/>
      <c r="G27" s="29"/>
      <c r="L27" s="2"/>
      <c r="P27" s="10"/>
    </row>
    <row r="28" spans="1:16" x14ac:dyDescent="0.2">
      <c r="A28" s="2"/>
      <c r="D28" s="28"/>
      <c r="E28" s="28"/>
      <c r="F28" s="28"/>
      <c r="G28" s="29"/>
      <c r="L28" s="2"/>
      <c r="P28" s="10"/>
    </row>
    <row r="29" spans="1:16" x14ac:dyDescent="0.2">
      <c r="A29" s="2"/>
      <c r="D29" s="28"/>
      <c r="E29" s="28"/>
      <c r="F29" s="28"/>
      <c r="G29" s="29"/>
      <c r="L29" s="2"/>
      <c r="P29" s="10"/>
    </row>
    <row r="30" spans="1:16" x14ac:dyDescent="0.2">
      <c r="A30" s="2"/>
      <c r="D30" s="28"/>
      <c r="E30" s="28"/>
      <c r="F30" s="28"/>
      <c r="G30" s="29"/>
      <c r="L30" s="2"/>
      <c r="P30" s="10"/>
    </row>
    <row r="31" spans="1:16" x14ac:dyDescent="0.2">
      <c r="A31" s="2"/>
      <c r="D31" s="28"/>
      <c r="E31" s="28"/>
      <c r="F31" s="28"/>
      <c r="G31" s="29"/>
      <c r="L31" s="2"/>
      <c r="P31" s="10"/>
    </row>
    <row r="32" spans="1:16" x14ac:dyDescent="0.2">
      <c r="A32" s="2"/>
      <c r="D32" s="28"/>
      <c r="E32" s="28"/>
      <c r="F32" s="28"/>
      <c r="G32" s="29"/>
      <c r="L32" s="2"/>
      <c r="P32" s="10"/>
    </row>
    <row r="33" spans="1:16" x14ac:dyDescent="0.2">
      <c r="A33" s="2"/>
      <c r="D33" s="28"/>
      <c r="E33" s="28"/>
      <c r="F33" s="28"/>
      <c r="G33" s="29"/>
      <c r="L33" s="2"/>
      <c r="P33" s="10"/>
    </row>
    <row r="34" spans="1:16" x14ac:dyDescent="0.2">
      <c r="A34" s="2"/>
      <c r="D34" s="28"/>
      <c r="E34" s="28"/>
      <c r="F34" s="28"/>
      <c r="G34" s="29"/>
      <c r="L34" s="2"/>
      <c r="P34" s="10"/>
    </row>
    <row r="35" spans="1:16" x14ac:dyDescent="0.2">
      <c r="A35" s="2"/>
      <c r="D35" s="28"/>
      <c r="E35" s="28"/>
      <c r="F35" s="28"/>
      <c r="G35" s="29"/>
      <c r="L35" s="2"/>
      <c r="P35" s="10"/>
    </row>
    <row r="36" spans="1:16" x14ac:dyDescent="0.2">
      <c r="A36" s="2"/>
      <c r="D36" s="28"/>
      <c r="E36" s="28"/>
      <c r="F36" s="28"/>
      <c r="G36" s="29"/>
      <c r="L36" s="2"/>
      <c r="P36" s="10"/>
    </row>
    <row r="37" spans="1:16" x14ac:dyDescent="0.2">
      <c r="A37" s="2"/>
      <c r="D37" s="28"/>
      <c r="E37" s="28"/>
      <c r="F37" s="28"/>
      <c r="G37" s="29"/>
      <c r="L37" s="2"/>
      <c r="P37" s="10"/>
    </row>
    <row r="38" spans="1:16" x14ac:dyDescent="0.2">
      <c r="A38" s="2"/>
      <c r="D38" s="28"/>
      <c r="E38" s="28"/>
      <c r="F38" s="28"/>
      <c r="G38" s="29"/>
      <c r="L38" s="2"/>
      <c r="P38" s="10"/>
    </row>
    <row r="39" spans="1:16" x14ac:dyDescent="0.2">
      <c r="A39" s="2"/>
      <c r="D39" s="28"/>
      <c r="E39" s="28"/>
      <c r="F39" s="28"/>
      <c r="G39" s="29"/>
      <c r="L39" s="2"/>
      <c r="P39" s="10"/>
    </row>
    <row r="40" spans="1:16" x14ac:dyDescent="0.2">
      <c r="A40" s="2"/>
      <c r="D40" s="28"/>
      <c r="E40" s="28"/>
      <c r="F40" s="28"/>
      <c r="G40" s="29"/>
      <c r="L40" s="2"/>
      <c r="P40" s="10"/>
    </row>
    <row r="41" spans="1:16" x14ac:dyDescent="0.2">
      <c r="A41" s="2"/>
      <c r="D41" s="28"/>
      <c r="E41" s="28"/>
      <c r="F41" s="28"/>
      <c r="G41" s="29"/>
      <c r="L41" s="2"/>
      <c r="P41" s="10"/>
    </row>
    <row r="42" spans="1:16" x14ac:dyDescent="0.2">
      <c r="A42" s="2"/>
      <c r="D42" s="28"/>
      <c r="E42" s="28"/>
      <c r="F42" s="28"/>
      <c r="G42" s="29"/>
      <c r="L42" s="2"/>
      <c r="P42" s="10"/>
    </row>
    <row r="43" spans="1:16" x14ac:dyDescent="0.2">
      <c r="A43" s="2"/>
      <c r="D43" s="28"/>
      <c r="E43" s="28"/>
      <c r="F43" s="28"/>
      <c r="G43" s="29"/>
      <c r="L43" s="2"/>
      <c r="P43" s="10"/>
    </row>
    <row r="44" spans="1:16" x14ac:dyDescent="0.2">
      <c r="A44" s="2"/>
      <c r="L44" s="2"/>
      <c r="P44" s="10"/>
    </row>
    <row r="45" spans="1:16" x14ac:dyDescent="0.2">
      <c r="A45" s="2"/>
      <c r="L45" s="2"/>
      <c r="P45" s="10"/>
    </row>
    <row r="46" spans="1:16" x14ac:dyDescent="0.2">
      <c r="A46" s="2"/>
      <c r="L46" s="2"/>
      <c r="P46" s="10"/>
    </row>
    <row r="47" spans="1:16" x14ac:dyDescent="0.2">
      <c r="A47" s="2"/>
      <c r="L47" s="2"/>
      <c r="P47" s="10"/>
    </row>
    <row r="48" spans="1:16" x14ac:dyDescent="0.2">
      <c r="L48" s="2"/>
      <c r="P48" s="10"/>
    </row>
    <row r="49" spans="12:16" x14ac:dyDescent="0.2">
      <c r="L49" s="2"/>
      <c r="P49" s="10"/>
    </row>
    <row r="50" spans="12:16" x14ac:dyDescent="0.2">
      <c r="L50" s="2"/>
      <c r="P50" s="10"/>
    </row>
    <row r="51" spans="12:16" x14ac:dyDescent="0.2">
      <c r="L51" s="2"/>
      <c r="P51" s="10"/>
    </row>
    <row r="52" spans="12:16" x14ac:dyDescent="0.2">
      <c r="L52" s="2"/>
      <c r="P52" s="10"/>
    </row>
    <row r="53" spans="12:16" x14ac:dyDescent="0.2">
      <c r="L53" s="2"/>
      <c r="P53" s="10"/>
    </row>
    <row r="54" spans="12:16" x14ac:dyDescent="0.2">
      <c r="L54" s="2"/>
      <c r="P54" s="10"/>
    </row>
    <row r="55" spans="12:16" x14ac:dyDescent="0.2">
      <c r="L55" s="2"/>
      <c r="P55" s="10"/>
    </row>
    <row r="56" spans="12:16" x14ac:dyDescent="0.2">
      <c r="L56" s="2"/>
      <c r="P56" s="10"/>
    </row>
    <row r="57" spans="12:16" x14ac:dyDescent="0.2">
      <c r="L57" s="2"/>
      <c r="P57" s="10"/>
    </row>
    <row r="58" spans="12:16" x14ac:dyDescent="0.2">
      <c r="L58" s="2"/>
      <c r="P58" s="10"/>
    </row>
    <row r="59" spans="12:16" x14ac:dyDescent="0.2">
      <c r="L59" s="2"/>
      <c r="P59" s="10"/>
    </row>
    <row r="60" spans="12:16" x14ac:dyDescent="0.2">
      <c r="L60" s="2"/>
      <c r="P60" s="10"/>
    </row>
    <row r="61" spans="12:16" x14ac:dyDescent="0.2">
      <c r="L61" s="2"/>
      <c r="P61" s="10"/>
    </row>
    <row r="62" spans="12:16" x14ac:dyDescent="0.2">
      <c r="L62" s="2"/>
      <c r="P62" s="10"/>
    </row>
    <row r="63" spans="12:16" x14ac:dyDescent="0.2">
      <c r="L63" s="2"/>
      <c r="P63" s="10"/>
    </row>
    <row r="64" spans="12:16" x14ac:dyDescent="0.2">
      <c r="L64" s="2"/>
      <c r="P64" s="10"/>
    </row>
    <row r="65" spans="12:16" x14ac:dyDescent="0.2">
      <c r="L65" s="2"/>
      <c r="P65" s="10"/>
    </row>
    <row r="66" spans="12:16" x14ac:dyDescent="0.2">
      <c r="L66" s="2"/>
      <c r="P66" s="10"/>
    </row>
    <row r="67" spans="12:16" x14ac:dyDescent="0.2">
      <c r="L67" s="2"/>
      <c r="P67" s="10"/>
    </row>
    <row r="68" spans="12:16" x14ac:dyDescent="0.2">
      <c r="L68" s="2"/>
      <c r="P68" s="10"/>
    </row>
    <row r="69" spans="12:16" x14ac:dyDescent="0.2">
      <c r="L69" s="2"/>
      <c r="P69" s="10"/>
    </row>
    <row r="70" spans="12:16" x14ac:dyDescent="0.2">
      <c r="L70" s="2"/>
      <c r="P70" s="10"/>
    </row>
    <row r="71" spans="12:16" x14ac:dyDescent="0.2">
      <c r="L71" s="2"/>
      <c r="P71" s="10"/>
    </row>
    <row r="72" spans="12:16" x14ac:dyDescent="0.2">
      <c r="L72" s="2"/>
      <c r="P72" s="10"/>
    </row>
  </sheetData>
  <mergeCells count="2">
    <mergeCell ref="B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863C-81E3-442F-9E64-EF12B3DDEC46}">
  <dimension ref="A1:D23"/>
  <sheetViews>
    <sheetView topLeftCell="A4" zoomScale="115" zoomScaleNormal="115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17.6640625" style="2" customWidth="1"/>
    <col min="3" max="3" width="51.83203125" customWidth="1"/>
    <col min="4" max="4" width="12.83203125" style="10" customWidth="1"/>
    <col min="5" max="5" width="15.1640625" customWidth="1"/>
  </cols>
  <sheetData>
    <row r="1" spans="1:4" x14ac:dyDescent="0.2">
      <c r="A1" s="4">
        <v>2021</v>
      </c>
      <c r="B1" s="2" t="s">
        <v>249</v>
      </c>
      <c r="C1" t="s">
        <v>247</v>
      </c>
      <c r="D1" s="10" t="s">
        <v>244</v>
      </c>
    </row>
    <row r="2" spans="1:4" x14ac:dyDescent="0.2">
      <c r="A2" s="3" t="s">
        <v>7</v>
      </c>
      <c r="B2" s="2" t="s">
        <v>9</v>
      </c>
      <c r="C2" t="s">
        <v>110</v>
      </c>
    </row>
    <row r="3" spans="1:4" x14ac:dyDescent="0.2">
      <c r="A3" s="3">
        <v>44210</v>
      </c>
      <c r="B3" s="2">
        <v>-100</v>
      </c>
      <c r="C3" t="s">
        <v>111</v>
      </c>
    </row>
    <row r="4" spans="1:4" x14ac:dyDescent="0.2">
      <c r="A4" s="3">
        <v>44225</v>
      </c>
      <c r="B4" s="15">
        <v>-20000</v>
      </c>
      <c r="C4" t="s">
        <v>112</v>
      </c>
    </row>
    <row r="5" spans="1:4" x14ac:dyDescent="0.2">
      <c r="A5" s="3">
        <v>44263</v>
      </c>
      <c r="B5" s="2">
        <v>258261.87</v>
      </c>
      <c r="C5" t="s">
        <v>243</v>
      </c>
    </row>
    <row r="6" spans="1:4" x14ac:dyDescent="0.2">
      <c r="A6" s="3">
        <v>44279</v>
      </c>
      <c r="B6" s="2">
        <v>-258261.87</v>
      </c>
      <c r="C6" t="s">
        <v>183</v>
      </c>
      <c r="D6" s="10">
        <v>258261.87</v>
      </c>
    </row>
    <row r="7" spans="1:4" x14ac:dyDescent="0.2">
      <c r="A7" s="3">
        <v>44293</v>
      </c>
      <c r="B7" s="15">
        <v>6.47</v>
      </c>
      <c r="C7" t="s">
        <v>209</v>
      </c>
      <c r="D7" s="10">
        <v>4138</v>
      </c>
    </row>
    <row r="8" spans="1:4" x14ac:dyDescent="0.2">
      <c r="A8" s="3">
        <v>44294</v>
      </c>
      <c r="B8" s="2">
        <v>-4038</v>
      </c>
      <c r="C8" t="s">
        <v>113</v>
      </c>
    </row>
    <row r="9" spans="1:4" x14ac:dyDescent="0.2">
      <c r="A9" s="3">
        <v>44404</v>
      </c>
      <c r="B9" s="2">
        <v>4138</v>
      </c>
      <c r="C9" t="s">
        <v>163</v>
      </c>
    </row>
    <row r="10" spans="1:4" x14ac:dyDescent="0.2">
      <c r="A10" s="3">
        <v>44530</v>
      </c>
      <c r="B10" s="2">
        <v>1303.17</v>
      </c>
      <c r="C10" t="s">
        <v>165</v>
      </c>
    </row>
    <row r="11" spans="1:4" x14ac:dyDescent="0.2">
      <c r="A11" s="3">
        <v>44516</v>
      </c>
      <c r="B11" s="15">
        <v>30000</v>
      </c>
      <c r="C11" t="s">
        <v>149</v>
      </c>
    </row>
    <row r="12" spans="1:4" x14ac:dyDescent="0.2">
      <c r="A12" s="3" t="s">
        <v>120</v>
      </c>
      <c r="B12" s="2">
        <f>SUM(B3:B11)</f>
        <v>11309.64</v>
      </c>
    </row>
    <row r="15" spans="1:4" x14ac:dyDescent="0.2">
      <c r="C15" t="s">
        <v>248</v>
      </c>
    </row>
    <row r="16" spans="1:4" x14ac:dyDescent="0.2">
      <c r="A16" s="3">
        <v>44201</v>
      </c>
      <c r="B16" s="15">
        <v>-4950.26</v>
      </c>
      <c r="C16" t="s">
        <v>181</v>
      </c>
    </row>
    <row r="17" spans="1:4" x14ac:dyDescent="0.2">
      <c r="A17" s="3">
        <v>44201</v>
      </c>
      <c r="B17" s="2">
        <v>-1303.17</v>
      </c>
      <c r="C17" t="s">
        <v>182</v>
      </c>
    </row>
    <row r="18" spans="1:4" x14ac:dyDescent="0.2">
      <c r="A18" s="3">
        <v>44201</v>
      </c>
      <c r="B18" s="15">
        <v>-2456.6799999999998</v>
      </c>
      <c r="C18" t="s">
        <v>186</v>
      </c>
    </row>
    <row r="19" spans="1:4" x14ac:dyDescent="0.2">
      <c r="A19" s="3">
        <v>44201</v>
      </c>
      <c r="B19" s="15">
        <v>-3664.36</v>
      </c>
      <c r="C19" t="s">
        <v>184</v>
      </c>
    </row>
    <row r="20" spans="1:4" x14ac:dyDescent="0.2">
      <c r="A20" s="3">
        <v>44201</v>
      </c>
      <c r="B20" s="15">
        <v>-2201.96</v>
      </c>
      <c r="C20" t="s">
        <v>185</v>
      </c>
      <c r="D20" s="10">
        <v>1400</v>
      </c>
    </row>
    <row r="21" spans="1:4" x14ac:dyDescent="0.2">
      <c r="A21" s="3">
        <v>44262</v>
      </c>
      <c r="B21" s="2">
        <v>1400</v>
      </c>
      <c r="C21" t="s">
        <v>232</v>
      </c>
      <c r="D21" s="10">
        <v>-1400</v>
      </c>
    </row>
    <row r="22" spans="1:4" x14ac:dyDescent="0.2">
      <c r="A22" s="3">
        <v>44280</v>
      </c>
      <c r="B22" s="2">
        <v>-1400</v>
      </c>
      <c r="C22" t="s">
        <v>233</v>
      </c>
    </row>
    <row r="23" spans="1:4" x14ac:dyDescent="0.2">
      <c r="B23" s="2">
        <f>SUM(B16:B22)</f>
        <v>-14576.43</v>
      </c>
    </row>
  </sheetData>
  <phoneticPr fontId="3" type="noConversion"/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EBC6-AFE0-4CA6-AB09-026B2FC9B664}">
  <sheetPr>
    <pageSetUpPr fitToPage="1"/>
  </sheetPr>
  <dimension ref="A1:N23"/>
  <sheetViews>
    <sheetView topLeftCell="A3" workbookViewId="0">
      <selection activeCell="A24" sqref="A1:N24"/>
    </sheetView>
  </sheetViews>
  <sheetFormatPr baseColWidth="10" defaultColWidth="27.5" defaultRowHeight="15" x14ac:dyDescent="0.2"/>
  <cols>
    <col min="1" max="1" width="22" customWidth="1"/>
    <col min="2" max="2" width="8.33203125" style="10" customWidth="1"/>
    <col min="3" max="3" width="9.1640625" style="10" customWidth="1"/>
    <col min="4" max="4" width="10" style="10" customWidth="1"/>
    <col min="5" max="5" width="9.5" style="10" customWidth="1"/>
    <col min="6" max="6" width="7.5" style="10" customWidth="1"/>
    <col min="7" max="7" width="9.5" style="10" customWidth="1"/>
    <col min="8" max="8" width="9.83203125" style="10" customWidth="1"/>
    <col min="9" max="9" width="9.1640625" style="10" customWidth="1"/>
    <col min="10" max="10" width="8.1640625" style="10" customWidth="1"/>
    <col min="11" max="11" width="7.83203125" style="10" customWidth="1"/>
    <col min="12" max="12" width="8.83203125" style="10" customWidth="1"/>
    <col min="13" max="13" width="7.5" style="10" customWidth="1"/>
    <col min="14" max="14" width="12.1640625" style="10" customWidth="1"/>
  </cols>
  <sheetData>
    <row r="1" spans="1:14" x14ac:dyDescent="0.2">
      <c r="A1" t="s">
        <v>121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0" t="s">
        <v>16</v>
      </c>
    </row>
    <row r="2" spans="1:14" x14ac:dyDescent="0.2">
      <c r="A2" t="s">
        <v>53</v>
      </c>
      <c r="D2" s="10">
        <v>6242.75</v>
      </c>
      <c r="N2" s="10">
        <f>SUM(B2:M2)</f>
        <v>6242.75</v>
      </c>
    </row>
    <row r="3" spans="1:14" x14ac:dyDescent="0.2">
      <c r="A3" t="s">
        <v>54</v>
      </c>
      <c r="D3" s="10">
        <f>SUM(610.45+146.8)</f>
        <v>757.25</v>
      </c>
      <c r="E3" s="10">
        <v>610.45000000000005</v>
      </c>
      <c r="F3" s="10">
        <v>610.45000000000005</v>
      </c>
      <c r="G3" s="10">
        <v>610.45000000000005</v>
      </c>
      <c r="J3" s="10">
        <v>463.65</v>
      </c>
      <c r="K3" s="10">
        <v>610.45000000000005</v>
      </c>
      <c r="L3" s="10">
        <v>610.45000000000005</v>
      </c>
      <c r="M3" s="10">
        <v>610.45000000000005</v>
      </c>
      <c r="N3" s="10">
        <f t="shared" ref="N3:N21" si="0">SUM(B3:M3)</f>
        <v>4883.6000000000004</v>
      </c>
    </row>
    <row r="4" spans="1:14" x14ac:dyDescent="0.2">
      <c r="A4" t="s">
        <v>217</v>
      </c>
      <c r="D4" s="10">
        <v>70</v>
      </c>
      <c r="N4" s="10">
        <f t="shared" si="0"/>
        <v>70</v>
      </c>
    </row>
    <row r="5" spans="1:14" x14ac:dyDescent="0.2">
      <c r="A5" t="s">
        <v>56</v>
      </c>
      <c r="G5" s="10">
        <v>153</v>
      </c>
      <c r="H5" s="10">
        <v>153</v>
      </c>
      <c r="I5" s="10">
        <v>50</v>
      </c>
      <c r="J5" s="10">
        <v>306</v>
      </c>
      <c r="N5" s="10">
        <f t="shared" si="0"/>
        <v>662</v>
      </c>
    </row>
    <row r="6" spans="1:14" x14ac:dyDescent="0.2">
      <c r="A6" t="s">
        <v>57</v>
      </c>
      <c r="G6" s="10">
        <v>1623.61</v>
      </c>
      <c r="H6" s="10">
        <v>1779.39</v>
      </c>
      <c r="I6" s="10">
        <v>974.75</v>
      </c>
      <c r="J6" s="10">
        <v>277.5</v>
      </c>
      <c r="N6" s="10">
        <f t="shared" si="0"/>
        <v>4655.25</v>
      </c>
    </row>
    <row r="7" spans="1:14" x14ac:dyDescent="0.2">
      <c r="A7" t="s">
        <v>222</v>
      </c>
      <c r="N7" s="10">
        <f t="shared" si="0"/>
        <v>0</v>
      </c>
    </row>
    <row r="8" spans="1:14" x14ac:dyDescent="0.2">
      <c r="A8" t="s">
        <v>212</v>
      </c>
      <c r="N8" s="10">
        <f t="shared" si="0"/>
        <v>0</v>
      </c>
    </row>
    <row r="9" spans="1:14" x14ac:dyDescent="0.2">
      <c r="A9" t="s">
        <v>115</v>
      </c>
      <c r="N9" s="10">
        <f t="shared" si="0"/>
        <v>0</v>
      </c>
    </row>
    <row r="10" spans="1:14" x14ac:dyDescent="0.2">
      <c r="A10" t="s">
        <v>218</v>
      </c>
      <c r="N10" s="10">
        <f t="shared" si="0"/>
        <v>0</v>
      </c>
    </row>
    <row r="11" spans="1:14" x14ac:dyDescent="0.2">
      <c r="A11" t="s">
        <v>61</v>
      </c>
      <c r="E11" s="10">
        <v>660</v>
      </c>
      <c r="N11" s="10">
        <f t="shared" si="0"/>
        <v>660</v>
      </c>
    </row>
    <row r="12" spans="1:14" x14ac:dyDescent="0.2">
      <c r="A12" t="s">
        <v>62</v>
      </c>
      <c r="E12" s="10">
        <v>15.93</v>
      </c>
      <c r="G12" s="10">
        <v>18.68</v>
      </c>
      <c r="N12" s="10">
        <f t="shared" si="0"/>
        <v>34.61</v>
      </c>
    </row>
    <row r="13" spans="1:14" x14ac:dyDescent="0.2">
      <c r="A13" t="s">
        <v>219</v>
      </c>
      <c r="E13" s="10">
        <v>197.98</v>
      </c>
      <c r="N13" s="10">
        <f t="shared" si="0"/>
        <v>197.98</v>
      </c>
    </row>
    <row r="14" spans="1:14" x14ac:dyDescent="0.2">
      <c r="A14" t="s">
        <v>63</v>
      </c>
      <c r="B14" s="10">
        <v>126</v>
      </c>
      <c r="C14" s="10">
        <v>117</v>
      </c>
      <c r="D14" s="10">
        <v>69</v>
      </c>
      <c r="E14" s="10">
        <v>69</v>
      </c>
      <c r="F14" s="10">
        <v>71</v>
      </c>
      <c r="G14" s="10">
        <v>86</v>
      </c>
      <c r="H14" s="10">
        <v>188</v>
      </c>
      <c r="I14" s="10">
        <v>171</v>
      </c>
      <c r="J14" s="10">
        <v>128</v>
      </c>
      <c r="K14" s="10">
        <v>96</v>
      </c>
      <c r="L14" s="10">
        <v>70</v>
      </c>
      <c r="M14" s="10">
        <v>70</v>
      </c>
      <c r="N14" s="10">
        <f t="shared" si="0"/>
        <v>1261</v>
      </c>
    </row>
    <row r="15" spans="1:14" x14ac:dyDescent="0.2">
      <c r="A15" t="s">
        <v>214</v>
      </c>
      <c r="E15" s="10">
        <f>SUM(150+50)</f>
        <v>200</v>
      </c>
      <c r="F15" s="10">
        <v>6.44</v>
      </c>
      <c r="G15" s="10">
        <v>662.65</v>
      </c>
      <c r="H15" s="10">
        <v>110</v>
      </c>
      <c r="N15" s="10">
        <f t="shared" si="0"/>
        <v>979.08999999999992</v>
      </c>
    </row>
    <row r="16" spans="1:14" x14ac:dyDescent="0.2">
      <c r="A16" t="s">
        <v>220</v>
      </c>
      <c r="N16" s="10">
        <f t="shared" si="0"/>
        <v>0</v>
      </c>
    </row>
    <row r="17" spans="1:14" x14ac:dyDescent="0.2">
      <c r="A17" t="s">
        <v>160</v>
      </c>
      <c r="G17" s="10">
        <v>445</v>
      </c>
      <c r="N17" s="10">
        <f t="shared" si="0"/>
        <v>445</v>
      </c>
    </row>
    <row r="18" spans="1:14" x14ac:dyDescent="0.2">
      <c r="A18" t="s">
        <v>164</v>
      </c>
      <c r="N18" s="10">
        <f t="shared" si="0"/>
        <v>0</v>
      </c>
    </row>
    <row r="19" spans="1:14" x14ac:dyDescent="0.2">
      <c r="A19" t="s">
        <v>161</v>
      </c>
      <c r="N19" s="10">
        <f t="shared" si="0"/>
        <v>0</v>
      </c>
    </row>
    <row r="20" spans="1:14" x14ac:dyDescent="0.2">
      <c r="A20" t="s">
        <v>213</v>
      </c>
      <c r="C20" s="10">
        <v>7.69</v>
      </c>
      <c r="G20" s="10">
        <v>41.56</v>
      </c>
      <c r="I20" s="10">
        <v>20.75</v>
      </c>
      <c r="K20" s="10">
        <v>9.1999999999999993</v>
      </c>
      <c r="N20" s="10">
        <f t="shared" si="0"/>
        <v>79.2</v>
      </c>
    </row>
    <row r="21" spans="1:14" x14ac:dyDescent="0.2">
      <c r="A21" t="s">
        <v>68</v>
      </c>
      <c r="F21" s="10">
        <v>71.7</v>
      </c>
      <c r="N21" s="10">
        <f t="shared" si="0"/>
        <v>71.7</v>
      </c>
    </row>
    <row r="22" spans="1:14" x14ac:dyDescent="0.2">
      <c r="A22" t="s">
        <v>74</v>
      </c>
      <c r="N22" s="10">
        <f>SUM(N2:N21)</f>
        <v>20242.18</v>
      </c>
    </row>
    <row r="23" spans="1:14" x14ac:dyDescent="0.2">
      <c r="B23" s="10">
        <f>SUM(B2:B22)</f>
        <v>126</v>
      </c>
      <c r="C23" s="10">
        <f t="shared" ref="C23:M23" si="1">SUM(C2:C22)</f>
        <v>124.69</v>
      </c>
      <c r="D23" s="10">
        <f t="shared" si="1"/>
        <v>7139</v>
      </c>
      <c r="E23" s="10">
        <f t="shared" si="1"/>
        <v>1753.3600000000001</v>
      </c>
      <c r="F23" s="10">
        <f t="shared" si="1"/>
        <v>759.59000000000015</v>
      </c>
      <c r="G23" s="10">
        <f t="shared" si="1"/>
        <v>3640.95</v>
      </c>
      <c r="H23" s="10">
        <f t="shared" si="1"/>
        <v>2230.3900000000003</v>
      </c>
      <c r="I23" s="10">
        <f t="shared" si="1"/>
        <v>1216.5</v>
      </c>
      <c r="J23" s="10">
        <f t="shared" si="1"/>
        <v>1175.1500000000001</v>
      </c>
      <c r="K23" s="10">
        <f t="shared" si="1"/>
        <v>715.65000000000009</v>
      </c>
      <c r="L23" s="10">
        <f t="shared" si="1"/>
        <v>680.45</v>
      </c>
      <c r="M23" s="10">
        <f t="shared" si="1"/>
        <v>680.45</v>
      </c>
      <c r="N23" s="10">
        <f>SUM(B23:M23)</f>
        <v>20242.180000000004</v>
      </c>
    </row>
  </sheetData>
  <pageMargins left="0.2" right="0.2" top="0.5" bottom="0" header="0.3" footer="0.3"/>
  <pageSetup scale="96" orientation="landscape" horizontalDpi="0" verticalDpi="0" r:id="rId1"/>
  <ignoredErrors>
    <ignoredError sqref="N2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88C4-1B46-494C-8B99-90C15593A9C9}">
  <sheetPr>
    <pageSetUpPr fitToPage="1"/>
  </sheetPr>
  <dimension ref="A1:N23"/>
  <sheetViews>
    <sheetView zoomScaleNormal="100" workbookViewId="0">
      <selection activeCell="O19" sqref="O19"/>
    </sheetView>
  </sheetViews>
  <sheetFormatPr baseColWidth="10" defaultColWidth="27.5" defaultRowHeight="15" x14ac:dyDescent="0.2"/>
  <cols>
    <col min="1" max="1" width="21.83203125" customWidth="1"/>
    <col min="2" max="2" width="7.83203125" style="1" customWidth="1"/>
    <col min="3" max="3" width="8.5" style="1" customWidth="1"/>
    <col min="4" max="4" width="9.33203125" style="1" customWidth="1"/>
    <col min="5" max="5" width="9" style="1" customWidth="1"/>
    <col min="6" max="6" width="9.5" style="1" customWidth="1"/>
    <col min="7" max="7" width="9.1640625" style="1" customWidth="1"/>
    <col min="8" max="8" width="9.5" customWidth="1"/>
    <col min="9" max="9" width="9.83203125" customWidth="1"/>
    <col min="10" max="10" width="9" customWidth="1"/>
    <col min="11" max="11" width="9.6640625" customWidth="1"/>
    <col min="12" max="12" width="11.1640625" customWidth="1"/>
    <col min="13" max="13" width="8.83203125" customWidth="1"/>
    <col min="14" max="14" width="11.1640625" customWidth="1"/>
  </cols>
  <sheetData>
    <row r="1" spans="1:14" x14ac:dyDescent="0.2">
      <c r="A1" t="s">
        <v>123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16</v>
      </c>
    </row>
    <row r="2" spans="1:14" x14ac:dyDescent="0.2">
      <c r="A2" t="s">
        <v>53</v>
      </c>
      <c r="B2" s="10"/>
      <c r="C2" s="10"/>
      <c r="D2" s="10"/>
      <c r="E2" s="10">
        <v>1695.01</v>
      </c>
      <c r="F2" s="10"/>
      <c r="G2" s="10"/>
      <c r="H2" s="10"/>
      <c r="I2" s="10"/>
      <c r="J2" s="10">
        <v>1420</v>
      </c>
      <c r="K2" s="10"/>
      <c r="L2" s="10"/>
      <c r="M2" s="10"/>
      <c r="N2" s="1">
        <f t="shared" ref="N2:N21" si="0">SUM(B2:M2)</f>
        <v>3115.01</v>
      </c>
    </row>
    <row r="3" spans="1:14" x14ac:dyDescent="0.2">
      <c r="A3" t="s">
        <v>54</v>
      </c>
      <c r="B3" s="10">
        <v>444</v>
      </c>
      <c r="C3" s="10">
        <v>444</v>
      </c>
      <c r="D3" s="10">
        <v>444</v>
      </c>
      <c r="E3" s="10">
        <v>444</v>
      </c>
      <c r="F3" s="10">
        <v>444</v>
      </c>
      <c r="G3" s="10">
        <v>444</v>
      </c>
      <c r="H3" s="10"/>
      <c r="I3" s="10">
        <v>888</v>
      </c>
      <c r="J3" s="10">
        <v>444</v>
      </c>
      <c r="K3" s="10">
        <v>444</v>
      </c>
      <c r="L3" s="10">
        <v>444</v>
      </c>
      <c r="M3" s="10">
        <v>444</v>
      </c>
      <c r="N3" s="1">
        <f t="shared" si="0"/>
        <v>5328</v>
      </c>
    </row>
    <row r="4" spans="1:14" x14ac:dyDescent="0.2">
      <c r="A4" t="s">
        <v>221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">
        <f t="shared" si="0"/>
        <v>0</v>
      </c>
    </row>
    <row r="5" spans="1:14" x14ac:dyDescent="0.2">
      <c r="A5" t="s">
        <v>56</v>
      </c>
      <c r="B5" s="10"/>
      <c r="C5" s="10"/>
      <c r="D5" s="10"/>
      <c r="E5" s="10"/>
      <c r="F5" s="10">
        <v>138.99</v>
      </c>
      <c r="G5" s="10"/>
      <c r="H5" s="10"/>
      <c r="I5" s="10"/>
      <c r="J5" s="10"/>
      <c r="K5" s="10"/>
      <c r="L5" s="10"/>
      <c r="M5" s="10"/>
      <c r="N5" s="1">
        <f t="shared" si="0"/>
        <v>138.99</v>
      </c>
    </row>
    <row r="6" spans="1:14" x14ac:dyDescent="0.2">
      <c r="A6" t="s">
        <v>57</v>
      </c>
      <c r="B6" s="10"/>
      <c r="C6" s="10">
        <v>259.44</v>
      </c>
      <c r="D6" s="10">
        <v>318.5</v>
      </c>
      <c r="E6" s="10">
        <v>914.52</v>
      </c>
      <c r="F6" s="10">
        <v>986.13</v>
      </c>
      <c r="G6" s="10">
        <v>2261.3000000000002</v>
      </c>
      <c r="H6" s="10">
        <v>3292.24</v>
      </c>
      <c r="I6" s="10">
        <v>1115.17</v>
      </c>
      <c r="J6" s="10">
        <v>1006.78</v>
      </c>
      <c r="K6" s="10">
        <v>810.62</v>
      </c>
      <c r="L6" s="10">
        <v>122.88</v>
      </c>
      <c r="M6" s="10">
        <v>220.17</v>
      </c>
      <c r="N6" s="1">
        <f t="shared" si="0"/>
        <v>11307.75</v>
      </c>
    </row>
    <row r="7" spans="1:14" x14ac:dyDescent="0.2">
      <c r="A7" t="s">
        <v>58</v>
      </c>
      <c r="B7" s="10"/>
      <c r="C7" s="10">
        <v>23</v>
      </c>
      <c r="D7" s="10">
        <v>28.22</v>
      </c>
      <c r="E7" s="10">
        <v>81.06</v>
      </c>
      <c r="F7" s="10">
        <v>87.41</v>
      </c>
      <c r="G7" s="10">
        <v>200.43</v>
      </c>
      <c r="H7" s="10">
        <v>268.39</v>
      </c>
      <c r="I7" s="10">
        <v>88.44</v>
      </c>
      <c r="J7" s="10">
        <v>86.62</v>
      </c>
      <c r="K7" s="10">
        <v>74.45</v>
      </c>
      <c r="L7" s="10">
        <v>10.89</v>
      </c>
      <c r="M7" s="10">
        <v>19.510000000000002</v>
      </c>
      <c r="N7" s="1">
        <f t="shared" si="0"/>
        <v>968.42000000000007</v>
      </c>
    </row>
    <row r="8" spans="1:14" x14ac:dyDescent="0.2">
      <c r="A8" t="s">
        <v>212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">
        <f t="shared" si="0"/>
        <v>0</v>
      </c>
    </row>
    <row r="9" spans="1:14" x14ac:dyDescent="0.2">
      <c r="A9" t="s">
        <v>115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">
        <f t="shared" si="0"/>
        <v>0</v>
      </c>
    </row>
    <row r="10" spans="1:14" x14ac:dyDescent="0.2">
      <c r="A10" t="s">
        <v>60</v>
      </c>
      <c r="B10" s="10"/>
      <c r="C10" s="10"/>
      <c r="D10" s="10"/>
      <c r="E10" s="10"/>
      <c r="F10" s="10">
        <v>42.38</v>
      </c>
      <c r="G10" s="10"/>
      <c r="H10" s="10"/>
      <c r="I10" s="10"/>
      <c r="J10" s="10"/>
      <c r="K10" s="10"/>
      <c r="L10" s="10"/>
      <c r="M10" s="10"/>
      <c r="N10" s="1">
        <f t="shared" si="0"/>
        <v>42.38</v>
      </c>
    </row>
    <row r="11" spans="1:14" x14ac:dyDescent="0.2">
      <c r="A11" t="s">
        <v>61</v>
      </c>
      <c r="B11" s="10"/>
      <c r="C11" s="10"/>
      <c r="D11" s="10"/>
      <c r="E11" s="10"/>
      <c r="F11" s="10"/>
      <c r="G11" s="10">
        <v>483</v>
      </c>
      <c r="H11" s="10"/>
      <c r="I11" s="10"/>
      <c r="J11" s="10"/>
      <c r="K11" s="10"/>
      <c r="L11" s="10"/>
      <c r="M11" s="10"/>
      <c r="N11" s="1">
        <f t="shared" si="0"/>
        <v>483</v>
      </c>
    </row>
    <row r="12" spans="1:14" x14ac:dyDescent="0.2">
      <c r="A12" t="s">
        <v>62</v>
      </c>
      <c r="B12" s="10"/>
      <c r="C12" s="10"/>
      <c r="D12" s="10"/>
      <c r="E12" s="10">
        <v>28.56</v>
      </c>
      <c r="F12" s="10"/>
      <c r="G12" s="10"/>
      <c r="H12" s="10"/>
      <c r="I12" s="10"/>
      <c r="J12" s="10"/>
      <c r="K12" s="10"/>
      <c r="L12" s="10"/>
      <c r="M12" s="10"/>
      <c r="N12" s="1">
        <f t="shared" si="0"/>
        <v>28.56</v>
      </c>
    </row>
    <row r="13" spans="1:14" x14ac:dyDescent="0.2">
      <c r="A13" t="s">
        <v>219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">
        <f t="shared" si="0"/>
        <v>0</v>
      </c>
    </row>
    <row r="14" spans="1:14" x14ac:dyDescent="0.2">
      <c r="A14" t="s">
        <v>63</v>
      </c>
      <c r="B14" s="10">
        <v>66</v>
      </c>
      <c r="C14" s="10">
        <v>61</v>
      </c>
      <c r="D14" s="10">
        <v>65</v>
      </c>
      <c r="E14" s="10">
        <v>77</v>
      </c>
      <c r="F14" s="10">
        <v>95</v>
      </c>
      <c r="G14" s="10">
        <v>105</v>
      </c>
      <c r="H14" s="10">
        <v>141</v>
      </c>
      <c r="I14" s="10">
        <v>146</v>
      </c>
      <c r="J14" s="10">
        <v>147</v>
      </c>
      <c r="K14" s="10">
        <v>145</v>
      </c>
      <c r="L14" s="10">
        <v>102</v>
      </c>
      <c r="M14" s="10">
        <v>83</v>
      </c>
      <c r="N14" s="1">
        <f t="shared" si="0"/>
        <v>1233</v>
      </c>
    </row>
    <row r="15" spans="1:14" x14ac:dyDescent="0.2">
      <c r="A15" t="s">
        <v>215</v>
      </c>
      <c r="B15" s="10"/>
      <c r="C15" s="10">
        <v>5.98</v>
      </c>
      <c r="D15" s="10">
        <v>66.989999999999995</v>
      </c>
      <c r="E15" s="10"/>
      <c r="F15" s="10">
        <v>9.0399999999999991</v>
      </c>
      <c r="G15" s="10">
        <v>9.3800000000000008</v>
      </c>
      <c r="H15" s="10"/>
      <c r="I15" s="10">
        <v>6</v>
      </c>
      <c r="J15" s="10"/>
      <c r="K15" s="10">
        <v>4.99</v>
      </c>
      <c r="L15" s="10">
        <v>95.49</v>
      </c>
      <c r="M15" s="10">
        <v>12</v>
      </c>
      <c r="N15" s="1">
        <f t="shared" si="0"/>
        <v>209.86999999999998</v>
      </c>
    </row>
    <row r="16" spans="1:14" x14ac:dyDescent="0.2">
      <c r="A16" t="s">
        <v>64</v>
      </c>
      <c r="B16" s="10">
        <v>6.18</v>
      </c>
      <c r="C16" s="10"/>
      <c r="D16" s="10"/>
      <c r="E16" s="10">
        <v>45</v>
      </c>
      <c r="F16" s="10"/>
      <c r="G16" s="10"/>
      <c r="H16" s="10"/>
      <c r="I16" s="10"/>
      <c r="J16" s="10"/>
      <c r="K16" s="10"/>
      <c r="L16" s="10"/>
      <c r="M16" s="10"/>
      <c r="N16" s="1">
        <f t="shared" si="0"/>
        <v>51.18</v>
      </c>
    </row>
    <row r="17" spans="1:14" x14ac:dyDescent="0.2">
      <c r="A17" t="s">
        <v>224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">
        <f t="shared" si="0"/>
        <v>0</v>
      </c>
    </row>
    <row r="18" spans="1:14" x14ac:dyDescent="0.2">
      <c r="A18" t="s">
        <v>162</v>
      </c>
      <c r="B18" s="10"/>
      <c r="C18" s="10"/>
      <c r="D18" s="10">
        <v>-340</v>
      </c>
      <c r="E18" s="10"/>
      <c r="F18" s="10"/>
      <c r="G18" s="10"/>
      <c r="H18" s="10"/>
      <c r="I18" s="10"/>
      <c r="J18" s="10"/>
      <c r="K18" s="10"/>
      <c r="L18" s="10"/>
      <c r="M18" s="10"/>
      <c r="N18" s="1">
        <f t="shared" si="0"/>
        <v>-340</v>
      </c>
    </row>
    <row r="19" spans="1:14" x14ac:dyDescent="0.2">
      <c r="A19" t="s">
        <v>161</v>
      </c>
      <c r="B19" s="10"/>
      <c r="C19" s="10"/>
      <c r="D19" s="10"/>
      <c r="E19" s="10"/>
      <c r="F19" s="10"/>
      <c r="G19" s="10"/>
      <c r="H19" s="10">
        <v>75</v>
      </c>
      <c r="I19" s="10">
        <v>75</v>
      </c>
      <c r="J19" s="10"/>
      <c r="K19" s="10"/>
      <c r="L19" s="10"/>
      <c r="M19" s="10"/>
      <c r="N19" s="1">
        <f t="shared" si="0"/>
        <v>150</v>
      </c>
    </row>
    <row r="20" spans="1:14" x14ac:dyDescent="0.2">
      <c r="A20" t="s">
        <v>213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9">
        <f t="shared" si="0"/>
        <v>0</v>
      </c>
    </row>
    <row r="21" spans="1:14" x14ac:dyDescent="0.2">
      <c r="A21" t="s">
        <v>68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9">
        <f t="shared" si="0"/>
        <v>0</v>
      </c>
    </row>
    <row r="22" spans="1:14" x14ac:dyDescent="0.2">
      <c r="A22" t="s">
        <v>74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">
        <f>SUM(N2:N21)</f>
        <v>22716.16</v>
      </c>
    </row>
    <row r="23" spans="1:14" x14ac:dyDescent="0.2">
      <c r="B23" s="1">
        <f>SUM(B2:B21)</f>
        <v>516.17999999999995</v>
      </c>
      <c r="C23" s="1">
        <f t="shared" ref="C23:M23" si="1">SUM(C2:C21)</f>
        <v>793.42000000000007</v>
      </c>
      <c r="D23" s="1">
        <f t="shared" si="1"/>
        <v>582.71</v>
      </c>
      <c r="E23" s="1">
        <f t="shared" si="1"/>
        <v>3285.15</v>
      </c>
      <c r="F23" s="1">
        <f t="shared" si="1"/>
        <v>1802.95</v>
      </c>
      <c r="G23" s="1">
        <f t="shared" si="1"/>
        <v>3503.11</v>
      </c>
      <c r="H23" s="1">
        <f t="shared" si="1"/>
        <v>3776.6299999999997</v>
      </c>
      <c r="I23" s="1">
        <f t="shared" si="1"/>
        <v>2318.61</v>
      </c>
      <c r="J23" s="1">
        <f t="shared" si="1"/>
        <v>3104.3999999999996</v>
      </c>
      <c r="K23" s="1">
        <f t="shared" si="1"/>
        <v>1479.06</v>
      </c>
      <c r="L23" s="1">
        <f t="shared" si="1"/>
        <v>775.26</v>
      </c>
      <c r="M23" s="1">
        <f t="shared" si="1"/>
        <v>778.68</v>
      </c>
      <c r="N23" s="1">
        <f>SUM(B23:M23)</f>
        <v>22716.159999999996</v>
      </c>
    </row>
  </sheetData>
  <pageMargins left="0.2" right="0.25" top="0.5" bottom="0.5" header="0" footer="0"/>
  <pageSetup scale="93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D751-B4B5-4934-BAFA-19176A24E5CF}">
  <sheetPr>
    <pageSetUpPr fitToPage="1"/>
  </sheetPr>
  <dimension ref="A1:BG23"/>
  <sheetViews>
    <sheetView zoomScaleNormal="100" workbookViewId="0">
      <selection activeCell="N23" sqref="N23"/>
    </sheetView>
  </sheetViews>
  <sheetFormatPr baseColWidth="10" defaultColWidth="9" defaultRowHeight="14" x14ac:dyDescent="0.2"/>
  <cols>
    <col min="1" max="1" width="21" style="11" customWidth="1"/>
    <col min="2" max="2" width="9.1640625" style="17" bestFit="1" customWidth="1"/>
    <col min="3" max="3" width="8.83203125" style="17" customWidth="1"/>
    <col min="4" max="4" width="8.1640625" style="17" customWidth="1"/>
    <col min="5" max="10" width="9.1640625" style="17" bestFit="1" customWidth="1"/>
    <col min="11" max="11" width="7.5" style="17" customWidth="1"/>
    <col min="12" max="12" width="8.5" style="17" customWidth="1"/>
    <col min="13" max="13" width="9.1640625" style="17" customWidth="1"/>
    <col min="14" max="14" width="10" style="17" bestFit="1" customWidth="1"/>
    <col min="15" max="16384" width="9" style="11"/>
  </cols>
  <sheetData>
    <row r="1" spans="1:59" x14ac:dyDescent="0.2">
      <c r="A1" s="11" t="s">
        <v>122</v>
      </c>
      <c r="B1" s="17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16</v>
      </c>
    </row>
    <row r="2" spans="1:59" x14ac:dyDescent="0.2">
      <c r="A2" s="11" t="s">
        <v>53</v>
      </c>
      <c r="C2" s="17">
        <v>4708.38</v>
      </c>
      <c r="H2" s="17">
        <v>3840.91</v>
      </c>
      <c r="N2" s="17">
        <f t="shared" ref="N2:N21" si="0">SUM(B2:M2)</f>
        <v>8549.2900000000009</v>
      </c>
    </row>
    <row r="3" spans="1:59" s="12" customFormat="1" x14ac:dyDescent="0.2">
      <c r="A3" s="11" t="s">
        <v>54</v>
      </c>
      <c r="B3" s="17"/>
      <c r="C3" s="17"/>
      <c r="D3" s="17"/>
      <c r="E3" s="17">
        <v>635</v>
      </c>
      <c r="F3" s="17">
        <v>635</v>
      </c>
      <c r="G3" s="17">
        <v>635</v>
      </c>
      <c r="H3" s="17">
        <v>635</v>
      </c>
      <c r="I3" s="17">
        <v>635</v>
      </c>
      <c r="J3" s="17">
        <v>635</v>
      </c>
      <c r="K3" s="17">
        <v>635</v>
      </c>
      <c r="L3" s="17">
        <v>635</v>
      </c>
      <c r="M3" s="17">
        <v>635</v>
      </c>
      <c r="N3" s="17">
        <f t="shared" si="0"/>
        <v>5715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spans="1:59" x14ac:dyDescent="0.2">
      <c r="A4" s="11" t="s">
        <v>55</v>
      </c>
      <c r="N4" s="17">
        <f t="shared" si="0"/>
        <v>0</v>
      </c>
    </row>
    <row r="5" spans="1:59" x14ac:dyDescent="0.2">
      <c r="A5" s="11" t="s">
        <v>56</v>
      </c>
      <c r="D5" s="17">
        <v>150</v>
      </c>
      <c r="E5" s="17">
        <v>500</v>
      </c>
      <c r="F5" s="17">
        <v>750</v>
      </c>
      <c r="G5" s="17">
        <v>500</v>
      </c>
      <c r="H5" s="17">
        <v>625</v>
      </c>
      <c r="I5" s="17">
        <v>500</v>
      </c>
      <c r="K5" s="17">
        <v>250</v>
      </c>
      <c r="N5" s="17">
        <f t="shared" si="0"/>
        <v>3275</v>
      </c>
    </row>
    <row r="6" spans="1:59" x14ac:dyDescent="0.2">
      <c r="A6" s="11" t="s">
        <v>57</v>
      </c>
      <c r="N6" s="17">
        <f t="shared" si="0"/>
        <v>0</v>
      </c>
    </row>
    <row r="7" spans="1:59" ht="19" x14ac:dyDescent="0.25">
      <c r="A7" s="11" t="s">
        <v>58</v>
      </c>
      <c r="G7" s="9"/>
      <c r="N7" s="17">
        <f t="shared" si="0"/>
        <v>0</v>
      </c>
    </row>
    <row r="8" spans="1:59" x14ac:dyDescent="0.2">
      <c r="A8" s="11" t="s">
        <v>59</v>
      </c>
      <c r="M8" s="17">
        <v>2405.44</v>
      </c>
      <c r="N8" s="17">
        <f t="shared" si="0"/>
        <v>2405.44</v>
      </c>
    </row>
    <row r="9" spans="1:59" x14ac:dyDescent="0.2">
      <c r="A9" s="11" t="s">
        <v>115</v>
      </c>
      <c r="I9" s="17">
        <v>73.62</v>
      </c>
      <c r="N9" s="17">
        <f t="shared" si="0"/>
        <v>73.62</v>
      </c>
    </row>
    <row r="10" spans="1:59" x14ac:dyDescent="0.2">
      <c r="A10" s="11" t="s">
        <v>60</v>
      </c>
      <c r="N10" s="17">
        <f t="shared" si="0"/>
        <v>0</v>
      </c>
    </row>
    <row r="11" spans="1:59" x14ac:dyDescent="0.2">
      <c r="A11" s="11" t="s">
        <v>61</v>
      </c>
      <c r="G11" s="17">
        <v>687.5</v>
      </c>
      <c r="N11" s="17">
        <f t="shared" si="0"/>
        <v>687.5</v>
      </c>
    </row>
    <row r="12" spans="1:59" x14ac:dyDescent="0.2">
      <c r="A12" s="11" t="s">
        <v>62</v>
      </c>
      <c r="N12" s="17">
        <f t="shared" si="0"/>
        <v>0</v>
      </c>
    </row>
    <row r="13" spans="1:59" x14ac:dyDescent="0.2">
      <c r="A13" s="11" t="s">
        <v>219</v>
      </c>
      <c r="B13" s="17">
        <v>251.53</v>
      </c>
      <c r="N13" s="17">
        <f t="shared" si="0"/>
        <v>251.53</v>
      </c>
    </row>
    <row r="14" spans="1:59" x14ac:dyDescent="0.2">
      <c r="A14" s="11" t="s">
        <v>63</v>
      </c>
      <c r="B14" s="17">
        <v>38.93</v>
      </c>
      <c r="C14" s="17">
        <v>53.21</v>
      </c>
      <c r="D14" s="17">
        <v>35.78</v>
      </c>
      <c r="E14" s="17">
        <v>85.6</v>
      </c>
      <c r="F14" s="17">
        <v>64.12</v>
      </c>
      <c r="G14" s="17">
        <v>192.17</v>
      </c>
      <c r="H14" s="17">
        <v>239.34</v>
      </c>
      <c r="I14" s="17">
        <v>286.75</v>
      </c>
      <c r="J14" s="17">
        <v>286.45</v>
      </c>
      <c r="K14" s="17">
        <v>193.2</v>
      </c>
      <c r="L14" s="17">
        <v>131.34</v>
      </c>
      <c r="M14" s="17">
        <v>50.97</v>
      </c>
      <c r="N14" s="17">
        <f t="shared" si="0"/>
        <v>1657.86</v>
      </c>
    </row>
    <row r="15" spans="1:59" x14ac:dyDescent="0.2">
      <c r="A15" s="11" t="s">
        <v>215</v>
      </c>
      <c r="F15" s="17">
        <v>314</v>
      </c>
      <c r="I15" s="17">
        <v>279.24</v>
      </c>
      <c r="N15" s="17">
        <f t="shared" si="0"/>
        <v>593.24</v>
      </c>
    </row>
    <row r="16" spans="1:59" x14ac:dyDescent="0.2">
      <c r="A16" s="11" t="s">
        <v>64</v>
      </c>
      <c r="N16" s="17">
        <f t="shared" si="0"/>
        <v>0</v>
      </c>
    </row>
    <row r="17" spans="1:14" x14ac:dyDescent="0.2">
      <c r="A17" s="11" t="s">
        <v>160</v>
      </c>
    </row>
    <row r="18" spans="1:14" x14ac:dyDescent="0.2">
      <c r="A18" s="11" t="s">
        <v>164</v>
      </c>
      <c r="N18" s="17">
        <f t="shared" si="0"/>
        <v>0</v>
      </c>
    </row>
    <row r="19" spans="1:14" x14ac:dyDescent="0.2">
      <c r="A19" s="11" t="s">
        <v>225</v>
      </c>
      <c r="N19" s="17">
        <f t="shared" si="0"/>
        <v>0</v>
      </c>
    </row>
    <row r="20" spans="1:14" x14ac:dyDescent="0.2">
      <c r="A20" s="11" t="s">
        <v>67</v>
      </c>
      <c r="B20" s="17">
        <f>SUM(26.4+180.29)</f>
        <v>206.69</v>
      </c>
      <c r="C20" s="17">
        <v>8.23</v>
      </c>
      <c r="E20" s="17">
        <v>21.95</v>
      </c>
      <c r="F20" s="17">
        <v>79.150000000000006</v>
      </c>
      <c r="G20" s="17">
        <v>108.83</v>
      </c>
      <c r="H20" s="17">
        <v>25.11</v>
      </c>
      <c r="K20" s="17">
        <v>27.49</v>
      </c>
      <c r="N20" s="17">
        <f t="shared" si="0"/>
        <v>477.45</v>
      </c>
    </row>
    <row r="21" spans="1:14" x14ac:dyDescent="0.2">
      <c r="A21" s="11" t="s">
        <v>68</v>
      </c>
      <c r="N21" s="17">
        <f t="shared" si="0"/>
        <v>0</v>
      </c>
    </row>
    <row r="22" spans="1:14" x14ac:dyDescent="0.2">
      <c r="A22" s="11" t="s">
        <v>120</v>
      </c>
      <c r="N22" s="17">
        <f>SUM(N2:N21)</f>
        <v>23685.93</v>
      </c>
    </row>
    <row r="23" spans="1:14" x14ac:dyDescent="0.2">
      <c r="B23" s="17">
        <f>SUM(B2:B21)</f>
        <v>497.15</v>
      </c>
      <c r="C23" s="17">
        <f t="shared" ref="C23:M23" si="1">SUM(C2:C22)</f>
        <v>4769.82</v>
      </c>
      <c r="D23" s="17">
        <f t="shared" si="1"/>
        <v>185.78</v>
      </c>
      <c r="E23" s="17">
        <f t="shared" si="1"/>
        <v>1242.55</v>
      </c>
      <c r="F23" s="17">
        <f>SUM(F2:F22)</f>
        <v>1842.27</v>
      </c>
      <c r="G23" s="17">
        <f t="shared" si="1"/>
        <v>2123.5</v>
      </c>
      <c r="H23" s="17">
        <f t="shared" si="1"/>
        <v>5365.36</v>
      </c>
      <c r="I23" s="17">
        <f t="shared" si="1"/>
        <v>1774.61</v>
      </c>
      <c r="J23" s="17">
        <f t="shared" si="1"/>
        <v>921.45</v>
      </c>
      <c r="K23" s="17">
        <f t="shared" si="1"/>
        <v>1105.69</v>
      </c>
      <c r="L23" s="17">
        <f t="shared" si="1"/>
        <v>766.34</v>
      </c>
      <c r="M23" s="17">
        <f t="shared" si="1"/>
        <v>3091.41</v>
      </c>
      <c r="N23" s="17">
        <f>SUM(B23:M23)</f>
        <v>23685.93</v>
      </c>
    </row>
  </sheetData>
  <pageMargins left="0.2" right="0" top="0.5" bottom="0.75" header="0" footer="0"/>
  <pageSetup scale="98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58ED-4A0C-4C06-B93D-9E2947E0E726}">
  <sheetPr>
    <pageSetUpPr fitToPage="1"/>
  </sheetPr>
  <dimension ref="A1:N23"/>
  <sheetViews>
    <sheetView workbookViewId="0">
      <selection activeCell="M8" sqref="M8"/>
    </sheetView>
  </sheetViews>
  <sheetFormatPr baseColWidth="10" defaultColWidth="27.5" defaultRowHeight="15" x14ac:dyDescent="0.2"/>
  <cols>
    <col min="1" max="1" width="21.6640625" customWidth="1"/>
    <col min="2" max="2" width="7.83203125" style="10" customWidth="1"/>
    <col min="3" max="3" width="9.1640625" style="10" customWidth="1"/>
    <col min="4" max="5" width="8.83203125" style="10" customWidth="1"/>
    <col min="6" max="6" width="9" style="10" customWidth="1"/>
    <col min="7" max="7" width="9.1640625" style="10" customWidth="1"/>
    <col min="8" max="9" width="9" style="10" customWidth="1"/>
    <col min="10" max="10" width="9.5" style="10" customWidth="1"/>
    <col min="11" max="11" width="9.1640625" style="10" customWidth="1"/>
    <col min="12" max="12" width="7.6640625" style="10" customWidth="1"/>
    <col min="13" max="13" width="9.1640625" style="10" customWidth="1"/>
    <col min="14" max="14" width="10.83203125" style="10" customWidth="1"/>
    <col min="15" max="15" width="12.6640625" customWidth="1"/>
  </cols>
  <sheetData>
    <row r="1" spans="1:14" x14ac:dyDescent="0.2">
      <c r="A1" s="1" t="s">
        <v>124</v>
      </c>
      <c r="B1" s="10" t="s">
        <v>126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0" t="s">
        <v>16</v>
      </c>
    </row>
    <row r="2" spans="1:14" x14ac:dyDescent="0.2">
      <c r="A2" t="s">
        <v>53</v>
      </c>
      <c r="C2" s="10">
        <v>5096.57</v>
      </c>
      <c r="D2" s="10">
        <v>674.68</v>
      </c>
      <c r="K2" s="10">
        <v>8600.9500000000007</v>
      </c>
      <c r="N2" s="10">
        <f t="shared" ref="N2:N21" si="0">SUM(B2:M2)</f>
        <v>14372.2</v>
      </c>
    </row>
    <row r="3" spans="1:14" x14ac:dyDescent="0.2">
      <c r="A3" t="s">
        <v>54</v>
      </c>
      <c r="B3" s="10">
        <v>500</v>
      </c>
      <c r="C3" s="10">
        <v>500</v>
      </c>
      <c r="D3" s="10">
        <v>800</v>
      </c>
      <c r="E3" s="10">
        <v>600</v>
      </c>
      <c r="F3" s="10">
        <v>600</v>
      </c>
      <c r="G3" s="10">
        <v>600</v>
      </c>
      <c r="H3" s="10">
        <v>600</v>
      </c>
      <c r="I3" s="10">
        <v>600</v>
      </c>
      <c r="J3" s="10">
        <v>600</v>
      </c>
      <c r="K3" s="10">
        <v>600</v>
      </c>
      <c r="L3" s="10">
        <v>600</v>
      </c>
      <c r="M3" s="10">
        <v>600</v>
      </c>
      <c r="N3" s="10">
        <f t="shared" si="0"/>
        <v>7200</v>
      </c>
    </row>
    <row r="4" spans="1:14" x14ac:dyDescent="0.2">
      <c r="A4" t="s">
        <v>221</v>
      </c>
      <c r="N4" s="10">
        <f t="shared" si="0"/>
        <v>0</v>
      </c>
    </row>
    <row r="5" spans="1:14" x14ac:dyDescent="0.2">
      <c r="A5" t="s">
        <v>56</v>
      </c>
      <c r="D5" s="10">
        <v>525</v>
      </c>
      <c r="E5" s="10">
        <v>875</v>
      </c>
      <c r="F5" s="10">
        <v>750</v>
      </c>
      <c r="G5" s="10">
        <v>500</v>
      </c>
      <c r="H5" s="10">
        <v>625</v>
      </c>
      <c r="I5" s="10">
        <v>625</v>
      </c>
      <c r="J5" s="10">
        <v>625</v>
      </c>
      <c r="K5" s="10">
        <v>500</v>
      </c>
      <c r="N5" s="10">
        <f t="shared" si="0"/>
        <v>5025</v>
      </c>
    </row>
    <row r="6" spans="1:14" x14ac:dyDescent="0.2">
      <c r="A6" t="s">
        <v>57</v>
      </c>
      <c r="N6" s="10">
        <f t="shared" si="0"/>
        <v>0</v>
      </c>
    </row>
    <row r="7" spans="1:14" x14ac:dyDescent="0.2">
      <c r="A7" t="s">
        <v>58</v>
      </c>
      <c r="N7" s="10">
        <f t="shared" si="0"/>
        <v>0</v>
      </c>
    </row>
    <row r="8" spans="1:14" x14ac:dyDescent="0.2">
      <c r="A8" t="s">
        <v>59</v>
      </c>
      <c r="M8" s="10">
        <v>3367.28</v>
      </c>
      <c r="N8" s="10">
        <f t="shared" si="0"/>
        <v>3367.28</v>
      </c>
    </row>
    <row r="9" spans="1:14" x14ac:dyDescent="0.2">
      <c r="A9" s="1" t="s">
        <v>115</v>
      </c>
      <c r="E9" s="10">
        <v>13.12</v>
      </c>
      <c r="N9" s="10">
        <f t="shared" si="0"/>
        <v>13.12</v>
      </c>
    </row>
    <row r="10" spans="1:14" x14ac:dyDescent="0.2">
      <c r="A10" t="s">
        <v>60</v>
      </c>
      <c r="D10" s="10">
        <v>300</v>
      </c>
      <c r="E10" s="10">
        <v>300</v>
      </c>
      <c r="I10" s="10">
        <v>300</v>
      </c>
      <c r="K10" s="10">
        <v>300</v>
      </c>
      <c r="N10" s="10">
        <f t="shared" si="0"/>
        <v>1200</v>
      </c>
    </row>
    <row r="11" spans="1:14" x14ac:dyDescent="0.2">
      <c r="A11" t="s">
        <v>61</v>
      </c>
      <c r="G11" s="10">
        <v>923.71</v>
      </c>
      <c r="N11" s="10">
        <f t="shared" si="0"/>
        <v>923.71</v>
      </c>
    </row>
    <row r="12" spans="1:14" x14ac:dyDescent="0.2">
      <c r="A12" t="s">
        <v>62</v>
      </c>
      <c r="E12" s="10">
        <v>32.340000000000003</v>
      </c>
      <c r="N12" s="10">
        <f t="shared" si="0"/>
        <v>32.340000000000003</v>
      </c>
    </row>
    <row r="13" spans="1:14" x14ac:dyDescent="0.2">
      <c r="A13" t="s">
        <v>219</v>
      </c>
      <c r="N13" s="10">
        <f t="shared" si="0"/>
        <v>0</v>
      </c>
    </row>
    <row r="14" spans="1:14" x14ac:dyDescent="0.2">
      <c r="A14" t="s">
        <v>63</v>
      </c>
      <c r="B14" s="10">
        <v>55</v>
      </c>
      <c r="C14" s="10">
        <v>52</v>
      </c>
      <c r="D14" s="10">
        <v>53</v>
      </c>
      <c r="E14" s="10">
        <v>93</v>
      </c>
      <c r="F14" s="10">
        <v>116</v>
      </c>
      <c r="G14" s="10">
        <v>110</v>
      </c>
      <c r="H14" s="10">
        <v>157</v>
      </c>
      <c r="I14" s="10">
        <v>193</v>
      </c>
      <c r="J14" s="10">
        <v>169</v>
      </c>
      <c r="K14" s="10">
        <v>169</v>
      </c>
      <c r="L14" s="10">
        <v>155</v>
      </c>
      <c r="M14" s="10">
        <v>93</v>
      </c>
      <c r="N14" s="10">
        <f t="shared" si="0"/>
        <v>1415</v>
      </c>
    </row>
    <row r="15" spans="1:14" x14ac:dyDescent="0.2">
      <c r="A15" t="s">
        <v>215</v>
      </c>
      <c r="B15" s="10">
        <v>200</v>
      </c>
      <c r="N15" s="10">
        <f t="shared" si="0"/>
        <v>200</v>
      </c>
    </row>
    <row r="16" spans="1:14" x14ac:dyDescent="0.2">
      <c r="A16" t="s">
        <v>220</v>
      </c>
      <c r="N16" s="10">
        <f t="shared" si="0"/>
        <v>0</v>
      </c>
    </row>
    <row r="17" spans="1:14" x14ac:dyDescent="0.2">
      <c r="A17" t="s">
        <v>226</v>
      </c>
      <c r="N17" s="10">
        <f t="shared" si="0"/>
        <v>0</v>
      </c>
    </row>
    <row r="18" spans="1:14" x14ac:dyDescent="0.2">
      <c r="A18" t="s">
        <v>164</v>
      </c>
      <c r="N18" s="10">
        <f t="shared" si="0"/>
        <v>0</v>
      </c>
    </row>
    <row r="19" spans="1:14" x14ac:dyDescent="0.2">
      <c r="A19" t="s">
        <v>225</v>
      </c>
      <c r="N19" s="10">
        <f t="shared" si="0"/>
        <v>0</v>
      </c>
    </row>
    <row r="20" spans="1:14" x14ac:dyDescent="0.2">
      <c r="A20" t="s">
        <v>67</v>
      </c>
      <c r="B20" s="10">
        <f>SUM(23.76+69.28)</f>
        <v>93.04</v>
      </c>
      <c r="D20" s="10">
        <v>32.99</v>
      </c>
      <c r="F20" s="10">
        <v>65.989999999999995</v>
      </c>
      <c r="G20" s="10">
        <v>105.53</v>
      </c>
      <c r="H20" s="10">
        <v>29</v>
      </c>
      <c r="N20" s="10">
        <f t="shared" si="0"/>
        <v>326.54999999999995</v>
      </c>
    </row>
    <row r="21" spans="1:14" x14ac:dyDescent="0.2">
      <c r="A21" t="s">
        <v>68</v>
      </c>
      <c r="N21" s="10">
        <f t="shared" si="0"/>
        <v>0</v>
      </c>
    </row>
    <row r="22" spans="1:14" x14ac:dyDescent="0.2">
      <c r="A22" t="s">
        <v>74</v>
      </c>
      <c r="N22" s="10">
        <f>SUM(N2:N21)</f>
        <v>34075.199999999997</v>
      </c>
    </row>
    <row r="23" spans="1:14" x14ac:dyDescent="0.2">
      <c r="B23" s="10">
        <f t="shared" ref="B23:G23" si="1">SUM(B2:B21)</f>
        <v>848.04</v>
      </c>
      <c r="C23" s="10">
        <f t="shared" si="1"/>
        <v>5648.57</v>
      </c>
      <c r="D23" s="10">
        <f t="shared" si="1"/>
        <v>2385.6699999999996</v>
      </c>
      <c r="E23" s="10">
        <f t="shared" si="1"/>
        <v>1913.4599999999998</v>
      </c>
      <c r="F23" s="10">
        <f t="shared" si="1"/>
        <v>1531.99</v>
      </c>
      <c r="G23" s="10">
        <f t="shared" si="1"/>
        <v>2239.2400000000002</v>
      </c>
      <c r="H23" s="10">
        <f t="shared" ref="H23:M23" si="2">SUM(H2:H22)</f>
        <v>1411</v>
      </c>
      <c r="I23" s="10">
        <f t="shared" si="2"/>
        <v>1718</v>
      </c>
      <c r="J23" s="10">
        <f t="shared" si="2"/>
        <v>1394</v>
      </c>
      <c r="K23" s="10">
        <f t="shared" si="2"/>
        <v>10169.950000000001</v>
      </c>
      <c r="L23" s="10">
        <f t="shared" si="2"/>
        <v>755</v>
      </c>
      <c r="M23" s="10">
        <f t="shared" si="2"/>
        <v>4060.28</v>
      </c>
      <c r="N23" s="10">
        <f>SUM(B23:M23)</f>
        <v>34075.199999999997</v>
      </c>
    </row>
  </sheetData>
  <pageMargins left="0.45" right="0" top="0.5" bottom="0" header="0" footer="0"/>
  <pageSetup scale="9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2021 Gross Income </vt:lpstr>
      <vt:lpstr>2021 Tax Info </vt:lpstr>
      <vt:lpstr>Deposits Monthly</vt:lpstr>
      <vt:lpstr>Bank # 4949</vt:lpstr>
      <vt:lpstr>Recon</vt:lpstr>
      <vt:lpstr>Bella Luna 2021</vt:lpstr>
      <vt:lpstr>Phoenix 10 </vt:lpstr>
      <vt:lpstr>Seaspray 2021</vt:lpstr>
      <vt:lpstr>Wind Drift </vt:lpstr>
      <vt:lpstr>Lodging Tax</vt:lpstr>
      <vt:lpstr>Rentals</vt:lpstr>
      <vt:lpstr>2021 Acct 7733</vt:lpstr>
      <vt:lpstr>SS #7733</vt:lpstr>
      <vt:lpstr> BL # 7733</vt:lpstr>
      <vt:lpstr>DBM Exp Report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2022-06-30T05:47:30Z</cp:lastPrinted>
  <dcterms:created xsi:type="dcterms:W3CDTF">2021-06-19T03:22:05Z</dcterms:created>
  <dcterms:modified xsi:type="dcterms:W3CDTF">2022-10-03T14:03:59Z</dcterms:modified>
  <cp:category/>
  <cp:contentStatus/>
</cp:coreProperties>
</file>