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6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7.xml" ContentType="application/vnd.openxmlformats-officedocument.spreadsheetml.pivotTab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rica\Desktop\Data Analytics Bootcamp\Module 1\"/>
    </mc:Choice>
  </mc:AlternateContent>
  <xr:revisionPtr revIDLastSave="0" documentId="13_ncr:1_{364ECFD9-0644-4A69-9F37-FD03752EEA5B}" xr6:coauthVersionLast="47" xr6:coauthVersionMax="47" xr10:uidLastSave="{00000000-0000-0000-0000-000000000000}"/>
  <bookViews>
    <workbookView xWindow="-120" yWindow="-120" windowWidth="29040" windowHeight="15720" tabRatio="812" activeTab="1" xr2:uid="{00000000-000D-0000-FFFF-FFFF00000000}"/>
  </bookViews>
  <sheets>
    <sheet name="Histograms - by Goal Size" sheetId="16" r:id="rId1"/>
    <sheet name="Other Data Analysis" sheetId="19" r:id="rId2"/>
    <sheet name="Statistical Analysis" sheetId="13" r:id="rId3"/>
    <sheet name="Goal Analysis" sheetId="8" r:id="rId4"/>
    <sheet name="Outcome - Dates" sheetId="5" r:id="rId5"/>
    <sheet name="Outcome - SubCategory" sheetId="7" r:id="rId6"/>
    <sheet name="Outcome - Category" sheetId="3" r:id="rId7"/>
    <sheet name="Crowdfunding" sheetId="1" r:id="rId8"/>
    <sheet name="Successful" sheetId="15" r:id="rId9"/>
  </sheets>
  <definedNames>
    <definedName name="_xlnm._FilterDatabase" localSheetId="7" hidden="1">Crowdfunding!$A$1:$V$1001</definedName>
    <definedName name="_xlchart.v1.0" hidden="1">Successful!$G$2:$G$31</definedName>
    <definedName name="_xlchart.v1.1" hidden="1">Successful!$G$2:$G$566</definedName>
    <definedName name="_xlchart.v1.10" hidden="1">Successful!$G$223:$G$386</definedName>
    <definedName name="_xlchart.v1.11" hidden="1">Successful!$G$387:$G$500</definedName>
    <definedName name="_xlchart.v1.2" hidden="1">Successful!$G$223:$G$386</definedName>
    <definedName name="_xlchart.v1.3" hidden="1">Successful!$G$32:$G$222</definedName>
    <definedName name="_xlchart.v1.4" hidden="1">Successful!$G$2:$G$31</definedName>
    <definedName name="_xlchart.v1.5" hidden="1">Successful!$G$2:$G$566</definedName>
    <definedName name="_xlchart.v1.6" hidden="1">Successful!$G$2:$G$31</definedName>
    <definedName name="_xlchart.v1.7" hidden="1">Successful!$G$533:$G$539</definedName>
    <definedName name="_xlchart.v1.8" hidden="1">Successful!$G$2:$G$31</definedName>
    <definedName name="_xlchart.v1.9" hidden="1">Successful!$G$32:$G$222</definedName>
  </definedNames>
  <calcPr calcId="191029"/>
  <pivotCaches>
    <pivotCache cacheId="30" r:id="rId10"/>
  </pivotCaches>
</workbook>
</file>

<file path=xl/calcChain.xml><?xml version="1.0" encoding="utf-8"?>
<calcChain xmlns="http://schemas.openxmlformats.org/spreadsheetml/2006/main">
  <c r="E21" i="19" l="1"/>
  <c r="E22" i="19"/>
  <c r="E23" i="19"/>
  <c r="E24" i="19"/>
  <c r="E25" i="19"/>
  <c r="E26" i="19"/>
  <c r="E27" i="19"/>
  <c r="E20" i="19"/>
  <c r="D27" i="19"/>
  <c r="D26" i="19"/>
  <c r="D25" i="19"/>
  <c r="D24" i="19"/>
  <c r="D23" i="19"/>
  <c r="D22" i="19"/>
  <c r="D21" i="19"/>
  <c r="D20" i="19"/>
  <c r="C27" i="19"/>
  <c r="C26" i="19"/>
  <c r="C25" i="19"/>
  <c r="C24" i="19"/>
  <c r="C23" i="19"/>
  <c r="C22" i="19"/>
  <c r="C21" i="19"/>
  <c r="C20" i="19"/>
  <c r="B21" i="19"/>
  <c r="B22" i="19"/>
  <c r="B23" i="19"/>
  <c r="B24" i="19"/>
  <c r="B25" i="19"/>
  <c r="B26" i="19"/>
  <c r="B27" i="19"/>
  <c r="B20" i="19"/>
  <c r="H12" i="19"/>
  <c r="G12" i="19"/>
  <c r="H11" i="19"/>
  <c r="G11" i="19"/>
  <c r="H10" i="19"/>
  <c r="G10" i="19"/>
  <c r="H9" i="19"/>
  <c r="G9" i="19"/>
  <c r="H8" i="19"/>
  <c r="G8" i="19"/>
  <c r="H7" i="19"/>
  <c r="G7" i="19"/>
  <c r="H6" i="19"/>
  <c r="G6" i="19"/>
  <c r="H5" i="19"/>
  <c r="G5" i="19"/>
  <c r="I5" i="19"/>
  <c r="I6" i="19"/>
  <c r="I7" i="19"/>
  <c r="I8" i="19"/>
  <c r="I9" i="19"/>
  <c r="I10" i="19"/>
  <c r="I11" i="19"/>
  <c r="I12" i="19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R20" i="13" a="1"/>
  <c r="R20" i="13" s="1"/>
  <c r="Q20" i="13" a="1"/>
  <c r="Q20" i="13" s="1"/>
  <c r="P20" i="13" a="1"/>
  <c r="P20" i="13" s="1"/>
  <c r="O20" i="13" a="1"/>
  <c r="O20" i="13" s="1"/>
  <c r="N20" i="13" a="1"/>
  <c r="N20" i="13" s="1"/>
  <c r="M20" i="13" a="1"/>
  <c r="M20" i="13" s="1"/>
  <c r="V20" i="13" a="1"/>
  <c r="V20" i="13" s="1"/>
  <c r="I20" i="13" a="1"/>
  <c r="I20" i="13" s="1"/>
  <c r="H20" i="13" a="1"/>
  <c r="H20" i="13" s="1"/>
  <c r="G20" i="13" a="1"/>
  <c r="G20" i="13" s="1"/>
  <c r="F20" i="13" a="1"/>
  <c r="F20" i="13" s="1"/>
  <c r="E20" i="13" a="1"/>
  <c r="E20" i="13" s="1"/>
  <c r="D20" i="13" a="1"/>
  <c r="D20" i="13" s="1"/>
  <c r="AA20" i="13" a="1"/>
  <c r="AA20" i="13" s="1"/>
  <c r="Z20" i="13" a="1"/>
  <c r="Z20" i="13" s="1"/>
  <c r="Y20" i="13" a="1"/>
  <c r="Y20" i="13" s="1"/>
  <c r="X20" i="13" a="1"/>
  <c r="X20" i="13" s="1"/>
  <c r="W20" i="13" a="1"/>
  <c r="W20" i="13" s="1"/>
  <c r="L6" i="8"/>
  <c r="K6" i="8"/>
  <c r="J6" i="8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G6" i="8"/>
  <c r="F6" i="8"/>
  <c r="E6" i="8"/>
  <c r="A9" i="8"/>
  <c r="A8" i="8"/>
  <c r="G7" i="8"/>
  <c r="U8" i="13" s="1"/>
  <c r="F7" i="8"/>
  <c r="L8" i="13" s="1"/>
  <c r="E7" i="8"/>
  <c r="C8" i="13" s="1"/>
  <c r="P19" i="13" l="1" a="1"/>
  <c r="P19" i="13" s="1"/>
  <c r="AB20" i="13"/>
  <c r="S20" i="13"/>
  <c r="J20" i="13"/>
  <c r="M9" i="13" a="1"/>
  <c r="M9" i="13" s="1"/>
  <c r="S9" i="13" s="1"/>
  <c r="O10" i="13" a="1"/>
  <c r="O10" i="13" s="1"/>
  <c r="Q11" i="13" a="1"/>
  <c r="Q11" i="13" s="1"/>
  <c r="M13" i="13" a="1"/>
  <c r="M13" i="13" s="1"/>
  <c r="S13" i="13" s="1"/>
  <c r="O14" i="13" a="1"/>
  <c r="O14" i="13" s="1"/>
  <c r="Q15" i="13" a="1"/>
  <c r="Q15" i="13" s="1"/>
  <c r="M17" i="13" a="1"/>
  <c r="M17" i="13" s="1"/>
  <c r="S17" i="13" s="1"/>
  <c r="O18" i="13" a="1"/>
  <c r="O18" i="13" s="1"/>
  <c r="Q19" i="13" a="1"/>
  <c r="Q19" i="13" s="1"/>
  <c r="W9" i="13" a="1"/>
  <c r="W9" i="13" s="1"/>
  <c r="N9" i="13" a="1"/>
  <c r="N9" i="13" s="1"/>
  <c r="P10" i="13" a="1"/>
  <c r="P10" i="13" s="1"/>
  <c r="R11" i="13" a="1"/>
  <c r="R11" i="13" s="1"/>
  <c r="N13" i="13" a="1"/>
  <c r="N13" i="13" s="1"/>
  <c r="P14" i="13" a="1"/>
  <c r="P14" i="13" s="1"/>
  <c r="R15" i="13" a="1"/>
  <c r="R15" i="13" s="1"/>
  <c r="N17" i="13" a="1"/>
  <c r="N17" i="13" s="1"/>
  <c r="P18" i="13" a="1"/>
  <c r="P18" i="13" s="1"/>
  <c r="R19" i="13" a="1"/>
  <c r="R19" i="13" s="1"/>
  <c r="M8" i="13" a="1"/>
  <c r="M8" i="13" s="1"/>
  <c r="S8" i="13" s="1"/>
  <c r="O9" i="13" a="1"/>
  <c r="O9" i="13" s="1"/>
  <c r="Q10" i="13" a="1"/>
  <c r="Q10" i="13" s="1"/>
  <c r="M12" i="13" a="1"/>
  <c r="M12" i="13" s="1"/>
  <c r="S12" i="13" s="1"/>
  <c r="O13" i="13" a="1"/>
  <c r="O13" i="13" s="1"/>
  <c r="Q14" i="13" a="1"/>
  <c r="Q14" i="13" s="1"/>
  <c r="M16" i="13" a="1"/>
  <c r="M16" i="13" s="1"/>
  <c r="S16" i="13" s="1"/>
  <c r="O17" i="13" a="1"/>
  <c r="O17" i="13" s="1"/>
  <c r="Q18" i="13" a="1"/>
  <c r="Q18" i="13" s="1"/>
  <c r="N8" i="13" a="1"/>
  <c r="N8" i="13" s="1"/>
  <c r="P9" i="13" a="1"/>
  <c r="P9" i="13" s="1"/>
  <c r="R10" i="13" a="1"/>
  <c r="R10" i="13" s="1"/>
  <c r="N12" i="13" a="1"/>
  <c r="N12" i="13" s="1"/>
  <c r="P13" i="13" a="1"/>
  <c r="P13" i="13" s="1"/>
  <c r="R14" i="13" a="1"/>
  <c r="R14" i="13" s="1"/>
  <c r="N16" i="13" a="1"/>
  <c r="N16" i="13" s="1"/>
  <c r="P17" i="13" a="1"/>
  <c r="P17" i="13" s="1"/>
  <c r="R18" i="13" a="1"/>
  <c r="R18" i="13" s="1"/>
  <c r="O8" i="13" a="1"/>
  <c r="O8" i="13" s="1"/>
  <c r="Q9" i="13" a="1"/>
  <c r="Q9" i="13" s="1"/>
  <c r="M11" i="13" a="1"/>
  <c r="M11" i="13" s="1"/>
  <c r="S11" i="13" s="1"/>
  <c r="O12" i="13" a="1"/>
  <c r="O12" i="13" s="1"/>
  <c r="Q13" i="13" a="1"/>
  <c r="Q13" i="13" s="1"/>
  <c r="M15" i="13" a="1"/>
  <c r="M15" i="13" s="1"/>
  <c r="S15" i="13" s="1"/>
  <c r="O16" i="13" a="1"/>
  <c r="O16" i="13" s="1"/>
  <c r="Q17" i="13" a="1"/>
  <c r="Q17" i="13" s="1"/>
  <c r="M19" i="13" a="1"/>
  <c r="M19" i="13" s="1"/>
  <c r="S19" i="13" s="1"/>
  <c r="P8" i="13" a="1"/>
  <c r="P8" i="13" s="1"/>
  <c r="R9" i="13" a="1"/>
  <c r="R9" i="13" s="1"/>
  <c r="N11" i="13" a="1"/>
  <c r="N11" i="13" s="1"/>
  <c r="P12" i="13" a="1"/>
  <c r="P12" i="13" s="1"/>
  <c r="R13" i="13" a="1"/>
  <c r="R13" i="13" s="1"/>
  <c r="N15" i="13" a="1"/>
  <c r="N15" i="13" s="1"/>
  <c r="P16" i="13" a="1"/>
  <c r="P16" i="13" s="1"/>
  <c r="R17" i="13" a="1"/>
  <c r="R17" i="13" s="1"/>
  <c r="N19" i="13" a="1"/>
  <c r="N19" i="13" s="1"/>
  <c r="Q8" i="13" a="1"/>
  <c r="Q8" i="13" s="1"/>
  <c r="M10" i="13" a="1"/>
  <c r="M10" i="13" s="1"/>
  <c r="S10" i="13" s="1"/>
  <c r="O11" i="13" a="1"/>
  <c r="O11" i="13" s="1"/>
  <c r="Q12" i="13" a="1"/>
  <c r="Q12" i="13" s="1"/>
  <c r="M14" i="13" a="1"/>
  <c r="M14" i="13" s="1"/>
  <c r="O15" i="13" a="1"/>
  <c r="O15" i="13" s="1"/>
  <c r="Q16" i="13" a="1"/>
  <c r="Q16" i="13" s="1"/>
  <c r="M18" i="13" a="1"/>
  <c r="M18" i="13" s="1"/>
  <c r="O19" i="13" a="1"/>
  <c r="O19" i="13" s="1"/>
  <c r="R8" i="13" a="1"/>
  <c r="R8" i="13" s="1"/>
  <c r="N10" i="13" a="1"/>
  <c r="N10" i="13" s="1"/>
  <c r="P11" i="13" a="1"/>
  <c r="P11" i="13" s="1"/>
  <c r="R12" i="13" a="1"/>
  <c r="R12" i="13" s="1"/>
  <c r="N14" i="13" a="1"/>
  <c r="N14" i="13" s="1"/>
  <c r="P15" i="13" a="1"/>
  <c r="P15" i="13" s="1"/>
  <c r="R16" i="13" a="1"/>
  <c r="R16" i="13" s="1"/>
  <c r="N18" i="13" a="1"/>
  <c r="N18" i="13" s="1"/>
  <c r="X8" i="13" a="1"/>
  <c r="X8" i="13" s="1"/>
  <c r="Y11" i="13" a="1"/>
  <c r="Y11" i="13" s="1"/>
  <c r="Y19" i="13" a="1"/>
  <c r="Y19" i="13" s="1"/>
  <c r="Z14" i="13" a="1"/>
  <c r="Z14" i="13" s="1"/>
  <c r="AA9" i="13" a="1"/>
  <c r="AA9" i="13" s="1"/>
  <c r="AA17" i="13" a="1"/>
  <c r="AA17" i="13" s="1"/>
  <c r="H8" i="13" a="1"/>
  <c r="H8" i="13" s="1"/>
  <c r="D10" i="13" a="1"/>
  <c r="D10" i="13" s="1"/>
  <c r="F11" i="13" a="1"/>
  <c r="F11" i="13" s="1"/>
  <c r="H12" i="13" a="1"/>
  <c r="H12" i="13" s="1"/>
  <c r="D14" i="13" a="1"/>
  <c r="D14" i="13" s="1"/>
  <c r="F15" i="13" a="1"/>
  <c r="F15" i="13" s="1"/>
  <c r="H16" i="13" a="1"/>
  <c r="H16" i="13" s="1"/>
  <c r="D18" i="13" a="1"/>
  <c r="D18" i="13" s="1"/>
  <c r="F19" i="13" a="1"/>
  <c r="F19" i="13" s="1"/>
  <c r="V8" i="13" a="1"/>
  <c r="V8" i="13" s="1"/>
  <c r="V12" i="13" a="1"/>
  <c r="V12" i="13" s="1"/>
  <c r="V16" i="13" a="1"/>
  <c r="V16" i="13" s="1"/>
  <c r="X16" i="13" a="1"/>
  <c r="X16" i="13" s="1"/>
  <c r="W14" i="13" a="1"/>
  <c r="W14" i="13" s="1"/>
  <c r="X9" i="13" a="1"/>
  <c r="X9" i="13" s="1"/>
  <c r="X17" i="13" a="1"/>
  <c r="X17" i="13" s="1"/>
  <c r="Y12" i="13" a="1"/>
  <c r="Y12" i="13" s="1"/>
  <c r="Z15" i="13" a="1"/>
  <c r="Z15" i="13" s="1"/>
  <c r="AA10" i="13" a="1"/>
  <c r="AA10" i="13" s="1"/>
  <c r="AA18" i="13" a="1"/>
  <c r="AA18" i="13" s="1"/>
  <c r="I8" i="13" a="1"/>
  <c r="I8" i="13" s="1"/>
  <c r="E10" i="13" a="1"/>
  <c r="E10" i="13" s="1"/>
  <c r="G11" i="13" a="1"/>
  <c r="G11" i="13" s="1"/>
  <c r="I12" i="13" a="1"/>
  <c r="I12" i="13" s="1"/>
  <c r="E14" i="13" a="1"/>
  <c r="E14" i="13" s="1"/>
  <c r="G15" i="13" a="1"/>
  <c r="G15" i="13" s="1"/>
  <c r="I16" i="13" a="1"/>
  <c r="I16" i="13" s="1"/>
  <c r="E18" i="13" a="1"/>
  <c r="E18" i="13" s="1"/>
  <c r="G19" i="13" a="1"/>
  <c r="G19" i="13" s="1"/>
  <c r="W13" i="13" a="1"/>
  <c r="W13" i="13" s="1"/>
  <c r="X10" i="13" a="1"/>
  <c r="X10" i="13" s="1"/>
  <c r="Y13" i="13" a="1"/>
  <c r="Y13" i="13" s="1"/>
  <c r="Z8" i="13" a="1"/>
  <c r="Z8" i="13" s="1"/>
  <c r="Z16" i="13" a="1"/>
  <c r="Z16" i="13" s="1"/>
  <c r="AA11" i="13" a="1"/>
  <c r="AA11" i="13" s="1"/>
  <c r="AA19" i="13" a="1"/>
  <c r="AA19" i="13" s="1"/>
  <c r="D9" i="13" a="1"/>
  <c r="D9" i="13" s="1"/>
  <c r="F10" i="13" a="1"/>
  <c r="F10" i="13" s="1"/>
  <c r="H11" i="13" a="1"/>
  <c r="H11" i="13" s="1"/>
  <c r="D13" i="13" a="1"/>
  <c r="D13" i="13" s="1"/>
  <c r="F14" i="13" a="1"/>
  <c r="F14" i="13" s="1"/>
  <c r="H15" i="13" a="1"/>
  <c r="H15" i="13" s="1"/>
  <c r="D17" i="13" a="1"/>
  <c r="D17" i="13" s="1"/>
  <c r="F18" i="13" a="1"/>
  <c r="F18" i="13" s="1"/>
  <c r="H19" i="13" a="1"/>
  <c r="H19" i="13" s="1"/>
  <c r="V9" i="13" a="1"/>
  <c r="V9" i="13" s="1"/>
  <c r="V13" i="13" a="1"/>
  <c r="V13" i="13" s="1"/>
  <c r="V17" i="13" a="1"/>
  <c r="V17" i="13" s="1"/>
  <c r="W15" i="13" a="1"/>
  <c r="W15" i="13" s="1"/>
  <c r="X18" i="13" a="1"/>
  <c r="X18" i="13" s="1"/>
  <c r="W8" i="13" a="1"/>
  <c r="W8" i="13" s="1"/>
  <c r="W16" i="13" a="1"/>
  <c r="W16" i="13" s="1"/>
  <c r="X11" i="13" a="1"/>
  <c r="X11" i="13" s="1"/>
  <c r="X19" i="13" a="1"/>
  <c r="X19" i="13" s="1"/>
  <c r="Y14" i="13" a="1"/>
  <c r="Y14" i="13" s="1"/>
  <c r="Z9" i="13" a="1"/>
  <c r="Z9" i="13" s="1"/>
  <c r="Z17" i="13" a="1"/>
  <c r="Z17" i="13" s="1"/>
  <c r="AA12" i="13" a="1"/>
  <c r="AA12" i="13" s="1"/>
  <c r="E9" i="13" a="1"/>
  <c r="E9" i="13" s="1"/>
  <c r="G10" i="13" a="1"/>
  <c r="G10" i="13" s="1"/>
  <c r="I11" i="13" a="1"/>
  <c r="I11" i="13" s="1"/>
  <c r="E13" i="13" a="1"/>
  <c r="E13" i="13" s="1"/>
  <c r="G14" i="13" a="1"/>
  <c r="G14" i="13" s="1"/>
  <c r="I15" i="13" a="1"/>
  <c r="I15" i="13" s="1"/>
  <c r="E17" i="13" a="1"/>
  <c r="E17" i="13" s="1"/>
  <c r="G18" i="13" a="1"/>
  <c r="G18" i="13" s="1"/>
  <c r="I19" i="13" a="1"/>
  <c r="I19" i="13" s="1"/>
  <c r="X12" i="13" a="1"/>
  <c r="X12" i="13" s="1"/>
  <c r="Y15" i="13" a="1"/>
  <c r="Y15" i="13" s="1"/>
  <c r="Z10" i="13" a="1"/>
  <c r="Z10" i="13" s="1"/>
  <c r="Z18" i="13" a="1"/>
  <c r="Z18" i="13" s="1"/>
  <c r="AA13" i="13" a="1"/>
  <c r="AA13" i="13" s="1"/>
  <c r="D8" i="13" a="1"/>
  <c r="D8" i="13" s="1"/>
  <c r="F9" i="13" a="1"/>
  <c r="F9" i="13" s="1"/>
  <c r="H10" i="13" a="1"/>
  <c r="H10" i="13" s="1"/>
  <c r="D12" i="13" a="1"/>
  <c r="D12" i="13" s="1"/>
  <c r="F13" i="13" a="1"/>
  <c r="F13" i="13" s="1"/>
  <c r="H14" i="13" a="1"/>
  <c r="H14" i="13" s="1"/>
  <c r="D16" i="13" a="1"/>
  <c r="D16" i="13" s="1"/>
  <c r="F17" i="13" a="1"/>
  <c r="F17" i="13" s="1"/>
  <c r="H18" i="13" a="1"/>
  <c r="H18" i="13" s="1"/>
  <c r="V10" i="13" a="1"/>
  <c r="V10" i="13" s="1"/>
  <c r="V14" i="13" a="1"/>
  <c r="V14" i="13" s="1"/>
  <c r="AB14" i="13" s="1"/>
  <c r="V18" i="13" a="1"/>
  <c r="V18" i="13" s="1"/>
  <c r="W17" i="13" a="1"/>
  <c r="W17" i="13" s="1"/>
  <c r="W18" i="13" a="1"/>
  <c r="W18" i="13" s="1"/>
  <c r="X13" i="13" a="1"/>
  <c r="X13" i="13" s="1"/>
  <c r="Y8" i="13" a="1"/>
  <c r="Y8" i="13" s="1"/>
  <c r="Y16" i="13" a="1"/>
  <c r="Y16" i="13" s="1"/>
  <c r="Z11" i="13" a="1"/>
  <c r="Z11" i="13" s="1"/>
  <c r="Z19" i="13" a="1"/>
  <c r="Z19" i="13" s="1"/>
  <c r="AA14" i="13" a="1"/>
  <c r="AA14" i="13" s="1"/>
  <c r="E8" i="13" a="1"/>
  <c r="E8" i="13" s="1"/>
  <c r="G9" i="13" a="1"/>
  <c r="G9" i="13" s="1"/>
  <c r="I10" i="13" a="1"/>
  <c r="I10" i="13" s="1"/>
  <c r="E12" i="13" a="1"/>
  <c r="E12" i="13" s="1"/>
  <c r="G13" i="13" a="1"/>
  <c r="G13" i="13" s="1"/>
  <c r="I14" i="13" a="1"/>
  <c r="I14" i="13" s="1"/>
  <c r="E16" i="13" a="1"/>
  <c r="E16" i="13" s="1"/>
  <c r="G17" i="13" a="1"/>
  <c r="G17" i="13" s="1"/>
  <c r="I18" i="13" a="1"/>
  <c r="I18" i="13" s="1"/>
  <c r="W11" i="13" a="1"/>
  <c r="W11" i="13" s="1"/>
  <c r="X14" i="13" a="1"/>
  <c r="X14" i="13" s="1"/>
  <c r="Y9" i="13" a="1"/>
  <c r="Y9" i="13" s="1"/>
  <c r="Y17" i="13" a="1"/>
  <c r="Y17" i="13" s="1"/>
  <c r="Z12" i="13" a="1"/>
  <c r="Z12" i="13" s="1"/>
  <c r="AA15" i="13" a="1"/>
  <c r="AA15" i="13" s="1"/>
  <c r="F8" i="13" a="1"/>
  <c r="F8" i="13" s="1"/>
  <c r="H9" i="13" a="1"/>
  <c r="H9" i="13" s="1"/>
  <c r="D11" i="13" a="1"/>
  <c r="D11" i="13" s="1"/>
  <c r="F12" i="13" a="1"/>
  <c r="F12" i="13" s="1"/>
  <c r="H13" i="13" a="1"/>
  <c r="H13" i="13" s="1"/>
  <c r="D15" i="13" a="1"/>
  <c r="D15" i="13" s="1"/>
  <c r="F16" i="13" a="1"/>
  <c r="F16" i="13" s="1"/>
  <c r="H17" i="13" a="1"/>
  <c r="H17" i="13" s="1"/>
  <c r="D19" i="13" a="1"/>
  <c r="D19" i="13" s="1"/>
  <c r="V11" i="13" a="1"/>
  <c r="V11" i="13" s="1"/>
  <c r="AB11" i="13" s="1"/>
  <c r="V15" i="13" a="1"/>
  <c r="V15" i="13" s="1"/>
  <c r="AB15" i="13" s="1"/>
  <c r="V19" i="13" a="1"/>
  <c r="V19" i="13" s="1"/>
  <c r="W10" i="13" a="1"/>
  <c r="W10" i="13" s="1"/>
  <c r="W19" i="13" a="1"/>
  <c r="W19" i="13" s="1"/>
  <c r="W12" i="13" a="1"/>
  <c r="W12" i="13" s="1"/>
  <c r="X15" i="13" a="1"/>
  <c r="X15" i="13" s="1"/>
  <c r="Y10" i="13" a="1"/>
  <c r="Y10" i="13" s="1"/>
  <c r="Y18" i="13" a="1"/>
  <c r="Y18" i="13" s="1"/>
  <c r="Z13" i="13" a="1"/>
  <c r="Z13" i="13" s="1"/>
  <c r="AA8" i="13" a="1"/>
  <c r="AA8" i="13" s="1"/>
  <c r="AA16" i="13" a="1"/>
  <c r="AA16" i="13" s="1"/>
  <c r="G8" i="13" a="1"/>
  <c r="G8" i="13" s="1"/>
  <c r="I9" i="13" a="1"/>
  <c r="I9" i="13" s="1"/>
  <c r="E11" i="13" a="1"/>
  <c r="E11" i="13" s="1"/>
  <c r="G12" i="13" a="1"/>
  <c r="G12" i="13" s="1"/>
  <c r="I13" i="13" a="1"/>
  <c r="I13" i="13" s="1"/>
  <c r="E15" i="13" a="1"/>
  <c r="E15" i="13" s="1"/>
  <c r="G16" i="13" a="1"/>
  <c r="G16" i="13" s="1"/>
  <c r="I17" i="13" a="1"/>
  <c r="I17" i="13" s="1"/>
  <c r="E19" i="13" a="1"/>
  <c r="E19" i="13" s="1"/>
  <c r="G8" i="8"/>
  <c r="U9" i="13" s="1"/>
  <c r="E8" i="8"/>
  <c r="C9" i="13" s="1"/>
  <c r="F8" i="8"/>
  <c r="L9" i="13" s="1"/>
  <c r="H7" i="8"/>
  <c r="B9" i="8"/>
  <c r="E9" i="8" s="1"/>
  <c r="C10" i="13" s="1"/>
  <c r="R3" i="1"/>
  <c r="S3" i="1"/>
  <c r="R4" i="1"/>
  <c r="S4" i="1"/>
  <c r="R5" i="1"/>
  <c r="S5" i="1"/>
  <c r="R6" i="1"/>
  <c r="S6" i="1"/>
  <c r="R7" i="1"/>
  <c r="S7" i="1"/>
  <c r="R8" i="1"/>
  <c r="S8" i="1"/>
  <c r="R9" i="1"/>
  <c r="S9" i="1"/>
  <c r="R10" i="1"/>
  <c r="S10" i="1"/>
  <c r="R11" i="1"/>
  <c r="S11" i="1"/>
  <c r="R12" i="1"/>
  <c r="S12" i="1"/>
  <c r="R13" i="1"/>
  <c r="S13" i="1"/>
  <c r="R14" i="1"/>
  <c r="S14" i="1"/>
  <c r="R15" i="1"/>
  <c r="S15" i="1"/>
  <c r="R16" i="1"/>
  <c r="S16" i="1"/>
  <c r="R17" i="1"/>
  <c r="S17" i="1"/>
  <c r="R18" i="1"/>
  <c r="S18" i="1"/>
  <c r="R19" i="1"/>
  <c r="S19" i="1"/>
  <c r="R20" i="1"/>
  <c r="S20" i="1"/>
  <c r="R21" i="1"/>
  <c r="S21" i="1"/>
  <c r="R22" i="1"/>
  <c r="S22" i="1"/>
  <c r="R23" i="1"/>
  <c r="S23" i="1"/>
  <c r="R24" i="1"/>
  <c r="S24" i="1"/>
  <c r="R25" i="1"/>
  <c r="S25" i="1"/>
  <c r="R26" i="1"/>
  <c r="S26" i="1"/>
  <c r="R27" i="1"/>
  <c r="S27" i="1"/>
  <c r="R28" i="1"/>
  <c r="S28" i="1"/>
  <c r="R29" i="1"/>
  <c r="S29" i="1"/>
  <c r="R30" i="1"/>
  <c r="S30" i="1"/>
  <c r="R31" i="1"/>
  <c r="S31" i="1"/>
  <c r="R32" i="1"/>
  <c r="S32" i="1"/>
  <c r="R33" i="1"/>
  <c r="S33" i="1"/>
  <c r="R34" i="1"/>
  <c r="S34" i="1"/>
  <c r="R35" i="1"/>
  <c r="S35" i="1"/>
  <c r="R36" i="1"/>
  <c r="S36" i="1"/>
  <c r="R37" i="1"/>
  <c r="S37" i="1"/>
  <c r="R38" i="1"/>
  <c r="S38" i="1"/>
  <c r="R39" i="1"/>
  <c r="S39" i="1"/>
  <c r="R40" i="1"/>
  <c r="S40" i="1"/>
  <c r="R41" i="1"/>
  <c r="S41" i="1"/>
  <c r="R42" i="1"/>
  <c r="S42" i="1"/>
  <c r="R43" i="1"/>
  <c r="S43" i="1"/>
  <c r="R44" i="1"/>
  <c r="S44" i="1"/>
  <c r="R45" i="1"/>
  <c r="S45" i="1"/>
  <c r="R46" i="1"/>
  <c r="S46" i="1"/>
  <c r="R47" i="1"/>
  <c r="S47" i="1"/>
  <c r="R48" i="1"/>
  <c r="S48" i="1"/>
  <c r="R49" i="1"/>
  <c r="S49" i="1"/>
  <c r="R50" i="1"/>
  <c r="S50" i="1"/>
  <c r="R51" i="1"/>
  <c r="S51" i="1"/>
  <c r="R52" i="1"/>
  <c r="S52" i="1"/>
  <c r="R53" i="1"/>
  <c r="S53" i="1"/>
  <c r="R54" i="1"/>
  <c r="S54" i="1"/>
  <c r="R55" i="1"/>
  <c r="S55" i="1"/>
  <c r="R56" i="1"/>
  <c r="S56" i="1"/>
  <c r="R57" i="1"/>
  <c r="S57" i="1"/>
  <c r="R58" i="1"/>
  <c r="S58" i="1"/>
  <c r="R59" i="1"/>
  <c r="S59" i="1"/>
  <c r="R60" i="1"/>
  <c r="S60" i="1"/>
  <c r="R61" i="1"/>
  <c r="S61" i="1"/>
  <c r="R62" i="1"/>
  <c r="S62" i="1"/>
  <c r="R63" i="1"/>
  <c r="S63" i="1"/>
  <c r="R64" i="1"/>
  <c r="S64" i="1"/>
  <c r="R65" i="1"/>
  <c r="S65" i="1"/>
  <c r="R66" i="1"/>
  <c r="S66" i="1"/>
  <c r="R67" i="1"/>
  <c r="S67" i="1"/>
  <c r="R68" i="1"/>
  <c r="S68" i="1"/>
  <c r="R69" i="1"/>
  <c r="S69" i="1"/>
  <c r="R70" i="1"/>
  <c r="S70" i="1"/>
  <c r="R71" i="1"/>
  <c r="S71" i="1"/>
  <c r="R72" i="1"/>
  <c r="S72" i="1"/>
  <c r="R73" i="1"/>
  <c r="S73" i="1"/>
  <c r="R74" i="1"/>
  <c r="S74" i="1"/>
  <c r="R75" i="1"/>
  <c r="S75" i="1"/>
  <c r="R76" i="1"/>
  <c r="S76" i="1"/>
  <c r="R77" i="1"/>
  <c r="S77" i="1"/>
  <c r="R78" i="1"/>
  <c r="S78" i="1"/>
  <c r="R79" i="1"/>
  <c r="S79" i="1"/>
  <c r="R80" i="1"/>
  <c r="S80" i="1"/>
  <c r="R81" i="1"/>
  <c r="S81" i="1"/>
  <c r="R82" i="1"/>
  <c r="S82" i="1"/>
  <c r="R83" i="1"/>
  <c r="S83" i="1"/>
  <c r="R84" i="1"/>
  <c r="S84" i="1"/>
  <c r="R85" i="1"/>
  <c r="S85" i="1"/>
  <c r="R86" i="1"/>
  <c r="S86" i="1"/>
  <c r="R87" i="1"/>
  <c r="S87" i="1"/>
  <c r="R88" i="1"/>
  <c r="S88" i="1"/>
  <c r="R89" i="1"/>
  <c r="S89" i="1"/>
  <c r="R90" i="1"/>
  <c r="S90" i="1"/>
  <c r="R91" i="1"/>
  <c r="S91" i="1"/>
  <c r="R92" i="1"/>
  <c r="S92" i="1"/>
  <c r="R93" i="1"/>
  <c r="S93" i="1"/>
  <c r="R94" i="1"/>
  <c r="S94" i="1"/>
  <c r="R95" i="1"/>
  <c r="S95" i="1"/>
  <c r="R96" i="1"/>
  <c r="S96" i="1"/>
  <c r="R97" i="1"/>
  <c r="S97" i="1"/>
  <c r="R98" i="1"/>
  <c r="S98" i="1"/>
  <c r="R99" i="1"/>
  <c r="S99" i="1"/>
  <c r="R100" i="1"/>
  <c r="S100" i="1"/>
  <c r="R101" i="1"/>
  <c r="S101" i="1"/>
  <c r="R102" i="1"/>
  <c r="S102" i="1"/>
  <c r="R103" i="1"/>
  <c r="S103" i="1"/>
  <c r="R104" i="1"/>
  <c r="S104" i="1"/>
  <c r="R105" i="1"/>
  <c r="S105" i="1"/>
  <c r="R106" i="1"/>
  <c r="S106" i="1"/>
  <c r="R107" i="1"/>
  <c r="S107" i="1"/>
  <c r="R108" i="1"/>
  <c r="S108" i="1"/>
  <c r="R109" i="1"/>
  <c r="S109" i="1"/>
  <c r="R110" i="1"/>
  <c r="S110" i="1"/>
  <c r="R111" i="1"/>
  <c r="S111" i="1"/>
  <c r="R112" i="1"/>
  <c r="S112" i="1"/>
  <c r="R113" i="1"/>
  <c r="S113" i="1"/>
  <c r="R114" i="1"/>
  <c r="S114" i="1"/>
  <c r="R115" i="1"/>
  <c r="S115" i="1"/>
  <c r="R116" i="1"/>
  <c r="S116" i="1"/>
  <c r="R117" i="1"/>
  <c r="S117" i="1"/>
  <c r="R118" i="1"/>
  <c r="S118" i="1"/>
  <c r="R119" i="1"/>
  <c r="S119" i="1"/>
  <c r="R120" i="1"/>
  <c r="S120" i="1"/>
  <c r="R121" i="1"/>
  <c r="S121" i="1"/>
  <c r="R122" i="1"/>
  <c r="S122" i="1"/>
  <c r="R123" i="1"/>
  <c r="S123" i="1"/>
  <c r="R124" i="1"/>
  <c r="S124" i="1"/>
  <c r="R125" i="1"/>
  <c r="S125" i="1"/>
  <c r="R126" i="1"/>
  <c r="S126" i="1"/>
  <c r="R127" i="1"/>
  <c r="S127" i="1"/>
  <c r="R128" i="1"/>
  <c r="S128" i="1"/>
  <c r="R129" i="1"/>
  <c r="S129" i="1"/>
  <c r="R130" i="1"/>
  <c r="S130" i="1"/>
  <c r="R131" i="1"/>
  <c r="S131" i="1"/>
  <c r="R132" i="1"/>
  <c r="S132" i="1"/>
  <c r="R133" i="1"/>
  <c r="S133" i="1"/>
  <c r="R134" i="1"/>
  <c r="S134" i="1"/>
  <c r="R135" i="1"/>
  <c r="S135" i="1"/>
  <c r="R136" i="1"/>
  <c r="S136" i="1"/>
  <c r="R137" i="1"/>
  <c r="S137" i="1"/>
  <c r="R138" i="1"/>
  <c r="S138" i="1"/>
  <c r="R139" i="1"/>
  <c r="S139" i="1"/>
  <c r="R140" i="1"/>
  <c r="S140" i="1"/>
  <c r="R141" i="1"/>
  <c r="S141" i="1"/>
  <c r="R142" i="1"/>
  <c r="S142" i="1"/>
  <c r="R143" i="1"/>
  <c r="S143" i="1"/>
  <c r="R144" i="1"/>
  <c r="S144" i="1"/>
  <c r="R145" i="1"/>
  <c r="S145" i="1"/>
  <c r="R146" i="1"/>
  <c r="S146" i="1"/>
  <c r="R147" i="1"/>
  <c r="S147" i="1"/>
  <c r="R148" i="1"/>
  <c r="S148" i="1"/>
  <c r="R149" i="1"/>
  <c r="S149" i="1"/>
  <c r="R150" i="1"/>
  <c r="S150" i="1"/>
  <c r="R151" i="1"/>
  <c r="S151" i="1"/>
  <c r="R152" i="1"/>
  <c r="S152" i="1"/>
  <c r="R153" i="1"/>
  <c r="S153" i="1"/>
  <c r="R154" i="1"/>
  <c r="S154" i="1"/>
  <c r="R155" i="1"/>
  <c r="S155" i="1"/>
  <c r="R156" i="1"/>
  <c r="S156" i="1"/>
  <c r="R157" i="1"/>
  <c r="S157" i="1"/>
  <c r="R158" i="1"/>
  <c r="S158" i="1"/>
  <c r="R159" i="1"/>
  <c r="S159" i="1"/>
  <c r="R160" i="1"/>
  <c r="S160" i="1"/>
  <c r="R161" i="1"/>
  <c r="S161" i="1"/>
  <c r="R162" i="1"/>
  <c r="S162" i="1"/>
  <c r="R163" i="1"/>
  <c r="S163" i="1"/>
  <c r="R164" i="1"/>
  <c r="S164" i="1"/>
  <c r="R165" i="1"/>
  <c r="S165" i="1"/>
  <c r="R166" i="1"/>
  <c r="S166" i="1"/>
  <c r="R167" i="1"/>
  <c r="S167" i="1"/>
  <c r="R168" i="1"/>
  <c r="S168" i="1"/>
  <c r="R169" i="1"/>
  <c r="S169" i="1"/>
  <c r="R170" i="1"/>
  <c r="S170" i="1"/>
  <c r="R171" i="1"/>
  <c r="S171" i="1"/>
  <c r="R172" i="1"/>
  <c r="S172" i="1"/>
  <c r="R173" i="1"/>
  <c r="S173" i="1"/>
  <c r="R174" i="1"/>
  <c r="S174" i="1"/>
  <c r="R175" i="1"/>
  <c r="S175" i="1"/>
  <c r="R176" i="1"/>
  <c r="S176" i="1"/>
  <c r="R177" i="1"/>
  <c r="S177" i="1"/>
  <c r="R178" i="1"/>
  <c r="S178" i="1"/>
  <c r="R179" i="1"/>
  <c r="S179" i="1"/>
  <c r="R180" i="1"/>
  <c r="S180" i="1"/>
  <c r="R181" i="1"/>
  <c r="S181" i="1"/>
  <c r="R182" i="1"/>
  <c r="S182" i="1"/>
  <c r="R183" i="1"/>
  <c r="S183" i="1"/>
  <c r="R184" i="1"/>
  <c r="S184" i="1"/>
  <c r="R185" i="1"/>
  <c r="S185" i="1"/>
  <c r="R186" i="1"/>
  <c r="S186" i="1"/>
  <c r="R187" i="1"/>
  <c r="S187" i="1"/>
  <c r="R188" i="1"/>
  <c r="S188" i="1"/>
  <c r="R189" i="1"/>
  <c r="S189" i="1"/>
  <c r="R190" i="1"/>
  <c r="S190" i="1"/>
  <c r="R191" i="1"/>
  <c r="S191" i="1"/>
  <c r="R192" i="1"/>
  <c r="S192" i="1"/>
  <c r="R193" i="1"/>
  <c r="S193" i="1"/>
  <c r="R194" i="1"/>
  <c r="S194" i="1"/>
  <c r="R195" i="1"/>
  <c r="S195" i="1"/>
  <c r="R196" i="1"/>
  <c r="S196" i="1"/>
  <c r="R197" i="1"/>
  <c r="S197" i="1"/>
  <c r="R198" i="1"/>
  <c r="S198" i="1"/>
  <c r="R199" i="1"/>
  <c r="S199" i="1"/>
  <c r="R200" i="1"/>
  <c r="S200" i="1"/>
  <c r="R201" i="1"/>
  <c r="S201" i="1"/>
  <c r="R202" i="1"/>
  <c r="S202" i="1"/>
  <c r="R203" i="1"/>
  <c r="S203" i="1"/>
  <c r="R204" i="1"/>
  <c r="S204" i="1"/>
  <c r="R205" i="1"/>
  <c r="S205" i="1"/>
  <c r="R206" i="1"/>
  <c r="S206" i="1"/>
  <c r="R207" i="1"/>
  <c r="S207" i="1"/>
  <c r="R208" i="1"/>
  <c r="S208" i="1"/>
  <c r="R209" i="1"/>
  <c r="S209" i="1"/>
  <c r="R210" i="1"/>
  <c r="S210" i="1"/>
  <c r="R211" i="1"/>
  <c r="S211" i="1"/>
  <c r="R212" i="1"/>
  <c r="S212" i="1"/>
  <c r="R213" i="1"/>
  <c r="S213" i="1"/>
  <c r="R214" i="1"/>
  <c r="S214" i="1"/>
  <c r="R215" i="1"/>
  <c r="S215" i="1"/>
  <c r="R216" i="1"/>
  <c r="S216" i="1"/>
  <c r="R217" i="1"/>
  <c r="S217" i="1"/>
  <c r="R218" i="1"/>
  <c r="S218" i="1"/>
  <c r="R219" i="1"/>
  <c r="S219" i="1"/>
  <c r="R220" i="1"/>
  <c r="S220" i="1"/>
  <c r="R221" i="1"/>
  <c r="S221" i="1"/>
  <c r="R222" i="1"/>
  <c r="S222" i="1"/>
  <c r="R223" i="1"/>
  <c r="S223" i="1"/>
  <c r="R224" i="1"/>
  <c r="S224" i="1"/>
  <c r="R225" i="1"/>
  <c r="S225" i="1"/>
  <c r="R226" i="1"/>
  <c r="S226" i="1"/>
  <c r="R227" i="1"/>
  <c r="S227" i="1"/>
  <c r="R228" i="1"/>
  <c r="S228" i="1"/>
  <c r="R229" i="1"/>
  <c r="S229" i="1"/>
  <c r="R230" i="1"/>
  <c r="S230" i="1"/>
  <c r="R231" i="1"/>
  <c r="S231" i="1"/>
  <c r="R232" i="1"/>
  <c r="S232" i="1"/>
  <c r="R233" i="1"/>
  <c r="S233" i="1"/>
  <c r="R234" i="1"/>
  <c r="S234" i="1"/>
  <c r="R235" i="1"/>
  <c r="S235" i="1"/>
  <c r="R236" i="1"/>
  <c r="S236" i="1"/>
  <c r="R237" i="1"/>
  <c r="S237" i="1"/>
  <c r="R238" i="1"/>
  <c r="S238" i="1"/>
  <c r="R239" i="1"/>
  <c r="S239" i="1"/>
  <c r="R240" i="1"/>
  <c r="S240" i="1"/>
  <c r="R241" i="1"/>
  <c r="S241" i="1"/>
  <c r="R242" i="1"/>
  <c r="S242" i="1"/>
  <c r="R243" i="1"/>
  <c r="S243" i="1"/>
  <c r="R244" i="1"/>
  <c r="S244" i="1"/>
  <c r="R245" i="1"/>
  <c r="S245" i="1"/>
  <c r="R246" i="1"/>
  <c r="S246" i="1"/>
  <c r="R247" i="1"/>
  <c r="S247" i="1"/>
  <c r="R248" i="1"/>
  <c r="S248" i="1"/>
  <c r="R249" i="1"/>
  <c r="S249" i="1"/>
  <c r="R250" i="1"/>
  <c r="S250" i="1"/>
  <c r="R251" i="1"/>
  <c r="S251" i="1"/>
  <c r="R252" i="1"/>
  <c r="S252" i="1"/>
  <c r="R253" i="1"/>
  <c r="S253" i="1"/>
  <c r="R254" i="1"/>
  <c r="S254" i="1"/>
  <c r="R255" i="1"/>
  <c r="S255" i="1"/>
  <c r="R256" i="1"/>
  <c r="S256" i="1"/>
  <c r="R257" i="1"/>
  <c r="S257" i="1"/>
  <c r="R258" i="1"/>
  <c r="S258" i="1"/>
  <c r="R259" i="1"/>
  <c r="S259" i="1"/>
  <c r="R260" i="1"/>
  <c r="S260" i="1"/>
  <c r="R261" i="1"/>
  <c r="S261" i="1"/>
  <c r="R262" i="1"/>
  <c r="S262" i="1"/>
  <c r="R263" i="1"/>
  <c r="S263" i="1"/>
  <c r="R264" i="1"/>
  <c r="S264" i="1"/>
  <c r="R265" i="1"/>
  <c r="S265" i="1"/>
  <c r="R266" i="1"/>
  <c r="S266" i="1"/>
  <c r="R267" i="1"/>
  <c r="S267" i="1"/>
  <c r="R268" i="1"/>
  <c r="S268" i="1"/>
  <c r="R269" i="1"/>
  <c r="S269" i="1"/>
  <c r="R270" i="1"/>
  <c r="S270" i="1"/>
  <c r="R271" i="1"/>
  <c r="S271" i="1"/>
  <c r="R272" i="1"/>
  <c r="S272" i="1"/>
  <c r="R273" i="1"/>
  <c r="S273" i="1"/>
  <c r="R274" i="1"/>
  <c r="S274" i="1"/>
  <c r="R275" i="1"/>
  <c r="S275" i="1"/>
  <c r="R276" i="1"/>
  <c r="S276" i="1"/>
  <c r="R277" i="1"/>
  <c r="S277" i="1"/>
  <c r="R278" i="1"/>
  <c r="S278" i="1"/>
  <c r="R279" i="1"/>
  <c r="S279" i="1"/>
  <c r="R280" i="1"/>
  <c r="S280" i="1"/>
  <c r="R281" i="1"/>
  <c r="S281" i="1"/>
  <c r="R282" i="1"/>
  <c r="S282" i="1"/>
  <c r="R283" i="1"/>
  <c r="S283" i="1"/>
  <c r="R284" i="1"/>
  <c r="S284" i="1"/>
  <c r="R285" i="1"/>
  <c r="S285" i="1"/>
  <c r="R286" i="1"/>
  <c r="S286" i="1"/>
  <c r="R287" i="1"/>
  <c r="S287" i="1"/>
  <c r="R288" i="1"/>
  <c r="S288" i="1"/>
  <c r="R289" i="1"/>
  <c r="S289" i="1"/>
  <c r="R290" i="1"/>
  <c r="S290" i="1"/>
  <c r="R291" i="1"/>
  <c r="S291" i="1"/>
  <c r="R292" i="1"/>
  <c r="S292" i="1"/>
  <c r="R293" i="1"/>
  <c r="S293" i="1"/>
  <c r="R294" i="1"/>
  <c r="S294" i="1"/>
  <c r="R295" i="1"/>
  <c r="S295" i="1"/>
  <c r="R296" i="1"/>
  <c r="S296" i="1"/>
  <c r="R297" i="1"/>
  <c r="S297" i="1"/>
  <c r="R298" i="1"/>
  <c r="S298" i="1"/>
  <c r="R299" i="1"/>
  <c r="S299" i="1"/>
  <c r="R300" i="1"/>
  <c r="S300" i="1"/>
  <c r="R301" i="1"/>
  <c r="S301" i="1"/>
  <c r="R302" i="1"/>
  <c r="S302" i="1"/>
  <c r="R303" i="1"/>
  <c r="S303" i="1"/>
  <c r="R304" i="1"/>
  <c r="S304" i="1"/>
  <c r="R305" i="1"/>
  <c r="S305" i="1"/>
  <c r="R306" i="1"/>
  <c r="S306" i="1"/>
  <c r="R307" i="1"/>
  <c r="S307" i="1"/>
  <c r="R308" i="1"/>
  <c r="S308" i="1"/>
  <c r="R309" i="1"/>
  <c r="S309" i="1"/>
  <c r="R310" i="1"/>
  <c r="S310" i="1"/>
  <c r="R311" i="1"/>
  <c r="S311" i="1"/>
  <c r="R312" i="1"/>
  <c r="S312" i="1"/>
  <c r="R313" i="1"/>
  <c r="S313" i="1"/>
  <c r="R314" i="1"/>
  <c r="S314" i="1"/>
  <c r="R315" i="1"/>
  <c r="S315" i="1"/>
  <c r="R316" i="1"/>
  <c r="S316" i="1"/>
  <c r="R317" i="1"/>
  <c r="S317" i="1"/>
  <c r="R318" i="1"/>
  <c r="S318" i="1"/>
  <c r="R319" i="1"/>
  <c r="S319" i="1"/>
  <c r="R320" i="1"/>
  <c r="S320" i="1"/>
  <c r="R321" i="1"/>
  <c r="S321" i="1"/>
  <c r="R322" i="1"/>
  <c r="S322" i="1"/>
  <c r="R323" i="1"/>
  <c r="S323" i="1"/>
  <c r="R324" i="1"/>
  <c r="S324" i="1"/>
  <c r="R325" i="1"/>
  <c r="S325" i="1"/>
  <c r="R326" i="1"/>
  <c r="S326" i="1"/>
  <c r="R327" i="1"/>
  <c r="S327" i="1"/>
  <c r="R328" i="1"/>
  <c r="S328" i="1"/>
  <c r="R329" i="1"/>
  <c r="S329" i="1"/>
  <c r="R330" i="1"/>
  <c r="S330" i="1"/>
  <c r="R331" i="1"/>
  <c r="S331" i="1"/>
  <c r="R332" i="1"/>
  <c r="S332" i="1"/>
  <c r="R333" i="1"/>
  <c r="S333" i="1"/>
  <c r="R334" i="1"/>
  <c r="S334" i="1"/>
  <c r="R335" i="1"/>
  <c r="S335" i="1"/>
  <c r="R336" i="1"/>
  <c r="S336" i="1"/>
  <c r="R337" i="1"/>
  <c r="S337" i="1"/>
  <c r="R338" i="1"/>
  <c r="S338" i="1"/>
  <c r="R339" i="1"/>
  <c r="S339" i="1"/>
  <c r="R340" i="1"/>
  <c r="S340" i="1"/>
  <c r="R341" i="1"/>
  <c r="S341" i="1"/>
  <c r="R342" i="1"/>
  <c r="S342" i="1"/>
  <c r="R343" i="1"/>
  <c r="S343" i="1"/>
  <c r="R344" i="1"/>
  <c r="S344" i="1"/>
  <c r="R345" i="1"/>
  <c r="S345" i="1"/>
  <c r="R346" i="1"/>
  <c r="S346" i="1"/>
  <c r="R347" i="1"/>
  <c r="S347" i="1"/>
  <c r="R348" i="1"/>
  <c r="S348" i="1"/>
  <c r="R349" i="1"/>
  <c r="S349" i="1"/>
  <c r="R350" i="1"/>
  <c r="S350" i="1"/>
  <c r="R351" i="1"/>
  <c r="S351" i="1"/>
  <c r="R352" i="1"/>
  <c r="S352" i="1"/>
  <c r="R353" i="1"/>
  <c r="S353" i="1"/>
  <c r="R354" i="1"/>
  <c r="S354" i="1"/>
  <c r="R355" i="1"/>
  <c r="S355" i="1"/>
  <c r="R356" i="1"/>
  <c r="S356" i="1"/>
  <c r="R357" i="1"/>
  <c r="S357" i="1"/>
  <c r="R358" i="1"/>
  <c r="S358" i="1"/>
  <c r="R359" i="1"/>
  <c r="S359" i="1"/>
  <c r="R360" i="1"/>
  <c r="S360" i="1"/>
  <c r="R361" i="1"/>
  <c r="S361" i="1"/>
  <c r="R362" i="1"/>
  <c r="S362" i="1"/>
  <c r="R363" i="1"/>
  <c r="S363" i="1"/>
  <c r="R364" i="1"/>
  <c r="S364" i="1"/>
  <c r="R365" i="1"/>
  <c r="S365" i="1"/>
  <c r="R366" i="1"/>
  <c r="S366" i="1"/>
  <c r="R367" i="1"/>
  <c r="S367" i="1"/>
  <c r="R368" i="1"/>
  <c r="S368" i="1"/>
  <c r="R369" i="1"/>
  <c r="S369" i="1"/>
  <c r="R370" i="1"/>
  <c r="S370" i="1"/>
  <c r="R371" i="1"/>
  <c r="S371" i="1"/>
  <c r="R372" i="1"/>
  <c r="S372" i="1"/>
  <c r="R373" i="1"/>
  <c r="S373" i="1"/>
  <c r="R374" i="1"/>
  <c r="S374" i="1"/>
  <c r="R375" i="1"/>
  <c r="S375" i="1"/>
  <c r="R376" i="1"/>
  <c r="S376" i="1"/>
  <c r="R377" i="1"/>
  <c r="S377" i="1"/>
  <c r="R378" i="1"/>
  <c r="S378" i="1"/>
  <c r="R379" i="1"/>
  <c r="S379" i="1"/>
  <c r="R380" i="1"/>
  <c r="S380" i="1"/>
  <c r="R381" i="1"/>
  <c r="S381" i="1"/>
  <c r="R382" i="1"/>
  <c r="S382" i="1"/>
  <c r="R383" i="1"/>
  <c r="S383" i="1"/>
  <c r="R384" i="1"/>
  <c r="S384" i="1"/>
  <c r="R385" i="1"/>
  <c r="S385" i="1"/>
  <c r="R386" i="1"/>
  <c r="S386" i="1"/>
  <c r="R387" i="1"/>
  <c r="S387" i="1"/>
  <c r="R388" i="1"/>
  <c r="S388" i="1"/>
  <c r="R389" i="1"/>
  <c r="S389" i="1"/>
  <c r="R390" i="1"/>
  <c r="S390" i="1"/>
  <c r="R391" i="1"/>
  <c r="S391" i="1"/>
  <c r="R392" i="1"/>
  <c r="S392" i="1"/>
  <c r="R393" i="1"/>
  <c r="S393" i="1"/>
  <c r="R394" i="1"/>
  <c r="S394" i="1"/>
  <c r="R395" i="1"/>
  <c r="S395" i="1"/>
  <c r="R396" i="1"/>
  <c r="S396" i="1"/>
  <c r="R397" i="1"/>
  <c r="S397" i="1"/>
  <c r="R398" i="1"/>
  <c r="S398" i="1"/>
  <c r="R399" i="1"/>
  <c r="S399" i="1"/>
  <c r="R400" i="1"/>
  <c r="S400" i="1"/>
  <c r="R401" i="1"/>
  <c r="S401" i="1"/>
  <c r="R402" i="1"/>
  <c r="S402" i="1"/>
  <c r="R403" i="1"/>
  <c r="S403" i="1"/>
  <c r="R404" i="1"/>
  <c r="S404" i="1"/>
  <c r="R405" i="1"/>
  <c r="S405" i="1"/>
  <c r="R406" i="1"/>
  <c r="S406" i="1"/>
  <c r="R407" i="1"/>
  <c r="S407" i="1"/>
  <c r="R408" i="1"/>
  <c r="S408" i="1"/>
  <c r="R409" i="1"/>
  <c r="S409" i="1"/>
  <c r="R410" i="1"/>
  <c r="S410" i="1"/>
  <c r="R411" i="1"/>
  <c r="S411" i="1"/>
  <c r="R412" i="1"/>
  <c r="S412" i="1"/>
  <c r="R413" i="1"/>
  <c r="S413" i="1"/>
  <c r="R414" i="1"/>
  <c r="S414" i="1"/>
  <c r="R415" i="1"/>
  <c r="S415" i="1"/>
  <c r="R416" i="1"/>
  <c r="S416" i="1"/>
  <c r="R417" i="1"/>
  <c r="S417" i="1"/>
  <c r="R418" i="1"/>
  <c r="S418" i="1"/>
  <c r="R419" i="1"/>
  <c r="S419" i="1"/>
  <c r="R420" i="1"/>
  <c r="S420" i="1"/>
  <c r="R421" i="1"/>
  <c r="S421" i="1"/>
  <c r="R422" i="1"/>
  <c r="S422" i="1"/>
  <c r="R423" i="1"/>
  <c r="S423" i="1"/>
  <c r="R424" i="1"/>
  <c r="S424" i="1"/>
  <c r="R425" i="1"/>
  <c r="S425" i="1"/>
  <c r="R426" i="1"/>
  <c r="S426" i="1"/>
  <c r="R427" i="1"/>
  <c r="S427" i="1"/>
  <c r="R428" i="1"/>
  <c r="S428" i="1"/>
  <c r="R429" i="1"/>
  <c r="S429" i="1"/>
  <c r="R430" i="1"/>
  <c r="S430" i="1"/>
  <c r="R431" i="1"/>
  <c r="S431" i="1"/>
  <c r="R432" i="1"/>
  <c r="S432" i="1"/>
  <c r="R433" i="1"/>
  <c r="S433" i="1"/>
  <c r="R434" i="1"/>
  <c r="S434" i="1"/>
  <c r="R435" i="1"/>
  <c r="S435" i="1"/>
  <c r="R436" i="1"/>
  <c r="S436" i="1"/>
  <c r="R437" i="1"/>
  <c r="S437" i="1"/>
  <c r="R438" i="1"/>
  <c r="S438" i="1"/>
  <c r="R439" i="1"/>
  <c r="S439" i="1"/>
  <c r="R440" i="1"/>
  <c r="S440" i="1"/>
  <c r="R441" i="1"/>
  <c r="S441" i="1"/>
  <c r="R442" i="1"/>
  <c r="S442" i="1"/>
  <c r="R443" i="1"/>
  <c r="S443" i="1"/>
  <c r="R444" i="1"/>
  <c r="S444" i="1"/>
  <c r="R445" i="1"/>
  <c r="S445" i="1"/>
  <c r="R446" i="1"/>
  <c r="S446" i="1"/>
  <c r="R447" i="1"/>
  <c r="S447" i="1"/>
  <c r="R448" i="1"/>
  <c r="S448" i="1"/>
  <c r="R449" i="1"/>
  <c r="S449" i="1"/>
  <c r="R450" i="1"/>
  <c r="S450" i="1"/>
  <c r="R451" i="1"/>
  <c r="S451" i="1"/>
  <c r="R452" i="1"/>
  <c r="S452" i="1"/>
  <c r="R453" i="1"/>
  <c r="S453" i="1"/>
  <c r="R454" i="1"/>
  <c r="S454" i="1"/>
  <c r="R455" i="1"/>
  <c r="S455" i="1"/>
  <c r="R456" i="1"/>
  <c r="S456" i="1"/>
  <c r="R457" i="1"/>
  <c r="S457" i="1"/>
  <c r="R458" i="1"/>
  <c r="S458" i="1"/>
  <c r="R459" i="1"/>
  <c r="S459" i="1"/>
  <c r="R460" i="1"/>
  <c r="S460" i="1"/>
  <c r="R461" i="1"/>
  <c r="S461" i="1"/>
  <c r="R462" i="1"/>
  <c r="S462" i="1"/>
  <c r="R463" i="1"/>
  <c r="S463" i="1"/>
  <c r="R464" i="1"/>
  <c r="S464" i="1"/>
  <c r="R465" i="1"/>
  <c r="S465" i="1"/>
  <c r="R466" i="1"/>
  <c r="S466" i="1"/>
  <c r="R467" i="1"/>
  <c r="S467" i="1"/>
  <c r="R468" i="1"/>
  <c r="S468" i="1"/>
  <c r="R469" i="1"/>
  <c r="S469" i="1"/>
  <c r="R470" i="1"/>
  <c r="S470" i="1"/>
  <c r="R471" i="1"/>
  <c r="S471" i="1"/>
  <c r="R472" i="1"/>
  <c r="S472" i="1"/>
  <c r="R473" i="1"/>
  <c r="S473" i="1"/>
  <c r="R474" i="1"/>
  <c r="S474" i="1"/>
  <c r="R475" i="1"/>
  <c r="S475" i="1"/>
  <c r="R476" i="1"/>
  <c r="S476" i="1"/>
  <c r="R477" i="1"/>
  <c r="S477" i="1"/>
  <c r="R478" i="1"/>
  <c r="S478" i="1"/>
  <c r="R479" i="1"/>
  <c r="S479" i="1"/>
  <c r="R480" i="1"/>
  <c r="S480" i="1"/>
  <c r="R481" i="1"/>
  <c r="S481" i="1"/>
  <c r="R482" i="1"/>
  <c r="S482" i="1"/>
  <c r="R483" i="1"/>
  <c r="S483" i="1"/>
  <c r="R484" i="1"/>
  <c r="S484" i="1"/>
  <c r="R485" i="1"/>
  <c r="S485" i="1"/>
  <c r="R486" i="1"/>
  <c r="S486" i="1"/>
  <c r="R487" i="1"/>
  <c r="S487" i="1"/>
  <c r="R488" i="1"/>
  <c r="S488" i="1"/>
  <c r="R489" i="1"/>
  <c r="S489" i="1"/>
  <c r="R490" i="1"/>
  <c r="S490" i="1"/>
  <c r="R491" i="1"/>
  <c r="S491" i="1"/>
  <c r="R492" i="1"/>
  <c r="S492" i="1"/>
  <c r="R493" i="1"/>
  <c r="S493" i="1"/>
  <c r="R494" i="1"/>
  <c r="S494" i="1"/>
  <c r="R495" i="1"/>
  <c r="S495" i="1"/>
  <c r="R496" i="1"/>
  <c r="S496" i="1"/>
  <c r="R497" i="1"/>
  <c r="S497" i="1"/>
  <c r="R498" i="1"/>
  <c r="S498" i="1"/>
  <c r="R499" i="1"/>
  <c r="S499" i="1"/>
  <c r="R500" i="1"/>
  <c r="S500" i="1"/>
  <c r="R501" i="1"/>
  <c r="S501" i="1"/>
  <c r="R502" i="1"/>
  <c r="S502" i="1"/>
  <c r="R503" i="1"/>
  <c r="S503" i="1"/>
  <c r="R504" i="1"/>
  <c r="S504" i="1"/>
  <c r="R505" i="1"/>
  <c r="S505" i="1"/>
  <c r="R506" i="1"/>
  <c r="S506" i="1"/>
  <c r="R507" i="1"/>
  <c r="S507" i="1"/>
  <c r="R508" i="1"/>
  <c r="S508" i="1"/>
  <c r="R509" i="1"/>
  <c r="S509" i="1"/>
  <c r="R510" i="1"/>
  <c r="S510" i="1"/>
  <c r="R511" i="1"/>
  <c r="S511" i="1"/>
  <c r="R512" i="1"/>
  <c r="S512" i="1"/>
  <c r="R513" i="1"/>
  <c r="S513" i="1"/>
  <c r="R514" i="1"/>
  <c r="S514" i="1"/>
  <c r="R515" i="1"/>
  <c r="S515" i="1"/>
  <c r="R516" i="1"/>
  <c r="S516" i="1"/>
  <c r="R517" i="1"/>
  <c r="S517" i="1"/>
  <c r="R518" i="1"/>
  <c r="S518" i="1"/>
  <c r="R519" i="1"/>
  <c r="S519" i="1"/>
  <c r="R520" i="1"/>
  <c r="S520" i="1"/>
  <c r="R521" i="1"/>
  <c r="S521" i="1"/>
  <c r="R522" i="1"/>
  <c r="S522" i="1"/>
  <c r="R523" i="1"/>
  <c r="S523" i="1"/>
  <c r="R524" i="1"/>
  <c r="S524" i="1"/>
  <c r="R525" i="1"/>
  <c r="S525" i="1"/>
  <c r="R526" i="1"/>
  <c r="S526" i="1"/>
  <c r="R527" i="1"/>
  <c r="S527" i="1"/>
  <c r="R528" i="1"/>
  <c r="S528" i="1"/>
  <c r="R529" i="1"/>
  <c r="S529" i="1"/>
  <c r="R530" i="1"/>
  <c r="S530" i="1"/>
  <c r="R531" i="1"/>
  <c r="S531" i="1"/>
  <c r="R532" i="1"/>
  <c r="S532" i="1"/>
  <c r="R533" i="1"/>
  <c r="S533" i="1"/>
  <c r="R534" i="1"/>
  <c r="S534" i="1"/>
  <c r="R535" i="1"/>
  <c r="S535" i="1"/>
  <c r="R536" i="1"/>
  <c r="S536" i="1"/>
  <c r="R537" i="1"/>
  <c r="S537" i="1"/>
  <c r="R538" i="1"/>
  <c r="S538" i="1"/>
  <c r="R539" i="1"/>
  <c r="S539" i="1"/>
  <c r="R540" i="1"/>
  <c r="S540" i="1"/>
  <c r="R541" i="1"/>
  <c r="S541" i="1"/>
  <c r="R542" i="1"/>
  <c r="S542" i="1"/>
  <c r="R543" i="1"/>
  <c r="S543" i="1"/>
  <c r="R544" i="1"/>
  <c r="S544" i="1"/>
  <c r="R545" i="1"/>
  <c r="S545" i="1"/>
  <c r="R546" i="1"/>
  <c r="S546" i="1"/>
  <c r="R547" i="1"/>
  <c r="S547" i="1"/>
  <c r="R548" i="1"/>
  <c r="S548" i="1"/>
  <c r="R549" i="1"/>
  <c r="S549" i="1"/>
  <c r="R550" i="1"/>
  <c r="S550" i="1"/>
  <c r="R551" i="1"/>
  <c r="S551" i="1"/>
  <c r="R552" i="1"/>
  <c r="S552" i="1"/>
  <c r="R553" i="1"/>
  <c r="S553" i="1"/>
  <c r="R554" i="1"/>
  <c r="S554" i="1"/>
  <c r="R555" i="1"/>
  <c r="S555" i="1"/>
  <c r="R556" i="1"/>
  <c r="S556" i="1"/>
  <c r="R557" i="1"/>
  <c r="S557" i="1"/>
  <c r="R558" i="1"/>
  <c r="S558" i="1"/>
  <c r="R559" i="1"/>
  <c r="S559" i="1"/>
  <c r="R560" i="1"/>
  <c r="S560" i="1"/>
  <c r="R561" i="1"/>
  <c r="S561" i="1"/>
  <c r="R562" i="1"/>
  <c r="S562" i="1"/>
  <c r="R563" i="1"/>
  <c r="S563" i="1"/>
  <c r="R564" i="1"/>
  <c r="S564" i="1"/>
  <c r="R565" i="1"/>
  <c r="S565" i="1"/>
  <c r="R566" i="1"/>
  <c r="S566" i="1"/>
  <c r="R567" i="1"/>
  <c r="S567" i="1"/>
  <c r="R568" i="1"/>
  <c r="S568" i="1"/>
  <c r="R569" i="1"/>
  <c r="S569" i="1"/>
  <c r="R570" i="1"/>
  <c r="S570" i="1"/>
  <c r="R571" i="1"/>
  <c r="S571" i="1"/>
  <c r="R572" i="1"/>
  <c r="S572" i="1"/>
  <c r="R573" i="1"/>
  <c r="S573" i="1"/>
  <c r="R574" i="1"/>
  <c r="S574" i="1"/>
  <c r="R575" i="1"/>
  <c r="S575" i="1"/>
  <c r="R576" i="1"/>
  <c r="S576" i="1"/>
  <c r="R577" i="1"/>
  <c r="S577" i="1"/>
  <c r="R578" i="1"/>
  <c r="S578" i="1"/>
  <c r="R579" i="1"/>
  <c r="S579" i="1"/>
  <c r="R580" i="1"/>
  <c r="S580" i="1"/>
  <c r="R581" i="1"/>
  <c r="S581" i="1"/>
  <c r="R582" i="1"/>
  <c r="S582" i="1"/>
  <c r="R583" i="1"/>
  <c r="S583" i="1"/>
  <c r="R584" i="1"/>
  <c r="S584" i="1"/>
  <c r="R585" i="1"/>
  <c r="S585" i="1"/>
  <c r="R586" i="1"/>
  <c r="S586" i="1"/>
  <c r="R587" i="1"/>
  <c r="S587" i="1"/>
  <c r="R588" i="1"/>
  <c r="S588" i="1"/>
  <c r="R589" i="1"/>
  <c r="S589" i="1"/>
  <c r="R590" i="1"/>
  <c r="S590" i="1"/>
  <c r="R591" i="1"/>
  <c r="S591" i="1"/>
  <c r="R592" i="1"/>
  <c r="S592" i="1"/>
  <c r="R593" i="1"/>
  <c r="S593" i="1"/>
  <c r="R594" i="1"/>
  <c r="S594" i="1"/>
  <c r="R595" i="1"/>
  <c r="S595" i="1"/>
  <c r="R596" i="1"/>
  <c r="S596" i="1"/>
  <c r="R597" i="1"/>
  <c r="S597" i="1"/>
  <c r="R598" i="1"/>
  <c r="S598" i="1"/>
  <c r="R599" i="1"/>
  <c r="S599" i="1"/>
  <c r="R600" i="1"/>
  <c r="S600" i="1"/>
  <c r="R601" i="1"/>
  <c r="S601" i="1"/>
  <c r="R602" i="1"/>
  <c r="S602" i="1"/>
  <c r="R603" i="1"/>
  <c r="S603" i="1"/>
  <c r="R604" i="1"/>
  <c r="S604" i="1"/>
  <c r="R605" i="1"/>
  <c r="S605" i="1"/>
  <c r="R606" i="1"/>
  <c r="S606" i="1"/>
  <c r="R607" i="1"/>
  <c r="S607" i="1"/>
  <c r="R608" i="1"/>
  <c r="S608" i="1"/>
  <c r="R609" i="1"/>
  <c r="S609" i="1"/>
  <c r="R610" i="1"/>
  <c r="S610" i="1"/>
  <c r="R611" i="1"/>
  <c r="S611" i="1"/>
  <c r="R612" i="1"/>
  <c r="S612" i="1"/>
  <c r="R613" i="1"/>
  <c r="S613" i="1"/>
  <c r="R614" i="1"/>
  <c r="S614" i="1"/>
  <c r="R615" i="1"/>
  <c r="S615" i="1"/>
  <c r="R616" i="1"/>
  <c r="S616" i="1"/>
  <c r="R617" i="1"/>
  <c r="S617" i="1"/>
  <c r="R618" i="1"/>
  <c r="S618" i="1"/>
  <c r="R619" i="1"/>
  <c r="S619" i="1"/>
  <c r="R620" i="1"/>
  <c r="S620" i="1"/>
  <c r="R621" i="1"/>
  <c r="S621" i="1"/>
  <c r="R622" i="1"/>
  <c r="S622" i="1"/>
  <c r="R623" i="1"/>
  <c r="S623" i="1"/>
  <c r="R624" i="1"/>
  <c r="S624" i="1"/>
  <c r="R625" i="1"/>
  <c r="S625" i="1"/>
  <c r="R626" i="1"/>
  <c r="S626" i="1"/>
  <c r="R627" i="1"/>
  <c r="S627" i="1"/>
  <c r="R628" i="1"/>
  <c r="S628" i="1"/>
  <c r="R629" i="1"/>
  <c r="S629" i="1"/>
  <c r="R630" i="1"/>
  <c r="S630" i="1"/>
  <c r="R631" i="1"/>
  <c r="S631" i="1"/>
  <c r="R632" i="1"/>
  <c r="S632" i="1"/>
  <c r="R633" i="1"/>
  <c r="S633" i="1"/>
  <c r="R634" i="1"/>
  <c r="S634" i="1"/>
  <c r="R635" i="1"/>
  <c r="S635" i="1"/>
  <c r="R636" i="1"/>
  <c r="S636" i="1"/>
  <c r="R637" i="1"/>
  <c r="S637" i="1"/>
  <c r="R638" i="1"/>
  <c r="S638" i="1"/>
  <c r="R639" i="1"/>
  <c r="S639" i="1"/>
  <c r="R640" i="1"/>
  <c r="S640" i="1"/>
  <c r="R641" i="1"/>
  <c r="S641" i="1"/>
  <c r="R642" i="1"/>
  <c r="S642" i="1"/>
  <c r="R643" i="1"/>
  <c r="S643" i="1"/>
  <c r="R644" i="1"/>
  <c r="S644" i="1"/>
  <c r="R645" i="1"/>
  <c r="S645" i="1"/>
  <c r="R646" i="1"/>
  <c r="S646" i="1"/>
  <c r="R647" i="1"/>
  <c r="S647" i="1"/>
  <c r="R648" i="1"/>
  <c r="S648" i="1"/>
  <c r="R649" i="1"/>
  <c r="S649" i="1"/>
  <c r="R650" i="1"/>
  <c r="S650" i="1"/>
  <c r="R651" i="1"/>
  <c r="S651" i="1"/>
  <c r="R652" i="1"/>
  <c r="S652" i="1"/>
  <c r="R653" i="1"/>
  <c r="S653" i="1"/>
  <c r="R654" i="1"/>
  <c r="S654" i="1"/>
  <c r="R655" i="1"/>
  <c r="S655" i="1"/>
  <c r="R656" i="1"/>
  <c r="S656" i="1"/>
  <c r="R657" i="1"/>
  <c r="S657" i="1"/>
  <c r="R658" i="1"/>
  <c r="S658" i="1"/>
  <c r="R659" i="1"/>
  <c r="S659" i="1"/>
  <c r="R660" i="1"/>
  <c r="S660" i="1"/>
  <c r="R661" i="1"/>
  <c r="S661" i="1"/>
  <c r="R662" i="1"/>
  <c r="S662" i="1"/>
  <c r="R663" i="1"/>
  <c r="S663" i="1"/>
  <c r="R664" i="1"/>
  <c r="S664" i="1"/>
  <c r="R665" i="1"/>
  <c r="S665" i="1"/>
  <c r="R666" i="1"/>
  <c r="S666" i="1"/>
  <c r="R667" i="1"/>
  <c r="S667" i="1"/>
  <c r="R668" i="1"/>
  <c r="S668" i="1"/>
  <c r="R669" i="1"/>
  <c r="S669" i="1"/>
  <c r="R670" i="1"/>
  <c r="S670" i="1"/>
  <c r="R671" i="1"/>
  <c r="S671" i="1"/>
  <c r="R672" i="1"/>
  <c r="S672" i="1"/>
  <c r="R673" i="1"/>
  <c r="S673" i="1"/>
  <c r="R674" i="1"/>
  <c r="S674" i="1"/>
  <c r="R675" i="1"/>
  <c r="S675" i="1"/>
  <c r="R676" i="1"/>
  <c r="S676" i="1"/>
  <c r="R677" i="1"/>
  <c r="S677" i="1"/>
  <c r="R678" i="1"/>
  <c r="S678" i="1"/>
  <c r="R679" i="1"/>
  <c r="S679" i="1"/>
  <c r="R680" i="1"/>
  <c r="S680" i="1"/>
  <c r="R681" i="1"/>
  <c r="S681" i="1"/>
  <c r="R682" i="1"/>
  <c r="S682" i="1"/>
  <c r="R683" i="1"/>
  <c r="S683" i="1"/>
  <c r="R684" i="1"/>
  <c r="S684" i="1"/>
  <c r="R685" i="1"/>
  <c r="S685" i="1"/>
  <c r="R686" i="1"/>
  <c r="S686" i="1"/>
  <c r="R687" i="1"/>
  <c r="S687" i="1"/>
  <c r="R688" i="1"/>
  <c r="S688" i="1"/>
  <c r="R689" i="1"/>
  <c r="S689" i="1"/>
  <c r="R690" i="1"/>
  <c r="S690" i="1"/>
  <c r="R691" i="1"/>
  <c r="S691" i="1"/>
  <c r="R692" i="1"/>
  <c r="S692" i="1"/>
  <c r="R693" i="1"/>
  <c r="S693" i="1"/>
  <c r="R694" i="1"/>
  <c r="S694" i="1"/>
  <c r="R695" i="1"/>
  <c r="S695" i="1"/>
  <c r="R696" i="1"/>
  <c r="S696" i="1"/>
  <c r="R697" i="1"/>
  <c r="S697" i="1"/>
  <c r="R698" i="1"/>
  <c r="S698" i="1"/>
  <c r="R699" i="1"/>
  <c r="S699" i="1"/>
  <c r="R700" i="1"/>
  <c r="S700" i="1"/>
  <c r="R701" i="1"/>
  <c r="S701" i="1"/>
  <c r="R702" i="1"/>
  <c r="S702" i="1"/>
  <c r="R703" i="1"/>
  <c r="S703" i="1"/>
  <c r="R704" i="1"/>
  <c r="S704" i="1"/>
  <c r="R705" i="1"/>
  <c r="S705" i="1"/>
  <c r="R706" i="1"/>
  <c r="S706" i="1"/>
  <c r="R707" i="1"/>
  <c r="S707" i="1"/>
  <c r="R708" i="1"/>
  <c r="S708" i="1"/>
  <c r="R709" i="1"/>
  <c r="S709" i="1"/>
  <c r="R710" i="1"/>
  <c r="S710" i="1"/>
  <c r="R711" i="1"/>
  <c r="S711" i="1"/>
  <c r="R712" i="1"/>
  <c r="S712" i="1"/>
  <c r="R713" i="1"/>
  <c r="S713" i="1"/>
  <c r="R714" i="1"/>
  <c r="S714" i="1"/>
  <c r="R715" i="1"/>
  <c r="S715" i="1"/>
  <c r="R716" i="1"/>
  <c r="S716" i="1"/>
  <c r="R717" i="1"/>
  <c r="S717" i="1"/>
  <c r="R718" i="1"/>
  <c r="S718" i="1"/>
  <c r="R719" i="1"/>
  <c r="S719" i="1"/>
  <c r="R720" i="1"/>
  <c r="S720" i="1"/>
  <c r="R721" i="1"/>
  <c r="S721" i="1"/>
  <c r="R722" i="1"/>
  <c r="S722" i="1"/>
  <c r="R723" i="1"/>
  <c r="S723" i="1"/>
  <c r="R724" i="1"/>
  <c r="S724" i="1"/>
  <c r="R725" i="1"/>
  <c r="S725" i="1"/>
  <c r="R726" i="1"/>
  <c r="S726" i="1"/>
  <c r="R727" i="1"/>
  <c r="S727" i="1"/>
  <c r="R728" i="1"/>
  <c r="S728" i="1"/>
  <c r="R729" i="1"/>
  <c r="S729" i="1"/>
  <c r="R730" i="1"/>
  <c r="S730" i="1"/>
  <c r="R731" i="1"/>
  <c r="S731" i="1"/>
  <c r="R732" i="1"/>
  <c r="S732" i="1"/>
  <c r="R733" i="1"/>
  <c r="S733" i="1"/>
  <c r="R734" i="1"/>
  <c r="S734" i="1"/>
  <c r="R735" i="1"/>
  <c r="S735" i="1"/>
  <c r="R736" i="1"/>
  <c r="S736" i="1"/>
  <c r="R737" i="1"/>
  <c r="S737" i="1"/>
  <c r="R738" i="1"/>
  <c r="S738" i="1"/>
  <c r="R739" i="1"/>
  <c r="S739" i="1"/>
  <c r="R740" i="1"/>
  <c r="S740" i="1"/>
  <c r="R741" i="1"/>
  <c r="S741" i="1"/>
  <c r="R742" i="1"/>
  <c r="S742" i="1"/>
  <c r="R743" i="1"/>
  <c r="S743" i="1"/>
  <c r="R744" i="1"/>
  <c r="S744" i="1"/>
  <c r="R745" i="1"/>
  <c r="S745" i="1"/>
  <c r="R746" i="1"/>
  <c r="S746" i="1"/>
  <c r="R747" i="1"/>
  <c r="S747" i="1"/>
  <c r="R748" i="1"/>
  <c r="S748" i="1"/>
  <c r="R749" i="1"/>
  <c r="S749" i="1"/>
  <c r="R750" i="1"/>
  <c r="S750" i="1"/>
  <c r="R751" i="1"/>
  <c r="S751" i="1"/>
  <c r="R752" i="1"/>
  <c r="S752" i="1"/>
  <c r="R753" i="1"/>
  <c r="S753" i="1"/>
  <c r="R754" i="1"/>
  <c r="S754" i="1"/>
  <c r="R755" i="1"/>
  <c r="S755" i="1"/>
  <c r="R756" i="1"/>
  <c r="S756" i="1"/>
  <c r="R757" i="1"/>
  <c r="S757" i="1"/>
  <c r="R758" i="1"/>
  <c r="S758" i="1"/>
  <c r="R759" i="1"/>
  <c r="S759" i="1"/>
  <c r="R760" i="1"/>
  <c r="S760" i="1"/>
  <c r="R761" i="1"/>
  <c r="S761" i="1"/>
  <c r="R762" i="1"/>
  <c r="S762" i="1"/>
  <c r="R763" i="1"/>
  <c r="S763" i="1"/>
  <c r="R764" i="1"/>
  <c r="S764" i="1"/>
  <c r="R765" i="1"/>
  <c r="S765" i="1"/>
  <c r="R766" i="1"/>
  <c r="S766" i="1"/>
  <c r="R767" i="1"/>
  <c r="S767" i="1"/>
  <c r="R768" i="1"/>
  <c r="S768" i="1"/>
  <c r="R769" i="1"/>
  <c r="S769" i="1"/>
  <c r="R770" i="1"/>
  <c r="S770" i="1"/>
  <c r="R771" i="1"/>
  <c r="S771" i="1"/>
  <c r="R772" i="1"/>
  <c r="S772" i="1"/>
  <c r="R773" i="1"/>
  <c r="S773" i="1"/>
  <c r="R774" i="1"/>
  <c r="S774" i="1"/>
  <c r="R775" i="1"/>
  <c r="S775" i="1"/>
  <c r="R776" i="1"/>
  <c r="S776" i="1"/>
  <c r="R777" i="1"/>
  <c r="S777" i="1"/>
  <c r="R778" i="1"/>
  <c r="S778" i="1"/>
  <c r="R779" i="1"/>
  <c r="S779" i="1"/>
  <c r="R780" i="1"/>
  <c r="S780" i="1"/>
  <c r="R781" i="1"/>
  <c r="S781" i="1"/>
  <c r="R782" i="1"/>
  <c r="S782" i="1"/>
  <c r="R783" i="1"/>
  <c r="S783" i="1"/>
  <c r="R784" i="1"/>
  <c r="S784" i="1"/>
  <c r="R785" i="1"/>
  <c r="S785" i="1"/>
  <c r="R786" i="1"/>
  <c r="S786" i="1"/>
  <c r="R787" i="1"/>
  <c r="S787" i="1"/>
  <c r="R788" i="1"/>
  <c r="S788" i="1"/>
  <c r="R789" i="1"/>
  <c r="S789" i="1"/>
  <c r="R790" i="1"/>
  <c r="S790" i="1"/>
  <c r="R791" i="1"/>
  <c r="S791" i="1"/>
  <c r="R792" i="1"/>
  <c r="S792" i="1"/>
  <c r="R793" i="1"/>
  <c r="S793" i="1"/>
  <c r="R794" i="1"/>
  <c r="S794" i="1"/>
  <c r="R795" i="1"/>
  <c r="S795" i="1"/>
  <c r="R796" i="1"/>
  <c r="S796" i="1"/>
  <c r="R797" i="1"/>
  <c r="S797" i="1"/>
  <c r="R798" i="1"/>
  <c r="S798" i="1"/>
  <c r="R799" i="1"/>
  <c r="S799" i="1"/>
  <c r="R800" i="1"/>
  <c r="S800" i="1"/>
  <c r="R801" i="1"/>
  <c r="S801" i="1"/>
  <c r="R802" i="1"/>
  <c r="S802" i="1"/>
  <c r="R803" i="1"/>
  <c r="S803" i="1"/>
  <c r="R804" i="1"/>
  <c r="S804" i="1"/>
  <c r="R805" i="1"/>
  <c r="S805" i="1"/>
  <c r="R806" i="1"/>
  <c r="S806" i="1"/>
  <c r="R807" i="1"/>
  <c r="S807" i="1"/>
  <c r="R808" i="1"/>
  <c r="S808" i="1"/>
  <c r="R809" i="1"/>
  <c r="S809" i="1"/>
  <c r="R810" i="1"/>
  <c r="S810" i="1"/>
  <c r="R811" i="1"/>
  <c r="S811" i="1"/>
  <c r="R812" i="1"/>
  <c r="S812" i="1"/>
  <c r="R813" i="1"/>
  <c r="S813" i="1"/>
  <c r="R814" i="1"/>
  <c r="S814" i="1"/>
  <c r="R815" i="1"/>
  <c r="S815" i="1"/>
  <c r="R816" i="1"/>
  <c r="S816" i="1"/>
  <c r="R817" i="1"/>
  <c r="S817" i="1"/>
  <c r="R818" i="1"/>
  <c r="S818" i="1"/>
  <c r="R819" i="1"/>
  <c r="S819" i="1"/>
  <c r="R820" i="1"/>
  <c r="S820" i="1"/>
  <c r="R821" i="1"/>
  <c r="S821" i="1"/>
  <c r="R822" i="1"/>
  <c r="S822" i="1"/>
  <c r="R823" i="1"/>
  <c r="S823" i="1"/>
  <c r="R824" i="1"/>
  <c r="S824" i="1"/>
  <c r="R825" i="1"/>
  <c r="S825" i="1"/>
  <c r="R826" i="1"/>
  <c r="S826" i="1"/>
  <c r="R827" i="1"/>
  <c r="S827" i="1"/>
  <c r="R828" i="1"/>
  <c r="S828" i="1"/>
  <c r="R829" i="1"/>
  <c r="S829" i="1"/>
  <c r="R830" i="1"/>
  <c r="S830" i="1"/>
  <c r="R831" i="1"/>
  <c r="S831" i="1"/>
  <c r="R832" i="1"/>
  <c r="S832" i="1"/>
  <c r="R833" i="1"/>
  <c r="S833" i="1"/>
  <c r="R834" i="1"/>
  <c r="S834" i="1"/>
  <c r="R835" i="1"/>
  <c r="S835" i="1"/>
  <c r="R836" i="1"/>
  <c r="S836" i="1"/>
  <c r="R837" i="1"/>
  <c r="S837" i="1"/>
  <c r="R838" i="1"/>
  <c r="S838" i="1"/>
  <c r="R839" i="1"/>
  <c r="S839" i="1"/>
  <c r="R840" i="1"/>
  <c r="S840" i="1"/>
  <c r="R841" i="1"/>
  <c r="S841" i="1"/>
  <c r="R842" i="1"/>
  <c r="S842" i="1"/>
  <c r="R843" i="1"/>
  <c r="S843" i="1"/>
  <c r="R844" i="1"/>
  <c r="S844" i="1"/>
  <c r="R845" i="1"/>
  <c r="S845" i="1"/>
  <c r="R846" i="1"/>
  <c r="S846" i="1"/>
  <c r="R847" i="1"/>
  <c r="S847" i="1"/>
  <c r="R848" i="1"/>
  <c r="S848" i="1"/>
  <c r="R849" i="1"/>
  <c r="S849" i="1"/>
  <c r="R850" i="1"/>
  <c r="S850" i="1"/>
  <c r="R851" i="1"/>
  <c r="S851" i="1"/>
  <c r="R852" i="1"/>
  <c r="S852" i="1"/>
  <c r="R853" i="1"/>
  <c r="S853" i="1"/>
  <c r="R854" i="1"/>
  <c r="S854" i="1"/>
  <c r="R855" i="1"/>
  <c r="S855" i="1"/>
  <c r="R856" i="1"/>
  <c r="S856" i="1"/>
  <c r="R857" i="1"/>
  <c r="S857" i="1"/>
  <c r="R858" i="1"/>
  <c r="S858" i="1"/>
  <c r="R859" i="1"/>
  <c r="S859" i="1"/>
  <c r="R860" i="1"/>
  <c r="S860" i="1"/>
  <c r="R861" i="1"/>
  <c r="S861" i="1"/>
  <c r="R862" i="1"/>
  <c r="S862" i="1"/>
  <c r="R863" i="1"/>
  <c r="S863" i="1"/>
  <c r="R864" i="1"/>
  <c r="S864" i="1"/>
  <c r="R865" i="1"/>
  <c r="S865" i="1"/>
  <c r="R866" i="1"/>
  <c r="S866" i="1"/>
  <c r="R867" i="1"/>
  <c r="S867" i="1"/>
  <c r="R868" i="1"/>
  <c r="S868" i="1"/>
  <c r="R869" i="1"/>
  <c r="S869" i="1"/>
  <c r="R870" i="1"/>
  <c r="S870" i="1"/>
  <c r="R871" i="1"/>
  <c r="S871" i="1"/>
  <c r="R872" i="1"/>
  <c r="S872" i="1"/>
  <c r="R873" i="1"/>
  <c r="S873" i="1"/>
  <c r="R874" i="1"/>
  <c r="S874" i="1"/>
  <c r="R875" i="1"/>
  <c r="S875" i="1"/>
  <c r="R876" i="1"/>
  <c r="S876" i="1"/>
  <c r="R877" i="1"/>
  <c r="S877" i="1"/>
  <c r="R878" i="1"/>
  <c r="S878" i="1"/>
  <c r="R879" i="1"/>
  <c r="S879" i="1"/>
  <c r="R880" i="1"/>
  <c r="S880" i="1"/>
  <c r="R881" i="1"/>
  <c r="S881" i="1"/>
  <c r="R882" i="1"/>
  <c r="S882" i="1"/>
  <c r="R883" i="1"/>
  <c r="S883" i="1"/>
  <c r="R884" i="1"/>
  <c r="S884" i="1"/>
  <c r="R885" i="1"/>
  <c r="S885" i="1"/>
  <c r="R886" i="1"/>
  <c r="S886" i="1"/>
  <c r="R887" i="1"/>
  <c r="S887" i="1"/>
  <c r="R888" i="1"/>
  <c r="S888" i="1"/>
  <c r="R889" i="1"/>
  <c r="S889" i="1"/>
  <c r="R890" i="1"/>
  <c r="S890" i="1"/>
  <c r="R891" i="1"/>
  <c r="S891" i="1"/>
  <c r="R892" i="1"/>
  <c r="S892" i="1"/>
  <c r="R893" i="1"/>
  <c r="S893" i="1"/>
  <c r="R894" i="1"/>
  <c r="S894" i="1"/>
  <c r="R895" i="1"/>
  <c r="S895" i="1"/>
  <c r="R896" i="1"/>
  <c r="S896" i="1"/>
  <c r="R897" i="1"/>
  <c r="S897" i="1"/>
  <c r="R898" i="1"/>
  <c r="S898" i="1"/>
  <c r="R899" i="1"/>
  <c r="S899" i="1"/>
  <c r="R900" i="1"/>
  <c r="S900" i="1"/>
  <c r="R901" i="1"/>
  <c r="S901" i="1"/>
  <c r="R902" i="1"/>
  <c r="S902" i="1"/>
  <c r="R903" i="1"/>
  <c r="S903" i="1"/>
  <c r="R904" i="1"/>
  <c r="S904" i="1"/>
  <c r="R905" i="1"/>
  <c r="S905" i="1"/>
  <c r="R906" i="1"/>
  <c r="S906" i="1"/>
  <c r="R907" i="1"/>
  <c r="S907" i="1"/>
  <c r="R908" i="1"/>
  <c r="S908" i="1"/>
  <c r="R909" i="1"/>
  <c r="S909" i="1"/>
  <c r="R910" i="1"/>
  <c r="S910" i="1"/>
  <c r="R911" i="1"/>
  <c r="S911" i="1"/>
  <c r="R912" i="1"/>
  <c r="S912" i="1"/>
  <c r="R913" i="1"/>
  <c r="S913" i="1"/>
  <c r="R914" i="1"/>
  <c r="S914" i="1"/>
  <c r="R915" i="1"/>
  <c r="S915" i="1"/>
  <c r="R916" i="1"/>
  <c r="S916" i="1"/>
  <c r="R917" i="1"/>
  <c r="S917" i="1"/>
  <c r="R918" i="1"/>
  <c r="S918" i="1"/>
  <c r="R919" i="1"/>
  <c r="S919" i="1"/>
  <c r="R920" i="1"/>
  <c r="S920" i="1"/>
  <c r="R921" i="1"/>
  <c r="S921" i="1"/>
  <c r="R922" i="1"/>
  <c r="S922" i="1"/>
  <c r="R923" i="1"/>
  <c r="S923" i="1"/>
  <c r="R924" i="1"/>
  <c r="S924" i="1"/>
  <c r="R925" i="1"/>
  <c r="S925" i="1"/>
  <c r="R926" i="1"/>
  <c r="S926" i="1"/>
  <c r="R927" i="1"/>
  <c r="S927" i="1"/>
  <c r="R928" i="1"/>
  <c r="S928" i="1"/>
  <c r="R929" i="1"/>
  <c r="S929" i="1"/>
  <c r="R930" i="1"/>
  <c r="S930" i="1"/>
  <c r="R931" i="1"/>
  <c r="S931" i="1"/>
  <c r="R932" i="1"/>
  <c r="S932" i="1"/>
  <c r="R933" i="1"/>
  <c r="S933" i="1"/>
  <c r="R934" i="1"/>
  <c r="S934" i="1"/>
  <c r="R935" i="1"/>
  <c r="S935" i="1"/>
  <c r="R936" i="1"/>
  <c r="S936" i="1"/>
  <c r="R937" i="1"/>
  <c r="S937" i="1"/>
  <c r="R938" i="1"/>
  <c r="S938" i="1"/>
  <c r="R939" i="1"/>
  <c r="S939" i="1"/>
  <c r="R940" i="1"/>
  <c r="S940" i="1"/>
  <c r="R941" i="1"/>
  <c r="S941" i="1"/>
  <c r="R942" i="1"/>
  <c r="S942" i="1"/>
  <c r="R943" i="1"/>
  <c r="S943" i="1"/>
  <c r="R944" i="1"/>
  <c r="S944" i="1"/>
  <c r="R945" i="1"/>
  <c r="S945" i="1"/>
  <c r="R946" i="1"/>
  <c r="S946" i="1"/>
  <c r="R947" i="1"/>
  <c r="S947" i="1"/>
  <c r="R948" i="1"/>
  <c r="S948" i="1"/>
  <c r="R949" i="1"/>
  <c r="S949" i="1"/>
  <c r="R950" i="1"/>
  <c r="S950" i="1"/>
  <c r="R951" i="1"/>
  <c r="S951" i="1"/>
  <c r="R952" i="1"/>
  <c r="S952" i="1"/>
  <c r="R953" i="1"/>
  <c r="S953" i="1"/>
  <c r="R954" i="1"/>
  <c r="S954" i="1"/>
  <c r="R955" i="1"/>
  <c r="S955" i="1"/>
  <c r="R956" i="1"/>
  <c r="S956" i="1"/>
  <c r="R957" i="1"/>
  <c r="S957" i="1"/>
  <c r="R958" i="1"/>
  <c r="S958" i="1"/>
  <c r="R959" i="1"/>
  <c r="S959" i="1"/>
  <c r="R960" i="1"/>
  <c r="S960" i="1"/>
  <c r="R961" i="1"/>
  <c r="S961" i="1"/>
  <c r="R962" i="1"/>
  <c r="S962" i="1"/>
  <c r="R963" i="1"/>
  <c r="S963" i="1"/>
  <c r="R964" i="1"/>
  <c r="S964" i="1"/>
  <c r="R965" i="1"/>
  <c r="S965" i="1"/>
  <c r="R966" i="1"/>
  <c r="S966" i="1"/>
  <c r="R967" i="1"/>
  <c r="S967" i="1"/>
  <c r="R968" i="1"/>
  <c r="S968" i="1"/>
  <c r="R969" i="1"/>
  <c r="S969" i="1"/>
  <c r="R970" i="1"/>
  <c r="S970" i="1"/>
  <c r="R971" i="1"/>
  <c r="S971" i="1"/>
  <c r="R972" i="1"/>
  <c r="S972" i="1"/>
  <c r="R973" i="1"/>
  <c r="S973" i="1"/>
  <c r="R974" i="1"/>
  <c r="S974" i="1"/>
  <c r="R975" i="1"/>
  <c r="S975" i="1"/>
  <c r="R976" i="1"/>
  <c r="S976" i="1"/>
  <c r="R977" i="1"/>
  <c r="S977" i="1"/>
  <c r="R978" i="1"/>
  <c r="S978" i="1"/>
  <c r="R979" i="1"/>
  <c r="S979" i="1"/>
  <c r="R980" i="1"/>
  <c r="S980" i="1"/>
  <c r="R981" i="1"/>
  <c r="S981" i="1"/>
  <c r="R982" i="1"/>
  <c r="S982" i="1"/>
  <c r="R983" i="1"/>
  <c r="S983" i="1"/>
  <c r="R984" i="1"/>
  <c r="S984" i="1"/>
  <c r="R985" i="1"/>
  <c r="S985" i="1"/>
  <c r="R986" i="1"/>
  <c r="S986" i="1"/>
  <c r="R987" i="1"/>
  <c r="S987" i="1"/>
  <c r="R988" i="1"/>
  <c r="S988" i="1"/>
  <c r="R989" i="1"/>
  <c r="S989" i="1"/>
  <c r="R990" i="1"/>
  <c r="S990" i="1"/>
  <c r="R991" i="1"/>
  <c r="S991" i="1"/>
  <c r="R992" i="1"/>
  <c r="S992" i="1"/>
  <c r="R993" i="1"/>
  <c r="S993" i="1"/>
  <c r="R994" i="1"/>
  <c r="S994" i="1"/>
  <c r="R995" i="1"/>
  <c r="S995" i="1"/>
  <c r="R996" i="1"/>
  <c r="S996" i="1"/>
  <c r="R997" i="1"/>
  <c r="S997" i="1"/>
  <c r="R998" i="1"/>
  <c r="S998" i="1"/>
  <c r="R999" i="1"/>
  <c r="S999" i="1"/>
  <c r="R1000" i="1"/>
  <c r="S1000" i="1"/>
  <c r="R1001" i="1"/>
  <c r="S1001" i="1"/>
  <c r="R2" i="1"/>
  <c r="S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U1001" i="1"/>
  <c r="U1000" i="1"/>
  <c r="U999" i="1"/>
  <c r="U998" i="1"/>
  <c r="U997" i="1"/>
  <c r="U996" i="1"/>
  <c r="U995" i="1"/>
  <c r="U994" i="1"/>
  <c r="U993" i="1"/>
  <c r="U992" i="1"/>
  <c r="U991" i="1"/>
  <c r="U990" i="1"/>
  <c r="U989" i="1"/>
  <c r="U988" i="1"/>
  <c r="U987" i="1"/>
  <c r="U986" i="1"/>
  <c r="U985" i="1"/>
  <c r="U984" i="1"/>
  <c r="U983" i="1"/>
  <c r="U982" i="1"/>
  <c r="U981" i="1"/>
  <c r="U980" i="1"/>
  <c r="U979" i="1"/>
  <c r="U978" i="1"/>
  <c r="U977" i="1"/>
  <c r="U976" i="1"/>
  <c r="U975" i="1"/>
  <c r="U974" i="1"/>
  <c r="U973" i="1"/>
  <c r="U972" i="1"/>
  <c r="U971" i="1"/>
  <c r="U970" i="1"/>
  <c r="U969" i="1"/>
  <c r="U968" i="1"/>
  <c r="U967" i="1"/>
  <c r="U966" i="1"/>
  <c r="U965" i="1"/>
  <c r="U964" i="1"/>
  <c r="U963" i="1"/>
  <c r="U962" i="1"/>
  <c r="U961" i="1"/>
  <c r="U960" i="1"/>
  <c r="U959" i="1"/>
  <c r="U958" i="1"/>
  <c r="U957" i="1"/>
  <c r="U956" i="1"/>
  <c r="U955" i="1"/>
  <c r="U954" i="1"/>
  <c r="U953" i="1"/>
  <c r="U952" i="1"/>
  <c r="U951" i="1"/>
  <c r="U950" i="1"/>
  <c r="U949" i="1"/>
  <c r="U948" i="1"/>
  <c r="U947" i="1"/>
  <c r="U946" i="1"/>
  <c r="U945" i="1"/>
  <c r="U944" i="1"/>
  <c r="U943" i="1"/>
  <c r="U942" i="1"/>
  <c r="U941" i="1"/>
  <c r="U940" i="1"/>
  <c r="U939" i="1"/>
  <c r="U938" i="1"/>
  <c r="U937" i="1"/>
  <c r="U936" i="1"/>
  <c r="U935" i="1"/>
  <c r="U934" i="1"/>
  <c r="U933" i="1"/>
  <c r="U932" i="1"/>
  <c r="U931" i="1"/>
  <c r="U930" i="1"/>
  <c r="U929" i="1"/>
  <c r="U928" i="1"/>
  <c r="U927" i="1"/>
  <c r="U926" i="1"/>
  <c r="U925" i="1"/>
  <c r="U924" i="1"/>
  <c r="U923" i="1"/>
  <c r="U922" i="1"/>
  <c r="U921" i="1"/>
  <c r="U920" i="1"/>
  <c r="U919" i="1"/>
  <c r="U918" i="1"/>
  <c r="U917" i="1"/>
  <c r="U916" i="1"/>
  <c r="U915" i="1"/>
  <c r="U914" i="1"/>
  <c r="U913" i="1"/>
  <c r="U912" i="1"/>
  <c r="U911" i="1"/>
  <c r="U910" i="1"/>
  <c r="U909" i="1"/>
  <c r="U908" i="1"/>
  <c r="U907" i="1"/>
  <c r="U906" i="1"/>
  <c r="U905" i="1"/>
  <c r="U904" i="1"/>
  <c r="U903" i="1"/>
  <c r="U902" i="1"/>
  <c r="U901" i="1"/>
  <c r="U900" i="1"/>
  <c r="U899" i="1"/>
  <c r="U898" i="1"/>
  <c r="U897" i="1"/>
  <c r="U896" i="1"/>
  <c r="U895" i="1"/>
  <c r="U894" i="1"/>
  <c r="U893" i="1"/>
  <c r="U892" i="1"/>
  <c r="U891" i="1"/>
  <c r="U890" i="1"/>
  <c r="U889" i="1"/>
  <c r="U888" i="1"/>
  <c r="U887" i="1"/>
  <c r="U886" i="1"/>
  <c r="U885" i="1"/>
  <c r="U884" i="1"/>
  <c r="U883" i="1"/>
  <c r="U882" i="1"/>
  <c r="U881" i="1"/>
  <c r="U880" i="1"/>
  <c r="U879" i="1"/>
  <c r="U878" i="1"/>
  <c r="U877" i="1"/>
  <c r="U876" i="1"/>
  <c r="U875" i="1"/>
  <c r="U874" i="1"/>
  <c r="U873" i="1"/>
  <c r="U872" i="1"/>
  <c r="U871" i="1"/>
  <c r="U870" i="1"/>
  <c r="U869" i="1"/>
  <c r="U868" i="1"/>
  <c r="U867" i="1"/>
  <c r="U866" i="1"/>
  <c r="U865" i="1"/>
  <c r="U864" i="1"/>
  <c r="U863" i="1"/>
  <c r="U862" i="1"/>
  <c r="U861" i="1"/>
  <c r="U860" i="1"/>
  <c r="U859" i="1"/>
  <c r="U858" i="1"/>
  <c r="U857" i="1"/>
  <c r="U856" i="1"/>
  <c r="U855" i="1"/>
  <c r="U854" i="1"/>
  <c r="U853" i="1"/>
  <c r="U852" i="1"/>
  <c r="U851" i="1"/>
  <c r="U850" i="1"/>
  <c r="U849" i="1"/>
  <c r="U848" i="1"/>
  <c r="U847" i="1"/>
  <c r="U846" i="1"/>
  <c r="U845" i="1"/>
  <c r="U844" i="1"/>
  <c r="U843" i="1"/>
  <c r="U842" i="1"/>
  <c r="U841" i="1"/>
  <c r="U840" i="1"/>
  <c r="U839" i="1"/>
  <c r="U838" i="1"/>
  <c r="U837" i="1"/>
  <c r="U836" i="1"/>
  <c r="U835" i="1"/>
  <c r="U834" i="1"/>
  <c r="U833" i="1"/>
  <c r="U832" i="1"/>
  <c r="U831" i="1"/>
  <c r="U830" i="1"/>
  <c r="U829" i="1"/>
  <c r="U828" i="1"/>
  <c r="U827" i="1"/>
  <c r="U826" i="1"/>
  <c r="U825" i="1"/>
  <c r="U824" i="1"/>
  <c r="U823" i="1"/>
  <c r="U822" i="1"/>
  <c r="U821" i="1"/>
  <c r="U820" i="1"/>
  <c r="U819" i="1"/>
  <c r="U818" i="1"/>
  <c r="U817" i="1"/>
  <c r="U816" i="1"/>
  <c r="U815" i="1"/>
  <c r="U814" i="1"/>
  <c r="U813" i="1"/>
  <c r="U812" i="1"/>
  <c r="U811" i="1"/>
  <c r="U810" i="1"/>
  <c r="U809" i="1"/>
  <c r="U808" i="1"/>
  <c r="U807" i="1"/>
  <c r="U806" i="1"/>
  <c r="U805" i="1"/>
  <c r="U804" i="1"/>
  <c r="U803" i="1"/>
  <c r="U802" i="1"/>
  <c r="U801" i="1"/>
  <c r="U800" i="1"/>
  <c r="U799" i="1"/>
  <c r="U798" i="1"/>
  <c r="U797" i="1"/>
  <c r="U796" i="1"/>
  <c r="U795" i="1"/>
  <c r="U794" i="1"/>
  <c r="U793" i="1"/>
  <c r="U792" i="1"/>
  <c r="U791" i="1"/>
  <c r="U790" i="1"/>
  <c r="U789" i="1"/>
  <c r="U788" i="1"/>
  <c r="U787" i="1"/>
  <c r="U786" i="1"/>
  <c r="U785" i="1"/>
  <c r="U784" i="1"/>
  <c r="U783" i="1"/>
  <c r="U782" i="1"/>
  <c r="U781" i="1"/>
  <c r="U780" i="1"/>
  <c r="U779" i="1"/>
  <c r="U778" i="1"/>
  <c r="U777" i="1"/>
  <c r="U776" i="1"/>
  <c r="U775" i="1"/>
  <c r="U774" i="1"/>
  <c r="U773" i="1"/>
  <c r="U772" i="1"/>
  <c r="U771" i="1"/>
  <c r="U770" i="1"/>
  <c r="U769" i="1"/>
  <c r="U768" i="1"/>
  <c r="U767" i="1"/>
  <c r="U766" i="1"/>
  <c r="U765" i="1"/>
  <c r="U764" i="1"/>
  <c r="U763" i="1"/>
  <c r="U762" i="1"/>
  <c r="U761" i="1"/>
  <c r="U760" i="1"/>
  <c r="U759" i="1"/>
  <c r="U758" i="1"/>
  <c r="U757" i="1"/>
  <c r="U756" i="1"/>
  <c r="U755" i="1"/>
  <c r="U754" i="1"/>
  <c r="U753" i="1"/>
  <c r="U752" i="1"/>
  <c r="U751" i="1"/>
  <c r="U750" i="1"/>
  <c r="U749" i="1"/>
  <c r="U748" i="1"/>
  <c r="U747" i="1"/>
  <c r="U746" i="1"/>
  <c r="U745" i="1"/>
  <c r="U744" i="1"/>
  <c r="U743" i="1"/>
  <c r="U742" i="1"/>
  <c r="U741" i="1"/>
  <c r="U740" i="1"/>
  <c r="U739" i="1"/>
  <c r="U738" i="1"/>
  <c r="U737" i="1"/>
  <c r="U736" i="1"/>
  <c r="U735" i="1"/>
  <c r="U734" i="1"/>
  <c r="U733" i="1"/>
  <c r="U732" i="1"/>
  <c r="U731" i="1"/>
  <c r="U730" i="1"/>
  <c r="U729" i="1"/>
  <c r="U728" i="1"/>
  <c r="U727" i="1"/>
  <c r="U726" i="1"/>
  <c r="U725" i="1"/>
  <c r="U724" i="1"/>
  <c r="U723" i="1"/>
  <c r="U722" i="1"/>
  <c r="U721" i="1"/>
  <c r="U720" i="1"/>
  <c r="U719" i="1"/>
  <c r="U718" i="1"/>
  <c r="U717" i="1"/>
  <c r="U716" i="1"/>
  <c r="U715" i="1"/>
  <c r="U714" i="1"/>
  <c r="U713" i="1"/>
  <c r="U712" i="1"/>
  <c r="U711" i="1"/>
  <c r="U710" i="1"/>
  <c r="U709" i="1"/>
  <c r="U708" i="1"/>
  <c r="U707" i="1"/>
  <c r="U706" i="1"/>
  <c r="U705" i="1"/>
  <c r="U704" i="1"/>
  <c r="U703" i="1"/>
  <c r="U702" i="1"/>
  <c r="U701" i="1"/>
  <c r="U700" i="1"/>
  <c r="U699" i="1"/>
  <c r="U698" i="1"/>
  <c r="U697" i="1"/>
  <c r="U696" i="1"/>
  <c r="U695" i="1"/>
  <c r="U694" i="1"/>
  <c r="U693" i="1"/>
  <c r="U692" i="1"/>
  <c r="U691" i="1"/>
  <c r="U690" i="1"/>
  <c r="U689" i="1"/>
  <c r="U688" i="1"/>
  <c r="U687" i="1"/>
  <c r="U686" i="1"/>
  <c r="U685" i="1"/>
  <c r="U684" i="1"/>
  <c r="U683" i="1"/>
  <c r="U682" i="1"/>
  <c r="U681" i="1"/>
  <c r="U680" i="1"/>
  <c r="U679" i="1"/>
  <c r="U678" i="1"/>
  <c r="U677" i="1"/>
  <c r="U676" i="1"/>
  <c r="U675" i="1"/>
  <c r="U674" i="1"/>
  <c r="U673" i="1"/>
  <c r="U672" i="1"/>
  <c r="U671" i="1"/>
  <c r="U670" i="1"/>
  <c r="U669" i="1"/>
  <c r="U668" i="1"/>
  <c r="U667" i="1"/>
  <c r="U666" i="1"/>
  <c r="U665" i="1"/>
  <c r="U664" i="1"/>
  <c r="U663" i="1"/>
  <c r="U662" i="1"/>
  <c r="U661" i="1"/>
  <c r="U660" i="1"/>
  <c r="U659" i="1"/>
  <c r="U658" i="1"/>
  <c r="U657" i="1"/>
  <c r="U656" i="1"/>
  <c r="U655" i="1"/>
  <c r="U654" i="1"/>
  <c r="U653" i="1"/>
  <c r="U652" i="1"/>
  <c r="U651" i="1"/>
  <c r="U650" i="1"/>
  <c r="U649" i="1"/>
  <c r="U648" i="1"/>
  <c r="U647" i="1"/>
  <c r="U646" i="1"/>
  <c r="U645" i="1"/>
  <c r="U644" i="1"/>
  <c r="U643" i="1"/>
  <c r="U642" i="1"/>
  <c r="U641" i="1"/>
  <c r="U640" i="1"/>
  <c r="U639" i="1"/>
  <c r="U638" i="1"/>
  <c r="U637" i="1"/>
  <c r="U636" i="1"/>
  <c r="U635" i="1"/>
  <c r="U634" i="1"/>
  <c r="U633" i="1"/>
  <c r="U632" i="1"/>
  <c r="U631" i="1"/>
  <c r="U630" i="1"/>
  <c r="U629" i="1"/>
  <c r="U628" i="1"/>
  <c r="U627" i="1"/>
  <c r="U626" i="1"/>
  <c r="U625" i="1"/>
  <c r="U624" i="1"/>
  <c r="U623" i="1"/>
  <c r="U622" i="1"/>
  <c r="U621" i="1"/>
  <c r="U620" i="1"/>
  <c r="U619" i="1"/>
  <c r="U618" i="1"/>
  <c r="U617" i="1"/>
  <c r="U616" i="1"/>
  <c r="U615" i="1"/>
  <c r="U614" i="1"/>
  <c r="U613" i="1"/>
  <c r="U612" i="1"/>
  <c r="U611" i="1"/>
  <c r="U610" i="1"/>
  <c r="U609" i="1"/>
  <c r="U608" i="1"/>
  <c r="U607" i="1"/>
  <c r="U606" i="1"/>
  <c r="U605" i="1"/>
  <c r="U604" i="1"/>
  <c r="U603" i="1"/>
  <c r="U602" i="1"/>
  <c r="U601" i="1"/>
  <c r="U600" i="1"/>
  <c r="U599" i="1"/>
  <c r="U598" i="1"/>
  <c r="U597" i="1"/>
  <c r="U596" i="1"/>
  <c r="U595" i="1"/>
  <c r="U594" i="1"/>
  <c r="U593" i="1"/>
  <c r="U592" i="1"/>
  <c r="U591" i="1"/>
  <c r="U590" i="1"/>
  <c r="U589" i="1"/>
  <c r="U588" i="1"/>
  <c r="U587" i="1"/>
  <c r="U586" i="1"/>
  <c r="U585" i="1"/>
  <c r="U584" i="1"/>
  <c r="U583" i="1"/>
  <c r="U582" i="1"/>
  <c r="U581" i="1"/>
  <c r="U580" i="1"/>
  <c r="U579" i="1"/>
  <c r="U578" i="1"/>
  <c r="U577" i="1"/>
  <c r="U576" i="1"/>
  <c r="U575" i="1"/>
  <c r="U574" i="1"/>
  <c r="U573" i="1"/>
  <c r="U572" i="1"/>
  <c r="U571" i="1"/>
  <c r="U570" i="1"/>
  <c r="U569" i="1"/>
  <c r="U568" i="1"/>
  <c r="U567" i="1"/>
  <c r="U566" i="1"/>
  <c r="U565" i="1"/>
  <c r="U564" i="1"/>
  <c r="U563" i="1"/>
  <c r="U562" i="1"/>
  <c r="U561" i="1"/>
  <c r="U560" i="1"/>
  <c r="U559" i="1"/>
  <c r="U558" i="1"/>
  <c r="U557" i="1"/>
  <c r="U556" i="1"/>
  <c r="U555" i="1"/>
  <c r="U554" i="1"/>
  <c r="U553" i="1"/>
  <c r="U552" i="1"/>
  <c r="U551" i="1"/>
  <c r="U550" i="1"/>
  <c r="U549" i="1"/>
  <c r="U548" i="1"/>
  <c r="U547" i="1"/>
  <c r="U546" i="1"/>
  <c r="U545" i="1"/>
  <c r="U544" i="1"/>
  <c r="U543" i="1"/>
  <c r="U542" i="1"/>
  <c r="U541" i="1"/>
  <c r="U540" i="1"/>
  <c r="U539" i="1"/>
  <c r="U538" i="1"/>
  <c r="U537" i="1"/>
  <c r="U536" i="1"/>
  <c r="U535" i="1"/>
  <c r="U534" i="1"/>
  <c r="U533" i="1"/>
  <c r="U532" i="1"/>
  <c r="U531" i="1"/>
  <c r="U530" i="1"/>
  <c r="U529" i="1"/>
  <c r="U528" i="1"/>
  <c r="U527" i="1"/>
  <c r="U526" i="1"/>
  <c r="U525" i="1"/>
  <c r="U524" i="1"/>
  <c r="U523" i="1"/>
  <c r="U522" i="1"/>
  <c r="U521" i="1"/>
  <c r="U520" i="1"/>
  <c r="U519" i="1"/>
  <c r="U518" i="1"/>
  <c r="U517" i="1"/>
  <c r="U516" i="1"/>
  <c r="U515" i="1"/>
  <c r="U514" i="1"/>
  <c r="U513" i="1"/>
  <c r="U512" i="1"/>
  <c r="U511" i="1"/>
  <c r="U510" i="1"/>
  <c r="U509" i="1"/>
  <c r="U508" i="1"/>
  <c r="U507" i="1"/>
  <c r="U506" i="1"/>
  <c r="U505" i="1"/>
  <c r="U504" i="1"/>
  <c r="U503" i="1"/>
  <c r="U502" i="1"/>
  <c r="U501" i="1"/>
  <c r="U500" i="1"/>
  <c r="U499" i="1"/>
  <c r="U498" i="1"/>
  <c r="U497" i="1"/>
  <c r="U496" i="1"/>
  <c r="U495" i="1"/>
  <c r="U494" i="1"/>
  <c r="U493" i="1"/>
  <c r="U492" i="1"/>
  <c r="U491" i="1"/>
  <c r="U490" i="1"/>
  <c r="U489" i="1"/>
  <c r="U488" i="1"/>
  <c r="U487" i="1"/>
  <c r="U486" i="1"/>
  <c r="U485" i="1"/>
  <c r="U484" i="1"/>
  <c r="U483" i="1"/>
  <c r="U482" i="1"/>
  <c r="U481" i="1"/>
  <c r="U480" i="1"/>
  <c r="U479" i="1"/>
  <c r="U478" i="1"/>
  <c r="U477" i="1"/>
  <c r="U476" i="1"/>
  <c r="U475" i="1"/>
  <c r="U474" i="1"/>
  <c r="U473" i="1"/>
  <c r="U472" i="1"/>
  <c r="U471" i="1"/>
  <c r="U470" i="1"/>
  <c r="U469" i="1"/>
  <c r="U468" i="1"/>
  <c r="U467" i="1"/>
  <c r="U466" i="1"/>
  <c r="U465" i="1"/>
  <c r="U464" i="1"/>
  <c r="U463" i="1"/>
  <c r="U462" i="1"/>
  <c r="U461" i="1"/>
  <c r="U460" i="1"/>
  <c r="U459" i="1"/>
  <c r="U458" i="1"/>
  <c r="U457" i="1"/>
  <c r="U456" i="1"/>
  <c r="U455" i="1"/>
  <c r="U454" i="1"/>
  <c r="U453" i="1"/>
  <c r="U452" i="1"/>
  <c r="U451" i="1"/>
  <c r="U450" i="1"/>
  <c r="U449" i="1"/>
  <c r="U448" i="1"/>
  <c r="U447" i="1"/>
  <c r="U446" i="1"/>
  <c r="U445" i="1"/>
  <c r="U444" i="1"/>
  <c r="U443" i="1"/>
  <c r="U442" i="1"/>
  <c r="U441" i="1"/>
  <c r="U440" i="1"/>
  <c r="U439" i="1"/>
  <c r="U438" i="1"/>
  <c r="U437" i="1"/>
  <c r="U436" i="1"/>
  <c r="U435" i="1"/>
  <c r="U434" i="1"/>
  <c r="U433" i="1"/>
  <c r="U432" i="1"/>
  <c r="U431" i="1"/>
  <c r="U430" i="1"/>
  <c r="U429" i="1"/>
  <c r="U428" i="1"/>
  <c r="U427" i="1"/>
  <c r="U426" i="1"/>
  <c r="U425" i="1"/>
  <c r="U424" i="1"/>
  <c r="U423" i="1"/>
  <c r="U422" i="1"/>
  <c r="U421" i="1"/>
  <c r="U420" i="1"/>
  <c r="U419" i="1"/>
  <c r="U418" i="1"/>
  <c r="U417" i="1"/>
  <c r="U416" i="1"/>
  <c r="U415" i="1"/>
  <c r="U414" i="1"/>
  <c r="U413" i="1"/>
  <c r="U412" i="1"/>
  <c r="U411" i="1"/>
  <c r="U410" i="1"/>
  <c r="U409" i="1"/>
  <c r="U408" i="1"/>
  <c r="U407" i="1"/>
  <c r="U406" i="1"/>
  <c r="U405" i="1"/>
  <c r="U404" i="1"/>
  <c r="U403" i="1"/>
  <c r="U402" i="1"/>
  <c r="U401" i="1"/>
  <c r="U400" i="1"/>
  <c r="U399" i="1"/>
  <c r="U398" i="1"/>
  <c r="U397" i="1"/>
  <c r="U396" i="1"/>
  <c r="U395" i="1"/>
  <c r="U394" i="1"/>
  <c r="U393" i="1"/>
  <c r="U392" i="1"/>
  <c r="U391" i="1"/>
  <c r="U390" i="1"/>
  <c r="U389" i="1"/>
  <c r="U388" i="1"/>
  <c r="U387" i="1"/>
  <c r="U386" i="1"/>
  <c r="U385" i="1"/>
  <c r="U384" i="1"/>
  <c r="U383" i="1"/>
  <c r="U382" i="1"/>
  <c r="U381" i="1"/>
  <c r="U380" i="1"/>
  <c r="U379" i="1"/>
  <c r="U378" i="1"/>
  <c r="U377" i="1"/>
  <c r="U376" i="1"/>
  <c r="U375" i="1"/>
  <c r="U374" i="1"/>
  <c r="U373" i="1"/>
  <c r="U372" i="1"/>
  <c r="U371" i="1"/>
  <c r="U370" i="1"/>
  <c r="U369" i="1"/>
  <c r="U368" i="1"/>
  <c r="U367" i="1"/>
  <c r="U366" i="1"/>
  <c r="U365" i="1"/>
  <c r="U364" i="1"/>
  <c r="U363" i="1"/>
  <c r="U362" i="1"/>
  <c r="U361" i="1"/>
  <c r="U360" i="1"/>
  <c r="U359" i="1"/>
  <c r="U358" i="1"/>
  <c r="U357" i="1"/>
  <c r="U356" i="1"/>
  <c r="U355" i="1"/>
  <c r="U354" i="1"/>
  <c r="U353" i="1"/>
  <c r="U352" i="1"/>
  <c r="U351" i="1"/>
  <c r="U350" i="1"/>
  <c r="U349" i="1"/>
  <c r="U348" i="1"/>
  <c r="U347" i="1"/>
  <c r="U346" i="1"/>
  <c r="U345" i="1"/>
  <c r="U344" i="1"/>
  <c r="U343" i="1"/>
  <c r="U342" i="1"/>
  <c r="U341" i="1"/>
  <c r="U340" i="1"/>
  <c r="U339" i="1"/>
  <c r="U338" i="1"/>
  <c r="U337" i="1"/>
  <c r="U336" i="1"/>
  <c r="U335" i="1"/>
  <c r="U334" i="1"/>
  <c r="U333" i="1"/>
  <c r="U332" i="1"/>
  <c r="U331" i="1"/>
  <c r="U330" i="1"/>
  <c r="U329" i="1"/>
  <c r="U328" i="1"/>
  <c r="U327" i="1"/>
  <c r="U326" i="1"/>
  <c r="U325" i="1"/>
  <c r="U324" i="1"/>
  <c r="U323" i="1"/>
  <c r="U322" i="1"/>
  <c r="U321" i="1"/>
  <c r="U320" i="1"/>
  <c r="U319" i="1"/>
  <c r="U318" i="1"/>
  <c r="U317" i="1"/>
  <c r="U316" i="1"/>
  <c r="U315" i="1"/>
  <c r="U314" i="1"/>
  <c r="U313" i="1"/>
  <c r="U312" i="1"/>
  <c r="U311" i="1"/>
  <c r="U310" i="1"/>
  <c r="U309" i="1"/>
  <c r="U308" i="1"/>
  <c r="U307" i="1"/>
  <c r="U306" i="1"/>
  <c r="U305" i="1"/>
  <c r="U304" i="1"/>
  <c r="U303" i="1"/>
  <c r="U302" i="1"/>
  <c r="U301" i="1"/>
  <c r="U300" i="1"/>
  <c r="U299" i="1"/>
  <c r="U298" i="1"/>
  <c r="U297" i="1"/>
  <c r="U296" i="1"/>
  <c r="U295" i="1"/>
  <c r="U294" i="1"/>
  <c r="U293" i="1"/>
  <c r="U292" i="1"/>
  <c r="U291" i="1"/>
  <c r="U290" i="1"/>
  <c r="U289" i="1"/>
  <c r="U288" i="1"/>
  <c r="U287" i="1"/>
  <c r="U286" i="1"/>
  <c r="U285" i="1"/>
  <c r="U284" i="1"/>
  <c r="U283" i="1"/>
  <c r="U282" i="1"/>
  <c r="U281" i="1"/>
  <c r="U280" i="1"/>
  <c r="U279" i="1"/>
  <c r="U278" i="1"/>
  <c r="U277" i="1"/>
  <c r="U276" i="1"/>
  <c r="U275" i="1"/>
  <c r="U274" i="1"/>
  <c r="U273" i="1"/>
  <c r="U272" i="1"/>
  <c r="U271" i="1"/>
  <c r="U270" i="1"/>
  <c r="U269" i="1"/>
  <c r="U268" i="1"/>
  <c r="U267" i="1"/>
  <c r="U266" i="1"/>
  <c r="U265" i="1"/>
  <c r="U264" i="1"/>
  <c r="U263" i="1"/>
  <c r="U262" i="1"/>
  <c r="U261" i="1"/>
  <c r="U260" i="1"/>
  <c r="U259" i="1"/>
  <c r="U258" i="1"/>
  <c r="U257" i="1"/>
  <c r="U256" i="1"/>
  <c r="U255" i="1"/>
  <c r="U254" i="1"/>
  <c r="U253" i="1"/>
  <c r="U252" i="1"/>
  <c r="U251" i="1"/>
  <c r="U250" i="1"/>
  <c r="U249" i="1"/>
  <c r="U248" i="1"/>
  <c r="U247" i="1"/>
  <c r="U246" i="1"/>
  <c r="U245" i="1"/>
  <c r="U244" i="1"/>
  <c r="U243" i="1"/>
  <c r="U242" i="1"/>
  <c r="U241" i="1"/>
  <c r="U240" i="1"/>
  <c r="U239" i="1"/>
  <c r="U238" i="1"/>
  <c r="U237" i="1"/>
  <c r="U236" i="1"/>
  <c r="U235" i="1"/>
  <c r="U234" i="1"/>
  <c r="U233" i="1"/>
  <c r="U232" i="1"/>
  <c r="U231" i="1"/>
  <c r="U230" i="1"/>
  <c r="U229" i="1"/>
  <c r="U228" i="1"/>
  <c r="U227" i="1"/>
  <c r="U226" i="1"/>
  <c r="U225" i="1"/>
  <c r="U224" i="1"/>
  <c r="U223" i="1"/>
  <c r="U222" i="1"/>
  <c r="U221" i="1"/>
  <c r="U220" i="1"/>
  <c r="U219" i="1"/>
  <c r="U218" i="1"/>
  <c r="U217" i="1"/>
  <c r="U216" i="1"/>
  <c r="U215" i="1"/>
  <c r="U214" i="1"/>
  <c r="U213" i="1"/>
  <c r="U212" i="1"/>
  <c r="U211" i="1"/>
  <c r="U210" i="1"/>
  <c r="U209" i="1"/>
  <c r="U208" i="1"/>
  <c r="U207" i="1"/>
  <c r="U206" i="1"/>
  <c r="U205" i="1"/>
  <c r="U204" i="1"/>
  <c r="U203" i="1"/>
  <c r="U202" i="1"/>
  <c r="U201" i="1"/>
  <c r="U200" i="1"/>
  <c r="U199" i="1"/>
  <c r="U198" i="1"/>
  <c r="U197" i="1"/>
  <c r="U196" i="1"/>
  <c r="U195" i="1"/>
  <c r="U194" i="1"/>
  <c r="U193" i="1"/>
  <c r="U192" i="1"/>
  <c r="U191" i="1"/>
  <c r="U190" i="1"/>
  <c r="U189" i="1"/>
  <c r="U188" i="1"/>
  <c r="U187" i="1"/>
  <c r="U186" i="1"/>
  <c r="U185" i="1"/>
  <c r="U184" i="1"/>
  <c r="U183" i="1"/>
  <c r="U182" i="1"/>
  <c r="U181" i="1"/>
  <c r="U180" i="1"/>
  <c r="U179" i="1"/>
  <c r="U178" i="1"/>
  <c r="U177" i="1"/>
  <c r="U176" i="1"/>
  <c r="U175" i="1"/>
  <c r="U174" i="1"/>
  <c r="U173" i="1"/>
  <c r="U172" i="1"/>
  <c r="U171" i="1"/>
  <c r="U170" i="1"/>
  <c r="U169" i="1"/>
  <c r="U168" i="1"/>
  <c r="U167" i="1"/>
  <c r="U166" i="1"/>
  <c r="U165" i="1"/>
  <c r="U164" i="1"/>
  <c r="U163" i="1"/>
  <c r="U162" i="1"/>
  <c r="U161" i="1"/>
  <c r="U160" i="1"/>
  <c r="U159" i="1"/>
  <c r="U158" i="1"/>
  <c r="U157" i="1"/>
  <c r="U156" i="1"/>
  <c r="U155" i="1"/>
  <c r="U154" i="1"/>
  <c r="U153" i="1"/>
  <c r="U152" i="1"/>
  <c r="U151" i="1"/>
  <c r="U150" i="1"/>
  <c r="U149" i="1"/>
  <c r="U148" i="1"/>
  <c r="U147" i="1"/>
  <c r="U146" i="1"/>
  <c r="U145" i="1"/>
  <c r="U144" i="1"/>
  <c r="U143" i="1"/>
  <c r="U142" i="1"/>
  <c r="U141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U124" i="1"/>
  <c r="U123" i="1"/>
  <c r="U122" i="1"/>
  <c r="U121" i="1"/>
  <c r="U120" i="1"/>
  <c r="U119" i="1"/>
  <c r="U118" i="1"/>
  <c r="U117" i="1"/>
  <c r="U116" i="1"/>
  <c r="U115" i="1"/>
  <c r="U114" i="1"/>
  <c r="U113" i="1"/>
  <c r="U112" i="1"/>
  <c r="U111" i="1"/>
  <c r="U110" i="1"/>
  <c r="U109" i="1"/>
  <c r="U108" i="1"/>
  <c r="U107" i="1"/>
  <c r="U106" i="1"/>
  <c r="U105" i="1"/>
  <c r="U104" i="1"/>
  <c r="U103" i="1"/>
  <c r="U102" i="1"/>
  <c r="U101" i="1"/>
  <c r="U100" i="1"/>
  <c r="U99" i="1"/>
  <c r="U98" i="1"/>
  <c r="U97" i="1"/>
  <c r="U96" i="1"/>
  <c r="U95" i="1"/>
  <c r="U94" i="1"/>
  <c r="U93" i="1"/>
  <c r="U92" i="1"/>
  <c r="U91" i="1"/>
  <c r="U90" i="1"/>
  <c r="U89" i="1"/>
  <c r="U88" i="1"/>
  <c r="U87" i="1"/>
  <c r="U86" i="1"/>
  <c r="U85" i="1"/>
  <c r="U84" i="1"/>
  <c r="U83" i="1"/>
  <c r="U82" i="1"/>
  <c r="U81" i="1"/>
  <c r="U80" i="1"/>
  <c r="U79" i="1"/>
  <c r="U78" i="1"/>
  <c r="U77" i="1"/>
  <c r="U76" i="1"/>
  <c r="U75" i="1"/>
  <c r="U74" i="1"/>
  <c r="U73" i="1"/>
  <c r="U72" i="1"/>
  <c r="U71" i="1"/>
  <c r="U70" i="1"/>
  <c r="U69" i="1"/>
  <c r="U68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U2" i="1"/>
  <c r="V2" i="1"/>
  <c r="AB10" i="13" l="1"/>
  <c r="AB8" i="13"/>
  <c r="J10" i="13"/>
  <c r="J15" i="13"/>
  <c r="J8" i="13"/>
  <c r="S18" i="13"/>
  <c r="AB17" i="13"/>
  <c r="J13" i="13"/>
  <c r="J18" i="13"/>
  <c r="AB19" i="13"/>
  <c r="J16" i="13"/>
  <c r="AB13" i="13"/>
  <c r="J11" i="13"/>
  <c r="AB9" i="13"/>
  <c r="S14" i="13"/>
  <c r="J9" i="13"/>
  <c r="J14" i="13"/>
  <c r="J19" i="13"/>
  <c r="AB18" i="13"/>
  <c r="J12" i="13"/>
  <c r="AB16" i="13"/>
  <c r="J17" i="13"/>
  <c r="AB12" i="13"/>
  <c r="J7" i="8"/>
  <c r="H8" i="8"/>
  <c r="L8" i="8" s="1"/>
  <c r="K7" i="8"/>
  <c r="L7" i="8"/>
  <c r="G9" i="8"/>
  <c r="U10" i="13" s="1"/>
  <c r="F9" i="8"/>
  <c r="L10" i="13" s="1"/>
  <c r="A10" i="8"/>
  <c r="K8" i="8" l="1"/>
  <c r="J8" i="8"/>
  <c r="H9" i="8"/>
  <c r="J9" i="8" s="1"/>
  <c r="B10" i="8"/>
  <c r="A11" i="8" s="1"/>
  <c r="L9" i="8" l="1"/>
  <c r="K9" i="8"/>
  <c r="E10" i="8"/>
  <c r="C11" i="13" s="1"/>
  <c r="F10" i="8"/>
  <c r="L11" i="13" s="1"/>
  <c r="B11" i="8"/>
  <c r="A12" i="8" s="1"/>
  <c r="G10" i="8"/>
  <c r="U11" i="13" s="1"/>
  <c r="F11" i="8" l="1"/>
  <c r="L12" i="13" s="1"/>
  <c r="H10" i="8"/>
  <c r="G11" i="8"/>
  <c r="U12" i="13" s="1"/>
  <c r="B12" i="8"/>
  <c r="A13" i="8" s="1"/>
  <c r="E11" i="8"/>
  <c r="C12" i="13" s="1"/>
  <c r="J10" i="8" l="1"/>
  <c r="K10" i="8"/>
  <c r="H11" i="8"/>
  <c r="L11" i="8" s="1"/>
  <c r="L10" i="8"/>
  <c r="F12" i="8"/>
  <c r="L13" i="13" s="1"/>
  <c r="G12" i="8"/>
  <c r="U13" i="13" s="1"/>
  <c r="B13" i="8"/>
  <c r="A14" i="8" s="1"/>
  <c r="E12" i="8"/>
  <c r="C13" i="13" s="1"/>
  <c r="J11" i="8" l="1"/>
  <c r="K11" i="8"/>
  <c r="H12" i="8"/>
  <c r="J12" i="8" s="1"/>
  <c r="E13" i="8"/>
  <c r="C14" i="13" s="1"/>
  <c r="B14" i="8"/>
  <c r="A15" i="8" s="1"/>
  <c r="F13" i="8"/>
  <c r="L14" i="13" s="1"/>
  <c r="G13" i="8"/>
  <c r="U14" i="13" s="1"/>
  <c r="L12" i="8" l="1"/>
  <c r="K12" i="8"/>
  <c r="H13" i="8"/>
  <c r="L13" i="8" s="1"/>
  <c r="G14" i="8"/>
  <c r="U15" i="13" s="1"/>
  <c r="B15" i="8"/>
  <c r="A16" i="8" s="1"/>
  <c r="E14" i="8"/>
  <c r="C15" i="13" s="1"/>
  <c r="F14" i="8"/>
  <c r="L15" i="13" s="1"/>
  <c r="J13" i="8" l="1"/>
  <c r="K13" i="8"/>
  <c r="H14" i="8"/>
  <c r="J14" i="8" s="1"/>
  <c r="E15" i="8"/>
  <c r="C16" i="13" s="1"/>
  <c r="F15" i="8"/>
  <c r="L16" i="13" s="1"/>
  <c r="B16" i="8"/>
  <c r="A17" i="8" s="1"/>
  <c r="G15" i="8"/>
  <c r="U16" i="13" s="1"/>
  <c r="K14" i="8" l="1"/>
  <c r="L14" i="8"/>
  <c r="F16" i="8"/>
  <c r="L17" i="13" s="1"/>
  <c r="B17" i="8"/>
  <c r="B18" i="8" s="1"/>
  <c r="H15" i="8"/>
  <c r="L15" i="8" s="1"/>
  <c r="G16" i="8"/>
  <c r="U17" i="13" s="1"/>
  <c r="E16" i="8"/>
  <c r="C17" i="13" s="1"/>
  <c r="J15" i="8" l="1"/>
  <c r="K15" i="8"/>
  <c r="H16" i="8"/>
  <c r="K16" i="8" s="1"/>
  <c r="G17" i="8"/>
  <c r="U18" i="13" s="1"/>
  <c r="G18" i="8"/>
  <c r="U19" i="13" s="1"/>
  <c r="F18" i="8"/>
  <c r="L19" i="13" s="1"/>
  <c r="E18" i="8"/>
  <c r="C19" i="13" s="1"/>
  <c r="F17" i="8"/>
  <c r="L18" i="13" s="1"/>
  <c r="E17" i="8"/>
  <c r="C18" i="13" s="1"/>
  <c r="C20" i="13" l="1"/>
  <c r="U20" i="13"/>
  <c r="L20" i="13"/>
  <c r="L16" i="8"/>
  <c r="J16" i="8"/>
  <c r="H17" i="8"/>
  <c r="L17" i="8" s="1"/>
  <c r="H18" i="8"/>
  <c r="J18" i="8" l="1"/>
  <c r="J17" i="8"/>
  <c r="K17" i="8"/>
  <c r="L18" i="8"/>
  <c r="K18" i="8"/>
</calcChain>
</file>

<file path=xl/sharedStrings.xml><?xml version="1.0" encoding="utf-8"?>
<sst xmlns="http://schemas.openxmlformats.org/spreadsheetml/2006/main" count="10251" uniqueCount="2133">
  <si>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</si>
  <si>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</si>
  <si>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</si>
  <si>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</si>
  <si>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</si>
  <si>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</si>
  <si>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</si>
  <si>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</si>
  <si>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</si>
  <si>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</si>
  <si>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</si>
  <si>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</si>
  <si>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</si>
  <si>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</si>
  <si>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</si>
  <si>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</si>
  <si>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</si>
  <si>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</si>
  <si>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</si>
  <si>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</si>
  <si>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</si>
  <si>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</si>
  <si>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</si>
  <si>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</si>
  <si>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</si>
  <si>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</si>
  <si>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</si>
  <si>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</si>
  <si>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</si>
  <si>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</si>
  <si>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</si>
  <si>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</si>
  <si>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</si>
  <si>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</si>
  <si>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</si>
  <si>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</si>
  <si>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</si>
  <si>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</si>
  <si>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</si>
  <si>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</si>
  <si>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</si>
  <si>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</si>
  <si>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</si>
  <si>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</si>
  <si>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</si>
  <si>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</si>
  <si>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</si>
  <si>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</si>
  <si>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</si>
  <si>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</si>
  <si>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</si>
  <si>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</si>
  <si>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</si>
  <si>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</si>
  <si>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</si>
  <si>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</si>
  <si>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</si>
  <si>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</si>
  <si>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</si>
  <si>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</si>
  <si>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</si>
  <si>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</si>
  <si>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</si>
  <si>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</si>
  <si>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</si>
  <si>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</si>
  <si>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</si>
  <si>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</si>
  <si>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</si>
  <si>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</si>
  <si>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</si>
  <si>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</si>
  <si>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</si>
  <si>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</si>
  <si>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</si>
  <si>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</si>
  <si>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</si>
  <si>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</si>
  <si>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</si>
  <si>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</si>
  <si>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</si>
  <si>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</si>
  <si>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</si>
  <si>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</si>
  <si>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</si>
  <si>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</si>
  <si>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</si>
  <si>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</si>
  <si>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</si>
  <si>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</si>
  <si>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</si>
  <si>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</si>
  <si>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</si>
  <si>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</si>
  <si>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</si>
  <si>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</si>
  <si>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</si>
  <si>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</si>
  <si>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</si>
  <si>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</si>
  <si>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</si>
  <si>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</si>
  <si>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</si>
  <si>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</si>
  <si>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</si>
  <si>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</si>
  <si>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</si>
  <si>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</si>
  <si>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</si>
  <si>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</si>
  <si>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</si>
  <si>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</si>
  <si>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</si>
  <si>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</si>
  <si>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</si>
  <si>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</si>
  <si>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</si>
  <si>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</si>
  <si>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</si>
  <si>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</si>
  <si>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</si>
  <si>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</si>
  <si>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</si>
  <si>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</si>
  <si>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</si>
  <si>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</si>
  <si>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</si>
  <si>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</si>
  <si>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</si>
  <si>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</si>
  <si>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</si>
  <si>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</si>
  <si>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</si>
  <si>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</si>
  <si>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</si>
  <si>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</si>
  <si>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</si>
  <si>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</si>
  <si>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</si>
  <si>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</si>
  <si>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</si>
  <si>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</si>
  <si>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</si>
  <si>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</si>
  <si>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</si>
  <si>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</si>
  <si>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</si>
  <si>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</si>
  <si>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</si>
  <si>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</si>
  <si>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</si>
  <si>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</si>
  <si>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</si>
  <si>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</si>
  <si>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</si>
  <si>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</si>
  <si>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</si>
  <si>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</si>
  <si>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</si>
  <si>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</si>
  <si>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</si>
  <si>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</si>
  <si>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</si>
  <si>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</si>
  <si>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</si>
  <si>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</si>
  <si>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</si>
  <si>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</si>
  <si>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</si>
  <si>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</si>
  <si>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</si>
  <si>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</si>
  <si>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</si>
  <si>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</si>
  <si>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</si>
  <si>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</si>
  <si>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</si>
  <si>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</si>
  <si>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</si>
  <si>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</si>
  <si>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</si>
  <si>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</si>
  <si>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</si>
  <si>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</si>
  <si>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</si>
  <si>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</si>
  <si>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</si>
  <si>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</si>
  <si>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</si>
  <si>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</si>
  <si>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</si>
  <si>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</si>
  <si>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</si>
  <si>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</si>
  <si>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</si>
  <si>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</si>
  <si>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</si>
  <si>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</si>
  <si>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</si>
  <si>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</si>
  <si>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</si>
  <si>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</si>
  <si>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</si>
  <si>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</si>
  <si>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</si>
  <si>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</si>
  <si>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</si>
  <si>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</si>
  <si>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</si>
  <si>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</si>
  <si>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</si>
  <si>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</si>
  <si>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</si>
  <si>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</si>
  <si>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</si>
  <si>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</si>
  <si>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</si>
  <si>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</si>
  <si>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</si>
  <si>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</si>
  <si>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</si>
  <si>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</si>
  <si>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</si>
  <si>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</si>
  <si>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</si>
  <si>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</si>
  <si>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</si>
  <si>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</si>
  <si>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</si>
  <si>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</si>
  <si>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</si>
  <si>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</si>
  <si>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</si>
  <si>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</si>
  <si>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</si>
  <si>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</si>
  <si>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</si>
  <si>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</si>
  <si>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</si>
  <si>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</si>
  <si>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</si>
  <si>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</si>
  <si>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</si>
  <si>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</si>
  <si>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</si>
  <si>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</si>
  <si>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</si>
  <si>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</si>
  <si>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</si>
  <si>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</si>
  <si>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</si>
  <si>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</si>
  <si>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</si>
  <si>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</si>
  <si>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</si>
  <si>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</si>
  <si>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</si>
  <si>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</si>
  <si>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</si>
  <si>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</si>
  <si>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</si>
  <si>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</si>
  <si>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</si>
  <si>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</si>
  <si>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</si>
  <si>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</si>
  <si>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</si>
  <si>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</si>
  <si>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</si>
  <si>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</si>
  <si>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</si>
  <si>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</si>
  <si>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</si>
  <si>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</si>
  <si>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</si>
  <si>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</si>
  <si>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</si>
  <si>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</si>
  <si>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</si>
  <si>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</si>
  <si>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</si>
  <si>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</si>
  <si>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</si>
  <si>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</si>
  <si>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</si>
  <si>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</si>
  <si>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</si>
  <si>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</si>
  <si>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</si>
  <si>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</si>
  <si>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</si>
  <si>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</si>
  <si>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</si>
  <si>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</si>
  <si>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</si>
  <si>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</si>
  <si>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</si>
  <si>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</si>
  <si>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</si>
  <si>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</si>
  <si>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</si>
  <si>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</si>
  <si>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</si>
  <si>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</si>
  <si>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</si>
  <si>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</si>
  <si>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</si>
  <si>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</si>
  <si>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</si>
  <si>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</si>
  <si>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</si>
  <si>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</si>
  <si>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</si>
  <si>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</si>
  <si>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</si>
  <si>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</si>
  <si>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</si>
  <si>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</si>
  <si>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</si>
  <si>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</si>
  <si>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</si>
  <si>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</si>
  <si>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</si>
  <si>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</si>
  <si>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</si>
  <si>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</si>
  <si>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</si>
  <si>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</si>
  <si>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</si>
  <si>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</si>
  <si>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</si>
  <si>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</si>
  <si>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</si>
  <si>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</si>
  <si>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</si>
  <si>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</si>
  <si>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</si>
  <si>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</si>
  <si>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</si>
  <si>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</si>
  <si>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</si>
  <si>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</si>
  <si>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</si>
  <si>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</si>
  <si>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</si>
  <si>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</si>
  <si>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</si>
  <si>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</si>
  <si>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</si>
  <si>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</si>
  <si>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</si>
  <si>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</si>
  <si>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</si>
  <si>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</si>
  <si>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</si>
  <si>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</si>
  <si>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</si>
  <si>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</si>
  <si>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</si>
  <si>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</si>
  <si>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</si>
  <si>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</si>
  <si>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</si>
  <si>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</si>
  <si>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</si>
  <si>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</si>
  <si>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</si>
  <si>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</si>
  <si>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</si>
  <si>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</si>
  <si>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</si>
  <si>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</si>
  <si>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</si>
  <si>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</si>
  <si>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</si>
  <si>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</si>
  <si>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</si>
  <si>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</si>
  <si>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</si>
  <si>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</si>
  <si>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</si>
  <si>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</si>
  <si>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</si>
  <si>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</si>
  <si>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</si>
  <si>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</si>
  <si>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</si>
  <si>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</si>
  <si>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</si>
  <si>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</si>
  <si>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</si>
  <si>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</si>
  <si>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</si>
  <si>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</si>
  <si>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</si>
  <si>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</si>
  <si>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</si>
  <si>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</si>
  <si>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</si>
  <si>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</si>
  <si>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</si>
  <si>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</si>
  <si>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</si>
  <si>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</si>
  <si>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</si>
  <si>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</si>
  <si>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</si>
  <si>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</si>
  <si>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</si>
  <si>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</si>
  <si>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</si>
  <si>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</si>
  <si>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</si>
  <si>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</si>
  <si>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</si>
  <si>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</si>
  <si>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</si>
  <si>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</si>
  <si>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</si>
  <si>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</si>
  <si>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</si>
  <si>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</si>
  <si>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</si>
  <si>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</si>
  <si>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</si>
  <si>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</si>
  <si>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</si>
  <si>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</si>
  <si>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</si>
  <si>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</si>
  <si>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</si>
  <si>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</si>
  <si>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</si>
  <si>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</si>
  <si>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</si>
  <si>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</si>
  <si>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</si>
  <si>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</si>
  <si>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</si>
  <si>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</si>
  <si>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</si>
  <si>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</si>
  <si>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</si>
  <si>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</si>
  <si>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</si>
  <si>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</si>
  <si>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</si>
  <si>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</si>
  <si>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</si>
  <si>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</si>
  <si>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</si>
  <si>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</si>
  <si>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</si>
  <si>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</si>
  <si>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</si>
  <si>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</si>
  <si>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</si>
  <si>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</si>
  <si>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</si>
  <si>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</si>
  <si>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</si>
  <si>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</si>
  <si>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</si>
  <si>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</si>
  <si>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</si>
  <si>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</si>
  <si>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</si>
  <si>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</si>
  <si>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</si>
  <si>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</si>
  <si>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</si>
  <si>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</si>
  <si>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</si>
  <si>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</si>
  <si>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</si>
  <si>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</si>
  <si>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</si>
  <si>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</si>
  <si>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</si>
  <si>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</si>
  <si>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</si>
  <si>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</si>
  <si>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</si>
  <si>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</si>
  <si>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</si>
  <si>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</si>
  <si>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</si>
  <si>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</si>
  <si>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</si>
  <si>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</si>
  <si>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</si>
  <si>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</si>
  <si>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</si>
  <si>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</si>
  <si>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</si>
  <si>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</si>
  <si>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</si>
  <si>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</si>
  <si>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</si>
  <si>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</si>
  <si>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</si>
  <si>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</si>
  <si>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</si>
  <si>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</si>
  <si>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</si>
  <si>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</si>
  <si>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</si>
  <si>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</si>
  <si>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</si>
  <si>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</si>
  <si>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</si>
  <si>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</si>
  <si>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</si>
  <si>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</si>
  <si>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</si>
  <si>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</si>
  <si>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</si>
  <si>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</si>
  <si>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</si>
  <si>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</si>
  <si>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</si>
  <si>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</si>
  <si>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</si>
  <si>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</si>
  <si>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</si>
  <si>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</si>
  <si>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</si>
  <si>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</si>
  <si>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</si>
  <si>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</si>
  <si>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</si>
  <si>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</si>
  <si>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</si>
  <si>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</si>
  <si>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</si>
  <si>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</si>
  <si>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</si>
  <si>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</si>
  <si>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</si>
  <si>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</si>
  <si>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</si>
  <si>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</si>
  <si>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</si>
  <si>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</si>
  <si>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</si>
  <si>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</si>
  <si>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</si>
  <si>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</si>
  <si>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</si>
  <si>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</si>
  <si>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</si>
  <si>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</si>
  <si>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</si>
  <si>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</si>
  <si>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</si>
  <si>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</si>
  <si>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</si>
  <si>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</si>
  <si>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</si>
  <si>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</si>
  <si>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</si>
  <si>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</si>
  <si>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</si>
  <si>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</si>
  <si>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</si>
  <si>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</si>
  <si>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</si>
  <si>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</si>
  <si>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</si>
  <si>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</si>
  <si>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</si>
  <si>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</si>
  <si>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</si>
  <si>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</si>
  <si>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</si>
  <si>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</si>
  <si>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</si>
  <si>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</si>
  <si>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</si>
  <si>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</si>
  <si>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</si>
  <si>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</si>
  <si>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</si>
  <si>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</si>
  <si>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</si>
  <si>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</si>
  <si>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</si>
  <si>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</si>
  <si>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</si>
  <si>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</si>
  <si>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</si>
  <si>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</si>
  <si>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</si>
  <si>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</si>
  <si>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</si>
  <si>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</si>
  <si>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</si>
  <si>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</si>
  <si>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</si>
  <si>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</si>
  <si>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</si>
  <si>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</si>
  <si>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</si>
  <si>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</si>
  <si>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</si>
  <si>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</si>
  <si>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</si>
  <si>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</si>
  <si>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</si>
  <si>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</si>
  <si>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</si>
  <si>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</si>
  <si>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</si>
  <si>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</si>
  <si>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</si>
  <si>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</si>
  <si>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</si>
  <si>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</si>
  <si>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</si>
  <si>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</si>
  <si>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</si>
  <si>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</si>
  <si>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</si>
  <si>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</si>
  <si>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</si>
  <si>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</si>
  <si>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</si>
  <si>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</si>
  <si>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</si>
  <si>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</si>
  <si>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</si>
  <si>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</si>
  <si>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</si>
  <si>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</si>
  <si>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</si>
  <si>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</si>
  <si>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</si>
  <si>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</si>
  <si>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</si>
  <si>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</si>
  <si>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</si>
  <si>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</si>
  <si>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</si>
  <si>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</si>
  <si>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</si>
  <si>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</si>
  <si>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</si>
  <si>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</si>
  <si>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</si>
  <si>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</si>
  <si>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</si>
  <si>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</si>
  <si>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</si>
  <si>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</si>
  <si>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</si>
  <si>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</si>
  <si>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</si>
  <si>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</si>
  <si>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</si>
  <si>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</si>
  <si>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</si>
  <si>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</si>
  <si>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</si>
  <si>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</si>
  <si>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</si>
  <si>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</si>
  <si>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</si>
  <si>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</si>
  <si>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</si>
  <si>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</si>
  <si>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</si>
  <si>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</si>
  <si>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</si>
  <si>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</si>
  <si>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</si>
  <si>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</si>
  <si>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</si>
  <si>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</si>
  <si>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</si>
  <si>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</si>
  <si>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</si>
  <si>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</si>
  <si>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</si>
  <si>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</si>
  <si>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</si>
  <si>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</si>
  <si>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</si>
  <si>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</si>
  <si>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</si>
  <si>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</si>
  <si>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</si>
  <si>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</si>
  <si>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</si>
  <si>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</si>
  <si>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</si>
  <si>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</si>
  <si>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</si>
  <si>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</si>
  <si>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</si>
  <si>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</si>
  <si>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</si>
  <si>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</si>
  <si>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</si>
  <si>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</si>
  <si>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</si>
  <si>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</si>
  <si>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</si>
  <si>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</si>
  <si>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</si>
  <si>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</si>
  <si>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</si>
  <si>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</si>
  <si>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</si>
  <si>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</si>
  <si>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</si>
  <si>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</si>
  <si>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</si>
  <si>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</si>
  <si>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</si>
  <si>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</si>
  <si>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</si>
  <si>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</si>
  <si>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</si>
  <si>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</si>
  <si>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</si>
  <si>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</si>
  <si>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</si>
  <si>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</si>
  <si>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</si>
  <si>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</si>
  <si>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</si>
  <si>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</si>
  <si>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</si>
  <si>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</si>
  <si>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</si>
  <si>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</si>
  <si>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</si>
  <si>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</si>
  <si>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</si>
  <si>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</si>
  <si>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</si>
  <si>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</si>
  <si>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</si>
  <si>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</si>
  <si>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</si>
  <si>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</si>
  <si>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</si>
  <si>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</si>
  <si>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</si>
  <si>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</si>
  <si>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</si>
  <si>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</si>
  <si>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</si>
  <si>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</si>
  <si>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</si>
  <si>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</si>
  <si>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</si>
  <si>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</si>
  <si>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</si>
  <si>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</si>
  <si>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</si>
  <si>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</si>
  <si>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</si>
  <si>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</si>
  <si>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</si>
  <si>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</si>
  <si>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</si>
  <si>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</si>
  <si>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</si>
  <si>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</si>
  <si>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</si>
  <si>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</si>
  <si>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</si>
  <si>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</si>
  <si>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</si>
  <si>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</si>
  <si>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</si>
  <si>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</si>
  <si>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</si>
  <si>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</si>
  <si>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</si>
  <si>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</si>
  <si>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</si>
  <si>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</si>
  <si>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</si>
  <si>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</si>
  <si>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</si>
  <si>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</si>
  <si>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</si>
  <si>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</si>
  <si>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</si>
  <si>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</si>
  <si>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</si>
  <si>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</si>
  <si>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</si>
  <si>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</si>
  <si>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</si>
  <si>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</si>
  <si>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</si>
  <si>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</si>
  <si>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</si>
  <si>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</si>
  <si>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</si>
  <si>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</si>
  <si>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</si>
  <si>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</si>
  <si>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</si>
  <si>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</si>
  <si>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</si>
  <si>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</si>
  <si>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</si>
  <si>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</si>
  <si>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</si>
  <si>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</si>
  <si>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</si>
  <si>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</si>
  <si>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</si>
  <si>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</si>
  <si>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</si>
  <si>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</si>
  <si>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</si>
  <si>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</si>
  <si>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</si>
  <si>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</si>
  <si>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</si>
  <si>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</si>
  <si>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</si>
  <si>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</si>
  <si>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</si>
  <si>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</si>
  <si>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</si>
  <si>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</si>
  <si>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</si>
  <si>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</si>
  <si>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</si>
  <si>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</si>
  <si>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</si>
  <si>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</si>
  <si>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</si>
  <si>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</si>
  <si>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</si>
  <si>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</si>
  <si>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</si>
  <si>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</si>
  <si>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</si>
  <si>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</si>
  <si>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</si>
  <si>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</si>
  <si>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</si>
  <si>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</si>
  <si>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</si>
  <si>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</si>
  <si>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</si>
  <si>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</si>
  <si>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</si>
  <si>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</si>
  <si>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</si>
  <si>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</si>
  <si>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</si>
  <si>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</si>
  <si>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</si>
  <si>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</si>
  <si>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</si>
  <si>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</si>
  <si>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</si>
  <si>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</si>
  <si>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</si>
  <si>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</si>
  <si>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</si>
  <si>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</si>
  <si>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</si>
  <si>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</si>
  <si>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</si>
  <si>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</si>
  <si>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</si>
  <si>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</si>
  <si>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</si>
  <si>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</si>
  <si>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</si>
  <si>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</si>
  <si>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</si>
  <si>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</si>
  <si>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</si>
  <si>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</si>
  <si>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</si>
  <si>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</si>
  <si>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</si>
  <si>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</si>
  <si>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</si>
  <si>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</si>
  <si>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</si>
  <si>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</si>
  <si>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</si>
  <si>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</si>
  <si>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</si>
  <si>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</si>
  <si>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</si>
  <si>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</si>
  <si>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</si>
  <si>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</si>
  <si>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</si>
  <si>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</si>
  <si>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</si>
  <si>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</si>
  <si>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</si>
  <si>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</si>
  <si>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</si>
  <si>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</si>
  <si>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</si>
  <si>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</si>
  <si>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</si>
  <si>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</si>
  <si>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</si>
  <si>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</si>
  <si>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</si>
  <si>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</si>
  <si>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</si>
  <si>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</si>
  <si>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</si>
  <si>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</si>
  <si>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</si>
  <si>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</si>
  <si>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</si>
  <si>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</si>
  <si>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</si>
  <si>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</si>
  <si>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</si>
  <si>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</si>
  <si>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</si>
  <si>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</si>
  <si>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</si>
  <si>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</si>
  <si>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</si>
  <si>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</si>
  <si>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</si>
  <si>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</si>
  <si>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</si>
  <si>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</si>
  <si>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</si>
  <si>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</si>
  <si>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</si>
  <si>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</si>
  <si>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</si>
  <si>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</si>
  <si>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</si>
  <si>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</si>
  <si>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</si>
  <si>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</si>
  <si>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</si>
  <si>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</si>
  <si>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</si>
  <si>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</si>
  <si>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</si>
  <si>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</si>
  <si>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</si>
  <si>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</si>
  <si>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</si>
  <si>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</si>
  <si>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</si>
  <si>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</si>
  <si>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</si>
  <si>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</si>
  <si>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</si>
  <si>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</si>
  <si>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</si>
  <si>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</si>
  <si>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</si>
  <si>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</si>
  <si>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</si>
  <si>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</si>
  <si>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</si>
  <si>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</si>
  <si>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</si>
  <si>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</si>
  <si>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</si>
  <si>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</si>
  <si>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</si>
  <si>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</si>
  <si>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</si>
  <si>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</si>
  <si>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</si>
  <si>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</si>
  <si>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</si>
  <si>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</si>
  <si>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</si>
  <si>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</si>
  <si>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</si>
  <si>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</si>
  <si>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</si>
  <si>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</si>
  <si>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</si>
  <si>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</si>
  <si>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</si>
  <si>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</si>
  <si>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</si>
  <si>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</si>
  <si>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</si>
  <si>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</si>
  <si>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</si>
  <si>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</si>
  <si>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</si>
  <si>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</si>
  <si>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</si>
  <si>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</si>
  <si>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</si>
  <si>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</si>
  <si>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</si>
  <si>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</si>
  <si>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</si>
  <si>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</si>
  <si>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</si>
  <si>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</si>
  <si>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</si>
  <si>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</si>
  <si>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</si>
  <si>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</si>
  <si>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</si>
  <si>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</si>
  <si>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</si>
  <si>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</si>
  <si>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</si>
  <si>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</si>
  <si>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</si>
  <si>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</si>
  <si>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</si>
  <si>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</si>
  <si>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</si>
  <si>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</si>
  <si>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</si>
  <si>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</si>
  <si>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</si>
  <si>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</si>
  <si>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</si>
  <si>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</si>
  <si>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</si>
  <si>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</si>
  <si>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</si>
  <si>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</si>
  <si>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</si>
  <si>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</si>
  <si>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</si>
  <si>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</si>
  <si>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</si>
  <si>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</si>
  <si>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</si>
  <si>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</si>
  <si>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</si>
  <si>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</si>
  <si>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</si>
  <si>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</si>
  <si>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</si>
  <si>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</si>
  <si>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</si>
  <si>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</si>
  <si>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</si>
  <si>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</si>
  <si>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</si>
  <si>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</si>
  <si>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</si>
  <si>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</si>
  <si>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</si>
  <si>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</si>
  <si>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</si>
  <si>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</si>
  <si>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</si>
  <si>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</si>
  <si>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</si>
  <si>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</si>
  <si>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</si>
  <si>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</si>
  <si>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</si>
  <si>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</si>
  <si>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</si>
  <si>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</si>
  <si>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</si>
  <si>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</si>
  <si>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</si>
  <si>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</si>
  <si>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</si>
  <si>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</si>
  <si>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</si>
  <si>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</si>
  <si>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</si>
  <si>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</si>
  <si>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</si>
  <si>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</si>
  <si>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</si>
  <si>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</si>
  <si>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</si>
  <si>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</si>
  <si>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</si>
  <si>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</si>
  <si>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</si>
  <si>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</si>
  <si>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</si>
  <si>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</si>
  <si>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</si>
  <si>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</si>
  <si>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</si>
  <si>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</si>
  <si>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</si>
  <si>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</si>
  <si>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</si>
  <si>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</si>
  <si>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</si>
  <si>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</si>
  <si>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</si>
  <si>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</si>
  <si>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</si>
  <si>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</si>
  <si>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</si>
  <si>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</si>
  <si>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</si>
  <si>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</si>
  <si>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</si>
  <si>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</si>
  <si>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</si>
  <si>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</si>
  <si>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</si>
  <si>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</si>
  <si>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</si>
  <si>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</si>
  <si>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</si>
  <si>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</si>
  <si>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</si>
  <si>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</si>
  <si>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</si>
  <si>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</si>
  <si>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</si>
  <si>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</si>
  <si>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</si>
  <si>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</si>
  <si>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</si>
  <si>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</si>
  <si>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</si>
  <si>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</si>
  <si>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</si>
  <si>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</si>
  <si>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</si>
  <si>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</si>
  <si>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</si>
  <si>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</si>
  <si>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</si>
  <si>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</si>
  <si>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</si>
  <si>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</si>
  <si>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</si>
  <si>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</si>
  <si>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</si>
  <si>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</si>
  <si>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</si>
  <si>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</si>
  <si>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</si>
  <si>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</si>
  <si>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</si>
  <si>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</si>
  <si>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</si>
  <si>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</si>
  <si>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</si>
  <si>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</si>
  <si>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</si>
  <si>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</si>
  <si>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</si>
  <si>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</si>
  <si>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</si>
  <si>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</si>
  <si>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</si>
  <si>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</si>
  <si>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</si>
  <si>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</si>
  <si>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</si>
  <si>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</si>
  <si>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</si>
  <si>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</si>
  <si>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</si>
  <si>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</si>
  <si>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</si>
  <si>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</si>
  <si>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</si>
  <si>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</si>
  <si>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</si>
  <si>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</si>
  <si>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</si>
  <si>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</si>
  <si>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</si>
  <si>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</si>
  <si>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</si>
  <si>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</si>
  <si>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</si>
  <si>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</si>
  <si>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</si>
  <si>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</si>
  <si>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</si>
  <si>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</si>
  <si>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</si>
  <si>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</si>
  <si>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</si>
  <si>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</si>
  <si>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</si>
  <si>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</si>
  <si>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</si>
  <si>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</si>
  <si>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</si>
  <si>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</si>
  <si>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</si>
  <si>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</si>
  <si>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</si>
  <si>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</si>
  <si>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</si>
  <si>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</si>
  <si>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</si>
  <si>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</si>
  <si>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</si>
  <si>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</si>
  <si>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</si>
  <si>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</si>
  <si>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</si>
  <si>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</si>
  <si>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</si>
  <si>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</si>
  <si>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</si>
  <si>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</si>
  <si>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</si>
  <si>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</si>
  <si>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</si>
  <si>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</si>
  <si>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</si>
  <si>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</si>
  <si>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</si>
  <si>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</si>
  <si>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</si>
  <si>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</si>
  <si>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</si>
  <si>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</si>
  <si>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</si>
  <si>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</si>
  <si>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</si>
  <si>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</si>
  <si>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</si>
  <si>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</si>
  <si>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</si>
  <si>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</si>
  <si>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</si>
  <si>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</si>
  <si>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</si>
  <si>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</si>
  <si>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</si>
  <si>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</si>
  <si>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</si>
  <si>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</si>
  <si>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</si>
  <si>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</si>
  <si>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</si>
  <si>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</si>
  <si>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</si>
  <si>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</si>
  <si>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</si>
  <si>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</si>
  <si>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</si>
  <si>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</si>
  <si>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</si>
  <si>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</si>
  <si>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</si>
  <si>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</si>
  <si>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</si>
  <si>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</si>
  <si>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</si>
  <si>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</si>
  <si>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</si>
  <si>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</si>
  <si>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</si>
  <si>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</si>
  <si>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</si>
  <si>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</si>
  <si>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</si>
  <si>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</si>
  <si>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</si>
  <si>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</si>
  <si>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</si>
  <si>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</si>
  <si>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</si>
  <si>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</si>
  <si>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</si>
  <si>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</si>
  <si>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</si>
  <si>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</si>
  <si>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</si>
  <si>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</si>
  <si>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</si>
  <si>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</si>
  <si>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</si>
  <si>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</si>
  <si>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</si>
  <si>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</si>
  <si>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</si>
  <si>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</si>
  <si>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</si>
  <si>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</si>
  <si>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</si>
  <si>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</si>
  <si>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</si>
  <si>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</si>
  <si>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</si>
  <si>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</si>
  <si>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</si>
  <si>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</si>
  <si>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</si>
  <si>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</si>
  <si>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</si>
  <si>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</si>
  <si>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</si>
  <si>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</si>
  <si>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</si>
  <si>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</si>
  <si>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</si>
  <si>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</si>
  <si>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</si>
  <si>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</si>
  <si>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</si>
  <si>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</si>
  <si>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</si>
  <si>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</si>
  <si>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</si>
  <si>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</si>
  <si>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</si>
  <si>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</si>
  <si>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</si>
  <si>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</si>
  <si>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</si>
  <si>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</si>
  <si>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</si>
  <si>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</si>
  <si>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</si>
  <si>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</si>
  <si>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</si>
  <si>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</si>
  <si>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</si>
  <si>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</si>
  <si>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</si>
  <si>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</si>
  <si>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</si>
  <si>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</si>
  <si>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</si>
  <si>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</si>
  <si>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</si>
  <si>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</si>
  <si>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</si>
  <si>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</si>
  <si>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</si>
  <si>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</si>
  <si>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</si>
  <si>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</si>
  <si>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</si>
  <si>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</si>
  <si>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</si>
  <si>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</si>
  <si>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</si>
  <si>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</si>
  <si>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</si>
  <si>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</si>
  <si>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</si>
  <si>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</si>
  <si>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</si>
  <si>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</si>
  <si>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</si>
  <si>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</si>
  <si>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</si>
  <si>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</si>
  <si>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</si>
  <si>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</si>
  <si>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</si>
  <si>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</si>
  <si>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</si>
  <si>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</si>
  <si>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</si>
  <si>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</si>
  <si>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</si>
  <si>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</si>
  <si>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</si>
  <si>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</si>
  <si>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</si>
  <si>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</si>
  <si>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</si>
  <si>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</si>
  <si>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</si>
  <si>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</si>
  <si>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</si>
  <si>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</si>
  <si>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</si>
  <si>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</si>
  <si>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</si>
  <si>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</si>
  <si>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</si>
  <si>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</si>
  <si>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</si>
  <si>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</si>
  <si>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</si>
  <si>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</si>
  <si>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</si>
  <si>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</si>
  <si>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</si>
  <si>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</si>
  <si>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</si>
  <si>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</si>
  <si>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</si>
  <si>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</si>
  <si>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</si>
  <si>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</si>
  <si>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</si>
  <si>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</si>
  <si>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</si>
  <si>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</si>
  <si>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</si>
  <si>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</si>
  <si>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</si>
  <si>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</si>
  <si>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</si>
  <si>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</si>
  <si>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</si>
  <si>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</si>
  <si>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</si>
  <si>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</si>
  <si>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</si>
  <si>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</si>
  <si>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</si>
  <si>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</si>
  <si>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</si>
  <si>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</si>
  <si>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</si>
  <si>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</si>
  <si>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</si>
  <si>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</si>
  <si>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</si>
  <si>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</si>
  <si>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</si>
  <si>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</si>
  <si>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</si>
  <si>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</si>
  <si>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</si>
  <si>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</si>
  <si>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</si>
  <si>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</si>
  <si>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</si>
  <si>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</si>
  <si>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</si>
  <si>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</si>
  <si>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</si>
  <si>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</si>
  <si>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</si>
  <si>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</si>
  <si>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</si>
  <si>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</si>
  <si>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</si>
  <si>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</si>
  <si>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</si>
  <si>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</si>
  <si>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</si>
  <si>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</si>
  <si>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</si>
  <si>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</si>
  <si>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</si>
  <si>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</si>
  <si>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</si>
  <si>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</si>
  <si>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</si>
  <si>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</si>
  <si>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</si>
  <si>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</si>
  <si>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</si>
  <si>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</si>
  <si>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</si>
  <si>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</si>
  <si>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</si>
  <si>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</si>
  <si>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</si>
  <si>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</si>
  <si>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</si>
  <si>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</si>
  <si>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</si>
  <si>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</si>
  <si>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</si>
  <si>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</si>
  <si>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</si>
  <si>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</si>
  <si>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</si>
  <si>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</si>
  <si>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</si>
  <si>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</si>
  <si>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</si>
  <si>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</si>
  <si>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</si>
  <si>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</si>
  <si>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</si>
  <si>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</si>
  <si>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</si>
  <si>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</si>
  <si>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</si>
  <si>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</si>
  <si>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</si>
  <si>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</si>
  <si>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</si>
  <si>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</si>
  <si>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</si>
  <si>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</si>
  <si>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</si>
  <si>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</si>
  <si>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</si>
  <si>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</si>
  <si>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</si>
  <si>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</si>
  <si>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</si>
  <si>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</si>
  <si>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</si>
  <si>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</si>
  <si>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</si>
  <si>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</si>
  <si>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</si>
  <si>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</si>
  <si>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</si>
  <si>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</si>
  <si>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</si>
  <si>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</si>
  <si>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</si>
  <si>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</si>
  <si>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</si>
  <si>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</si>
  <si>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</si>
  <si>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</si>
  <si>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</si>
  <si>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</si>
  <si>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</si>
  <si>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</si>
  <si>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</si>
  <si>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</si>
  <si>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</si>
  <si>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</si>
  <si>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</si>
  <si>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</si>
  <si>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</si>
  <si>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</si>
  <si>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</si>
  <si>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</si>
  <si>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</si>
  <si>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</si>
  <si>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</si>
  <si>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</si>
  <si>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</si>
  <si>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</si>
  <si>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</si>
  <si>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</si>
  <si>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</si>
  <si>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</si>
  <si>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</si>
  <si>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</si>
  <si>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</si>
  <si>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</si>
  <si>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</si>
  <si>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</si>
  <si>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</si>
  <si>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</si>
  <si>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</si>
  <si>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</si>
  <si>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</si>
  <si>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</si>
  <si>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</si>
  <si>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</si>
  <si>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</si>
  <si>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</si>
  <si>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</si>
  <si>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</si>
  <si>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</si>
  <si>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</si>
  <si>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</si>
  <si>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</si>
  <si>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</si>
  <si>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</si>
  <si>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</si>
  <si>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</si>
  <si>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</si>
  <si>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</si>
  <si>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</si>
  <si>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</si>
  <si>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</si>
  <si>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</si>
  <si>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</si>
  <si>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</si>
  <si>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</si>
  <si>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</si>
  <si>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</si>
  <si>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</si>
  <si>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</si>
  <si>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</si>
  <si>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</si>
  <si>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</si>
  <si>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</si>
  <si>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</si>
  <si>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</si>
  <si>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</si>
  <si>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</si>
  <si>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</si>
  <si>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</si>
  <si>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</si>
  <si>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</si>
  <si>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</si>
  <si>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</si>
  <si>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</si>
  <si>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</si>
  <si>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</si>
  <si>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</si>
  <si>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</si>
  <si>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</si>
  <si>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</si>
  <si>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</si>
  <si>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</si>
  <si>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</si>
  <si>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</si>
  <si>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</si>
  <si>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</si>
  <si>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</si>
  <si>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</si>
  <si>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</si>
  <si>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</si>
  <si>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</si>
  <si>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</si>
  <si>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</si>
  <si>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</si>
  <si>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</si>
  <si>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</si>
  <si>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</si>
  <si>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</si>
  <si>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</si>
  <si>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</si>
  <si>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</si>
  <si>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</si>
  <si>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</si>
  <si>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</si>
  <si>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</si>
  <si>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</si>
  <si>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</si>
  <si>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</si>
  <si>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</si>
  <si>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</si>
  <si>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</si>
  <si>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</si>
  <si>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</si>
  <si>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</si>
  <si>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</si>
  <si>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</si>
  <si>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</si>
  <si>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</si>
  <si>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</si>
  <si>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</si>
  <si>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</si>
  <si>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</si>
  <si>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</si>
  <si>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</si>
  <si>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</si>
  <si>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</si>
  <si>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</si>
  <si>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</si>
  <si>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</si>
  <si>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</si>
  <si>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</si>
  <si>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</si>
  <si>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</si>
  <si>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</si>
  <si>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</si>
  <si>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</si>
  <si>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</si>
  <si>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</si>
  <si>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</si>
  <si>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</si>
  <si>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</si>
  <si>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</si>
  <si>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</si>
  <si>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</si>
  <si>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</si>
  <si>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</si>
  <si>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</si>
  <si>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</si>
  <si>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</si>
  <si>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</si>
  <si>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</si>
  <si>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</si>
  <si>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</si>
  <si>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</si>
  <si>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</si>
  <si>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</si>
  <si>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</si>
  <si>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</si>
  <si>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</si>
  <si>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</si>
  <si>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</si>
  <si>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</si>
  <si>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</si>
  <si>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</si>
  <si>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</si>
  <si>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</si>
  <si>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</si>
  <si>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</si>
  <si>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</si>
  <si>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</si>
  <si>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</si>
  <si>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</si>
  <si>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</si>
  <si>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</si>
  <si>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</si>
  <si>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</si>
  <si>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</si>
  <si>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</si>
  <si>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</si>
  <si>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</si>
  <si>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</si>
  <si>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</si>
  <si>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</si>
  <si>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</si>
  <si>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</si>
  <si>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</si>
  <si>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</si>
  <si>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</si>
  <si>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</si>
  <si>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</si>
  <si>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</si>
  <si>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</si>
  <si>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</si>
  <si>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</si>
  <si>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</si>
  <si>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</si>
  <si>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</si>
  <si>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</si>
  <si>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</si>
  <si>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</si>
  <si>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</si>
  <si>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</si>
  <si>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</si>
  <si>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</si>
  <si>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</si>
  <si>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</si>
  <si>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</si>
  <si>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</si>
  <si>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</si>
  <si>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</si>
  <si>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</si>
  <si>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</si>
  <si>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</si>
  <si>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</si>
  <si>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</si>
  <si>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</si>
  <si>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</si>
  <si>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</si>
  <si>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</si>
  <si>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</si>
  <si>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</si>
  <si>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</si>
  <si>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</si>
  <si>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</si>
  <si>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</si>
  <si>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</si>
  <si>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</si>
  <si>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</si>
  <si>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</si>
  <si>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</si>
  <si>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</si>
  <si>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</si>
  <si>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</si>
  <si>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</si>
  <si>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</si>
  <si>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</si>
  <si>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</si>
  <si>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</si>
  <si>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</si>
  <si>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</si>
  <si>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</si>
  <si>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</si>
  <si>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</si>
  <si>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</si>
  <si>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</si>
  <si>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</si>
  <si>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</si>
  <si>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</si>
  <si>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</si>
  <si>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</si>
  <si>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</si>
  <si>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</si>
  <si>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</si>
  <si>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</si>
  <si>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</si>
  <si>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</si>
  <si>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</si>
  <si>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</si>
  <si>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</si>
  <si>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</si>
  <si>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</si>
  <si>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</si>
  <si>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</si>
  <si>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</si>
  <si>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</si>
  <si>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</si>
  <si>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</si>
  <si>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</si>
  <si>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</si>
  <si>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</si>
  <si>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</si>
  <si>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</si>
  <si>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</si>
  <si>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</si>
  <si>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</si>
  <si>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</si>
  <si>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</si>
  <si>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</si>
  <si>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</si>
  <si>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</si>
  <si>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</si>
  <si>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</si>
  <si>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</si>
  <si>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</si>
  <si>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</si>
  <si>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</si>
  <si>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</si>
  <si>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</si>
  <si>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</si>
  <si>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</si>
  <si>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</si>
  <si>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</si>
  <si>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</si>
  <si>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</si>
  <si>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</si>
  <si>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</si>
  <si>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</si>
  <si>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</si>
  <si>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</si>
  <si>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</si>
  <si>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</si>
  <si>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</si>
  <si>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</si>
  <si>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</si>
  <si>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</si>
  <si>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</si>
  <si>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</si>
  <si>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</si>
  <si>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</si>
  <si>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</si>
  <si>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</si>
  <si>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</si>
  <si>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</si>
  <si>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</si>
  <si>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</si>
  <si>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</si>
  <si>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</si>
  <si>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</si>
  <si>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</si>
  <si>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</si>
  <si>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</si>
  <si>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</si>
  <si>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</si>
  <si>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</si>
  <si>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</si>
  <si>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</si>
  <si>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</si>
  <si>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</si>
  <si>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</si>
  <si>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</si>
  <si>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</si>
  <si>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</si>
  <si>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</si>
  <si>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</si>
  <si>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</si>
  <si>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</si>
  <si>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</si>
  <si>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</si>
  <si>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</si>
  <si>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</si>
  <si>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</si>
  <si>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</si>
  <si>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</si>
  <si>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</si>
  <si>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</si>
  <si>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</si>
  <si>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</si>
  <si>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</si>
  <si>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</si>
  <si>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</si>
  <si>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</si>
  <si>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</si>
  <si>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</si>
  <si>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</si>
  <si>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</si>
  <si>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</si>
  <si>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</si>
  <si>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</si>
  <si>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</si>
  <si>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</si>
  <si>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</si>
  <si>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</si>
  <si>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</si>
  <si>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</si>
  <si>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</si>
  <si>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</si>
  <si>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</si>
  <si>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</si>
  <si>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</si>
  <si>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</si>
  <si>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</si>
  <si>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</si>
  <si>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</si>
  <si>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</si>
  <si>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</si>
  <si>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</si>
  <si>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</si>
  <si>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</si>
  <si>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</si>
  <si>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</si>
  <si>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</si>
  <si>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</si>
  <si>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</si>
  <si>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</si>
  <si>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</si>
  <si>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</si>
  <si>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</si>
  <si>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</si>
  <si>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</si>
  <si>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</si>
  <si>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</si>
  <si>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</si>
  <si>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</si>
  <si>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</si>
  <si>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</si>
  <si>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</si>
  <si>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</si>
  <si>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</si>
  <si>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</si>
  <si>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</si>
  <si>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</si>
  <si>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</si>
  <si>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</si>
  <si>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</si>
  <si>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</si>
  <si>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</si>
  <si>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</si>
  <si>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</si>
  <si>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</si>
  <si>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</si>
  <si>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</si>
  <si>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</si>
  <si>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</si>
  <si>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</si>
  <si>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</si>
  <si>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</si>
  <si>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</si>
  <si>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</si>
  <si>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</si>
  <si>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</si>
  <si>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</si>
  <si>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</si>
  <si>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</si>
  <si>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</si>
  <si>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</si>
  <si>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</si>
  <si>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</si>
  <si>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</si>
  <si>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</si>
  <si>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</si>
  <si>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</si>
  <si>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</si>
  <si>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</si>
  <si>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</si>
  <si>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</si>
  <si>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</si>
  <si>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</si>
  <si>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</si>
  <si>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</si>
  <si>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</si>
  <si>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</si>
  <si>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</si>
  <si>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</si>
  <si>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</si>
  <si>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</si>
  <si>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</si>
  <si>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</si>
  <si>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</si>
  <si>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</si>
  <si>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</si>
  <si>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</si>
  <si>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</si>
  <si>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</si>
  <si>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</si>
  <si>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</si>
  <si>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</si>
  <si>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</si>
  <si>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</si>
  <si>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</si>
  <si>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</si>
  <si>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</si>
  <si>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</si>
  <si>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</si>
  <si>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</si>
  <si>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</si>
  <si>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</si>
  <si>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</si>
  <si>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</si>
  <si>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</si>
  <si>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</si>
  <si>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</si>
  <si>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</si>
  <si>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</si>
  <si>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</si>
  <si>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</si>
  <si>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</si>
  <si>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</si>
  <si>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</si>
  <si>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</si>
  <si>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</si>
  <si>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</si>
  <si>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</si>
  <si>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</si>
  <si>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</si>
  <si>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</si>
  <si>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</si>
  <si>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</si>
  <si>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</si>
  <si>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</si>
  <si>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</si>
  <si>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</si>
  <si>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</si>
  <si>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</si>
  <si>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</si>
  <si>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</si>
  <si>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</si>
  <si>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</si>
  <si>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Sub-Category</t>
  </si>
  <si>
    <t>Percent Funded</t>
  </si>
  <si>
    <t>Average Donation</t>
  </si>
  <si>
    <t>Date Created Conversion</t>
  </si>
  <si>
    <t>Date Ended Conversion</t>
  </si>
  <si>
    <t>(All)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</si>
  <si>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</si>
  <si>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</si>
  <si>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</si>
  <si>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</si>
  <si>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</si>
  <si>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</si>
  <si>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</si>
  <si>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</si>
  <si>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</si>
  <si>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</si>
  <si>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</si>
  <si>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</si>
  <si>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</si>
  <si>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</si>
  <si>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</si>
  <si>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</si>
  <si>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</si>
  <si>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</si>
  <si>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</si>
  <si>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</si>
  <si>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</si>
  <si>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</si>
  <si>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</si>
  <si>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</si>
  <si>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</si>
  <si>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</si>
  <si>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</si>
  <si>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</si>
  <si>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</si>
  <si>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</si>
  <si>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</si>
  <si>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</si>
  <si>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</si>
  <si>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</si>
  <si>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</si>
  <si>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</si>
  <si>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</si>
  <si>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</si>
  <si>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</si>
  <si>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</si>
  <si>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</si>
  <si>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</si>
  <si>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</si>
  <si>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</si>
  <si>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</si>
  <si>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</si>
  <si>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</si>
  <si>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</si>
  <si>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</si>
  <si>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Count of outcome</t>
  </si>
  <si>
    <t>Parent Category</t>
  </si>
  <si>
    <t>Median</t>
  </si>
  <si>
    <t>Min</t>
  </si>
  <si>
    <t>Max</t>
  </si>
  <si>
    <t>Average</t>
  </si>
  <si>
    <t>Goal - Partitions</t>
  </si>
  <si>
    <t>01:  &lt;1,000</t>
  </si>
  <si>
    <t>02:  1,000 to 4,999</t>
  </si>
  <si>
    <t>012:  &gt; 50,000</t>
  </si>
  <si>
    <t>03:  5,000 to 9,999</t>
  </si>
  <si>
    <t>07:  25,000 to 29,999</t>
  </si>
  <si>
    <t>011:  45,000 to 49,999</t>
  </si>
  <si>
    <t>08:  30,000 to 34,999</t>
  </si>
  <si>
    <t>05:  15,000 to 19,999</t>
  </si>
  <si>
    <t>06:  20,000 to 24,999</t>
  </si>
  <si>
    <t>04:  10,000 to 14,999</t>
  </si>
  <si>
    <t>010:  40,000 to 44,999</t>
  </si>
  <si>
    <t>09:  35,000 to 39,999</t>
  </si>
  <si>
    <t>Total</t>
  </si>
  <si>
    <t>Goal ($)</t>
  </si>
  <si>
    <t>St.Dev</t>
  </si>
  <si>
    <t>Variance</t>
  </si>
  <si>
    <t># of Backers - Successful Projects</t>
  </si>
  <si>
    <t># Projects (excludes live)</t>
  </si>
  <si>
    <t># of Backers - Canceled Projects</t>
  </si>
  <si>
    <t># of Backers - Failed Projects</t>
  </si>
  <si>
    <t># Projects</t>
  </si>
  <si>
    <t>`</t>
  </si>
  <si>
    <t>``</t>
  </si>
  <si>
    <t>&lt;1,000</t>
  </si>
  <si>
    <t>1,000 to 4,999</t>
  </si>
  <si>
    <t>5,000 to 9,999</t>
  </si>
  <si>
    <t>10,000 to 14,999</t>
  </si>
  <si>
    <t>15,000 to 19,999</t>
  </si>
  <si>
    <t>20,000 to 24,999</t>
  </si>
  <si>
    <t>25,000 to 29,999</t>
  </si>
  <si>
    <t>30,000 to 34,999</t>
  </si>
  <si>
    <t>35,000 to 39,999</t>
  </si>
  <si>
    <t>40,000 to 44,999</t>
  </si>
  <si>
    <t>45,000 to 49,999</t>
  </si>
  <si>
    <t>&gt; 50,000</t>
  </si>
  <si>
    <t>T</t>
  </si>
  <si>
    <t>Skewness</t>
  </si>
  <si>
    <t>Count of name</t>
  </si>
  <si>
    <t>Time Elapsed</t>
  </si>
  <si>
    <t>Country</t>
  </si>
  <si>
    <t>% outcome by country</t>
  </si>
  <si>
    <t>% of Projects (by country / outcome)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</si>
</sst>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;;;"/>
  </numFmts>
  <fonts count="2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theme="4" tint="0.79998168889431442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46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0" fontId="1" fillId="0" borderId="0"/>
  </cellStyleXfs>
  <cellXfs count="74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14" fontId="0" fillId="0" borderId="0" xfId="0" applyNumberFormat="1"/>
    <xf numFmtId="0" fontId="0" fillId="0" borderId="0" xfId="0" pivotButton="1"/>
    <xf numFmtId="14" fontId="0" fillId="0" borderId="10" xfId="0" applyNumberFormat="1" applyBorder="1" applyAlignment="1">
      <alignment horizontal="left"/>
    </xf>
    <xf numFmtId="0" fontId="0" fillId="0" borderId="0" xfId="0" applyAlignment="1">
      <alignment horizontal="center"/>
    </xf>
    <xf numFmtId="0" fontId="0" fillId="0" borderId="10" xfId="0" applyBorder="1" applyAlignment="1">
      <alignment horizontal="left"/>
    </xf>
    <xf numFmtId="3" fontId="0" fillId="0" borderId="10" xfId="0" applyNumberFormat="1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0" fillId="0" borderId="10" xfId="0" applyBorder="1"/>
    <xf numFmtId="164" fontId="0" fillId="0" borderId="0" xfId="42" applyNumberFormat="1" applyFont="1"/>
    <xf numFmtId="0" fontId="0" fillId="0" borderId="0" xfId="0" applyAlignment="1">
      <alignment horizontal="center" vertical="center"/>
    </xf>
    <xf numFmtId="3" fontId="0" fillId="0" borderId="10" xfId="42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18" fillId="0" borderId="10" xfId="42" applyNumberFormat="1" applyFont="1" applyBorder="1" applyAlignment="1">
      <alignment horizontal="center" vertical="center" wrapText="1"/>
    </xf>
    <xf numFmtId="0" fontId="0" fillId="33" borderId="0" xfId="0" applyFill="1" applyAlignment="1">
      <alignment horizontal="left"/>
    </xf>
    <xf numFmtId="0" fontId="0" fillId="0" borderId="10" xfId="0" quotePrefix="1" applyBorder="1"/>
    <xf numFmtId="0" fontId="18" fillId="0" borderId="10" xfId="0" applyFont="1" applyBorder="1" applyAlignment="1">
      <alignment vertical="center"/>
    </xf>
    <xf numFmtId="0" fontId="0" fillId="37" borderId="11" xfId="0" quotePrefix="1" applyFill="1" applyBorder="1"/>
    <xf numFmtId="3" fontId="18" fillId="37" borderId="11" xfId="42" applyNumberFormat="1" applyFont="1" applyFill="1" applyBorder="1" applyAlignment="1">
      <alignment horizontal="center" vertical="center"/>
    </xf>
    <xf numFmtId="164" fontId="0" fillId="0" borderId="0" xfId="42" applyNumberFormat="1" applyFont="1" applyAlignment="1">
      <alignment horizontal="center"/>
    </xf>
    <xf numFmtId="4" fontId="0" fillId="0" borderId="10" xfId="42" applyNumberFormat="1" applyFont="1" applyBorder="1" applyAlignment="1">
      <alignment horizontal="center" vertical="center"/>
    </xf>
    <xf numFmtId="4" fontId="18" fillId="37" borderId="11" xfId="42" applyNumberFormat="1" applyFont="1" applyFill="1" applyBorder="1" applyAlignment="1">
      <alignment horizontal="center" vertical="center"/>
    </xf>
    <xf numFmtId="164" fontId="18" fillId="35" borderId="10" xfId="42" applyNumberFormat="1" applyFont="1" applyFill="1" applyBorder="1" applyAlignment="1">
      <alignment horizontal="center" vertical="center" wrapText="1"/>
    </xf>
    <xf numFmtId="164" fontId="18" fillId="36" borderId="10" xfId="42" applyNumberFormat="1" applyFont="1" applyFill="1" applyBorder="1" applyAlignment="1">
      <alignment horizontal="center" vertical="center" wrapText="1"/>
    </xf>
    <xf numFmtId="164" fontId="18" fillId="34" borderId="10" xfId="42" applyNumberFormat="1" applyFont="1" applyFill="1" applyBorder="1" applyAlignment="1">
      <alignment horizontal="center" vertical="center" wrapText="1"/>
    </xf>
    <xf numFmtId="164" fontId="18" fillId="34" borderId="12" xfId="42" applyNumberFormat="1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164" fontId="18" fillId="37" borderId="15" xfId="42" applyNumberFormat="1" applyFont="1" applyFill="1" applyBorder="1" applyAlignment="1">
      <alignment horizontal="center" vertical="center" wrapText="1"/>
    </xf>
    <xf numFmtId="0" fontId="0" fillId="37" borderId="16" xfId="0" applyFill="1" applyBorder="1" applyAlignment="1">
      <alignment horizontal="center" vertical="center"/>
    </xf>
    <xf numFmtId="164" fontId="18" fillId="36" borderId="12" xfId="42" applyNumberFormat="1" applyFont="1" applyFill="1" applyBorder="1" applyAlignment="1">
      <alignment horizontal="center" vertical="center" wrapText="1"/>
    </xf>
    <xf numFmtId="0" fontId="0" fillId="37" borderId="17" xfId="0" applyFill="1" applyBorder="1" applyAlignment="1">
      <alignment horizontal="center" vertical="center"/>
    </xf>
    <xf numFmtId="165" fontId="0" fillId="0" borderId="10" xfId="43" applyNumberFormat="1" applyFont="1" applyBorder="1" applyAlignment="1">
      <alignment horizontal="center" vertical="center"/>
    </xf>
    <xf numFmtId="166" fontId="0" fillId="0" borderId="10" xfId="0" quotePrefix="1" applyNumberFormat="1" applyBorder="1"/>
    <xf numFmtId="166" fontId="0" fillId="0" borderId="10" xfId="0" applyNumberFormat="1" applyBorder="1"/>
    <xf numFmtId="0" fontId="18" fillId="36" borderId="12" xfId="0" applyFont="1" applyFill="1" applyBorder="1" applyAlignment="1">
      <alignment horizontal="center"/>
    </xf>
    <xf numFmtId="0" fontId="18" fillId="36" borderId="13" xfId="0" applyFont="1" applyFill="1" applyBorder="1" applyAlignment="1">
      <alignment horizontal="center"/>
    </xf>
    <xf numFmtId="0" fontId="18" fillId="36" borderId="14" xfId="0" applyFont="1" applyFill="1" applyBorder="1" applyAlignment="1">
      <alignment horizontal="center"/>
    </xf>
    <xf numFmtId="0" fontId="18" fillId="34" borderId="12" xfId="0" applyFont="1" applyFill="1" applyBorder="1" applyAlignment="1">
      <alignment horizontal="center"/>
    </xf>
    <xf numFmtId="0" fontId="18" fillId="34" borderId="13" xfId="0" applyFont="1" applyFill="1" applyBorder="1" applyAlignment="1">
      <alignment horizontal="center"/>
    </xf>
    <xf numFmtId="0" fontId="18" fillId="34" borderId="14" xfId="0" applyFont="1" applyFill="1" applyBorder="1" applyAlignment="1">
      <alignment horizontal="center"/>
    </xf>
    <xf numFmtId="3" fontId="18" fillId="0" borderId="10" xfId="42" applyNumberFormat="1" applyFont="1" applyBorder="1" applyAlignment="1">
      <alignment horizontal="center" vertical="center"/>
    </xf>
    <xf numFmtId="0" fontId="20" fillId="0" borderId="0" xfId="45" applyFont="1"/>
    <xf numFmtId="0" fontId="20" fillId="0" borderId="10" xfId="45" applyFont="1" applyBorder="1"/>
    <xf numFmtId="14" fontId="20" fillId="0" borderId="10" xfId="45" applyNumberFormat="1" applyFont="1" applyBorder="1"/>
    <xf numFmtId="0" fontId="20" fillId="0" borderId="10" xfId="45" applyFont="1" applyBorder="1" applyAlignment="1">
      <alignment horizontal="left" wrapText="1"/>
    </xf>
    <xf numFmtId="0" fontId="21" fillId="0" borderId="10" xfId="45" applyFont="1" applyBorder="1"/>
    <xf numFmtId="0" fontId="21" fillId="0" borderId="0" xfId="45" applyFont="1"/>
    <xf numFmtId="0" fontId="21" fillId="0" borderId="10" xfId="45" applyFont="1" applyBorder="1" applyAlignment="1">
      <alignment horizontal="center"/>
    </xf>
    <xf numFmtId="0" fontId="21" fillId="0" borderId="10" xfId="45" applyFont="1" applyBorder="1" applyAlignment="1">
      <alignment horizontal="center" wrapText="1"/>
    </xf>
    <xf numFmtId="0" fontId="1" fillId="0" borderId="0" xfId="45"/>
    <xf numFmtId="4" fontId="0" fillId="0" borderId="0" xfId="0" applyNumberFormat="1"/>
    <xf numFmtId="0" fontId="18" fillId="35" borderId="18" xfId="0" applyFont="1" applyFill="1" applyBorder="1" applyAlignment="1">
      <alignment horizontal="center"/>
    </xf>
    <xf numFmtId="0" fontId="18" fillId="35" borderId="19" xfId="0" applyFont="1" applyFill="1" applyBorder="1" applyAlignment="1">
      <alignment horizontal="center"/>
    </xf>
    <xf numFmtId="0" fontId="0" fillId="0" borderId="0" xfId="0" applyNumberFormat="1"/>
    <xf numFmtId="0" fontId="0" fillId="0" borderId="10" xfId="0" applyNumberFormat="1" applyBorder="1"/>
    <xf numFmtId="0" fontId="0" fillId="0" borderId="12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0" xfId="0" applyNumberFormat="1" applyBorder="1" applyAlignment="1">
      <alignment horizontal="center"/>
    </xf>
    <xf numFmtId="0" fontId="18" fillId="38" borderId="0" xfId="0" applyFont="1" applyFill="1" applyBorder="1" applyAlignment="1">
      <alignment horizontal="center"/>
    </xf>
    <xf numFmtId="0" fontId="18" fillId="40" borderId="10" xfId="0" applyFont="1" applyFill="1" applyBorder="1" applyAlignment="1">
      <alignment horizontal="left"/>
    </xf>
    <xf numFmtId="165" fontId="0" fillId="41" borderId="10" xfId="43" applyNumberFormat="1" applyFont="1" applyFill="1" applyBorder="1" applyAlignment="1">
      <alignment horizontal="center" vertical="center"/>
    </xf>
    <xf numFmtId="0" fontId="18" fillId="38" borderId="0" xfId="0" applyFont="1" applyFill="1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165" fontId="0" fillId="39" borderId="10" xfId="43" applyNumberFormat="1" applyFont="1" applyFill="1" applyBorder="1" applyAlignment="1">
      <alignment horizontal="center" vertical="center"/>
    </xf>
    <xf numFmtId="0" fontId="0" fillId="39" borderId="0" xfId="0" applyFill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 xr:uid="{5535D027-FF46-4E29-9854-12966D91914F}"/>
    <cellStyle name="Normal 3" xfId="45" xr:uid="{8B26B360-6DD3-4ED1-B6C0-377578E67804}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94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3" formatCode="#,##0"/>
    </dxf>
    <dxf>
      <border>
        <left style="thin">
          <color auto="1"/>
        </left>
        <top style="thin">
          <color auto="1"/>
        </top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3" formatCode="#,##0"/>
    </dxf>
    <dxf>
      <border>
        <left style="thin">
          <color auto="1"/>
        </left>
        <top style="thin">
          <color auto="1"/>
        </top>
        <horizontal style="thin">
          <color auto="1"/>
        </horizontal>
      </border>
    </dxf>
    <dxf>
      <border>
        <left style="thin">
          <color auto="1"/>
        </left>
        <top style="thin">
          <color auto="1"/>
        </top>
        <horizontal style="thin">
          <color auto="1"/>
        </horizontal>
      </border>
    </dxf>
    <dxf>
      <fill>
        <patternFill>
          <bgColor theme="7" tint="0.79998168889431442"/>
        </patternFill>
      </fill>
    </dxf>
    <dxf>
      <fill>
        <patternFill>
          <bgColor rgb="FFFFCCFF"/>
        </patternFill>
      </fill>
    </dxf>
    <dxf>
      <fill>
        <patternFill>
          <bgColor rgb="FFCCECFF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rgb="FFFFCCFF"/>
        </patternFill>
      </fill>
    </dxf>
    <dxf>
      <fill>
        <patternFill>
          <bgColor rgb="FFCCECFF"/>
        </patternFill>
      </fill>
    </dxf>
    <dxf>
      <fill>
        <patternFill>
          <bgColor theme="9" tint="0.59996337778862885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/>
    </dxf>
    <dxf>
      <alignment horizontal="center"/>
    </dxf>
    <dxf>
      <alignment horizontal="center"/>
    </dxf>
    <dxf>
      <border>
        <left style="thin">
          <color auto="1"/>
        </lef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/>
    </dxf>
    <dxf>
      <alignment horizontal="center"/>
    </dxf>
    <dxf>
      <alignment horizontal="center"/>
    </dxf>
    <dxf>
      <border>
        <left style="thin">
          <color auto="1"/>
        </lef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/>
    </dxf>
    <dxf>
      <alignment horizontal="center"/>
    </dxf>
    <dxf>
      <alignment horizontal="center"/>
    </dxf>
    <dxf>
      <border>
        <left style="thin">
          <color auto="1"/>
        </lef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/>
    </dxf>
    <dxf>
      <alignment horizontal="center"/>
    </dxf>
    <dxf>
      <alignment horizontal="center"/>
    </dxf>
    <dxf>
      <border>
        <left style="thin">
          <color auto="1"/>
        </lef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/>
    </dxf>
    <dxf>
      <alignment horizontal="center"/>
    </dxf>
    <dxf>
      <alignment horizontal="center"/>
    </dxf>
    <dxf>
      <border>
        <left style="thin">
          <color auto="1"/>
        </lef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/>
    </dxf>
    <dxf>
      <alignment horizontal="center"/>
    </dxf>
    <dxf>
      <alignment horizontal="center"/>
    </dxf>
    <dxf>
      <border>
        <left style="thin">
          <color auto="1"/>
        </lef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top style="thin">
          <color auto="1"/>
        </top>
        <bottom style="thin">
          <color auto="1"/>
        </bottom>
        <horizontal style="thin">
          <color auto="1"/>
        </horizontal>
      </border>
    </dxf>
    <dxf>
      <alignment horizontal="center"/>
    </dxf>
    <dxf>
      <alignment horizontal="center"/>
    </dxf>
    <dxf>
      <alignment horizontal="center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top style="thin">
          <color auto="1"/>
        </top>
        <horizontal style="thin">
          <color auto="1"/>
        </horizontal>
      </border>
    </dxf>
    <dxf>
      <numFmt numFmtId="3" formatCode="#,##0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top style="thin">
          <color auto="1"/>
        </top>
        <horizontal style="thin">
          <color auto="1"/>
        </horizontal>
      </border>
    </dxf>
    <dxf>
      <border>
        <left style="thin">
          <color auto="1"/>
        </left>
        <top style="thin">
          <color auto="1"/>
        </top>
        <horizontal style="thin">
          <color auto="1"/>
        </horizontal>
      </border>
    </dxf>
    <dxf>
      <numFmt numFmtId="3" formatCode="#,##0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3" formatCode="#,##0"/>
    </dxf>
    <dxf>
      <alignment horizontal="center"/>
    </dxf>
    <dxf>
      <alignment horizontal="center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colors>
    <mruColors>
      <color rgb="FF0066FF"/>
      <color rgb="FF00CC00"/>
      <color rgb="FFFF0000"/>
      <color rgb="FF0000FF"/>
      <color rgb="FFCC0000"/>
      <color rgb="FFCCEC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Campaign Outcome</a:t>
            </a:r>
            <a:r>
              <a:rPr lang="en-US" baseline="0"/>
              <a:t> (% based on Goal)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157964919812532E-2"/>
          <c:y val="8.8097933515884519E-2"/>
          <c:w val="0.86143699974306187"/>
          <c:h val="0.7855785439208528"/>
        </c:manualLayout>
      </c:layout>
      <c:lineChart>
        <c:grouping val="standard"/>
        <c:varyColors val="0"/>
        <c:ser>
          <c:idx val="0"/>
          <c:order val="0"/>
          <c:tx>
            <c:v>% successful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Analysis'!$D$7:$D$18</c:f>
              <c:strCache>
                <c:ptCount val="12"/>
                <c:pt idx="0">
                  <c:v>&lt;1,000</c:v>
                </c:pt>
                <c:pt idx="1">
                  <c:v>1,000 to 4,999</c:v>
                </c:pt>
                <c:pt idx="2">
                  <c:v>5,000 to 9,999</c:v>
                </c:pt>
                <c:pt idx="3">
                  <c:v>10,000 to 14,999</c:v>
                </c:pt>
                <c:pt idx="4">
                  <c:v>15,000 to 19,999</c:v>
                </c:pt>
                <c:pt idx="5">
                  <c:v>20,000 to 24,999</c:v>
                </c:pt>
                <c:pt idx="6">
                  <c:v>25,000 to 29,999</c:v>
                </c:pt>
                <c:pt idx="7">
                  <c:v>30,000 to 34,999</c:v>
                </c:pt>
                <c:pt idx="8">
                  <c:v>35,000 to 39,999</c:v>
                </c:pt>
                <c:pt idx="9">
                  <c:v>40,000 to 44,999</c:v>
                </c:pt>
                <c:pt idx="10">
                  <c:v>45,000 to 49,999</c:v>
                </c:pt>
                <c:pt idx="11">
                  <c:v>&gt; 50,000</c:v>
                </c:pt>
              </c:strCache>
            </c:strRef>
          </c:cat>
          <c:val>
            <c:numRef>
              <c:f>'Goal Analysis'!$J$7:$J$18</c:f>
              <c:numCache>
                <c:formatCode>0.0%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70-46E3-9A75-4EAD34FB0F99}"/>
            </c:ext>
          </c:extLst>
        </c:ser>
        <c:ser>
          <c:idx val="1"/>
          <c:order val="1"/>
          <c:tx>
            <c:v>% failed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Analysis'!$D$7:$D$18</c:f>
              <c:strCache>
                <c:ptCount val="12"/>
                <c:pt idx="0">
                  <c:v>&lt;1,000</c:v>
                </c:pt>
                <c:pt idx="1">
                  <c:v>1,000 to 4,999</c:v>
                </c:pt>
                <c:pt idx="2">
                  <c:v>5,000 to 9,999</c:v>
                </c:pt>
                <c:pt idx="3">
                  <c:v>10,000 to 14,999</c:v>
                </c:pt>
                <c:pt idx="4">
                  <c:v>15,000 to 19,999</c:v>
                </c:pt>
                <c:pt idx="5">
                  <c:v>20,000 to 24,999</c:v>
                </c:pt>
                <c:pt idx="6">
                  <c:v>25,000 to 29,999</c:v>
                </c:pt>
                <c:pt idx="7">
                  <c:v>30,000 to 34,999</c:v>
                </c:pt>
                <c:pt idx="8">
                  <c:v>35,000 to 39,999</c:v>
                </c:pt>
                <c:pt idx="9">
                  <c:v>40,000 to 44,999</c:v>
                </c:pt>
                <c:pt idx="10">
                  <c:v>45,000 to 49,999</c:v>
                </c:pt>
                <c:pt idx="11">
                  <c:v>&gt; 50,000</c:v>
                </c:pt>
              </c:strCache>
            </c:strRef>
          </c:cat>
          <c:val>
            <c:numRef>
              <c:f>'Goal Analysis'!$K$7:$K$18</c:f>
              <c:numCache>
                <c:formatCode>0.0%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70-46E3-9A75-4EAD34FB0F99}"/>
            </c:ext>
          </c:extLst>
        </c:ser>
        <c:ser>
          <c:idx val="2"/>
          <c:order val="2"/>
          <c:tx>
            <c:v>% canceled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Analysis'!$D$7:$D$18</c:f>
              <c:strCache>
                <c:ptCount val="12"/>
                <c:pt idx="0">
                  <c:v>&lt;1,000</c:v>
                </c:pt>
                <c:pt idx="1">
                  <c:v>1,000 to 4,999</c:v>
                </c:pt>
                <c:pt idx="2">
                  <c:v>5,000 to 9,999</c:v>
                </c:pt>
                <c:pt idx="3">
                  <c:v>10,000 to 14,999</c:v>
                </c:pt>
                <c:pt idx="4">
                  <c:v>15,000 to 19,999</c:v>
                </c:pt>
                <c:pt idx="5">
                  <c:v>20,000 to 24,999</c:v>
                </c:pt>
                <c:pt idx="6">
                  <c:v>25,000 to 29,999</c:v>
                </c:pt>
                <c:pt idx="7">
                  <c:v>30,000 to 34,999</c:v>
                </c:pt>
                <c:pt idx="8">
                  <c:v>35,000 to 39,999</c:v>
                </c:pt>
                <c:pt idx="9">
                  <c:v>40,000 to 44,999</c:v>
                </c:pt>
                <c:pt idx="10">
                  <c:v>45,000 to 49,999</c:v>
                </c:pt>
                <c:pt idx="11">
                  <c:v>&gt; 50,000</c:v>
                </c:pt>
              </c:strCache>
            </c:strRef>
          </c:cat>
          <c:val>
            <c:numRef>
              <c:f>'Goal Analysis'!$L$7:$L$18</c:f>
              <c:numCache>
                <c:formatCode>0.0%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70-46E3-9A75-4EAD34FB0F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3689551"/>
        <c:axId val="1899134703"/>
      </c:lineChart>
      <c:catAx>
        <c:axId val="20336895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Campaign Goal</a:t>
                </a:r>
              </a:p>
            </c:rich>
          </c:tx>
          <c:layout>
            <c:manualLayout>
              <c:xMode val="edge"/>
              <c:yMode val="edge"/>
              <c:x val="0.45509802678010974"/>
              <c:y val="0.961996038386245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9134703"/>
        <c:crosses val="autoZero"/>
        <c:auto val="1"/>
        <c:lblAlgn val="ctr"/>
        <c:lblOffset val="100"/>
        <c:noMultiLvlLbl val="0"/>
      </c:catAx>
      <c:valAx>
        <c:axId val="1899134703"/>
        <c:scaling>
          <c:orientation val="minMax"/>
        </c:scaling>
        <c:delete val="0"/>
        <c:axPos val="l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3689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- Dates!PivotTable2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Campaign Outcome (by</a:t>
            </a:r>
            <a:r>
              <a:rPr lang="en-US" baseline="0"/>
              <a:t> Month Created)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5357184552919338E-2"/>
          <c:y val="7.0427255077464571E-2"/>
          <c:w val="0.79943117695131605"/>
          <c:h val="0.82339640617410481"/>
        </c:manualLayout>
      </c:layout>
      <c:lineChart>
        <c:grouping val="standard"/>
        <c:varyColors val="0"/>
        <c:ser>
          <c:idx val="0"/>
          <c:order val="0"/>
          <c:tx>
            <c:strRef>
              <c:f>'Outcome - Dates'!$C$5:$C$6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 - Dates'!$B$7:$B$19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- Dates'!$C$7:$C$19</c:f>
              <c:numCache>
                <c:formatCode>#,##0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C5-4C11-A87B-A9E6FB7981F8}"/>
            </c:ext>
          </c:extLst>
        </c:ser>
        <c:ser>
          <c:idx val="1"/>
          <c:order val="1"/>
          <c:tx>
            <c:strRef>
              <c:f>'Outcome - Dates'!$D$5:$D$6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 - Dates'!$B$7:$B$19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- Dates'!$D$7:$D$19</c:f>
              <c:numCache>
                <c:formatCode>#,##0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C5-4C11-A87B-A9E6FB7981F8}"/>
            </c:ext>
          </c:extLst>
        </c:ser>
        <c:ser>
          <c:idx val="2"/>
          <c:order val="2"/>
          <c:tx>
            <c:strRef>
              <c:f>'Outcome - Dates'!$E$5:$E$6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 - Dates'!$B$7:$B$19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- Dates'!$E$7:$E$19</c:f>
              <c:numCache>
                <c:formatCode>#,##0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C5-4C11-A87B-A9E6FB7981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8208991"/>
        <c:axId val="1228208575"/>
      </c:lineChart>
      <c:catAx>
        <c:axId val="1228208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 Created</a:t>
                </a:r>
              </a:p>
            </c:rich>
          </c:tx>
          <c:layout>
            <c:manualLayout>
              <c:xMode val="edge"/>
              <c:yMode val="edge"/>
              <c:x val="0.42976310930655909"/>
              <c:y val="0.953768443689184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8208575"/>
        <c:crosses val="autoZero"/>
        <c:auto val="1"/>
        <c:lblAlgn val="ctr"/>
        <c:lblOffset val="100"/>
        <c:noMultiLvlLbl val="0"/>
      </c:catAx>
      <c:valAx>
        <c:axId val="122820857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Outcome (# Campaigns)</a:t>
                </a:r>
                <a:endParaRPr lang="en-US" sz="1000">
                  <a:effectLst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endParaRPr lang="en-US"/>
              </a:p>
            </c:rich>
          </c:tx>
          <c:layout>
            <c:manualLayout>
              <c:xMode val="edge"/>
              <c:yMode val="edge"/>
              <c:x val="1.7847336628226251E-2"/>
              <c:y val="0.433651544174770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8208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- SubCategory!PivotTable2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Campaign Outcome (by Sub-Category)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7198431051137195E-2"/>
          <c:y val="7.0427255077464571E-2"/>
          <c:w val="0.85019278491675532"/>
          <c:h val="0.772609743484666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'Outcome - SubCategory'!$C$4:$C$5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 - SubCategory'!$B$6:$B$30</c:f>
              <c:strCache>
                <c:ptCount val="24"/>
                <c:pt idx="0">
                  <c:v>plays</c:v>
                </c:pt>
                <c:pt idx="1">
                  <c:v>rock</c:v>
                </c:pt>
                <c:pt idx="2">
                  <c:v>documentary</c:v>
                </c:pt>
                <c:pt idx="3">
                  <c:v>web</c:v>
                </c:pt>
                <c:pt idx="4">
                  <c:v>food trucks</c:v>
                </c:pt>
                <c:pt idx="5">
                  <c:v>wearables</c:v>
                </c:pt>
                <c:pt idx="6">
                  <c:v>indie rock</c:v>
                </c:pt>
                <c:pt idx="7">
                  <c:v>photography books</c:v>
                </c:pt>
                <c:pt idx="8">
                  <c:v>drama</c:v>
                </c:pt>
                <c:pt idx="9">
                  <c:v>video games</c:v>
                </c:pt>
                <c:pt idx="10">
                  <c:v>animation</c:v>
                </c:pt>
                <c:pt idx="11">
                  <c:v>translations</c:v>
                </c:pt>
                <c:pt idx="12">
                  <c:v>nonfiction</c:v>
                </c:pt>
                <c:pt idx="13">
                  <c:v>electric music</c:v>
                </c:pt>
                <c:pt idx="14">
                  <c:v>fiction</c:v>
                </c:pt>
                <c:pt idx="15">
                  <c:v>jazz</c:v>
                </c:pt>
                <c:pt idx="16">
                  <c:v>television</c:v>
                </c:pt>
                <c:pt idx="17">
                  <c:v>shorts</c:v>
                </c:pt>
                <c:pt idx="18">
                  <c:v>science fiction</c:v>
                </c:pt>
                <c:pt idx="19">
                  <c:v>mobile games</c:v>
                </c:pt>
                <c:pt idx="20">
                  <c:v>radio &amp; podcasts</c:v>
                </c:pt>
                <c:pt idx="21">
                  <c:v>metal</c:v>
                </c:pt>
                <c:pt idx="22">
                  <c:v>audio</c:v>
                </c:pt>
                <c:pt idx="23">
                  <c:v>world music</c:v>
                </c:pt>
              </c:strCache>
            </c:strRef>
          </c:cat>
          <c:val>
            <c:numRef>
              <c:f>'Outcome - SubCategory'!$C$6:$C$30</c:f>
              <c:numCache>
                <c:formatCode>#,##0</c:formatCode>
                <c:ptCount val="24"/>
                <c:pt idx="0">
                  <c:v>23</c:v>
                </c:pt>
                <c:pt idx="1">
                  <c:v>6</c:v>
                </c:pt>
                <c:pt idx="2">
                  <c:v>4</c:v>
                </c:pt>
                <c:pt idx="3">
                  <c:v>2</c:v>
                </c:pt>
                <c:pt idx="4">
                  <c:v>4</c:v>
                </c:pt>
                <c:pt idx="6">
                  <c:v>3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2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3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43-4863-A0E1-0CD847784356}"/>
            </c:ext>
          </c:extLst>
        </c:ser>
        <c:ser>
          <c:idx val="1"/>
          <c:order val="1"/>
          <c:tx>
            <c:strRef>
              <c:f>'Outcome - SubCategory'!$D$4:$D$5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 - SubCategory'!$B$6:$B$30</c:f>
              <c:strCache>
                <c:ptCount val="24"/>
                <c:pt idx="0">
                  <c:v>plays</c:v>
                </c:pt>
                <c:pt idx="1">
                  <c:v>rock</c:v>
                </c:pt>
                <c:pt idx="2">
                  <c:v>documentary</c:v>
                </c:pt>
                <c:pt idx="3">
                  <c:v>web</c:v>
                </c:pt>
                <c:pt idx="4">
                  <c:v>food trucks</c:v>
                </c:pt>
                <c:pt idx="5">
                  <c:v>wearables</c:v>
                </c:pt>
                <c:pt idx="6">
                  <c:v>indie rock</c:v>
                </c:pt>
                <c:pt idx="7">
                  <c:v>photography books</c:v>
                </c:pt>
                <c:pt idx="8">
                  <c:v>drama</c:v>
                </c:pt>
                <c:pt idx="9">
                  <c:v>video games</c:v>
                </c:pt>
                <c:pt idx="10">
                  <c:v>animation</c:v>
                </c:pt>
                <c:pt idx="11">
                  <c:v>translations</c:v>
                </c:pt>
                <c:pt idx="12">
                  <c:v>nonfiction</c:v>
                </c:pt>
                <c:pt idx="13">
                  <c:v>electric music</c:v>
                </c:pt>
                <c:pt idx="14">
                  <c:v>fiction</c:v>
                </c:pt>
                <c:pt idx="15">
                  <c:v>jazz</c:v>
                </c:pt>
                <c:pt idx="16">
                  <c:v>television</c:v>
                </c:pt>
                <c:pt idx="17">
                  <c:v>shorts</c:v>
                </c:pt>
                <c:pt idx="18">
                  <c:v>science fiction</c:v>
                </c:pt>
                <c:pt idx="19">
                  <c:v>mobile games</c:v>
                </c:pt>
                <c:pt idx="20">
                  <c:v>radio &amp; podcasts</c:v>
                </c:pt>
                <c:pt idx="21">
                  <c:v>metal</c:v>
                </c:pt>
                <c:pt idx="22">
                  <c:v>audio</c:v>
                </c:pt>
                <c:pt idx="23">
                  <c:v>world music</c:v>
                </c:pt>
              </c:strCache>
            </c:strRef>
          </c:cat>
          <c:val>
            <c:numRef>
              <c:f>'Outcome - SubCategory'!$D$6:$D$30</c:f>
              <c:numCache>
                <c:formatCode>#,##0</c:formatCode>
                <c:ptCount val="24"/>
                <c:pt idx="0">
                  <c:v>132</c:v>
                </c:pt>
                <c:pt idx="1">
                  <c:v>30</c:v>
                </c:pt>
                <c:pt idx="2">
                  <c:v>21</c:v>
                </c:pt>
                <c:pt idx="3">
                  <c:v>12</c:v>
                </c:pt>
                <c:pt idx="4">
                  <c:v>20</c:v>
                </c:pt>
                <c:pt idx="5">
                  <c:v>16</c:v>
                </c:pt>
                <c:pt idx="6">
                  <c:v>19</c:v>
                </c:pt>
                <c:pt idx="7">
                  <c:v>11</c:v>
                </c:pt>
                <c:pt idx="8">
                  <c:v>12</c:v>
                </c:pt>
                <c:pt idx="9">
                  <c:v>15</c:v>
                </c:pt>
                <c:pt idx="10">
                  <c:v>10</c:v>
                </c:pt>
                <c:pt idx="11">
                  <c:v>7</c:v>
                </c:pt>
                <c:pt idx="12">
                  <c:v>6</c:v>
                </c:pt>
                <c:pt idx="13">
                  <c:v>8</c:v>
                </c:pt>
                <c:pt idx="14">
                  <c:v>7</c:v>
                </c:pt>
                <c:pt idx="15">
                  <c:v>6</c:v>
                </c:pt>
                <c:pt idx="16">
                  <c:v>3</c:v>
                </c:pt>
                <c:pt idx="17">
                  <c:v>5</c:v>
                </c:pt>
                <c:pt idx="18">
                  <c:v>9</c:v>
                </c:pt>
                <c:pt idx="19">
                  <c:v>8</c:v>
                </c:pt>
                <c:pt idx="20">
                  <c:v>4</c:v>
                </c:pt>
                <c:pt idx="2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43-4863-A0E1-0CD847784356}"/>
            </c:ext>
          </c:extLst>
        </c:ser>
        <c:ser>
          <c:idx val="2"/>
          <c:order val="2"/>
          <c:tx>
            <c:strRef>
              <c:f>'Outcome - SubCategory'!$E$4:$E$5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 - SubCategory'!$B$6:$B$30</c:f>
              <c:strCache>
                <c:ptCount val="24"/>
                <c:pt idx="0">
                  <c:v>plays</c:v>
                </c:pt>
                <c:pt idx="1">
                  <c:v>rock</c:v>
                </c:pt>
                <c:pt idx="2">
                  <c:v>documentary</c:v>
                </c:pt>
                <c:pt idx="3">
                  <c:v>web</c:v>
                </c:pt>
                <c:pt idx="4">
                  <c:v>food trucks</c:v>
                </c:pt>
                <c:pt idx="5">
                  <c:v>wearables</c:v>
                </c:pt>
                <c:pt idx="6">
                  <c:v>indie rock</c:v>
                </c:pt>
                <c:pt idx="7">
                  <c:v>photography books</c:v>
                </c:pt>
                <c:pt idx="8">
                  <c:v>drama</c:v>
                </c:pt>
                <c:pt idx="9">
                  <c:v>video games</c:v>
                </c:pt>
                <c:pt idx="10">
                  <c:v>animation</c:v>
                </c:pt>
                <c:pt idx="11">
                  <c:v>translations</c:v>
                </c:pt>
                <c:pt idx="12">
                  <c:v>nonfiction</c:v>
                </c:pt>
                <c:pt idx="13">
                  <c:v>electric music</c:v>
                </c:pt>
                <c:pt idx="14">
                  <c:v>fiction</c:v>
                </c:pt>
                <c:pt idx="15">
                  <c:v>jazz</c:v>
                </c:pt>
                <c:pt idx="16">
                  <c:v>television</c:v>
                </c:pt>
                <c:pt idx="17">
                  <c:v>shorts</c:v>
                </c:pt>
                <c:pt idx="18">
                  <c:v>science fiction</c:v>
                </c:pt>
                <c:pt idx="19">
                  <c:v>mobile games</c:v>
                </c:pt>
                <c:pt idx="20">
                  <c:v>radio &amp; podcasts</c:v>
                </c:pt>
                <c:pt idx="21">
                  <c:v>metal</c:v>
                </c:pt>
                <c:pt idx="22">
                  <c:v>audio</c:v>
                </c:pt>
                <c:pt idx="23">
                  <c:v>world music</c:v>
                </c:pt>
              </c:strCache>
            </c:strRef>
          </c:cat>
          <c:val>
            <c:numRef>
              <c:f>'Outcome - SubCategory'!$E$6:$E$30</c:f>
              <c:numCache>
                <c:formatCode>#,##0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5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2">
                  <c:v>1</c:v>
                </c:pt>
                <c:pt idx="17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43-4863-A0E1-0CD847784356}"/>
            </c:ext>
          </c:extLst>
        </c:ser>
        <c:ser>
          <c:idx val="3"/>
          <c:order val="3"/>
          <c:tx>
            <c:strRef>
              <c:f>'Outcome - SubCategory'!$F$4:$F$5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 - SubCategory'!$B$6:$B$30</c:f>
              <c:strCache>
                <c:ptCount val="24"/>
                <c:pt idx="0">
                  <c:v>plays</c:v>
                </c:pt>
                <c:pt idx="1">
                  <c:v>rock</c:v>
                </c:pt>
                <c:pt idx="2">
                  <c:v>documentary</c:v>
                </c:pt>
                <c:pt idx="3">
                  <c:v>web</c:v>
                </c:pt>
                <c:pt idx="4">
                  <c:v>food trucks</c:v>
                </c:pt>
                <c:pt idx="5">
                  <c:v>wearables</c:v>
                </c:pt>
                <c:pt idx="6">
                  <c:v>indie rock</c:v>
                </c:pt>
                <c:pt idx="7">
                  <c:v>photography books</c:v>
                </c:pt>
                <c:pt idx="8">
                  <c:v>drama</c:v>
                </c:pt>
                <c:pt idx="9">
                  <c:v>video games</c:v>
                </c:pt>
                <c:pt idx="10">
                  <c:v>animation</c:v>
                </c:pt>
                <c:pt idx="11">
                  <c:v>translations</c:v>
                </c:pt>
                <c:pt idx="12">
                  <c:v>nonfiction</c:v>
                </c:pt>
                <c:pt idx="13">
                  <c:v>electric music</c:v>
                </c:pt>
                <c:pt idx="14">
                  <c:v>fiction</c:v>
                </c:pt>
                <c:pt idx="15">
                  <c:v>jazz</c:v>
                </c:pt>
                <c:pt idx="16">
                  <c:v>television</c:v>
                </c:pt>
                <c:pt idx="17">
                  <c:v>shorts</c:v>
                </c:pt>
                <c:pt idx="18">
                  <c:v>science fiction</c:v>
                </c:pt>
                <c:pt idx="19">
                  <c:v>mobile games</c:v>
                </c:pt>
                <c:pt idx="20">
                  <c:v>radio &amp; podcasts</c:v>
                </c:pt>
                <c:pt idx="21">
                  <c:v>metal</c:v>
                </c:pt>
                <c:pt idx="22">
                  <c:v>audio</c:v>
                </c:pt>
                <c:pt idx="23">
                  <c:v>world music</c:v>
                </c:pt>
              </c:strCache>
            </c:strRef>
          </c:cat>
          <c:val>
            <c:numRef>
              <c:f>'Outcome - SubCategory'!$F$6:$F$30</c:f>
              <c:numCache>
                <c:formatCode>#,##0</c:formatCode>
                <c:ptCount val="24"/>
                <c:pt idx="0">
                  <c:v>187</c:v>
                </c:pt>
                <c:pt idx="1">
                  <c:v>49</c:v>
                </c:pt>
                <c:pt idx="2">
                  <c:v>34</c:v>
                </c:pt>
                <c:pt idx="3">
                  <c:v>36</c:v>
                </c:pt>
                <c:pt idx="4">
                  <c:v>22</c:v>
                </c:pt>
                <c:pt idx="5">
                  <c:v>28</c:v>
                </c:pt>
                <c:pt idx="6">
                  <c:v>23</c:v>
                </c:pt>
                <c:pt idx="7">
                  <c:v>26</c:v>
                </c:pt>
                <c:pt idx="8">
                  <c:v>22</c:v>
                </c:pt>
                <c:pt idx="9">
                  <c:v>17</c:v>
                </c:pt>
                <c:pt idx="10">
                  <c:v>21</c:v>
                </c:pt>
                <c:pt idx="11">
                  <c:v>14</c:v>
                </c:pt>
                <c:pt idx="12">
                  <c:v>13</c:v>
                </c:pt>
                <c:pt idx="13">
                  <c:v>10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9</c:v>
                </c:pt>
                <c:pt idx="18">
                  <c:v>5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C43-4863-A0E1-0CD8477843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60926431"/>
        <c:axId val="1760928095"/>
      </c:barChart>
      <c:catAx>
        <c:axId val="17609264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Sub-Category</a:t>
                </a:r>
              </a:p>
            </c:rich>
          </c:tx>
          <c:layout>
            <c:manualLayout>
              <c:xMode val="edge"/>
              <c:yMode val="edge"/>
              <c:x val="0.44253667873300223"/>
              <c:y val="0.965248709617617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0928095"/>
        <c:crosses val="autoZero"/>
        <c:auto val="1"/>
        <c:lblAlgn val="ctr"/>
        <c:lblOffset val="100"/>
        <c:noMultiLvlLbl val="0"/>
      </c:catAx>
      <c:valAx>
        <c:axId val="1760928095"/>
        <c:scaling>
          <c:orientation val="minMax"/>
          <c:max val="375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Outcome (# Campaigns)</a:t>
                </a:r>
              </a:p>
            </c:rich>
          </c:tx>
          <c:layout>
            <c:manualLayout>
              <c:xMode val="edge"/>
              <c:yMode val="edge"/>
              <c:x val="1.0982976386600769E-2"/>
              <c:y val="0.433651544174770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0926431"/>
        <c:crosses val="autoZero"/>
        <c:crossBetween val="between"/>
        <c:majorUnit val="25"/>
        <c:min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0004572636822378"/>
          <c:y val="0.41118544798868834"/>
          <c:w val="9.1717041341825678E-2"/>
          <c:h val="0.218516548693357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- Category!PivotTable2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Campaign Outcome (by Parent Category)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4753120851656316E-2"/>
          <c:y val="7.0427255077464571E-2"/>
          <c:w val="0.80842824527494195"/>
          <c:h val="0.827972646335188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'Outcome - Category'!$C$4:$C$5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 - Category'!$B$6:$B$15</c:f>
              <c:strCache>
                <c:ptCount val="9"/>
                <c:pt idx="0">
                  <c:v>theater</c:v>
                </c:pt>
                <c:pt idx="1">
                  <c:v>film &amp; video</c:v>
                </c:pt>
                <c:pt idx="2">
                  <c:v>music</c:v>
                </c:pt>
                <c:pt idx="3">
                  <c:v>technology</c:v>
                </c:pt>
                <c:pt idx="4">
                  <c:v>publishing</c:v>
                </c:pt>
                <c:pt idx="5">
                  <c:v>games</c:v>
                </c:pt>
                <c:pt idx="6">
                  <c:v>food</c:v>
                </c:pt>
                <c:pt idx="7">
                  <c:v>photography</c:v>
                </c:pt>
                <c:pt idx="8">
                  <c:v>journalism</c:v>
                </c:pt>
              </c:strCache>
            </c:strRef>
          </c:cat>
          <c:val>
            <c:numRef>
              <c:f>'Outcome - Category'!$C$6:$C$15</c:f>
              <c:numCache>
                <c:formatCode>#,##0</c:formatCode>
                <c:ptCount val="9"/>
                <c:pt idx="0">
                  <c:v>23</c:v>
                </c:pt>
                <c:pt idx="1">
                  <c:v>11</c:v>
                </c:pt>
                <c:pt idx="2">
                  <c:v>10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3B-4921-A8F2-F3FE4054AC2F}"/>
            </c:ext>
          </c:extLst>
        </c:ser>
        <c:ser>
          <c:idx val="1"/>
          <c:order val="1"/>
          <c:tx>
            <c:strRef>
              <c:f>'Outcome - Category'!$D$4:$D$5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 - Category'!$B$6:$B$15</c:f>
              <c:strCache>
                <c:ptCount val="9"/>
                <c:pt idx="0">
                  <c:v>theater</c:v>
                </c:pt>
                <c:pt idx="1">
                  <c:v>film &amp; video</c:v>
                </c:pt>
                <c:pt idx="2">
                  <c:v>music</c:v>
                </c:pt>
                <c:pt idx="3">
                  <c:v>technology</c:v>
                </c:pt>
                <c:pt idx="4">
                  <c:v>publishing</c:v>
                </c:pt>
                <c:pt idx="5">
                  <c:v>games</c:v>
                </c:pt>
                <c:pt idx="6">
                  <c:v>food</c:v>
                </c:pt>
                <c:pt idx="7">
                  <c:v>photography</c:v>
                </c:pt>
                <c:pt idx="8">
                  <c:v>journalism</c:v>
                </c:pt>
              </c:strCache>
            </c:strRef>
          </c:cat>
          <c:val>
            <c:numRef>
              <c:f>'Outcome - Category'!$D$6:$D$15</c:f>
              <c:numCache>
                <c:formatCode>#,##0</c:formatCode>
                <c:ptCount val="9"/>
                <c:pt idx="0">
                  <c:v>132</c:v>
                </c:pt>
                <c:pt idx="1">
                  <c:v>60</c:v>
                </c:pt>
                <c:pt idx="2">
                  <c:v>66</c:v>
                </c:pt>
                <c:pt idx="3">
                  <c:v>28</c:v>
                </c:pt>
                <c:pt idx="4">
                  <c:v>24</c:v>
                </c:pt>
                <c:pt idx="5">
                  <c:v>23</c:v>
                </c:pt>
                <c:pt idx="6">
                  <c:v>20</c:v>
                </c:pt>
                <c:pt idx="7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3B-4921-A8F2-F3FE4054AC2F}"/>
            </c:ext>
          </c:extLst>
        </c:ser>
        <c:ser>
          <c:idx val="2"/>
          <c:order val="2"/>
          <c:tx>
            <c:strRef>
              <c:f>'Outcome - Category'!$E$4:$E$5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 - Category'!$B$6:$B$15</c:f>
              <c:strCache>
                <c:ptCount val="9"/>
                <c:pt idx="0">
                  <c:v>theater</c:v>
                </c:pt>
                <c:pt idx="1">
                  <c:v>film &amp; video</c:v>
                </c:pt>
                <c:pt idx="2">
                  <c:v>music</c:v>
                </c:pt>
                <c:pt idx="3">
                  <c:v>technology</c:v>
                </c:pt>
                <c:pt idx="4">
                  <c:v>publishing</c:v>
                </c:pt>
                <c:pt idx="5">
                  <c:v>games</c:v>
                </c:pt>
                <c:pt idx="6">
                  <c:v>food</c:v>
                </c:pt>
                <c:pt idx="7">
                  <c:v>photography</c:v>
                </c:pt>
                <c:pt idx="8">
                  <c:v>journalism</c:v>
                </c:pt>
              </c:strCache>
            </c:strRef>
          </c:cat>
          <c:val>
            <c:numRef>
              <c:f>'Outcome - Category'!$E$6:$E$15</c:f>
              <c:numCache>
                <c:formatCode>#,##0</c:formatCode>
                <c:ptCount val="9"/>
                <c:pt idx="0">
                  <c:v>2</c:v>
                </c:pt>
                <c:pt idx="1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3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3B-4921-A8F2-F3FE4054AC2F}"/>
            </c:ext>
          </c:extLst>
        </c:ser>
        <c:ser>
          <c:idx val="3"/>
          <c:order val="3"/>
          <c:tx>
            <c:strRef>
              <c:f>'Outcome - Category'!$F$4:$F$5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 - Category'!$B$6:$B$15</c:f>
              <c:strCache>
                <c:ptCount val="9"/>
                <c:pt idx="0">
                  <c:v>theater</c:v>
                </c:pt>
                <c:pt idx="1">
                  <c:v>film &amp; video</c:v>
                </c:pt>
                <c:pt idx="2">
                  <c:v>music</c:v>
                </c:pt>
                <c:pt idx="3">
                  <c:v>technology</c:v>
                </c:pt>
                <c:pt idx="4">
                  <c:v>publishing</c:v>
                </c:pt>
                <c:pt idx="5">
                  <c:v>games</c:v>
                </c:pt>
                <c:pt idx="6">
                  <c:v>food</c:v>
                </c:pt>
                <c:pt idx="7">
                  <c:v>photography</c:v>
                </c:pt>
                <c:pt idx="8">
                  <c:v>journalism</c:v>
                </c:pt>
              </c:strCache>
            </c:strRef>
          </c:cat>
          <c:val>
            <c:numRef>
              <c:f>'Outcome - Category'!$F$6:$F$15</c:f>
              <c:numCache>
                <c:formatCode>#,##0</c:formatCode>
                <c:ptCount val="9"/>
                <c:pt idx="0">
                  <c:v>187</c:v>
                </c:pt>
                <c:pt idx="1">
                  <c:v>102</c:v>
                </c:pt>
                <c:pt idx="2">
                  <c:v>99</c:v>
                </c:pt>
                <c:pt idx="3">
                  <c:v>64</c:v>
                </c:pt>
                <c:pt idx="4">
                  <c:v>40</c:v>
                </c:pt>
                <c:pt idx="5">
                  <c:v>21</c:v>
                </c:pt>
                <c:pt idx="6">
                  <c:v>22</c:v>
                </c:pt>
                <c:pt idx="7">
                  <c:v>26</c:v>
                </c:pt>
                <c:pt idx="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3B-4921-A8F2-F3FE4054AC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60926431"/>
        <c:axId val="1760928095"/>
      </c:barChart>
      <c:catAx>
        <c:axId val="17609264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Parent-Category</a:t>
                </a:r>
              </a:p>
            </c:rich>
          </c:tx>
          <c:layout>
            <c:manualLayout>
              <c:xMode val="edge"/>
              <c:yMode val="edge"/>
              <c:x val="0.44253665676469189"/>
              <c:y val="0.951480323608642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0928095"/>
        <c:crosses val="autoZero"/>
        <c:auto val="1"/>
        <c:lblAlgn val="ctr"/>
        <c:lblOffset val="100"/>
        <c:noMultiLvlLbl val="0"/>
      </c:catAx>
      <c:valAx>
        <c:axId val="1760928095"/>
        <c:scaling>
          <c:orientation val="minMax"/>
          <c:max val="375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Outcome (# Campaigns)</a:t>
                </a:r>
              </a:p>
            </c:rich>
          </c:tx>
          <c:layout>
            <c:manualLayout>
              <c:xMode val="edge"/>
              <c:yMode val="edge"/>
              <c:x val="1.0982976386600769E-2"/>
              <c:y val="0.433651544174770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0926431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0004572636822378"/>
          <c:y val="0.41118544798868834"/>
          <c:w val="9.1717041341825678E-2"/>
          <c:h val="0.218516548693357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txData>
          <cx:v>Successful Campaigns (Goal &lt;1,000)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 Campaigns (Goal &lt;1,000)</a:t>
          </a:r>
        </a:p>
      </cx:txPr>
    </cx:title>
    <cx:plotArea>
      <cx:plotAreaRegion>
        <cx:series layoutId="clusteredColumn" uniqueId="{317676FA-8DDE-4CE5-8561-BB65620FA286}">
          <cx:dataLabels/>
          <cx:dataId val="0"/>
          <cx:layoutPr>
            <cx:binning intervalClosed="r">
              <cx:binSize val="33"/>
            </cx:binning>
          </cx:layoutPr>
        </cx:series>
      </cx:plotAreaRegion>
      <cx:axis id="0">
        <cx:catScaling gapWidth="0"/>
        <cx:tickLabels/>
      </cx:axis>
      <cx:axis id="1">
        <cx:valScaling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Successful Campaigns (Goal: 1,000-4,999)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 Campaigns (Goal: 1,000-4,999)</a:t>
          </a:r>
        </a:p>
      </cx:txPr>
    </cx:title>
    <cx:plotArea>
      <cx:plotAreaRegion>
        <cx:series layoutId="clusteredColumn" uniqueId="{317676FA-8DDE-4CE5-8561-BB65620FA286}">
          <cx:dataLabels/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Successful Campaigns (Goal: 5,000-9,999)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 Campaigns (Goal: 5,000-9,999)</a:t>
          </a:r>
        </a:p>
      </cx:txPr>
    </cx:title>
    <cx:plotArea>
      <cx:plotAreaRegion>
        <cx:series layoutId="clusteredColumn" uniqueId="{1204D02B-47D3-4F80-B347-6795009E7CF9}">
          <cx:dataLabels/>
          <cx:dataId val="0"/>
          <cx:layoutPr>
            <cx:binning intervalClosed="r">
              <cx:binSize val="50"/>
            </cx:binning>
          </cx:layoutPr>
        </cx:series>
      </cx:plotAreaRegion>
      <cx:axis id="0">
        <cx:catScaling gapWidth="0"/>
        <cx:tickLabels/>
      </cx:axis>
      <cx:axis id="1">
        <cx:valScaling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txData>
          <cx:v>Successful Campaigns (Goal &gt; 50,000)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 Campaigns (Goal &gt; 50,000)</a:t>
          </a:r>
        </a:p>
      </cx:txPr>
    </cx:title>
    <cx:plotArea>
      <cx:plotAreaRegion>
        <cx:series layoutId="clusteredColumn" uniqueId="{1204D02B-47D3-4F80-B347-6795009E7CF9}">
          <cx:dataLabels/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900"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Successful Campaigns (All Goal Sizes))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 Campaigns (All Goal Sizes))</a:t>
          </a:r>
        </a:p>
      </cx:txPr>
    </cx:title>
    <cx:plotArea>
      <cx:plotAreaRegion>
        <cx:series layoutId="clusteredColumn" uniqueId="{317676FA-8DDE-4CE5-8561-BB65620FA286}">
          <cx:tx>
            <cx:txData>
              <cx:v/>
            </cx:txData>
          </cx:tx>
          <cx:dataLabels/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47624</xdr:colOff>
      <xdr:row>0</xdr:row>
      <xdr:rowOff>119063</xdr:rowOff>
    </xdr:from>
    <xdr:to>
      <xdr:col>17</xdr:col>
      <xdr:colOff>576452</xdr:colOff>
      <xdr:row>15</xdr:row>
      <xdr:rowOff>4763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F3E3E8A1-5717-4AD9-A04C-D02BC16983F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62687" y="119063"/>
              <a:ext cx="6053328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18</xdr:col>
      <xdr:colOff>100013</xdr:colOff>
      <xdr:row>0</xdr:row>
      <xdr:rowOff>119063</xdr:rowOff>
    </xdr:from>
    <xdr:to>
      <xdr:col>26</xdr:col>
      <xdr:colOff>626269</xdr:colOff>
      <xdr:row>15</xdr:row>
      <xdr:rowOff>4763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6B313DA7-3E42-4742-AB36-B2EA1CA7DE6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530138" y="119063"/>
              <a:ext cx="6050756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142876</xdr:colOff>
      <xdr:row>16</xdr:row>
      <xdr:rowOff>95250</xdr:rowOff>
    </xdr:from>
    <xdr:to>
      <xdr:col>8</xdr:col>
      <xdr:colOff>669132</xdr:colOff>
      <xdr:row>30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31A8468B-F8F5-4456-B2B2-E73E47C7F12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2876" y="3143250"/>
              <a:ext cx="6050756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18</xdr:col>
      <xdr:colOff>100013</xdr:colOff>
      <xdr:row>16</xdr:row>
      <xdr:rowOff>107156</xdr:rowOff>
    </xdr:from>
    <xdr:to>
      <xdr:col>26</xdr:col>
      <xdr:colOff>626269</xdr:colOff>
      <xdr:row>30</xdr:row>
      <xdr:rowOff>183356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07698B35-7812-4B44-99AC-8FE38FD223E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530138" y="3155156"/>
              <a:ext cx="6050756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47625</xdr:colOff>
      <xdr:row>0</xdr:row>
      <xdr:rowOff>119063</xdr:rowOff>
    </xdr:from>
    <xdr:to>
      <xdr:col>8</xdr:col>
      <xdr:colOff>576453</xdr:colOff>
      <xdr:row>15</xdr:row>
      <xdr:rowOff>4763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90F3AA19-655D-4EB6-96AB-144090D4552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625" y="119063"/>
              <a:ext cx="6053328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35719</xdr:colOff>
      <xdr:row>18</xdr:row>
      <xdr:rowOff>190500</xdr:rowOff>
    </xdr:from>
    <xdr:to>
      <xdr:col>15</xdr:col>
      <xdr:colOff>315295</xdr:colOff>
      <xdr:row>44</xdr:row>
      <xdr:rowOff>23814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775F18-44E8-3672-42EA-4ABD502C3337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636985</xdr:colOff>
      <xdr:row>3</xdr:row>
      <xdr:rowOff>176212</xdr:rowOff>
    </xdr:from>
    <xdr:to>
      <xdr:col>24</xdr:col>
      <xdr:colOff>505540</xdr:colOff>
      <xdr:row>40</xdr:row>
      <xdr:rowOff>66389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0D14CB-C1CA-D3BD-03F9-76BBBFD61436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17859</xdr:colOff>
      <xdr:row>2</xdr:row>
      <xdr:rowOff>140493</xdr:rowOff>
    </xdr:from>
    <xdr:to>
      <xdr:col>25</xdr:col>
      <xdr:colOff>576976</xdr:colOff>
      <xdr:row>39</xdr:row>
      <xdr:rowOff>30670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351813-2C3F-4A93-AD98-36E24457FF13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17859</xdr:colOff>
      <xdr:row>2</xdr:row>
      <xdr:rowOff>140493</xdr:rowOff>
    </xdr:from>
    <xdr:to>
      <xdr:col>25</xdr:col>
      <xdr:colOff>576976</xdr:colOff>
      <xdr:row>39</xdr:row>
      <xdr:rowOff>30670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DF0755-8E71-FF8F-76C6-1A5C8703EA08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rica Graboyes" refreshedDate="44916.988400578703" createdVersion="8" refreshedVersion="8" minRefreshableVersion="3" recordCount="1000" xr:uid="{1C6D09CA-144C-48D3-9BC5-28728842B9DE}">
  <cacheSource type="worksheet">
    <worksheetSource ref="A1:V1001" sheet="Crowdfunding"/>
  </cacheSource>
  <cacheFields count="24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Goal - Partitions" numFmtId="0">
      <sharedItems count="12">
        <s v="01:  &lt;1,000"/>
        <s v="02:  1,000 to 4,999"/>
        <s v="012:  &gt; 50,000"/>
        <s v="03:  5,000 to 9,999"/>
        <s v="07:  25,000 to 29,999"/>
        <s v="011:  45,000 to 49,999"/>
        <s v="08:  30,000 to 34,999"/>
        <s v="05:  15,000 to 19,999"/>
        <s v="06:  20,000 to 24,999"/>
        <s v="04:  10,000 to 14,999"/>
        <s v="010:  40,000 to 44,999"/>
        <s v="09:  35,000 to 39,999"/>
      </sharedItems>
    </cacheField>
    <cacheField name="Percent Funded" numFmtId="0">
      <sharedItems containsSemiMixedTypes="0" containsString="0" containsNumber="1" minValue="0" maxValue="2338.833333333333"/>
    </cacheField>
    <cacheField name="Average Donation" numFmtId="0">
      <sharedItems containsMixedTypes="1" containsNumber="1" minValue="1" maxValue="113.17073170731707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3" base="17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Time Elapsed" numFmtId="0">
      <sharedItems containsSemiMixedTypes="0" containsString="0" containsNumber="1" minValue="0" maxValue="59" count="136">
        <n v="17"/>
        <n v="2"/>
        <n v="40"/>
        <n v="4"/>
        <n v="11"/>
        <n v="1"/>
        <n v="49"/>
        <n v="48"/>
        <n v="6"/>
        <n v="8"/>
        <n v="12"/>
        <n v="27"/>
        <n v="22"/>
        <n v="21"/>
        <n v="0"/>
        <n v="34"/>
        <n v="15"/>
        <n v="53"/>
        <n v="20"/>
        <n v="23"/>
        <n v="5"/>
        <n v="28"/>
        <n v="37"/>
        <n v="42"/>
        <n v="25"/>
        <n v="33"/>
        <n v="14"/>
        <n v="19"/>
        <n v="26"/>
        <n v="9"/>
        <n v="16"/>
        <n v="30"/>
        <n v="45"/>
        <n v="39"/>
        <n v="7"/>
        <n v="13"/>
        <n v="3"/>
        <n v="47"/>
        <n v="36"/>
        <n v="10"/>
        <n v="54"/>
        <n v="29"/>
        <n v="18"/>
        <n v="35"/>
        <n v="41"/>
        <n v="52"/>
        <n v="51"/>
        <n v="24"/>
        <n v="32"/>
        <n v="46"/>
        <n v="58"/>
        <n v="44"/>
        <n v="31"/>
        <n v="38"/>
        <n v="56"/>
        <n v="55"/>
        <n v="57"/>
        <n v="50"/>
        <n v="43"/>
        <n v="59"/>
        <n v="51.041666666664241" u="1"/>
        <n v="8.0416666666642413" u="1"/>
        <n v="27.041666666664241" u="1"/>
        <n v="12.041666666671517" u="1"/>
        <n v="33.041666666671517" u="1"/>
        <n v="53.041666666664241" u="1"/>
        <n v="55.958333333328483" u="1"/>
        <n v="12.958333333328483" u="1"/>
        <n v="57.958333333328483" u="1"/>
        <n v="39.958333333335759" u="1"/>
        <n v="36.958333333328483" u="1"/>
        <n v="41.958333333335759" u="1"/>
        <n v="36.041666666664241" u="1"/>
        <n v="16.958333333335759" u="1"/>
        <n v="14.041666666671517" u="1"/>
        <n v="41.041666666671517" u="1"/>
        <n v="5.9583333333284827" u="1"/>
        <n v="14.958333333328483" u="1"/>
        <n v="17.958333333335759" u="1"/>
        <n v="42.958333333328483" u="1"/>
        <n v="5.0416666666715173" u="1"/>
        <n v="15.041666666671517" u="1"/>
        <n v="45.041666666671517" u="1"/>
        <n v="42.041666666664241" u="1"/>
        <n v="12.041666666664241" u="1"/>
        <n v="16.958333333328483" u="1"/>
        <n v="20.958333333335759" u="1"/>
        <n v="49.041666666671517" u="1"/>
        <n v="17.958333333328483" u="1"/>
        <n v="46.041666666664241" u="1"/>
        <n v="48.958333333328483" u="1"/>
        <n v="8.9583333333357587" u="1"/>
        <n v="4.9583333333357587" u="1"/>
        <n v="17.041666666671517" u="1"/>
        <n v="50.958333333328483" u="1"/>
        <n v="18.041666666671517" u="1"/>
        <n v="52.958333333328483" u="1"/>
        <n v="2.9583333333284827" u="1"/>
        <n v="23.958333333335759" u="1"/>
        <n v="14.041666666664241" u="1"/>
        <n v="20.958333333328483" u="1"/>
        <n v="32.041666666671517" u="1"/>
        <n v="24.958333333335759" u="1"/>
        <n v="16.041666666664241" u="1"/>
        <n v="57.041666666671517" u="1"/>
        <n v="21.958333333328483" u="1"/>
        <n v="34.041666666671517" u="1"/>
        <n v="25.958333333335759" u="1"/>
        <n v="10.958333333335759" u="1"/>
        <n v="22.958333333328483" u="1"/>
        <n v="38.958333333335759" u="1"/>
        <n v="7.0416666666715173" u="1"/>
        <n v="26.958333333335759" u="1"/>
        <n v="18.041666666664241" u="1"/>
        <n v="27.958333333335759" u="1"/>
        <n v="23.041666666671517" u="1"/>
        <n v="37.041666666664241" u="1"/>
        <n v="24.041666666671517" u="1"/>
        <n v="29.958333333335759" u="1"/>
        <n v="12.958333333335759" u="1"/>
        <n v="21.041666666664241" u="1"/>
        <n v="26.958333333328483" u="1"/>
        <n v="44.041666666671517" u="1"/>
        <n v="27.958333333328483" u="1"/>
        <n v="31.958333333335759" u="1"/>
        <n v="13.958333333335759" u="1"/>
        <n v="23.041666666664241" u="1"/>
        <n v="45.041666666664241" u="1"/>
        <n v="24.041666666664241" u="1"/>
        <n v="10.958333333328483" u="1"/>
        <n v="29.958333333328483" u="1"/>
        <n v="25.041666666664241" u="1"/>
        <n v="29.041666666671517" u="1"/>
        <n v="11.041666666671517" u="1"/>
        <n v="49.041666666664241" u="1"/>
        <n v="51.958333333328483" u="1"/>
      </sharedItems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7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7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x v="0"/>
    <n v="0"/>
    <s v="NA"/>
    <x v="0"/>
    <d v="2015-12-15T06:00:00"/>
    <x v="0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x v="1"/>
    <n v="1040"/>
    <n v="92.151898734177209"/>
    <x v="1"/>
    <d v="2014-08-21T05:00:00"/>
    <x v="1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x v="2"/>
    <n v="131.4787822878229"/>
    <n v="100.01614035087719"/>
    <x v="2"/>
    <d v="2013-11-19T06:00:00"/>
    <x v="1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x v="1"/>
    <n v="58.976190476190467"/>
    <n v="103.20833333333333"/>
    <x v="3"/>
    <d v="2019-09-20T05:00:00"/>
    <x v="2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x v="3"/>
    <n v="69.276315789473685"/>
    <n v="99.339622641509436"/>
    <x v="4"/>
    <d v="2019-01-24T06:00:00"/>
    <x v="3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x v="3"/>
    <n v="173.61842105263159"/>
    <n v="75.833333333333329"/>
    <x v="5"/>
    <d v="2012-09-08T05:00:00"/>
    <x v="4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x v="3"/>
    <n v="20.961538461538463"/>
    <n v="60.555555555555557"/>
    <x v="6"/>
    <d v="2017-09-14T05:00:00"/>
    <x v="5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x v="1"/>
    <n v="327.57777777777778"/>
    <n v="64.93832599118943"/>
    <x v="7"/>
    <d v="2015-08-15T05:00:00"/>
    <x v="1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x v="2"/>
    <n v="19.932788374205266"/>
    <n v="30.997175141242938"/>
    <x v="8"/>
    <d v="2010-08-11T05:00:00"/>
    <x v="1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x v="3"/>
    <n v="51.741935483870968"/>
    <n v="72.909090909090907"/>
    <x v="9"/>
    <d v="2013-11-07T06:00:00"/>
    <x v="6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x v="3"/>
    <n v="266.11538461538464"/>
    <n v="62.9"/>
    <x v="10"/>
    <d v="2010-10-01T05:00:00"/>
    <x v="7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x v="3"/>
    <n v="48.095238095238095"/>
    <n v="112.22222222222223"/>
    <x v="11"/>
    <d v="2010-09-27T05:00:00"/>
    <x v="8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x v="3"/>
    <n v="89.349206349206341"/>
    <n v="102.34545454545454"/>
    <x v="12"/>
    <d v="2019-10-30T05:00:00"/>
    <x v="9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x v="1"/>
    <n v="245.11904761904765"/>
    <n v="105.05102040816327"/>
    <x v="13"/>
    <d v="2016-06-23T05:00:00"/>
    <x v="10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x v="4"/>
    <n v="66.769503546099301"/>
    <n v="94.144999999999996"/>
    <x v="14"/>
    <d v="2012-04-02T05:00:00"/>
    <x v="11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x v="2"/>
    <n v="47.307881773399011"/>
    <n v="84.986725663716811"/>
    <x v="15"/>
    <d v="2019-12-14T06:00:00"/>
    <x v="3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x v="1"/>
    <n v="649.47058823529414"/>
    <n v="110.41"/>
    <x v="16"/>
    <d v="2014-02-13T06:00:00"/>
    <x v="12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x v="2"/>
    <n v="159.39125295508273"/>
    <n v="107.96236989591674"/>
    <x v="17"/>
    <d v="2011-01-13T06:00:00"/>
    <x v="5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x v="3"/>
    <n v="66.912087912087912"/>
    <n v="45.103703703703701"/>
    <x v="18"/>
    <d v="2018-09-16T05:00:00"/>
    <x v="9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x v="2"/>
    <n v="48.529600000000002"/>
    <n v="45.001483679525222"/>
    <x v="19"/>
    <d v="2019-03-25T05:00:00"/>
    <x v="13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x v="2"/>
    <n v="112.24279210925646"/>
    <n v="105.97134670487107"/>
    <x v="20"/>
    <d v="2014-07-28T05:00:00"/>
    <x v="14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x v="2"/>
    <n v="40.992553191489364"/>
    <n v="69.055555555555557"/>
    <x v="21"/>
    <d v="2011-09-18T05:00:00"/>
    <x v="15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x v="2"/>
    <n v="128.07106598984771"/>
    <n v="85.044943820224717"/>
    <x v="22"/>
    <d v="2018-04-18T05:00:00"/>
    <x v="16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x v="1"/>
    <n v="332.04444444444448"/>
    <n v="105.22535211267606"/>
    <x v="23"/>
    <d v="2019-04-08T05:00:00"/>
    <x v="17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x v="2"/>
    <n v="112.83225108225108"/>
    <n v="39.003741114852225"/>
    <x v="24"/>
    <d v="2014-06-23T05:00:00"/>
    <x v="1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x v="3"/>
    <n v="216.43636363636364"/>
    <n v="73.030674846625772"/>
    <x v="25"/>
    <d v="2011-06-07T05:00:00"/>
    <x v="18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x v="2"/>
    <n v="48.199069767441863"/>
    <n v="35.009459459459457"/>
    <x v="26"/>
    <d v="2018-08-27T05:00:00"/>
    <x v="11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x v="1"/>
    <n v="79.95"/>
    <n v="106.6"/>
    <x v="27"/>
    <d v="2015-10-11T05:00:00"/>
    <x v="9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x v="2"/>
    <n v="105.22553516819573"/>
    <n v="61.997747747747745"/>
    <x v="28"/>
    <d v="2010-03-04T06:00:00"/>
    <x v="19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x v="5"/>
    <n v="328.89978213507629"/>
    <n v="94.000622665006233"/>
    <x v="29"/>
    <d v="2018-08-29T05:00:00"/>
    <x v="2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x v="3"/>
    <n v="160.61111111111111"/>
    <n v="112.05426356589147"/>
    <x v="30"/>
    <d v="2019-05-29T05:00:00"/>
    <x v="20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x v="1"/>
    <n v="310"/>
    <n v="48.008849557522126"/>
    <x v="31"/>
    <d v="2016-02-02T06:00:00"/>
    <x v="21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x v="2"/>
    <n v="86.807920792079202"/>
    <n v="38.004334633723452"/>
    <x v="32"/>
    <d v="2018-02-06T06:00:00"/>
    <x v="11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x v="2"/>
    <n v="377.82071713147411"/>
    <n v="35.000184535892231"/>
    <x v="33"/>
    <d v="2014-11-11T06:00:00"/>
    <x v="22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x v="3"/>
    <n v="150.80645161290323"/>
    <n v="85"/>
    <x v="34"/>
    <d v="2017-03-28T05:00:00"/>
    <x v="20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x v="2"/>
    <n v="150.30119521912351"/>
    <n v="95.993893129770996"/>
    <x v="35"/>
    <d v="2019-03-02T06:00:00"/>
    <x v="23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x v="0"/>
    <n v="157.28571428571431"/>
    <n v="68.8125"/>
    <x v="36"/>
    <d v="2011-03-23T05:00:00"/>
    <x v="24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x v="3"/>
    <n v="139.98765432098764"/>
    <n v="105.97196261682242"/>
    <x v="37"/>
    <d v="2019-11-08T06:00:00"/>
    <x v="25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x v="1"/>
    <n v="325.32258064516128"/>
    <n v="75.261194029850742"/>
    <x v="38"/>
    <d v="2010-10-23T05:00:00"/>
    <x v="20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x v="3"/>
    <n v="50.777777777777779"/>
    <n v="57.125"/>
    <x v="39"/>
    <d v="2013-03-11T05:00:00"/>
    <x v="26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x v="3"/>
    <n v="169.06818181818181"/>
    <n v="75.141414141414145"/>
    <x v="40"/>
    <d v="2010-06-24T05:00:00"/>
    <x v="27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x v="3"/>
    <n v="212.92857142857144"/>
    <n v="107.42342342342343"/>
    <x v="41"/>
    <d v="2012-09-30T05:00:00"/>
    <x v="28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x v="1"/>
    <n v="443.94444444444446"/>
    <n v="35.995495495495497"/>
    <x v="42"/>
    <d v="2011-07-13T05:00:00"/>
    <x v="29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x v="2"/>
    <n v="185.9390243902439"/>
    <n v="26.998873148744366"/>
    <x v="43"/>
    <d v="2014-08-09T05:00:00"/>
    <x v="30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x v="1"/>
    <n v="658.8125"/>
    <n v="107.56122448979592"/>
    <x v="44"/>
    <d v="2019-03-18T05:00:00"/>
    <x v="5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x v="3"/>
    <n v="47.684210526315788"/>
    <n v="94.375"/>
    <x v="45"/>
    <d v="2016-11-17T06:00:00"/>
    <x v="16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x v="1"/>
    <n v="114.78378378378378"/>
    <n v="46.163043478260867"/>
    <x v="46"/>
    <d v="2010-07-31T05:00:00"/>
    <x v="19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x v="1"/>
    <n v="475.26666666666665"/>
    <n v="47.845637583892618"/>
    <x v="47"/>
    <d v="2014-04-28T05:00:00"/>
    <x v="31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x v="6"/>
    <n v="386.97297297297297"/>
    <n v="53.007815713698065"/>
    <x v="48"/>
    <d v="2015-07-07T05:00:00"/>
    <x v="10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x v="3"/>
    <n v="189.625"/>
    <n v="45.059405940594061"/>
    <x v="49"/>
    <d v="2019-12-04T06:00:00"/>
    <x v="32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x v="0"/>
    <n v="2"/>
    <n v="2"/>
    <x v="50"/>
    <d v="2013-08-29T05:00:00"/>
    <x v="21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x v="2"/>
    <n v="91.867805186590772"/>
    <n v="99.006816632583508"/>
    <x v="51"/>
    <d v="2012-04-12T05:00:00"/>
    <x v="30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x v="3"/>
    <n v="34.152777777777779"/>
    <n v="32.786666666666669"/>
    <x v="52"/>
    <d v="2010-09-19T05:00:00"/>
    <x v="3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x v="3"/>
    <n v="140.40909090909091"/>
    <n v="59.119617224880386"/>
    <x v="53"/>
    <d v="2014-06-28T05:00:00"/>
    <x v="33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x v="3"/>
    <n v="89.86666666666666"/>
    <n v="44.93333333333333"/>
    <x v="54"/>
    <d v="2018-03-17T05:00:00"/>
    <x v="8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x v="3"/>
    <n v="177.96969696969697"/>
    <n v="89.664122137404576"/>
    <x v="55"/>
    <d v="2018-08-04T05:00:00"/>
    <x v="20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x v="3"/>
    <n v="143.66249999999999"/>
    <n v="70.079268292682926"/>
    <x v="56"/>
    <d v="2015-01-17T06:00:00"/>
    <x v="34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x v="1"/>
    <n v="215.27586206896552"/>
    <n v="31.059701492537314"/>
    <x v="57"/>
    <d v="2017-09-13T05:00:00"/>
    <x v="10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x v="1"/>
    <n v="227.11111111111114"/>
    <n v="29.061611374407583"/>
    <x v="58"/>
    <d v="2015-10-04T05:00:00"/>
    <x v="35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x v="1"/>
    <n v="275.07142857142861"/>
    <n v="30.0859375"/>
    <x v="59"/>
    <d v="2017-06-27T05:00:00"/>
    <x v="16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x v="2"/>
    <n v="144.37048832271762"/>
    <n v="84.998125000000002"/>
    <x v="60"/>
    <d v="2012-07-20T05:00:00"/>
    <x v="36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x v="2"/>
    <n v="92.74598393574297"/>
    <n v="82.001775410563695"/>
    <x v="61"/>
    <d v="2011-04-02T05:00:00"/>
    <x v="2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x v="1"/>
    <n v="722.6"/>
    <n v="58.040160642570278"/>
    <x v="62"/>
    <d v="2015-06-06T05:00:00"/>
    <x v="5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x v="1"/>
    <n v="11.851063829787234"/>
    <n v="111.4"/>
    <x v="63"/>
    <d v="2017-05-04T05:00:00"/>
    <x v="8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x v="1"/>
    <n v="97.642857142857139"/>
    <n v="71.94736842105263"/>
    <x v="64"/>
    <d v="2018-07-17T05:00:00"/>
    <x v="16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x v="3"/>
    <n v="236.14754098360655"/>
    <n v="61.038135593220339"/>
    <x v="65"/>
    <d v="2011-02-03T06:00:00"/>
    <x v="34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x v="1"/>
    <n v="45.068965517241381"/>
    <n v="108.91666666666667"/>
    <x v="66"/>
    <d v="2015-04-13T05:00:00"/>
    <x v="20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x v="2"/>
    <n v="162.38567493112947"/>
    <n v="29.001722017220171"/>
    <x v="67"/>
    <d v="2010-01-30T06:00:00"/>
    <x v="20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x v="3"/>
    <n v="254.52631578947367"/>
    <n v="58.975609756097562"/>
    <x v="68"/>
    <d v="2017-09-12T05:00:00"/>
    <x v="37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x v="3"/>
    <n v="24.063291139240505"/>
    <n v="111.82352941176471"/>
    <x v="69"/>
    <d v="2011-01-22T06:00:00"/>
    <x v="15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x v="2"/>
    <n v="123.74140625000001"/>
    <n v="63.995555555555555"/>
    <x v="70"/>
    <d v="2010-12-21T06:00:00"/>
    <x v="6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x v="3"/>
    <n v="108.06666666666666"/>
    <n v="85.315789473684205"/>
    <x v="71"/>
    <d v="2019-12-04T06:00:00"/>
    <x v="3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x v="0"/>
    <n v="670.33333333333326"/>
    <n v="74.481481481481481"/>
    <x v="72"/>
    <d v="2015-08-06T05:00:00"/>
    <x v="38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x v="1"/>
    <n v="660.92857142857144"/>
    <n v="105.14772727272727"/>
    <x v="73"/>
    <d v="2016-11-30T06:00:00"/>
    <x v="36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x v="1"/>
    <n v="122.46153846153847"/>
    <n v="56.188235294117646"/>
    <x v="74"/>
    <d v="2016-03-28T05:00:00"/>
    <x v="5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x v="3"/>
    <n v="150.57731958762886"/>
    <n v="85.917647058823533"/>
    <x v="75"/>
    <d v="2018-07-23T05:00:00"/>
    <x v="9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x v="2"/>
    <n v="78.106590724165997"/>
    <n v="57.00296912114014"/>
    <x v="76"/>
    <d v="2015-03-13T05:00:00"/>
    <x v="6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x v="3"/>
    <n v="46.94736842105263"/>
    <n v="79.642857142857139"/>
    <x v="77"/>
    <d v="2010-10-11T05:00:00"/>
    <x v="26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x v="1"/>
    <n v="300.8"/>
    <n v="41.018181818181816"/>
    <x v="78"/>
    <d v="2018-04-17T05:00:00"/>
    <x v="5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x v="2"/>
    <n v="69.598615916955026"/>
    <n v="48.004773269689736"/>
    <x v="79"/>
    <d v="2018-06-21T05:00:00"/>
    <x v="20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x v="1"/>
    <n v="637.4545454545455"/>
    <n v="55.212598425196852"/>
    <x v="80"/>
    <d v="2017-09-28T05:00:00"/>
    <x v="31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x v="7"/>
    <n v="225.33928571428569"/>
    <n v="92.109489051094897"/>
    <x v="81"/>
    <d v="2017-12-18T06:00:00"/>
    <x v="24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x v="1"/>
    <n v="1497.3000000000002"/>
    <n v="83.183333333333337"/>
    <x v="82"/>
    <d v="2019-01-24T06:00:00"/>
    <x v="34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x v="2"/>
    <n v="37.590225563909776"/>
    <n v="39.996000000000002"/>
    <x v="83"/>
    <d v="2016-08-19T05:00:00"/>
    <x v="1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x v="6"/>
    <n v="132.36942675159236"/>
    <n v="111.1336898395722"/>
    <x v="84"/>
    <d v="2012-08-07T05:00:00"/>
    <x v="39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x v="1"/>
    <n v="131.22448979591837"/>
    <n v="90.563380281690144"/>
    <x v="85"/>
    <d v="2011-09-19T05:00:00"/>
    <x v="9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x v="3"/>
    <n v="167.63513513513513"/>
    <n v="61.108374384236456"/>
    <x v="86"/>
    <d v="2015-05-17T05:00:00"/>
    <x v="35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x v="2"/>
    <n v="61.984886649874063"/>
    <n v="83.022941970310384"/>
    <x v="87"/>
    <d v="2011-03-19T05:00:00"/>
    <x v="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x v="1"/>
    <n v="260.75"/>
    <n v="110.76106194690266"/>
    <x v="88"/>
    <d v="2015-05-08T05:00:00"/>
    <x v="12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x v="1"/>
    <n v="252.58823529411765"/>
    <n v="89.458333333333329"/>
    <x v="89"/>
    <d v="2010-04-17T05:00:00"/>
    <x v="1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x v="3"/>
    <n v="78.615384615384613"/>
    <n v="57.849056603773583"/>
    <x v="90"/>
    <d v="2016-02-25T06:00:00"/>
    <x v="14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x v="2"/>
    <n v="48.404406999351913"/>
    <n v="109.99705449189985"/>
    <x v="91"/>
    <d v="2016-09-03T05:00:00"/>
    <x v="21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x v="8"/>
    <n v="258.875"/>
    <n v="103.96586345381526"/>
    <x v="92"/>
    <d v="2010-06-24T05:00:00"/>
    <x v="5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x v="2"/>
    <n v="60.548713235294116"/>
    <n v="107.99508196721311"/>
    <x v="93"/>
    <d v="2012-10-24T05:00:00"/>
    <x v="3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x v="1"/>
    <n v="303.68965517241378"/>
    <n v="48.927777777777777"/>
    <x v="94"/>
    <d v="2019-04-18T05:00:00"/>
    <x v="4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x v="0"/>
    <n v="112.99999999999999"/>
    <n v="37.666666666666664"/>
    <x v="95"/>
    <d v="2019-10-21T05:00:00"/>
    <x v="3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x v="2"/>
    <n v="217.37876614060258"/>
    <n v="64.999141999141997"/>
    <x v="96"/>
    <d v="2011-03-23T05:00:00"/>
    <x v="35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x v="1"/>
    <n v="926.69230769230762"/>
    <n v="106.61061946902655"/>
    <x v="48"/>
    <d v="2015-08-18T05:00:00"/>
    <x v="40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x v="2"/>
    <n v="33.692229038854805"/>
    <n v="27.009016393442622"/>
    <x v="97"/>
    <d v="2015-07-31T05:00:00"/>
    <x v="3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x v="3"/>
    <n v="196.7236842105263"/>
    <n v="91.16463414634147"/>
    <x v="98"/>
    <d v="2014-12-24T06:00:00"/>
    <x v="41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x v="0"/>
    <n v="1"/>
    <n v="1"/>
    <x v="99"/>
    <d v="2011-11-06T05:00:00"/>
    <x v="42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x v="0"/>
    <n v="1021.4444444444445"/>
    <n v="56.054878048780488"/>
    <x v="100"/>
    <d v="2015-02-28T06:00:00"/>
    <x v="34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x v="1"/>
    <n v="281.67567567567568"/>
    <n v="31.017857142857142"/>
    <x v="101"/>
    <d v="2018-05-21T05:00:00"/>
    <x v="34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x v="9"/>
    <n v="24.610000000000003"/>
    <n v="66.513513513513516"/>
    <x v="102"/>
    <d v="2010-11-02T05:00:00"/>
    <x v="29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x v="2"/>
    <n v="143.14010067114094"/>
    <n v="89.005216484089729"/>
    <x v="103"/>
    <d v="2017-05-24T05:00:00"/>
    <x v="5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x v="3"/>
    <n v="144.54411764705884"/>
    <n v="103.46315789473684"/>
    <x v="104"/>
    <d v="2013-04-20T05:00:00"/>
    <x v="42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x v="1"/>
    <n v="359.12820512820514"/>
    <n v="95.278911564625844"/>
    <x v="105"/>
    <d v="2019-09-13T05:00:00"/>
    <x v="20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x v="1"/>
    <n v="186.48571428571427"/>
    <n v="75.895348837209298"/>
    <x v="106"/>
    <d v="2018-05-10T05:00:00"/>
    <x v="0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x v="1"/>
    <n v="595.26666666666665"/>
    <n v="107.57831325301204"/>
    <x v="107"/>
    <d v="2012-05-13T05:00:00"/>
    <x v="22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x v="3"/>
    <n v="59.21153846153846"/>
    <n v="51.31666666666667"/>
    <x v="108"/>
    <d v="2014-01-14T06:00:00"/>
    <x v="1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x v="2"/>
    <n v="14.962780898876405"/>
    <n v="71.983108108108112"/>
    <x v="109"/>
    <d v="2018-09-30T05:00:00"/>
    <x v="27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x v="2"/>
    <n v="119.95602605863192"/>
    <n v="108.95414201183432"/>
    <x v="110"/>
    <d v="2012-09-28T05:00:00"/>
    <x v="8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x v="1"/>
    <n v="268.82978723404256"/>
    <n v="35"/>
    <x v="111"/>
    <d v="2014-09-08T05:00:00"/>
    <x v="16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x v="1"/>
    <n v="376.87878787878788"/>
    <n v="94.938931297709928"/>
    <x v="112"/>
    <d v="2017-09-19T05:00:00"/>
    <x v="34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x v="1"/>
    <n v="727.15789473684208"/>
    <n v="109.65079365079364"/>
    <x v="113"/>
    <d v="2019-04-10T05:00:00"/>
    <x v="5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x v="2"/>
    <n v="87.211757648470297"/>
    <n v="44.001815980629537"/>
    <x v="114"/>
    <d v="2017-12-22T06:00:00"/>
    <x v="43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x v="3"/>
    <n v="88"/>
    <n v="86.794520547945211"/>
    <x v="115"/>
    <d v="2015-09-19T05:00:00"/>
    <x v="5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x v="1"/>
    <n v="173.9387755102041"/>
    <n v="30.992727272727272"/>
    <x v="116"/>
    <d v="2011-09-28T05:00:00"/>
    <x v="8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x v="3"/>
    <n v="117.61111111111111"/>
    <n v="94.791044776119406"/>
    <x v="117"/>
    <d v="2014-02-01T06:00:00"/>
    <x v="8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x v="3"/>
    <n v="214.96"/>
    <n v="69.79220779220779"/>
    <x v="118"/>
    <d v="2014-07-03T05:00:00"/>
    <x v="0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x v="2"/>
    <n v="149.49667110519306"/>
    <n v="63.003367003367003"/>
    <x v="119"/>
    <d v="2015-04-21T05:00:00"/>
    <x v="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x v="5"/>
    <n v="219.33995584988963"/>
    <n v="110.0343300110742"/>
    <x v="33"/>
    <d v="2014-10-18T05:00:00"/>
    <x v="35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x v="2"/>
    <n v="64.367690058479525"/>
    <n v="25.997933274284026"/>
    <x v="120"/>
    <d v="2014-12-24T06:00:00"/>
    <x v="11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x v="2"/>
    <n v="18.622397298818232"/>
    <n v="49.987915407854985"/>
    <x v="121"/>
    <d v="2015-11-27T06:00:00"/>
    <x v="36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x v="1"/>
    <n v="367.76923076923077"/>
    <n v="101.72340425531915"/>
    <x v="122"/>
    <d v="2019-07-05T05:00:00"/>
    <x v="17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x v="3"/>
    <n v="159.90566037735849"/>
    <n v="47.083333333333336"/>
    <x v="123"/>
    <d v="2018-09-23T05:00:00"/>
    <x v="3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x v="2"/>
    <n v="38.633185349611544"/>
    <n v="89.944444444444443"/>
    <x v="124"/>
    <d v="2016-09-11T05:00:00"/>
    <x v="21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x v="2"/>
    <n v="51.42151162790698"/>
    <n v="78.96875"/>
    <x v="125"/>
    <d v="2010-05-15T05:00:00"/>
    <x v="36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x v="2"/>
    <n v="60.334277620396605"/>
    <n v="80.067669172932327"/>
    <x v="126"/>
    <d v="2010-09-09T05:00:00"/>
    <x v="35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x v="2"/>
    <n v="3.202693602693603"/>
    <n v="86.472727272727269"/>
    <x v="127"/>
    <d v="2015-02-28T06:00:00"/>
    <x v="24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x v="3"/>
    <n v="155.46875"/>
    <n v="28.001876172607879"/>
    <x v="128"/>
    <d v="2011-11-11T06:00:00"/>
    <x v="30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x v="2"/>
    <n v="100.85974499089254"/>
    <n v="67.996725337699544"/>
    <x v="129"/>
    <d v="2013-12-12T06:00:00"/>
    <x v="35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x v="1"/>
    <n v="116.18181818181819"/>
    <n v="43.078651685393261"/>
    <x v="130"/>
    <d v="2018-01-28T06:00:00"/>
    <x v="30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x v="1"/>
    <n v="310.77777777777777"/>
    <n v="87.95597484276729"/>
    <x v="131"/>
    <d v="2011-09-03T05:00:00"/>
    <x v="12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x v="2"/>
    <n v="89.73668341708543"/>
    <n v="94.987234042553197"/>
    <x v="132"/>
    <d v="2011-08-07T05:00:00"/>
    <x v="6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x v="3"/>
    <n v="71.27272727272728"/>
    <n v="46.905982905982903"/>
    <x v="133"/>
    <d v="2013-03-12T05:00:00"/>
    <x v="20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x v="2"/>
    <n v="3.2862318840579712"/>
    <n v="46.913793103448278"/>
    <x v="134"/>
    <d v="2014-06-19T05:00:00"/>
    <x v="10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x v="1"/>
    <n v="261.77777777777777"/>
    <n v="94.24"/>
    <x v="135"/>
    <d v="2010-10-12T05:00:00"/>
    <x v="8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x v="3"/>
    <n v="96"/>
    <n v="80.139130434782615"/>
    <x v="136"/>
    <d v="2012-10-04T05:00:00"/>
    <x v="8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x v="2"/>
    <n v="20.896851248642779"/>
    <n v="59.036809815950917"/>
    <x v="137"/>
    <d v="2015-05-07T05:00:00"/>
    <x v="30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x v="3"/>
    <n v="223.16363636363636"/>
    <n v="65.989247311827953"/>
    <x v="138"/>
    <d v="2018-03-02T06:00:00"/>
    <x v="20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x v="2"/>
    <n v="101.59097978227061"/>
    <n v="60.992530345471522"/>
    <x v="139"/>
    <d v="2015-06-18T05:00:00"/>
    <x v="8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x v="3"/>
    <n v="230.03999999999996"/>
    <n v="98.307692307692307"/>
    <x v="107"/>
    <d v="2012-05-17T05:00:00"/>
    <x v="44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x v="3"/>
    <n v="135.59259259259261"/>
    <n v="104.6"/>
    <x v="140"/>
    <d v="2010-07-18T05:00:00"/>
    <x v="18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x v="3"/>
    <n v="129.1"/>
    <n v="86.066666666666663"/>
    <x v="141"/>
    <d v="2019-06-25T05:00:00"/>
    <x v="9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x v="4"/>
    <n v="236.512"/>
    <n v="76.989583333333329"/>
    <x v="142"/>
    <d v="2014-09-12T05:00:00"/>
    <x v="20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x v="3"/>
    <n v="17.25"/>
    <n v="29.764705882352942"/>
    <x v="143"/>
    <d v="2011-11-28T06:00:00"/>
    <x v="18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x v="3"/>
    <n v="112.49397590361446"/>
    <n v="46.91959798994975"/>
    <x v="144"/>
    <d v="2016-06-19T05:00:00"/>
    <x v="8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x v="3"/>
    <n v="121.02150537634408"/>
    <n v="105.18691588785046"/>
    <x v="145"/>
    <d v="2017-08-03T05:00:00"/>
    <x v="29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x v="3"/>
    <n v="219.87096774193549"/>
    <n v="69.907692307692301"/>
    <x v="146"/>
    <d v="2013-02-22T06:00:00"/>
    <x v="45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x v="0"/>
    <n v="1"/>
    <n v="1"/>
    <x v="147"/>
    <d v="2018-12-17T06:00:00"/>
    <x v="5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x v="2"/>
    <n v="64.166909620991248"/>
    <n v="60.011588275391958"/>
    <x v="148"/>
    <d v="2014-07-30T05:00:00"/>
    <x v="46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x v="10"/>
    <n v="423.06746987951806"/>
    <n v="52.006220379146917"/>
    <x v="149"/>
    <d v="2017-02-24T06:00:00"/>
    <x v="34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x v="2"/>
    <n v="92.984160506863773"/>
    <n v="31.000176025347649"/>
    <x v="150"/>
    <d v="2012-10-25T05:00:00"/>
    <x v="8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x v="2"/>
    <n v="58.756567425569173"/>
    <n v="95.042492917847028"/>
    <x v="151"/>
    <d v="2016-06-04T05:00:00"/>
    <x v="19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x v="2"/>
    <n v="65.022222222222226"/>
    <n v="75.968174204355108"/>
    <x v="152"/>
    <d v="2010-04-09T05:00:00"/>
    <x v="16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x v="11"/>
    <n v="73.939560439560438"/>
    <n v="71.013192612137203"/>
    <x v="153"/>
    <d v="2019-10-29T05:00:00"/>
    <x v="47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x v="1"/>
    <n v="52.666666666666664"/>
    <n v="73.733333333333334"/>
    <x v="154"/>
    <d v="2014-01-11T06:00:00"/>
    <x v="10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x v="1"/>
    <n v="220.95238095238096"/>
    <n v="113.17073170731707"/>
    <x v="155"/>
    <d v="2015-12-09T06:00:00"/>
    <x v="5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x v="2"/>
    <n v="100.01150627615063"/>
    <n v="105.00933552992861"/>
    <x v="156"/>
    <d v="2019-04-14T05:00:00"/>
    <x v="42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x v="3"/>
    <n v="162.3125"/>
    <n v="79.176829268292678"/>
    <x v="157"/>
    <d v="2019-05-13T05:00:00"/>
    <x v="30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x v="3"/>
    <n v="78.181818181818187"/>
    <n v="57.333333333333336"/>
    <x v="158"/>
    <d v="2015-09-29T05:00:00"/>
    <x v="8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x v="3"/>
    <n v="149.73770491803279"/>
    <n v="58.178343949044589"/>
    <x v="159"/>
    <d v="2019-01-07T06:00:00"/>
    <x v="31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x v="1"/>
    <n v="253.25714285714284"/>
    <n v="36.032520325203251"/>
    <x v="160"/>
    <d v="2017-12-08T06:00:00"/>
    <x v="6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x v="2"/>
    <n v="100.16943521594683"/>
    <n v="107.99068767908309"/>
    <x v="161"/>
    <d v="2017-10-09T05:00:00"/>
    <x v="5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x v="2"/>
    <n v="121.99004424778761"/>
    <n v="44.005985634477256"/>
    <x v="162"/>
    <d v="2017-09-02T05:00:00"/>
    <x v="48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x v="3"/>
    <n v="137.13265306122449"/>
    <n v="55.077868852459019"/>
    <x v="163"/>
    <d v="2010-12-26T06:00:00"/>
    <x v="3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x v="1"/>
    <n v="415.53846153846149"/>
    <n v="74"/>
    <x v="164"/>
    <d v="2013-06-20T05:00:00"/>
    <x v="39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x v="2"/>
    <n v="31.30913348946136"/>
    <n v="41.996858638743454"/>
    <x v="165"/>
    <d v="2019-03-17T05:00:00"/>
    <x v="19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x v="8"/>
    <n v="424.08154506437768"/>
    <n v="77.988161010260455"/>
    <x v="166"/>
    <d v="2012-07-15T05:00:00"/>
    <x v="21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x v="2"/>
    <n v="2.93886230728336"/>
    <n v="82.507462686567166"/>
    <x v="167"/>
    <d v="2017-08-10T05:00:00"/>
    <x v="34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x v="1"/>
    <n v="10.63265306122449"/>
    <n v="104.2"/>
    <x v="168"/>
    <d v="2014-04-11T05:00:00"/>
    <x v="1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x v="0"/>
    <n v="82.875"/>
    <n v="25.5"/>
    <x v="169"/>
    <d v="2014-08-03T05:00:00"/>
    <x v="16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x v="2"/>
    <n v="163.01447776628748"/>
    <n v="100.98334401024984"/>
    <x v="170"/>
    <d v="2013-05-24T05:00:00"/>
    <x v="8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x v="0"/>
    <n v="894.66666666666674"/>
    <n v="111.83333333333333"/>
    <x v="171"/>
    <d v="2015-10-06T05:00:00"/>
    <x v="5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x v="2"/>
    <n v="26.191501103752756"/>
    <n v="41.999115044247787"/>
    <x v="172"/>
    <d v="2016-09-19T05:00:00"/>
    <x v="2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x v="2"/>
    <n v="74.834782608695647"/>
    <n v="110.05115089514067"/>
    <x v="173"/>
    <d v="2016-09-12T05:00:00"/>
    <x v="29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x v="11"/>
    <n v="416.47680412371136"/>
    <n v="58.997079225994888"/>
    <x v="174"/>
    <d v="2010-12-10T06:00:00"/>
    <x v="24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x v="3"/>
    <n v="96.208333333333329"/>
    <n v="32.985714285714288"/>
    <x v="175"/>
    <d v="2017-09-30T05:00:00"/>
    <x v="29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x v="10"/>
    <n v="357.71910112359546"/>
    <n v="45.005654509471306"/>
    <x v="176"/>
    <d v="2013-03-18T05:00:00"/>
    <x v="5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x v="2"/>
    <n v="308.45714285714286"/>
    <n v="81.98196487897485"/>
    <x v="177"/>
    <d v="2010-03-27T05:00:00"/>
    <x v="20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x v="3"/>
    <n v="61.802325581395344"/>
    <n v="39.080882352941174"/>
    <x v="178"/>
    <d v="2017-10-22T05:00:00"/>
    <x v="42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x v="4"/>
    <n v="722.32472324723244"/>
    <n v="58.996383363471971"/>
    <x v="179"/>
    <d v="2019-07-01T05:00:00"/>
    <x v="30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x v="3"/>
    <n v="69.117647058823522"/>
    <n v="40.988372093023258"/>
    <x v="180"/>
    <d v="2010-09-22T05:00:00"/>
    <x v="35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x v="1"/>
    <n v="293.05555555555554"/>
    <n v="31.029411764705884"/>
    <x v="181"/>
    <d v="2019-05-04T05:00:00"/>
    <x v="5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x v="1"/>
    <n v="71.8"/>
    <n v="37.789473684210527"/>
    <x v="182"/>
    <d v="2018-05-24T05:00:00"/>
    <x v="4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x v="2"/>
    <n v="31.934684684684683"/>
    <n v="32.006772009029348"/>
    <x v="183"/>
    <d v="2014-06-07T05:00:00"/>
    <x v="16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x v="2"/>
    <n v="229.87375415282392"/>
    <n v="95.966712898751737"/>
    <x v="184"/>
    <d v="2013-03-23T05:00:00"/>
    <x v="21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x v="3"/>
    <n v="32.012195121951223"/>
    <n v="75"/>
    <x v="185"/>
    <d v="2014-12-03T06:00:00"/>
    <x v="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x v="2"/>
    <n v="23.525352848928385"/>
    <n v="102.0498866213152"/>
    <x v="186"/>
    <d v="2016-03-04T06:00:00"/>
    <x v="14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x v="1"/>
    <n v="68.594594594594597"/>
    <n v="105.75"/>
    <x v="187"/>
    <d v="2013-06-05T05:00:00"/>
    <x v="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x v="3"/>
    <n v="37.952380952380956"/>
    <n v="37.069767441860463"/>
    <x v="188"/>
    <d v="2019-03-15T05:00:00"/>
    <x v="36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x v="10"/>
    <n v="19.992957746478872"/>
    <n v="35.049382716049379"/>
    <x v="189"/>
    <d v="2014-07-01T05:00:00"/>
    <x v="3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x v="3"/>
    <n v="45.636363636363633"/>
    <n v="46.338461538461537"/>
    <x v="190"/>
    <d v="2018-04-12T05:00:00"/>
    <x v="3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x v="3"/>
    <n v="122.7605633802817"/>
    <n v="69.174603174603178"/>
    <x v="191"/>
    <d v="2015-09-30T05:00:00"/>
    <x v="30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x v="7"/>
    <n v="361.75316455696202"/>
    <n v="109.07824427480917"/>
    <x v="192"/>
    <d v="2018-08-05T05:00:00"/>
    <x v="34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x v="3"/>
    <n v="63.146341463414636"/>
    <n v="51.78"/>
    <x v="173"/>
    <d v="2016-09-22T05:00:00"/>
    <x v="27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x v="2"/>
    <n v="298.20475319926874"/>
    <n v="82.010055304172951"/>
    <x v="193"/>
    <d v="2017-07-07T05:00:00"/>
    <x v="26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x v="2"/>
    <n v="9.5585443037974684"/>
    <n v="35.958333333333336"/>
    <x v="194"/>
    <d v="2010-09-04T05:00:00"/>
    <x v="41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x v="1"/>
    <n v="53.777777777777779"/>
    <n v="74.461538461538467"/>
    <x v="195"/>
    <d v="2015-07-11T05:00:00"/>
    <x v="3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x v="0"/>
    <n v="2"/>
    <n v="2"/>
    <x v="152"/>
    <d v="2010-04-05T05:00:00"/>
    <x v="4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x v="1"/>
    <n v="681.19047619047615"/>
    <n v="91.114649681528661"/>
    <x v="196"/>
    <d v="2014-08-12T05:00:00"/>
    <x v="42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x v="3"/>
    <n v="78.831325301204828"/>
    <n v="79.792682926829272"/>
    <x v="197"/>
    <d v="2011-10-06T05:00:00"/>
    <x v="3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x v="2"/>
    <n v="134.40792216817235"/>
    <n v="42.999777678968428"/>
    <x v="198"/>
    <d v="2017-01-19T06:00:00"/>
    <x v="1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x v="2"/>
    <n v="3.3719999999999999"/>
    <n v="63.225000000000001"/>
    <x v="199"/>
    <d v="2011-04-13T05:00:00"/>
    <x v="39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x v="1"/>
    <n v="431.84615384615387"/>
    <n v="70.174999999999997"/>
    <x v="200"/>
    <d v="2018-10-29T05:00:00"/>
    <x v="10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x v="3"/>
    <n v="38.844444444444441"/>
    <n v="61.333333333333336"/>
    <x v="201"/>
    <d v="2010-03-08T06:00:00"/>
    <x v="29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x v="1"/>
    <n v="425.7"/>
    <n v="99"/>
    <x v="202"/>
    <d v="2018-09-17T05:00:00"/>
    <x v="18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x v="2"/>
    <n v="101.12239715591672"/>
    <n v="96.984900146127615"/>
    <x v="203"/>
    <d v="2017-12-03T06:00:00"/>
    <x v="47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x v="2"/>
    <n v="21.188688946015425"/>
    <n v="51.004950495049506"/>
    <x v="204"/>
    <d v="2016-05-13T05:00:00"/>
    <x v="34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x v="3"/>
    <n v="67.425531914893625"/>
    <n v="28.044247787610619"/>
    <x v="205"/>
    <d v="2017-03-30T05:00:00"/>
    <x v="11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x v="2"/>
    <n v="94.923371647509583"/>
    <n v="60.984615384615381"/>
    <x v="206"/>
    <d v="2013-09-20T05:00:00"/>
    <x v="47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x v="3"/>
    <n v="151.85185185185185"/>
    <n v="73.214285714285708"/>
    <x v="207"/>
    <d v="2020-01-30T06:00:00"/>
    <x v="49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x v="2"/>
    <n v="195.16382252559728"/>
    <n v="39.997435299603637"/>
    <x v="208"/>
    <d v="2010-11-14T06:00:00"/>
    <x v="9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x v="1"/>
    <n v="1023.1428571428571"/>
    <n v="86.812121212121212"/>
    <x v="209"/>
    <d v="2010-08-25T05:00:00"/>
    <x v="8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x v="2"/>
    <n v="3.841836734693878"/>
    <n v="42.125874125874127"/>
    <x v="210"/>
    <d v="2019-02-15T06:00:00"/>
    <x v="1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x v="2"/>
    <n v="155.07066557107643"/>
    <n v="103.97851239669421"/>
    <x v="211"/>
    <d v="2011-11-24T06:00:00"/>
    <x v="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x v="2"/>
    <n v="44.753477588871718"/>
    <n v="62.003211991434689"/>
    <x v="212"/>
    <d v="2019-05-07T05:00:00"/>
    <x v="2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x v="3"/>
    <n v="215.94736842105263"/>
    <n v="31.005037783375315"/>
    <x v="213"/>
    <d v="2011-12-15T06:00:00"/>
    <x v="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x v="10"/>
    <n v="332.12709832134288"/>
    <n v="89.991552956465242"/>
    <x v="214"/>
    <d v="2012-08-28T05:00:00"/>
    <x v="10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x v="3"/>
    <n v="8.4430379746835449"/>
    <n v="39.235294117647058"/>
    <x v="215"/>
    <d v="2011-07-19T05:00:00"/>
    <x v="42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x v="2"/>
    <n v="98.625514403292186"/>
    <n v="54.993116108306566"/>
    <x v="216"/>
    <d v="2012-06-23T05:00:00"/>
    <x v="1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x v="1"/>
    <n v="137.97916666666669"/>
    <n v="47.992753623188406"/>
    <x v="217"/>
    <d v="2014-10-03T05:00:00"/>
    <x v="5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x v="2"/>
    <n v="93.81099656357388"/>
    <n v="87.966702470461868"/>
    <x v="218"/>
    <d v="2016-03-30T05:00:00"/>
    <x v="26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x v="5"/>
    <n v="403.63930885529157"/>
    <n v="51.999165275459099"/>
    <x v="219"/>
    <d v="2014-11-08T06:00:00"/>
    <x v="32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x v="2"/>
    <n v="260.1740412979351"/>
    <n v="29.999659863945578"/>
    <x v="220"/>
    <d v="2014-05-03T05:00:00"/>
    <x v="14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x v="1"/>
    <n v="366.63333333333333"/>
    <n v="98.205357142857139"/>
    <x v="221"/>
    <d v="2010-05-15T05:00:00"/>
    <x v="22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x v="2"/>
    <n v="168.72085385878489"/>
    <n v="108.96182396606575"/>
    <x v="222"/>
    <d v="2015-05-21T05:00:00"/>
    <x v="8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x v="2"/>
    <n v="119.90717911530093"/>
    <n v="66.998379254457049"/>
    <x v="172"/>
    <d v="2016-09-25T05:00:00"/>
    <x v="24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x v="2"/>
    <n v="193.68925233644859"/>
    <n v="64.99333594668758"/>
    <x v="223"/>
    <d v="2017-07-19T05:00:00"/>
    <x v="7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x v="1"/>
    <n v="420.16666666666669"/>
    <n v="99.841584158415841"/>
    <x v="224"/>
    <d v="2019-12-06T06:00:00"/>
    <x v="14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x v="3"/>
    <n v="76.708333333333329"/>
    <n v="82.432835820895519"/>
    <x v="225"/>
    <d v="2013-07-18T05:00:00"/>
    <x v="50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x v="1"/>
    <n v="171.26470588235293"/>
    <n v="63.293478260869563"/>
    <x v="226"/>
    <d v="2016-07-26T05:00:00"/>
    <x v="5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x v="1"/>
    <n v="157.89473684210526"/>
    <n v="96.774193548387103"/>
    <x v="227"/>
    <d v="2011-06-28T05:00:00"/>
    <x v="30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x v="3"/>
    <n v="109.08"/>
    <n v="54.906040268456373"/>
    <x v="228"/>
    <d v="2017-08-29T05:00:00"/>
    <x v="34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x v="3"/>
    <n v="41.732558139534881"/>
    <n v="39.010869565217391"/>
    <x v="229"/>
    <d v="2017-02-18T06:00:00"/>
    <x v="20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x v="11"/>
    <n v="10.944303797468354"/>
    <n v="75.84210526315789"/>
    <x v="230"/>
    <d v="2019-07-02T05:00:00"/>
    <x v="34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x v="3"/>
    <n v="159.3763440860215"/>
    <n v="45.051671732522799"/>
    <x v="231"/>
    <d v="2014-04-27T05:00:00"/>
    <x v="1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x v="1"/>
    <n v="422.41666666666669"/>
    <n v="104.51546391752578"/>
    <x v="232"/>
    <d v="2018-01-08T06:00:00"/>
    <x v="24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x v="1"/>
    <n v="97.71875"/>
    <n v="76.268292682926827"/>
    <x v="233"/>
    <d v="2015-09-02T05:00:00"/>
    <x v="3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x v="4"/>
    <n v="418.78911564625849"/>
    <n v="69.015695067264573"/>
    <x v="194"/>
    <d v="2010-08-07T05:00:00"/>
    <x v="5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x v="2"/>
    <n v="101.91632047477745"/>
    <n v="101.97684085510689"/>
    <x v="234"/>
    <d v="2014-04-23T05:00:00"/>
    <x v="3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x v="3"/>
    <n v="127.72619047619047"/>
    <n v="42.915999999999997"/>
    <x v="235"/>
    <d v="2017-05-20T05:00:00"/>
    <x v="39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x v="1"/>
    <n v="445.21739130434781"/>
    <n v="43.025210084033617"/>
    <x v="236"/>
    <d v="2018-03-07T06:00:00"/>
    <x v="36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x v="0"/>
    <n v="569.71428571428578"/>
    <n v="75.245283018867923"/>
    <x v="237"/>
    <d v="2014-09-04T05:00:00"/>
    <x v="45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x v="1"/>
    <n v="509.34482758620686"/>
    <n v="69.023364485981304"/>
    <x v="238"/>
    <d v="2014-04-08T05:00:00"/>
    <x v="5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x v="1"/>
    <n v="325.5333333333333"/>
    <n v="65.986486486486484"/>
    <x v="239"/>
    <d v="2013-08-09T05:00:00"/>
    <x v="3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x v="7"/>
    <n v="932.61616161616166"/>
    <n v="98.013800424628457"/>
    <x v="240"/>
    <d v="2017-01-06T06:00:00"/>
    <x v="16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x v="3"/>
    <n v="211.33870967741933"/>
    <n v="60.105504587155963"/>
    <x v="241"/>
    <d v="2015-01-05T06:00:00"/>
    <x v="20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x v="2"/>
    <n v="273.32520325203251"/>
    <n v="26.000773395204948"/>
    <x v="242"/>
    <d v="2015-01-09T06:00:00"/>
    <x v="34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x v="0"/>
    <n v="3"/>
    <n v="3"/>
    <x v="67"/>
    <d v="2010-03-01T06:00:00"/>
    <x v="4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x v="3"/>
    <n v="54.084507042253513"/>
    <n v="38.019801980198018"/>
    <x v="243"/>
    <d v="2012-12-11T06:00:00"/>
    <x v="1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x v="1"/>
    <n v="626.29999999999995"/>
    <n v="106.15254237288136"/>
    <x v="244"/>
    <d v="2013-10-30T05:00:00"/>
    <x v="20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x v="2"/>
    <n v="89.021399176954731"/>
    <n v="81.019475655430711"/>
    <x v="245"/>
    <d v="2011-04-20T05:00:00"/>
    <x v="10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x v="1"/>
    <n v="184.89130434782609"/>
    <n v="96.647727272727266"/>
    <x v="246"/>
    <d v="2017-02-23T06:00:00"/>
    <x v="1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x v="2"/>
    <n v="120.16770186335404"/>
    <n v="57.003535651149086"/>
    <x v="247"/>
    <d v="2011-02-21T06:00:00"/>
    <x v="20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x v="1"/>
    <n v="23.390243902439025"/>
    <n v="63.93333333333333"/>
    <x v="248"/>
    <d v="2016-03-01T06:00:00"/>
    <x v="22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x v="3"/>
    <n v="146"/>
    <n v="90.456521739130437"/>
    <x v="249"/>
    <d v="2013-03-19T05:00:00"/>
    <x v="26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x v="3"/>
    <n v="268.48"/>
    <n v="72.172043010752688"/>
    <x v="250"/>
    <d v="2016-12-28T06:00:00"/>
    <x v="1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x v="1"/>
    <n v="597.5"/>
    <n v="77.934782608695656"/>
    <x v="251"/>
    <d v="2012-12-27T06:00:00"/>
    <x v="27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x v="3"/>
    <n v="157.69841269841268"/>
    <n v="38.065134099616856"/>
    <x v="136"/>
    <d v="2012-10-10T05:00:00"/>
    <x v="10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x v="2"/>
    <n v="31.201660735468568"/>
    <n v="57.936123348017624"/>
    <x v="252"/>
    <d v="2010-08-29T05:00:00"/>
    <x v="3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x v="1"/>
    <n v="313.41176470588238"/>
    <n v="49.794392523364486"/>
    <x v="253"/>
    <d v="2011-05-01T05:00:00"/>
    <x v="28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x v="1"/>
    <n v="370.89655172413791"/>
    <n v="54.050251256281406"/>
    <x v="254"/>
    <d v="2010-01-09T06:00:00"/>
    <x v="14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x v="5"/>
    <n v="362.66447368421052"/>
    <n v="30.002721335268504"/>
    <x v="255"/>
    <d v="2013-02-28T06:00:00"/>
    <x v="30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x v="1"/>
    <n v="123.08163265306122"/>
    <n v="70.127906976744185"/>
    <x v="256"/>
    <d v="2016-02-16T06:00:00"/>
    <x v="51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x v="2"/>
    <n v="76.766756032171585"/>
    <n v="26.996228786926462"/>
    <x v="257"/>
    <d v="2014-12-10T06:00:00"/>
    <x v="25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x v="2"/>
    <n v="233.62012987012989"/>
    <n v="51.990606936416185"/>
    <x v="258"/>
    <d v="2012-11-09T06:00:00"/>
    <x v="30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x v="1"/>
    <n v="180.53333333333333"/>
    <n v="56.416666666666664"/>
    <x v="259"/>
    <d v="2012-11-19T06:00:00"/>
    <x v="49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x v="1"/>
    <n v="252.62857142857143"/>
    <n v="101.63218390804597"/>
    <x v="260"/>
    <d v="2019-02-21T06:00:00"/>
    <x v="13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x v="2"/>
    <n v="27.176538240368025"/>
    <n v="25.005291005291006"/>
    <x v="261"/>
    <d v="2010-12-04T06:00:00"/>
    <x v="1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x v="2"/>
    <n v="1.2706571242680547"/>
    <n v="32.016393442622949"/>
    <x v="262"/>
    <d v="2016-01-07T06:00:00"/>
    <x v="52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x v="2"/>
    <n v="304.0097847358121"/>
    <n v="82.021647307286173"/>
    <x v="263"/>
    <d v="2019-08-04T05:00:00"/>
    <x v="24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x v="3"/>
    <n v="137.23076923076923"/>
    <n v="37.957446808510639"/>
    <x v="264"/>
    <d v="2017-09-20T05:00:00"/>
    <x v="36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x v="1"/>
    <n v="32.208333333333336"/>
    <n v="51.533333333333331"/>
    <x v="265"/>
    <d v="2017-11-11T06:00:00"/>
    <x v="20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x v="1"/>
    <n v="241.51282051282053"/>
    <n v="81.198275862068968"/>
    <x v="266"/>
    <d v="2019-04-14T05:00:00"/>
    <x v="9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x v="3"/>
    <n v="96.8"/>
    <n v="40.030075187969928"/>
    <x v="267"/>
    <d v="2012-04-24T05:00:00"/>
    <x v="20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x v="0"/>
    <n v="1066.4285714285716"/>
    <n v="89.939759036144579"/>
    <x v="268"/>
    <d v="2010-07-21T05:00:00"/>
    <x v="1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x v="1"/>
    <n v="325.88888888888891"/>
    <n v="96.692307692307693"/>
    <x v="269"/>
    <d v="2012-12-21T06:00:00"/>
    <x v="24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x v="3"/>
    <n v="170.70000000000002"/>
    <n v="25.010989010989011"/>
    <x v="270"/>
    <d v="2018-09-06T05:00:00"/>
    <x v="36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x v="1"/>
    <n v="581.44000000000005"/>
    <n v="36.987277353689571"/>
    <x v="271"/>
    <d v="2017-11-27T06:00:00"/>
    <x v="8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x v="2"/>
    <n v="91.520972644376897"/>
    <n v="73.012609117361791"/>
    <x v="272"/>
    <d v="2012-04-01T05:00:00"/>
    <x v="13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x v="3"/>
    <n v="108.04761904761904"/>
    <n v="68.240601503759393"/>
    <x v="73"/>
    <d v="2016-12-03T06:00:00"/>
    <x v="8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x v="3"/>
    <n v="18.728395061728396"/>
    <n v="52.310344827586206"/>
    <x v="273"/>
    <d v="2016-06-04T05:00:00"/>
    <x v="20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x v="3"/>
    <n v="83.193877551020407"/>
    <n v="61.765151515151516"/>
    <x v="274"/>
    <d v="2012-05-06T05:00:00"/>
    <x v="20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x v="0"/>
    <n v="706.33333333333337"/>
    <n v="25.027559055118111"/>
    <x v="275"/>
    <d v="2016-10-18T05:00:00"/>
    <x v="53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x v="2"/>
    <n v="17.446030330062445"/>
    <n v="106.28804347826087"/>
    <x v="276"/>
    <d v="2016-11-30T06:00:00"/>
    <x v="34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x v="3"/>
    <n v="209.73015873015873"/>
    <n v="75.07386363636364"/>
    <x v="277"/>
    <d v="2015-04-28T05:00:00"/>
    <x v="1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x v="3"/>
    <n v="97.785714285714292"/>
    <n v="39.970802919708028"/>
    <x v="278"/>
    <d v="2012-03-15T05:00:00"/>
    <x v="5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x v="0"/>
    <n v="1684.25"/>
    <n v="39.982195845697326"/>
    <x v="279"/>
    <d v="2015-08-06T05:00:00"/>
    <x v="3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x v="2"/>
    <n v="54.402135231316727"/>
    <n v="101.01541850220265"/>
    <x v="280"/>
    <d v="2013-06-11T05:00:00"/>
    <x v="48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x v="1"/>
    <n v="456.61111111111109"/>
    <n v="76.813084112149539"/>
    <x v="281"/>
    <d v="2011-10-19T05:00:00"/>
    <x v="3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x v="3"/>
    <n v="9.8219178082191778"/>
    <n v="71.7"/>
    <x v="282"/>
    <d v="2012-04-03T05:00:00"/>
    <x v="42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x v="3"/>
    <n v="16.384615384615383"/>
    <n v="33.28125"/>
    <x v="283"/>
    <d v="2010-10-14T05:00:00"/>
    <x v="29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x v="0"/>
    <n v="1339.6666666666667"/>
    <n v="43.923497267759565"/>
    <x v="284"/>
    <d v="2018-11-07T06:00:00"/>
    <x v="10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x v="2"/>
    <n v="35.650077760497666"/>
    <n v="36.004712041884815"/>
    <x v="285"/>
    <d v="2013-11-09T06:00:00"/>
    <x v="24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x v="3"/>
    <n v="54.950819672131146"/>
    <n v="88.21052631578948"/>
    <x v="286"/>
    <d v="2019-02-19T06:00:00"/>
    <x v="12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x v="3"/>
    <n v="94.236111111111114"/>
    <n v="65.240384615384613"/>
    <x v="287"/>
    <d v="2014-01-23T06:00:00"/>
    <x v="29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x v="1"/>
    <n v="143.91428571428571"/>
    <n v="69.958333333333329"/>
    <x v="288"/>
    <d v="2016-03-15T05:00:00"/>
    <x v="42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x v="1"/>
    <n v="51.421052631578945"/>
    <n v="39.877551020408163"/>
    <x v="289"/>
    <d v="2016-04-28T05:00:00"/>
    <x v="54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x v="0"/>
    <n v="5"/>
    <n v="5"/>
    <x v="290"/>
    <d v="2017-08-31T05:00:00"/>
    <x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x v="0"/>
    <n v="1344.6666666666667"/>
    <n v="41.023728813559323"/>
    <x v="291"/>
    <d v="2015-03-15T05:00:00"/>
    <x v="0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x v="2"/>
    <n v="31.844940867279899"/>
    <n v="98.914285714285711"/>
    <x v="292"/>
    <d v="2018-09-16T05:00:00"/>
    <x v="26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x v="1"/>
    <n v="82.617647058823536"/>
    <n v="87.78125"/>
    <x v="293"/>
    <d v="2016-01-12T06:00:00"/>
    <x v="20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x v="1"/>
    <n v="546.14285714285722"/>
    <n v="80.767605633802816"/>
    <x v="294"/>
    <d v="2016-09-17T05:00:00"/>
    <x v="44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x v="1"/>
    <n v="286.21428571428572"/>
    <n v="94.28235294117647"/>
    <x v="295"/>
    <d v="2016-04-29T05:00:00"/>
    <x v="44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x v="3"/>
    <n v="7.9076923076923071"/>
    <n v="73.428571428571431"/>
    <x v="296"/>
    <d v="2017-07-17T05:00:00"/>
    <x v="36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x v="6"/>
    <n v="132.13677811550153"/>
    <n v="65.968133535660087"/>
    <x v="297"/>
    <d v="2012-06-26T05:00:00"/>
    <x v="18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x v="2"/>
    <n v="74.077834179357026"/>
    <n v="109.04109589041096"/>
    <x v="298"/>
    <d v="2011-04-19T05:00:00"/>
    <x v="5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x v="1"/>
    <n v="75.292682926829272"/>
    <n v="41.16"/>
    <x v="299"/>
    <d v="2011-10-11T05:00:00"/>
    <x v="18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x v="3"/>
    <n v="20.333333333333332"/>
    <n v="99.125"/>
    <x v="300"/>
    <d v="2010-04-25T05:00:00"/>
    <x v="30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x v="3"/>
    <n v="203.36507936507937"/>
    <n v="105.88429752066116"/>
    <x v="247"/>
    <d v="2011-02-28T06:00:00"/>
    <x v="10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x v="2"/>
    <n v="310.2284263959391"/>
    <n v="48.996525921966864"/>
    <x v="244"/>
    <d v="2013-11-01T05:00:00"/>
    <x v="3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x v="1"/>
    <n v="395.31818181818181"/>
    <n v="39"/>
    <x v="301"/>
    <d v="2012-02-29T06:00:00"/>
    <x v="1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x v="1"/>
    <n v="294.71428571428572"/>
    <n v="31.022556390977442"/>
    <x v="188"/>
    <d v="2019-03-17T05:00:00"/>
    <x v="20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x v="3"/>
    <n v="33.89473684210526"/>
    <n v="103.87096774193549"/>
    <x v="302"/>
    <d v="2014-06-22T05:00:00"/>
    <x v="41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x v="3"/>
    <n v="66.677083333333329"/>
    <n v="59.268518518518519"/>
    <x v="303"/>
    <d v="2019-11-20T06:00:00"/>
    <x v="5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x v="3"/>
    <n v="19.227272727272727"/>
    <n v="42.3"/>
    <x v="304"/>
    <d v="2017-05-27T05:00:00"/>
    <x v="35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x v="3"/>
    <n v="15.842105263157894"/>
    <n v="53.117647058823529"/>
    <x v="305"/>
    <d v="2014-02-16T06:00:00"/>
    <x v="1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x v="3"/>
    <n v="38.702380952380956"/>
    <n v="50.796875"/>
    <x v="306"/>
    <d v="2010-09-05T05:00:00"/>
    <x v="47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x v="2"/>
    <n v="9.5876777251184837"/>
    <n v="101.15"/>
    <x v="307"/>
    <d v="2011-05-19T05:00:00"/>
    <x v="29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x v="2"/>
    <n v="94.144366197183089"/>
    <n v="65.000810372771468"/>
    <x v="308"/>
    <d v="2011-04-09T05:00:00"/>
    <x v="9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x v="2"/>
    <n v="166.56234096692114"/>
    <n v="37.998645510835914"/>
    <x v="309"/>
    <d v="2010-12-08T06:00:00"/>
    <x v="35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x v="3"/>
    <n v="24.134831460674157"/>
    <n v="82.615384615384613"/>
    <x v="310"/>
    <d v="2014-03-29T05:00:00"/>
    <x v="1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x v="3"/>
    <n v="164.05633802816902"/>
    <n v="37.941368078175898"/>
    <x v="311"/>
    <d v="2015-07-03T05:00:00"/>
    <x v="10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x v="3"/>
    <n v="90.723076923076931"/>
    <n v="80.780821917808225"/>
    <x v="79"/>
    <d v="2018-07-09T05:00:00"/>
    <x v="19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x v="3"/>
    <n v="46.194444444444443"/>
    <n v="25.984375"/>
    <x v="312"/>
    <d v="2016-01-01T06:00:00"/>
    <x v="8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x v="1"/>
    <n v="38.53846153846154"/>
    <n v="30.363636363636363"/>
    <x v="313"/>
    <d v="2019-09-01T05:00:00"/>
    <x v="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x v="2"/>
    <n v="133.56231003039514"/>
    <n v="54.004916018025398"/>
    <x v="314"/>
    <d v="2018-12-11T06:00:00"/>
    <x v="4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x v="2"/>
    <n v="22.896588486140725"/>
    <n v="101.78672985781991"/>
    <x v="315"/>
    <d v="2016-12-23T06:00:00"/>
    <x v="4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x v="6"/>
    <n v="184.95548961424333"/>
    <n v="45.003610108303249"/>
    <x v="316"/>
    <d v="2017-12-09T06:00:00"/>
    <x v="5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x v="1"/>
    <n v="443.72727272727275"/>
    <n v="77.068421052631578"/>
    <x v="317"/>
    <d v="2011-12-20T06:00:00"/>
    <x v="5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x v="8"/>
    <n v="199.9806763285024"/>
    <n v="88.076595744680844"/>
    <x v="318"/>
    <d v="2013-03-29T05:00:00"/>
    <x v="5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x v="3"/>
    <n v="123.95833333333333"/>
    <n v="47.035573122529641"/>
    <x v="319"/>
    <d v="2018-12-18T06:00:00"/>
    <x v="2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x v="2"/>
    <n v="186.61329305135951"/>
    <n v="110.99550763701707"/>
    <x v="32"/>
    <d v="2018-01-17T06:00:00"/>
    <x v="34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x v="2"/>
    <n v="114.28538550057536"/>
    <n v="87.003066141042481"/>
    <x v="320"/>
    <d v="2019-11-28T06:00:00"/>
    <x v="35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x v="2"/>
    <n v="97.032531824611041"/>
    <n v="63.994402985074629"/>
    <x v="321"/>
    <d v="2010-12-16T06:00:00"/>
    <x v="5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x v="2"/>
    <n v="122.81904761904762"/>
    <n v="105.9945205479452"/>
    <x v="322"/>
    <d v="2019-11-12T06:00:00"/>
    <x v="5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x v="2"/>
    <n v="179.14326647564468"/>
    <n v="73.989349112426041"/>
    <x v="323"/>
    <d v="2011-11-04T05:00:00"/>
    <x v="3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x v="2"/>
    <n v="79.951577402787962"/>
    <n v="84.02004626060139"/>
    <x v="324"/>
    <d v="2017-08-16T05:00:00"/>
    <x v="26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x v="11"/>
    <n v="94.242587601078171"/>
    <n v="88.966921119592882"/>
    <x v="325"/>
    <d v="2011-12-13T06:00:00"/>
    <x v="5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x v="2"/>
    <n v="84.669291338582681"/>
    <n v="76.990453460620529"/>
    <x v="326"/>
    <d v="2015-09-04T05:00:00"/>
    <x v="34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x v="5"/>
    <n v="66.521920668058456"/>
    <n v="97.146341463414629"/>
    <x v="327"/>
    <d v="2013-08-01T05:00:00"/>
    <x v="10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x v="3"/>
    <n v="53.922222222222224"/>
    <n v="33.013605442176868"/>
    <x v="328"/>
    <d v="2014-01-11T06:00:00"/>
    <x v="17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x v="2"/>
    <n v="41.983299595141702"/>
    <n v="99.950602409638549"/>
    <x v="329"/>
    <d v="2018-03-03T06:00:00"/>
    <x v="2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x v="2"/>
    <n v="14.69479695431472"/>
    <n v="69.966767371601208"/>
    <x v="330"/>
    <d v="2015-07-10T05:00:00"/>
    <x v="5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x v="3"/>
    <n v="34.475000000000001"/>
    <n v="110.32"/>
    <x v="331"/>
    <d v="2017-10-18T05:00:00"/>
    <x v="55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x v="0"/>
    <n v="1400.7777777777778"/>
    <n v="66.005235602094245"/>
    <x v="332"/>
    <d v="2015-03-07T06:00:00"/>
    <x v="47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x v="2"/>
    <n v="71.770351758793964"/>
    <n v="41.005742176284812"/>
    <x v="333"/>
    <d v="2017-03-01T06:00:00"/>
    <x v="35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x v="2"/>
    <n v="53.074115044247783"/>
    <n v="103.96316359696641"/>
    <x v="296"/>
    <d v="2017-08-13T05:00:00"/>
    <x v="3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x v="0"/>
    <n v="5"/>
    <n v="5"/>
    <x v="334"/>
    <d v="2015-06-07T05:00:00"/>
    <x v="42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x v="2"/>
    <n v="127.70715249662618"/>
    <n v="47.009935419771487"/>
    <x v="335"/>
    <d v="2015-09-07T05:00:00"/>
    <x v="26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x v="1"/>
    <n v="34.892857142857139"/>
    <n v="29.606060606060606"/>
    <x v="336"/>
    <d v="2015-11-15T06:00:00"/>
    <x v="9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x v="6"/>
    <n v="410.59821428571428"/>
    <n v="81.010569583088667"/>
    <x v="337"/>
    <d v="2019-07-06T05:00:00"/>
    <x v="5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x v="3"/>
    <n v="123.73770491803278"/>
    <n v="94.35"/>
    <x v="338"/>
    <d v="2013-09-10T05:00:00"/>
    <x v="34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x v="1"/>
    <n v="58.973684210526315"/>
    <n v="26.058139534883722"/>
    <x v="339"/>
    <d v="2017-03-03T06:00:00"/>
    <x v="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x v="3"/>
    <n v="36.892473118279568"/>
    <n v="85.775000000000006"/>
    <x v="340"/>
    <d v="2012-01-23T06:00:00"/>
    <x v="29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x v="1"/>
    <n v="184.91304347826087"/>
    <n v="103.73170731707317"/>
    <x v="341"/>
    <d v="2015-09-28T05:00:00"/>
    <x v="24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x v="3"/>
    <n v="11.814432989690722"/>
    <n v="49.826086956521742"/>
    <x v="342"/>
    <d v="2018-08-13T05:00:00"/>
    <x v="36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x v="1"/>
    <n v="298.7"/>
    <n v="63.893048128342244"/>
    <x v="343"/>
    <d v="2011-09-03T05:00:00"/>
    <x v="3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x v="2"/>
    <n v="226.35175879396985"/>
    <n v="47.002434782608695"/>
    <x v="344"/>
    <d v="2011-01-15T06:00:00"/>
    <x v="26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x v="3"/>
    <n v="173.56363636363636"/>
    <n v="108.47727272727273"/>
    <x v="345"/>
    <d v="2017-10-31T05:00:00"/>
    <x v="47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x v="1"/>
    <n v="371.75675675675677"/>
    <n v="72.015706806282722"/>
    <x v="65"/>
    <d v="2011-03-06T06:00:00"/>
    <x v="53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x v="3"/>
    <n v="160.19230769230771"/>
    <n v="59.928057553956833"/>
    <x v="346"/>
    <d v="2011-12-28T06:00:00"/>
    <x v="5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x v="0"/>
    <n v="1616.3333333333335"/>
    <n v="78.209677419354833"/>
    <x v="347"/>
    <d v="2018-04-04T05:00:00"/>
    <x v="31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x v="1"/>
    <n v="733.4375"/>
    <n v="104.77678571428571"/>
    <x v="348"/>
    <d v="2017-01-25T06:00:00"/>
    <x v="1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x v="1"/>
    <n v="592.11111111111109"/>
    <n v="105.52475247524752"/>
    <x v="349"/>
    <d v="2011-01-04T06:00:00"/>
    <x v="5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x v="3"/>
    <n v="18.888888888888889"/>
    <n v="24.933333333333334"/>
    <x v="350"/>
    <d v="2014-11-11T06:00:00"/>
    <x v="47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x v="3"/>
    <n v="276.80769230769232"/>
    <n v="69.873786407766985"/>
    <x v="351"/>
    <d v="2010-11-05T05:00:00"/>
    <x v="19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x v="3"/>
    <n v="273.01851851851848"/>
    <n v="95.733766233766232"/>
    <x v="352"/>
    <d v="2013-03-14T05:00:00"/>
    <x v="33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x v="2"/>
    <n v="159.36331255565449"/>
    <n v="29.997485752598056"/>
    <x v="353"/>
    <d v="2019-04-21T05:00:00"/>
    <x v="8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x v="2"/>
    <n v="67.869978858350947"/>
    <n v="59.011948529411768"/>
    <x v="354"/>
    <d v="2015-03-31T05:00:00"/>
    <x v="46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x v="0"/>
    <n v="1591.5555555555554"/>
    <n v="84.757396449704146"/>
    <x v="355"/>
    <d v="2015-01-28T06:00:00"/>
    <x v="18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x v="8"/>
    <n v="730.18222222222221"/>
    <n v="78.010921177587846"/>
    <x v="356"/>
    <d v="2017-08-25T05:00:00"/>
    <x v="9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x v="2"/>
    <n v="13.185782556750297"/>
    <n v="50.05215419501134"/>
    <x v="357"/>
    <d v="2019-01-16T06:00:00"/>
    <x v="20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x v="1"/>
    <n v="54.777777777777779"/>
    <n v="59.16"/>
    <x v="358"/>
    <d v="2015-12-12T06:00:00"/>
    <x v="5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x v="1"/>
    <n v="361.02941176470591"/>
    <n v="93.702290076335885"/>
    <x v="359"/>
    <d v="2014-07-12T05:00:00"/>
    <x v="8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x v="5"/>
    <n v="10.257545271629779"/>
    <n v="40.14173228346457"/>
    <x v="12"/>
    <d v="2019-11-05T06:00:00"/>
    <x v="26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x v="2"/>
    <n v="13.962962962962964"/>
    <n v="70.090140845070422"/>
    <x v="360"/>
    <d v="2018-06-28T05:00:00"/>
    <x v="53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x v="3"/>
    <n v="40.444444444444443"/>
    <n v="66.181818181818187"/>
    <x v="361"/>
    <d v="2011-11-10T06:00:00"/>
    <x v="26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x v="1"/>
    <n v="160.32"/>
    <n v="47.714285714285715"/>
    <x v="362"/>
    <d v="2013-06-28T05:00:00"/>
    <x v="20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x v="3"/>
    <n v="183.9433962264151"/>
    <n v="62.896774193548389"/>
    <x v="363"/>
    <d v="2015-07-24T05:00:00"/>
    <x v="4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x v="3"/>
    <n v="63.769230769230766"/>
    <n v="86.611940298507463"/>
    <x v="364"/>
    <d v="2017-11-04T05:00:00"/>
    <x v="27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x v="3"/>
    <n v="225.38095238095238"/>
    <n v="75.126984126984127"/>
    <x v="210"/>
    <d v="2019-02-19T06:00:00"/>
    <x v="8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x v="2"/>
    <n v="172.00961538461539"/>
    <n v="41.004167534903104"/>
    <x v="365"/>
    <d v="2017-03-09T06:00:00"/>
    <x v="11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x v="11"/>
    <n v="146.16709511568124"/>
    <n v="50.007915567282325"/>
    <x v="366"/>
    <d v="2019-04-30T05:00:00"/>
    <x v="48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x v="2"/>
    <n v="76.42361623616236"/>
    <n v="96.960674157303373"/>
    <x v="367"/>
    <d v="2010-07-08T05:00:00"/>
    <x v="10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x v="2"/>
    <n v="39.261467889908261"/>
    <n v="100.93160377358491"/>
    <x v="368"/>
    <d v="2012-06-17T05:00:00"/>
    <x v="20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x v="2"/>
    <n v="11.270034843205574"/>
    <n v="89.227586206896547"/>
    <x v="369"/>
    <d v="2012-01-06T06:00:00"/>
    <x v="1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x v="2"/>
    <n v="122.11084337349398"/>
    <n v="87.979166666666671"/>
    <x v="370"/>
    <d v="2010-11-24T06:00:00"/>
    <x v="1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x v="1"/>
    <n v="186.54166666666669"/>
    <n v="89.54"/>
    <x v="371"/>
    <d v="2013-09-28T05:00:00"/>
    <x v="16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x v="2"/>
    <n v="7.2731788079470201"/>
    <n v="29.09271523178808"/>
    <x v="287"/>
    <d v="2014-01-16T06:00:00"/>
    <x v="1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x v="2"/>
    <n v="65.642371234207957"/>
    <n v="42.006218905472636"/>
    <x v="372"/>
    <d v="2011-01-08T06:00:00"/>
    <x v="1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x v="2"/>
    <n v="228.96178343949046"/>
    <n v="47.004903563255965"/>
    <x v="373"/>
    <d v="2017-07-18T05:00:00"/>
    <x v="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x v="0"/>
    <n v="469.37499999999994"/>
    <n v="110.44117647058823"/>
    <x v="374"/>
    <d v="2013-08-08T05:00:00"/>
    <x v="39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x v="3"/>
    <n v="130.11267605633802"/>
    <n v="41.990909090909092"/>
    <x v="375"/>
    <d v="2011-12-09T06:00:00"/>
    <x v="5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x v="5"/>
    <n v="167.05422993492408"/>
    <n v="48.012468827930178"/>
    <x v="376"/>
    <d v="2018-10-13T05:00:00"/>
    <x v="9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x v="3"/>
    <n v="173.8641975308642"/>
    <n v="31.019823788546255"/>
    <x v="377"/>
    <d v="2013-05-29T05:00:00"/>
    <x v="8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x v="1"/>
    <n v="717.76470588235293"/>
    <n v="99.203252032520325"/>
    <x v="378"/>
    <d v="2018-05-10T05:00:00"/>
    <x v="1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x v="2"/>
    <n v="63.850976361767728"/>
    <n v="66.022316684378325"/>
    <x v="379"/>
    <d v="2011-02-09T06:00:00"/>
    <x v="34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x v="0"/>
    <n v="2"/>
    <n v="2"/>
    <x v="380"/>
    <d v="2013-09-07T05:00:00"/>
    <x v="1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x v="0"/>
    <n v="1530.2222222222222"/>
    <n v="46.060200668896321"/>
    <x v="381"/>
    <d v="2019-10-27T05:00:00"/>
    <x v="14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x v="3"/>
    <n v="40.356164383561641"/>
    <n v="73.650000000000006"/>
    <x v="382"/>
    <d v="2012-02-22T06:00:00"/>
    <x v="37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x v="2"/>
    <n v="86.220633299284984"/>
    <n v="55.99336650082919"/>
    <x v="125"/>
    <d v="2010-06-17T05:00:00"/>
    <x v="38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x v="5"/>
    <n v="315.58486707566465"/>
    <n v="68.985695127402778"/>
    <x v="383"/>
    <d v="2017-11-17T06:00:00"/>
    <x v="36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x v="4"/>
    <n v="89.618243243243242"/>
    <n v="60.981609195402299"/>
    <x v="384"/>
    <d v="2018-07-24T05:00:00"/>
    <x v="57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x v="11"/>
    <n v="182.14503816793894"/>
    <n v="110.98139534883721"/>
    <x v="385"/>
    <d v="2013-02-11T06:00:00"/>
    <x v="10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x v="1"/>
    <n v="355.88235294117646"/>
    <n v="25"/>
    <x v="386"/>
    <d v="2019-10-20T05:00:00"/>
    <x v="34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x v="3"/>
    <n v="131.83695652173913"/>
    <n v="78.759740259740255"/>
    <x v="387"/>
    <d v="2016-07-10T05:00:00"/>
    <x v="18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x v="2"/>
    <n v="46.315634218289084"/>
    <n v="87.960784313725483"/>
    <x v="388"/>
    <d v="2017-04-22T05:00:00"/>
    <x v="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x v="2"/>
    <n v="36.132726089785294"/>
    <n v="49.987398739873989"/>
    <x v="277"/>
    <d v="2015-04-28T05:00:00"/>
    <x v="14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x v="3"/>
    <n v="104.62820512820512"/>
    <n v="99.524390243902445"/>
    <x v="389"/>
    <d v="2017-05-31T05:00:00"/>
    <x v="1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x v="1"/>
    <n v="668.85714285714289"/>
    <n v="104.82089552238806"/>
    <x v="390"/>
    <d v="2014-01-13T06:00:00"/>
    <x v="39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x v="2"/>
    <n v="62.072823218997364"/>
    <n v="108.01469237832875"/>
    <x v="391"/>
    <d v="2018-12-24T06:00:00"/>
    <x v="11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x v="2"/>
    <n v="84.699787460148784"/>
    <n v="28.998544660724033"/>
    <x v="392"/>
    <d v="2010-04-28T05:00:00"/>
    <x v="9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x v="2"/>
    <n v="11.059030837004405"/>
    <n v="30.028708133971293"/>
    <x v="393"/>
    <d v="2012-01-30T06:00:00"/>
    <x v="0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x v="2"/>
    <n v="43.838781575037146"/>
    <n v="41.005559416261292"/>
    <x v="394"/>
    <d v="2011-01-26T06:00:00"/>
    <x v="29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x v="1"/>
    <n v="55.470588235294116"/>
    <n v="62.866666666666667"/>
    <x v="395"/>
    <d v="2018-11-27T06:00:00"/>
    <x v="4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x v="2"/>
    <n v="57.399511301160658"/>
    <n v="47.005002501250623"/>
    <x v="396"/>
    <d v="2012-05-07T05:00:00"/>
    <x v="5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x v="2"/>
    <n v="123.43497363796135"/>
    <n v="26.997693638285604"/>
    <x v="397"/>
    <d v="2011-12-28T06:00:00"/>
    <x v="8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x v="3"/>
    <n v="128.46"/>
    <n v="68.329787234042556"/>
    <x v="398"/>
    <d v="2017-07-09T05:00:00"/>
    <x v="2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x v="3"/>
    <n v="63.989361702127653"/>
    <n v="50.974576271186443"/>
    <x v="399"/>
    <d v="2017-07-29T05:00:00"/>
    <x v="31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x v="3"/>
    <n v="127.29885057471265"/>
    <n v="54.024390243902438"/>
    <x v="400"/>
    <d v="2010-05-07T05:00:00"/>
    <x v="1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x v="2"/>
    <n v="10.638024357239512"/>
    <n v="97.055555555555557"/>
    <x v="116"/>
    <d v="2011-09-24T05:00:00"/>
    <x v="1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x v="3"/>
    <n v="40.470588235294116"/>
    <n v="24.867469879518072"/>
    <x v="401"/>
    <d v="2018-04-24T05:00:00"/>
    <x v="8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x v="1"/>
    <n v="287.66666666666663"/>
    <n v="84.423913043478265"/>
    <x v="402"/>
    <d v="2015-08-03T05:00:00"/>
    <x v="8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x v="1"/>
    <n v="572.94444444444446"/>
    <n v="47.091324200913242"/>
    <x v="403"/>
    <d v="2013-03-06T06:00:00"/>
    <x v="34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x v="2"/>
    <n v="112.90429799426933"/>
    <n v="77.996041171813147"/>
    <x v="404"/>
    <d v="2014-10-15T05:00:00"/>
    <x v="48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x v="2"/>
    <n v="46.387573964497044"/>
    <n v="62.967871485943775"/>
    <x v="405"/>
    <d v="2011-02-18T06:00:00"/>
    <x v="34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x v="2"/>
    <n v="90.675916230366497"/>
    <n v="81.006080449017773"/>
    <x v="406"/>
    <d v="2014-03-10T05:00:00"/>
    <x v="21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x v="3"/>
    <n v="67.740740740740748"/>
    <n v="65.321428571428569"/>
    <x v="407"/>
    <d v="2019-11-02T05:00:00"/>
    <x v="15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x v="3"/>
    <n v="192.49019607843135"/>
    <n v="104.43617021276596"/>
    <x v="408"/>
    <d v="2018-07-09T05:00:00"/>
    <x v="0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x v="3"/>
    <n v="82.714285714285722"/>
    <n v="69.989010989010993"/>
    <x v="409"/>
    <d v="2014-05-22T05:00:00"/>
    <x v="18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x v="2"/>
    <n v="54.163920922570021"/>
    <n v="83.023989898989896"/>
    <x v="410"/>
    <d v="2013-12-11T06:00:00"/>
    <x v="30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x v="3"/>
    <n v="16.722222222222221"/>
    <n v="90.3"/>
    <x v="411"/>
    <d v="2016-12-15T06:00:00"/>
    <x v="26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x v="2"/>
    <n v="116.87664041994749"/>
    <n v="103.98131932282546"/>
    <x v="412"/>
    <d v="2014-12-27T06:00:00"/>
    <x v="10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x v="1"/>
    <n v="1052.1538461538462"/>
    <n v="54.931726907630519"/>
    <x v="413"/>
    <d v="2019-04-21T05:00:00"/>
    <x v="5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x v="3"/>
    <n v="123.07407407407408"/>
    <n v="51.921875"/>
    <x v="414"/>
    <d v="2015-09-16T05:00:00"/>
    <x v="36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x v="3"/>
    <n v="178.63855421686748"/>
    <n v="60.02834008097166"/>
    <x v="415"/>
    <d v="2013-04-03T05:00:00"/>
    <x v="31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x v="4"/>
    <n v="355.28169014084506"/>
    <n v="44.003488879197555"/>
    <x v="416"/>
    <d v="2016-11-13T06:00:00"/>
    <x v="34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x v="2"/>
    <n v="161.90634146341463"/>
    <n v="53.003513254551258"/>
    <x v="417"/>
    <d v="2017-07-10T05:00:00"/>
    <x v="39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x v="3"/>
    <n v="24.914285714285715"/>
    <n v="54.5"/>
    <x v="418"/>
    <d v="2012-05-24T05:00:00"/>
    <x v="21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x v="3"/>
    <n v="198.72222222222223"/>
    <n v="75.04195804195804"/>
    <x v="419"/>
    <d v="2017-09-18T05:00:00"/>
    <x v="30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x v="3"/>
    <n v="34.752688172043008"/>
    <n v="35.911111111111111"/>
    <x v="420"/>
    <d v="2010-10-19T05:00:00"/>
    <x v="27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x v="3"/>
    <n v="176.41935483870967"/>
    <n v="36.952702702702702"/>
    <x v="421"/>
    <d v="2011-07-26T05:00:00"/>
    <x v="1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x v="1"/>
    <n v="511.38095238095235"/>
    <n v="63.170588235294119"/>
    <x v="422"/>
    <d v="2010-12-24T06:00:00"/>
    <x v="13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x v="3"/>
    <n v="82.044117647058826"/>
    <n v="29.99462365591398"/>
    <x v="423"/>
    <d v="2012-12-20T06:00:00"/>
    <x v="1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x v="2"/>
    <n v="24.326030927835053"/>
    <n v="86"/>
    <x v="424"/>
    <d v="2018-01-04T06:00:00"/>
    <x v="30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x v="2"/>
    <n v="50.482758620689658"/>
    <n v="75.014876033057845"/>
    <x v="425"/>
    <d v="2013-04-16T05:00:00"/>
    <x v="1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x v="0"/>
    <n v="967"/>
    <n v="101.19767441860465"/>
    <x v="426"/>
    <d v="2019-03-23T05:00:00"/>
    <x v="0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x v="0"/>
    <n v="4"/>
    <n v="4"/>
    <x v="427"/>
    <d v="2018-11-13T06:00:00"/>
    <x v="19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x v="2"/>
    <n v="122.84501347708894"/>
    <n v="29.001272669424118"/>
    <x v="428"/>
    <d v="2017-08-19T05:00:00"/>
    <x v="52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x v="1"/>
    <n v="63.4375"/>
    <n v="98.225806451612897"/>
    <x v="429"/>
    <d v="2010-07-07T05:00:00"/>
    <x v="5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x v="2"/>
    <n v="56.331688596491226"/>
    <n v="87.001693480101608"/>
    <x v="411"/>
    <d v="2017-01-11T06:00:00"/>
    <x v="44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x v="1"/>
    <n v="44.074999999999996"/>
    <n v="45.205128205128204"/>
    <x v="430"/>
    <d v="2013-11-26T06:00:00"/>
    <x v="38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x v="2"/>
    <n v="118.37253218884121"/>
    <n v="37.001341561577675"/>
    <x v="431"/>
    <d v="2011-10-16T05:00:00"/>
    <x v="19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x v="2"/>
    <n v="104.1243169398907"/>
    <n v="94.976947040498445"/>
    <x v="432"/>
    <d v="2018-02-10T06:00:00"/>
    <x v="14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x v="3"/>
    <n v="26.640000000000004"/>
    <n v="28.956521739130434"/>
    <x v="433"/>
    <d v="2016-10-16T05:00:00"/>
    <x v="1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x v="6"/>
    <n v="351.20118343195264"/>
    <n v="55.993396226415094"/>
    <x v="434"/>
    <d v="2010-05-11T05:00:00"/>
    <x v="51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x v="3"/>
    <n v="90.063492063492063"/>
    <n v="54.038095238095238"/>
    <x v="435"/>
    <d v="2015-01-22T06:00:00"/>
    <x v="24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x v="1"/>
    <n v="171.625"/>
    <n v="82.38"/>
    <x v="8"/>
    <d v="2010-08-12T05:00:00"/>
    <x v="36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x v="2"/>
    <n v="141.04655870445345"/>
    <n v="66.997115384615384"/>
    <x v="436"/>
    <d v="2014-05-18T05:00:00"/>
    <x v="18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x v="2"/>
    <n v="30.57944915254237"/>
    <n v="107.91401869158878"/>
    <x v="385"/>
    <d v="2013-03-09T06:00:00"/>
    <x v="53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x v="2"/>
    <n v="108.16455696202532"/>
    <n v="69.009501187648453"/>
    <x v="437"/>
    <d v="2014-01-04T06:00:00"/>
    <x v="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x v="2"/>
    <n v="133.45505617977528"/>
    <n v="39.006568144499177"/>
    <x v="438"/>
    <d v="2018-02-25T06:00:00"/>
    <x v="26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x v="1"/>
    <n v="187.85106382978722"/>
    <n v="110.3625"/>
    <x v="439"/>
    <d v="2018-02-05T06:00:00"/>
    <x v="29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x v="1"/>
    <n v="332"/>
    <n v="94.857142857142861"/>
    <x v="440"/>
    <d v="2013-06-07T05:00:00"/>
    <x v="19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x v="1"/>
    <n v="575.21428571428578"/>
    <n v="57.935251798561154"/>
    <x v="441"/>
    <d v="2015-11-30T06:00:00"/>
    <x v="3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x v="1"/>
    <n v="40.5"/>
    <n v="101.25"/>
    <x v="442"/>
    <d v="2019-04-30T05:00:00"/>
    <x v="30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x v="3"/>
    <n v="184.42857142857144"/>
    <n v="64.95597484276729"/>
    <x v="443"/>
    <d v="2015-05-20T05:00:00"/>
    <x v="1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x v="1"/>
    <n v="285.80555555555554"/>
    <n v="27.00524934383202"/>
    <x v="315"/>
    <d v="2016-12-19T06:00:00"/>
    <x v="34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x v="1"/>
    <n v="319"/>
    <n v="50.97422680412371"/>
    <x v="444"/>
    <d v="2012-05-02T05:00:00"/>
    <x v="14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x v="2"/>
    <n v="39.234070221066318"/>
    <n v="104.94260869565217"/>
    <x v="445"/>
    <d v="2019-05-04T05:00:00"/>
    <x v="40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x v="3"/>
    <n v="178.14000000000001"/>
    <n v="84.028301886792448"/>
    <x v="446"/>
    <d v="2018-06-27T05:00:00"/>
    <x v="5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x v="1"/>
    <n v="365.15"/>
    <n v="102.85915492957747"/>
    <x v="447"/>
    <d v="2014-12-17T06:00:00"/>
    <x v="5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x v="3"/>
    <n v="113.94594594594594"/>
    <n v="39.962085308056871"/>
    <x v="448"/>
    <d v="2013-06-29T05:00:00"/>
    <x v="3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x v="2"/>
    <n v="29.828720626631856"/>
    <n v="51.001785714285717"/>
    <x v="342"/>
    <d v="2018-08-16T05:00:00"/>
    <x v="8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x v="3"/>
    <n v="54.270588235294113"/>
    <n v="40.823008849557525"/>
    <x v="449"/>
    <d v="2011-07-23T05:00:00"/>
    <x v="11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x v="2"/>
    <n v="236.34156976744185"/>
    <n v="58.999637155297535"/>
    <x v="450"/>
    <d v="2015-03-21T05:00:00"/>
    <x v="10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x v="1"/>
    <n v="512.91666666666663"/>
    <n v="71.156069364161851"/>
    <x v="451"/>
    <d v="2017-07-31T05:00:00"/>
    <x v="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x v="3"/>
    <n v="100.65116279069768"/>
    <n v="99.494252873563212"/>
    <x v="452"/>
    <d v="2010-03-20T05:00:00"/>
    <x v="29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x v="2"/>
    <n v="81.348423194303152"/>
    <n v="103.98634590377114"/>
    <x v="453"/>
    <d v="2014-11-12T06:00:00"/>
    <x v="23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x v="1"/>
    <n v="16.404761904761905"/>
    <n v="76.555555555555557"/>
    <x v="454"/>
    <d v="2012-03-06T06:00:00"/>
    <x v="4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x v="2"/>
    <n v="52.774617067833695"/>
    <n v="87.068592057761734"/>
    <x v="455"/>
    <d v="2019-12-19T06:00:00"/>
    <x v="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x v="4"/>
    <n v="260.20608108108109"/>
    <n v="48.99554707379135"/>
    <x v="456"/>
    <d v="2014-09-22T05:00:00"/>
    <x v="6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x v="2"/>
    <n v="30.73289183222958"/>
    <n v="42.969135802469133"/>
    <x v="457"/>
    <d v="2019-07-21T05:00:00"/>
    <x v="44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x v="3"/>
    <n v="13.5"/>
    <n v="33.428571428571431"/>
    <x v="458"/>
    <d v="2018-03-24T05:00:00"/>
    <x v="16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x v="2"/>
    <n v="178.62556663644605"/>
    <n v="83.982949701619773"/>
    <x v="459"/>
    <d v="2017-05-23T05:00:00"/>
    <x v="25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x v="3"/>
    <n v="220.0566037735849"/>
    <n v="101.41739130434783"/>
    <x v="460"/>
    <d v="2016-02-20T06:00:00"/>
    <x v="0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x v="3"/>
    <n v="101.5108695652174"/>
    <n v="109.87058823529412"/>
    <x v="461"/>
    <d v="2010-08-21T05:00:00"/>
    <x v="20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x v="1"/>
    <n v="191.5"/>
    <n v="31.916666666666668"/>
    <x v="462"/>
    <d v="2019-11-24T06:00:00"/>
    <x v="34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x v="2"/>
    <n v="305.34683098591546"/>
    <n v="70.993450675399103"/>
    <x v="463"/>
    <d v="2013-07-27T05:00:00"/>
    <x v="28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x v="2"/>
    <n v="23.995287958115181"/>
    <n v="77.026890756302521"/>
    <x v="464"/>
    <d v="2010-07-12T05:00:00"/>
    <x v="43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x v="0"/>
    <n v="723.77777777777771"/>
    <n v="101.78125"/>
    <x v="465"/>
    <d v="2019-07-12T05:00:00"/>
    <x v="3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x v="1"/>
    <n v="547.36"/>
    <n v="51.059701492537314"/>
    <x v="466"/>
    <d v="2012-03-23T05:00:00"/>
    <x v="5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x v="1"/>
    <n v="414.49999999999994"/>
    <n v="68.02051282051282"/>
    <x v="467"/>
    <d v="2014-06-14T05:00:00"/>
    <x v="3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x v="2"/>
    <n v="0.90696409140369971"/>
    <n v="30.87037037037037"/>
    <x v="468"/>
    <d v="2017-06-07T05:00:00"/>
    <x v="0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x v="3"/>
    <n v="34.173469387755098"/>
    <n v="27.908333333333335"/>
    <x v="469"/>
    <d v="2016-12-20T06:00:00"/>
    <x v="14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x v="2"/>
    <n v="23.948810754912099"/>
    <n v="79.994818652849744"/>
    <x v="470"/>
    <d v="2015-01-03T06:00:00"/>
    <x v="1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x v="2"/>
    <n v="48.072649572649574"/>
    <n v="38.003378378378379"/>
    <x v="471"/>
    <d v="2016-03-20T05:00:00"/>
    <x v="20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x v="0"/>
    <n v="0"/>
    <s v="NA"/>
    <x v="472"/>
    <d v="2013-05-29T05:00:00"/>
    <x v="21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x v="2"/>
    <n v="70.145182291666657"/>
    <n v="59.990534521158132"/>
    <x v="473"/>
    <d v="2013-03-14T05:00:00"/>
    <x v="1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x v="1"/>
    <n v="529.92307692307691"/>
    <n v="37.037634408602152"/>
    <x v="474"/>
    <d v="2012-08-25T05:00:00"/>
    <x v="41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x v="4"/>
    <n v="180.32549019607845"/>
    <n v="99.963043478260872"/>
    <x v="72"/>
    <d v="2015-07-21T05:00:00"/>
    <x v="18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x v="3"/>
    <n v="92.320000000000007"/>
    <n v="111.6774193548387"/>
    <x v="443"/>
    <d v="2015-05-19T05:00:00"/>
    <x v="5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x v="2"/>
    <n v="13.901001112347053"/>
    <n v="36.014409221902014"/>
    <x v="475"/>
    <d v="2013-04-19T05:00:00"/>
    <x v="23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x v="7"/>
    <n v="927.07777777777767"/>
    <n v="66.010284810126578"/>
    <x v="81"/>
    <d v="2017-12-10T06:00:00"/>
    <x v="0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x v="1"/>
    <n v="39.857142857142861"/>
    <n v="44.05263157894737"/>
    <x v="476"/>
    <d v="2013-05-28T05:00:00"/>
    <x v="6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x v="2"/>
    <n v="112.22929936305732"/>
    <n v="52.999726551818434"/>
    <x v="192"/>
    <d v="2018-08-19T05:00:00"/>
    <x v="13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x v="2"/>
    <n v="70.925816023738875"/>
    <n v="95"/>
    <x v="477"/>
    <d v="2012-05-15T05:00:00"/>
    <x v="39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x v="3"/>
    <n v="119.08974358974358"/>
    <n v="70.908396946564892"/>
    <x v="478"/>
    <d v="2018-06-24T05:00:00"/>
    <x v="47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x v="2"/>
    <n v="24.017591339648174"/>
    <n v="98.060773480662988"/>
    <x v="479"/>
    <d v="2019-08-04T05:00:00"/>
    <x v="39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x v="3"/>
    <n v="139.31868131868131"/>
    <n v="53.046025104602514"/>
    <x v="480"/>
    <d v="2014-07-06T05:00:00"/>
    <x v="5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x v="3"/>
    <n v="39.277108433734945"/>
    <n v="93.142857142857139"/>
    <x v="180"/>
    <d v="2010-09-11T05:00:00"/>
    <x v="1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x v="2"/>
    <n v="22.439077144917089"/>
    <n v="58.945075757575758"/>
    <x v="481"/>
    <d v="2013-12-11T06:00:00"/>
    <x v="20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x v="3"/>
    <n v="55.779069767441861"/>
    <n v="36.067669172932334"/>
    <x v="482"/>
    <d v="2011-12-25T06:00:00"/>
    <x v="1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x v="2"/>
    <n v="42.523125996810208"/>
    <n v="63.030732860520096"/>
    <x v="194"/>
    <d v="2010-09-13T05:00:00"/>
    <x v="53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x v="3"/>
    <n v="112.00000000000001"/>
    <n v="84.717948717948715"/>
    <x v="483"/>
    <d v="2017-05-10T05:00:00"/>
    <x v="20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x v="3"/>
    <n v="7.0681818181818183"/>
    <n v="62.2"/>
    <x v="484"/>
    <d v="2018-02-25T06:00:00"/>
    <x v="1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x v="2"/>
    <n v="101.74563871693867"/>
    <n v="101.97518330513255"/>
    <x v="355"/>
    <d v="2015-01-22T06:00:00"/>
    <x v="26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x v="0"/>
    <n v="425.75"/>
    <n v="106.4375"/>
    <x v="485"/>
    <d v="2019-04-22T05:00:00"/>
    <x v="36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x v="3"/>
    <n v="145.53947368421052"/>
    <n v="29.975609756097562"/>
    <x v="486"/>
    <d v="2016-08-29T05:00:00"/>
    <x v="8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x v="2"/>
    <n v="32.453465346534657"/>
    <n v="85.806282722513089"/>
    <x v="487"/>
    <d v="2012-07-15T05:00:00"/>
    <x v="10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x v="0"/>
    <n v="700.33333333333326"/>
    <n v="70.82022471910112"/>
    <x v="488"/>
    <d v="2010-03-09T06:00:00"/>
    <x v="20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x v="2"/>
    <n v="83.904860392967933"/>
    <n v="40.998484082870135"/>
    <x v="489"/>
    <d v="2010-05-09T05:00:00"/>
    <x v="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x v="1"/>
    <n v="84.19047619047619"/>
    <n v="28.063492063492063"/>
    <x v="490"/>
    <d v="2010-11-27T06:00:00"/>
    <x v="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x v="3"/>
    <n v="155.95180722891567"/>
    <n v="88.054421768707485"/>
    <x v="312"/>
    <d v="2016-02-01T06:00:00"/>
    <x v="22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x v="2"/>
    <n v="99.619450317124731"/>
    <n v="31"/>
    <x v="491"/>
    <d v="2016-03-12T06:00:00"/>
    <x v="38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x v="3"/>
    <n v="80.300000000000011"/>
    <n v="90.337500000000006"/>
    <x v="492"/>
    <d v="2014-01-07T06:00:00"/>
    <x v="32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x v="3"/>
    <n v="11.254901960784313"/>
    <n v="63.777777777777779"/>
    <x v="493"/>
    <d v="2014-06-07T05:00:00"/>
    <x v="21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x v="2"/>
    <n v="91.740952380952379"/>
    <n v="53.995515695067262"/>
    <x v="494"/>
    <d v="2010-09-14T05:00:00"/>
    <x v="26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x v="2"/>
    <n v="95.521156936261391"/>
    <n v="48.993956043956047"/>
    <x v="495"/>
    <d v="2014-01-06T06:00:00"/>
    <x v="54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x v="1"/>
    <n v="502.87499999999994"/>
    <n v="63.857142857142854"/>
    <x v="496"/>
    <d v="2018-01-26T06:00:00"/>
    <x v="5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x v="2"/>
    <n v="159.24394463667818"/>
    <n v="82.996393146979258"/>
    <x v="497"/>
    <d v="2013-08-29T05:00:00"/>
    <x v="3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x v="2"/>
    <n v="15.022446689113355"/>
    <n v="55.08230452674897"/>
    <x v="498"/>
    <d v="2018-08-18T05:00:00"/>
    <x v="5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x v="1"/>
    <n v="482.03846153846149"/>
    <n v="62.044554455445542"/>
    <x v="499"/>
    <d v="2018-06-10T05:00:00"/>
    <x v="1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x v="3"/>
    <n v="149.96938775510205"/>
    <n v="104.97857142857143"/>
    <x v="500"/>
    <d v="2010-09-19T05:00:00"/>
    <x v="28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x v="2"/>
    <n v="117.22156398104266"/>
    <n v="94.044676806083643"/>
    <x v="501"/>
    <d v="2018-09-22T05:00:00"/>
    <x v="19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x v="2"/>
    <n v="37.695968274950431"/>
    <n v="44.007716049382715"/>
    <x v="502"/>
    <d v="2013-10-08T05:00:00"/>
    <x v="30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x v="3"/>
    <n v="72.653061224489804"/>
    <n v="92.467532467532465"/>
    <x v="503"/>
    <d v="2019-07-07T05:00:00"/>
    <x v="8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x v="3"/>
    <n v="265.98113207547169"/>
    <n v="57.072874493927124"/>
    <x v="504"/>
    <d v="2018-05-27T05:00:00"/>
    <x v="12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x v="2"/>
    <n v="24.205617977528089"/>
    <n v="109.07848101265823"/>
    <x v="505"/>
    <d v="2015-07-06T05:00:00"/>
    <x v="28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x v="2"/>
    <n v="2.5064935064935066"/>
    <n v="39.387755102040813"/>
    <x v="506"/>
    <d v="2016-02-21T06:00:00"/>
    <x v="31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x v="2"/>
    <n v="16.329799764428738"/>
    <n v="77.022222222222226"/>
    <x v="507"/>
    <d v="2013-09-26T05:00:00"/>
    <x v="1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x v="1"/>
    <n v="276.5"/>
    <n v="92.166666666666671"/>
    <x v="508"/>
    <d v="2016-01-21T06:00:00"/>
    <x v="35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x v="2"/>
    <n v="88.803571428571431"/>
    <n v="61.007063197026021"/>
    <x v="509"/>
    <d v="2020-01-14T06:00:00"/>
    <x v="18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x v="1"/>
    <n v="163.57142857142856"/>
    <n v="78.068181818181813"/>
    <x v="510"/>
    <d v="2018-09-20T05:00:00"/>
    <x v="36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x v="1"/>
    <n v="969"/>
    <n v="80.75"/>
    <x v="511"/>
    <d v="2015-02-06T06:00:00"/>
    <x v="10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x v="2"/>
    <n v="270.91376701966715"/>
    <n v="59.991289782244557"/>
    <x v="512"/>
    <d v="2016-04-14T05:00:00"/>
    <x v="35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x v="4"/>
    <n v="284.21355932203392"/>
    <n v="110.03018372703411"/>
    <x v="513"/>
    <d v="2013-06-06T05:00:00"/>
    <x v="29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x v="0"/>
    <n v="4"/>
    <n v="4"/>
    <x v="514"/>
    <d v="2012-03-21T05:00:00"/>
    <x v="13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x v="2"/>
    <n v="58.6329816768462"/>
    <n v="37.99856063332134"/>
    <x v="515"/>
    <d v="2015-01-29T06:00:00"/>
    <x v="2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x v="3"/>
    <n v="98.51111111111112"/>
    <n v="96.369565217391298"/>
    <x v="516"/>
    <d v="2016-11-28T06:00:00"/>
    <x v="1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x v="2"/>
    <n v="43.975381008206334"/>
    <n v="72.978599221789878"/>
    <x v="517"/>
    <d v="2011-01-03T06:00:00"/>
    <x v="5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x v="3"/>
    <n v="151.66315789473683"/>
    <n v="26.007220216606498"/>
    <x v="518"/>
    <d v="2016-12-25T06:00:00"/>
    <x v="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x v="3"/>
    <n v="223.63492063492063"/>
    <n v="104.36296296296297"/>
    <x v="519"/>
    <d v="2014-05-03T05:00:00"/>
    <x v="52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x v="3"/>
    <n v="239.75"/>
    <n v="102.18852459016394"/>
    <x v="520"/>
    <d v="2011-09-13T05:00:00"/>
    <x v="3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x v="3"/>
    <n v="199.33333333333334"/>
    <n v="54.117647058823529"/>
    <x v="521"/>
    <d v="2015-10-05T05:00:00"/>
    <x v="36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x v="3"/>
    <n v="137.34482758620689"/>
    <n v="63.222222222222221"/>
    <x v="522"/>
    <d v="2016-04-07T05:00:00"/>
    <x v="58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x v="2"/>
    <n v="100.9696106362773"/>
    <n v="104.03228962818004"/>
    <x v="523"/>
    <d v="2016-08-09T05:00:00"/>
    <x v="3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x v="8"/>
    <n v="794.16"/>
    <n v="49.994334277620396"/>
    <x v="524"/>
    <d v="2011-12-28T06:00:00"/>
    <x v="2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x v="1"/>
    <n v="369.7"/>
    <n v="56.015151515151516"/>
    <x v="525"/>
    <d v="2011-10-19T05:00:00"/>
    <x v="1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x v="3"/>
    <n v="12.818181818181817"/>
    <n v="48.807692307692307"/>
    <x v="188"/>
    <d v="2019-03-14T05:00:00"/>
    <x v="1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x v="1"/>
    <n v="138.02702702702703"/>
    <n v="60.082352941176474"/>
    <x v="526"/>
    <d v="2018-12-03T06:00:00"/>
    <x v="18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x v="2"/>
    <n v="83.813278008298752"/>
    <n v="78.990502793296088"/>
    <x v="527"/>
    <d v="2015-03-23T05:00:00"/>
    <x v="9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x v="2"/>
    <n v="204.60063224446787"/>
    <n v="53.99499443826474"/>
    <x v="528"/>
    <d v="2011-12-05T06:00:00"/>
    <x v="18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x v="3"/>
    <n v="44.344086021505376"/>
    <n v="111.45945945945945"/>
    <x v="522"/>
    <d v="2016-03-18T05:00:00"/>
    <x v="19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x v="3"/>
    <n v="218.60294117647058"/>
    <n v="60.922131147540981"/>
    <x v="529"/>
    <d v="2014-07-12T05:00:00"/>
    <x v="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x v="2"/>
    <n v="186.03314917127071"/>
    <n v="26.0015444015444"/>
    <x v="530"/>
    <d v="2010-08-29T05:00:00"/>
    <x v="32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x v="8"/>
    <n v="237.33830845771143"/>
    <n v="80.993208828522924"/>
    <x v="531"/>
    <d v="2011-01-23T06:00:00"/>
    <x v="10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x v="6"/>
    <n v="305.65384615384613"/>
    <n v="34.995963302752294"/>
    <x v="515"/>
    <d v="2014-12-26T06:00:00"/>
    <x v="8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x v="1"/>
    <n v="94.142857142857139"/>
    <n v="94.142857142857139"/>
    <x v="532"/>
    <d v="2015-08-05T05:00:00"/>
    <x v="37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x v="3"/>
    <n v="54.400000000000006"/>
    <n v="52.085106382978722"/>
    <x v="533"/>
    <d v="2015-10-14T05:00:00"/>
    <x v="30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x v="3"/>
    <n v="111.88059701492537"/>
    <n v="24.986666666666668"/>
    <x v="409"/>
    <d v="2014-05-04T05:00:00"/>
    <x v="1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x v="1"/>
    <n v="369.14814814814815"/>
    <n v="69.215277777777771"/>
    <x v="534"/>
    <d v="2019-12-17T06:00:00"/>
    <x v="39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x v="2"/>
    <n v="62.930372148859547"/>
    <n v="93.944444444444443"/>
    <x v="53"/>
    <d v="2014-05-23T05:00:00"/>
    <x v="36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x v="3"/>
    <n v="64.927835051546396"/>
    <n v="98.40625"/>
    <x v="535"/>
    <d v="2017-11-18T06:00:00"/>
    <x v="0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x v="3"/>
    <n v="18.853658536585368"/>
    <n v="41.783783783783782"/>
    <x v="536"/>
    <d v="2011-04-06T05:00:00"/>
    <x v="28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x v="2"/>
    <n v="16.754404145077721"/>
    <n v="65.991836734693877"/>
    <x v="537"/>
    <d v="2011-12-04T06:00:00"/>
    <x v="36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x v="3"/>
    <n v="101.11290322580646"/>
    <n v="72.05747126436782"/>
    <x v="538"/>
    <d v="2011-08-19T05:00:00"/>
    <x v="10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x v="10"/>
    <n v="341.5022831050228"/>
    <n v="48.003209242618745"/>
    <x v="539"/>
    <d v="2014-03-06T06:00:00"/>
    <x v="9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x v="3"/>
    <n v="64.016666666666666"/>
    <n v="54.098591549295776"/>
    <x v="540"/>
    <d v="2011-05-14T05:00:00"/>
    <x v="1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x v="3"/>
    <n v="52.080459770114942"/>
    <n v="107.88095238095238"/>
    <x v="505"/>
    <d v="2015-06-15T05:00:00"/>
    <x v="20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x v="7"/>
    <n v="322.40211640211641"/>
    <n v="67.034103410341032"/>
    <x v="541"/>
    <d v="2012-03-08T06:00:00"/>
    <x v="0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x v="2"/>
    <n v="119.50810185185186"/>
    <n v="64.01425914445133"/>
    <x v="542"/>
    <d v="2012-05-09T05:00:00"/>
    <x v="26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x v="3"/>
    <n v="146.79775280898878"/>
    <n v="96.066176470588232"/>
    <x v="543"/>
    <d v="2010-03-28T05:00:00"/>
    <x v="39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x v="0"/>
    <n v="950.57142857142856"/>
    <n v="51.184615384615384"/>
    <x v="544"/>
    <d v="2010-12-06T06:00:00"/>
    <x v="27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x v="3"/>
    <n v="72.893617021276597"/>
    <n v="43.92307692307692"/>
    <x v="35"/>
    <d v="2019-03-12T05:00:00"/>
    <x v="45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x v="2"/>
    <n v="79.008248730964468"/>
    <n v="91.021198830409361"/>
    <x v="152"/>
    <d v="2010-04-25T05:00:00"/>
    <x v="52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x v="3"/>
    <n v="64.721518987341781"/>
    <n v="50.127450980392155"/>
    <x v="545"/>
    <d v="2015-07-12T05:00:00"/>
    <x v="34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x v="3"/>
    <n v="82.028169014084511"/>
    <n v="67.720930232558146"/>
    <x v="546"/>
    <d v="2015-01-01T06:00:00"/>
    <x v="4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x v="0"/>
    <n v="1037.6666666666667"/>
    <n v="61.03921568627451"/>
    <x v="547"/>
    <d v="2010-07-24T05:00:00"/>
    <x v="39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x v="2"/>
    <n v="12.910076530612244"/>
    <n v="80.011857707509876"/>
    <x v="548"/>
    <d v="2014-06-08T05:00:00"/>
    <x v="29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x v="2"/>
    <n v="154.84210526315789"/>
    <n v="47.001497753369947"/>
    <x v="549"/>
    <d v="2014-04-08T05:00:00"/>
    <x v="35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x v="2"/>
    <n v="7.0991735537190088"/>
    <n v="71.127388535031841"/>
    <x v="550"/>
    <d v="2016-06-30T05:00:00"/>
    <x v="36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x v="2"/>
    <n v="208.52773826458036"/>
    <n v="89.99079189686924"/>
    <x v="551"/>
    <d v="2010-04-06T05:00:00"/>
    <x v="13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x v="3"/>
    <n v="99.683544303797461"/>
    <n v="43.032786885245905"/>
    <x v="552"/>
    <d v="2016-03-12T06:00:00"/>
    <x v="34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x v="2"/>
    <n v="201.59756097560978"/>
    <n v="67.997714808043881"/>
    <x v="462"/>
    <d v="2019-12-05T06:00:00"/>
    <x v="42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x v="2"/>
    <n v="162.09032258064516"/>
    <n v="73.004566210045667"/>
    <x v="553"/>
    <d v="2010-07-14T05:00:00"/>
    <x v="41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x v="2"/>
    <n v="3.6436208125445471"/>
    <n v="62.341463414634148"/>
    <x v="554"/>
    <d v="2015-02-20T06:00:00"/>
    <x v="9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x v="0"/>
    <n v="5"/>
    <n v="5"/>
    <x v="555"/>
    <d v="2013-08-11T05:00:00"/>
    <x v="10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x v="3"/>
    <n v="206.63492063492063"/>
    <n v="67.103092783505161"/>
    <x v="548"/>
    <d v="2014-06-16T05:00:00"/>
    <x v="0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x v="2"/>
    <n v="128.23628691983123"/>
    <n v="79.978947368421046"/>
    <x v="62"/>
    <d v="2015-06-16T05:00:00"/>
    <x v="4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x v="3"/>
    <n v="119.66037735849055"/>
    <n v="62.176470588235297"/>
    <x v="556"/>
    <d v="2019-05-15T05:00:00"/>
    <x v="11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x v="2"/>
    <n v="170.73055242390078"/>
    <n v="53.005950297514879"/>
    <x v="557"/>
    <d v="2011-02-12T06:00:00"/>
    <x v="13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x v="1"/>
    <n v="187.21212121212122"/>
    <n v="57.738317757009348"/>
    <x v="27"/>
    <d v="2015-11-13T06:00:00"/>
    <x v="44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x v="1"/>
    <n v="188.38235294117646"/>
    <n v="40.03125"/>
    <x v="558"/>
    <d v="2016-03-18T05:00:00"/>
    <x v="4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x v="2"/>
    <n v="131.29869186046511"/>
    <n v="81.016591928251117"/>
    <x v="559"/>
    <d v="2014-03-25T05:00:00"/>
    <x v="1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x v="1"/>
    <n v="283.97435897435901"/>
    <n v="35.047468354430379"/>
    <x v="426"/>
    <d v="2019-03-10T06:00:00"/>
    <x v="3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x v="9"/>
    <n v="120.41999999999999"/>
    <n v="102.92307692307692"/>
    <x v="560"/>
    <d v="2019-02-02T06:00:00"/>
    <x v="0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x v="10"/>
    <n v="419.0560747663551"/>
    <n v="27.998126756166094"/>
    <x v="561"/>
    <d v="2012-12-30T06:00:00"/>
    <x v="26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x v="3"/>
    <n v="13.853658536585368"/>
    <n v="75.733333333333334"/>
    <x v="562"/>
    <d v="2013-08-06T05:00:00"/>
    <x v="10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x v="3"/>
    <n v="139.43548387096774"/>
    <n v="45.026041666666664"/>
    <x v="563"/>
    <d v="2010-11-15T06:00:00"/>
    <x v="19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x v="1"/>
    <n v="174"/>
    <n v="73.615384615384613"/>
    <x v="564"/>
    <d v="2017-09-04T05:00:00"/>
    <x v="29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x v="4"/>
    <n v="155.49056603773585"/>
    <n v="56.991701244813278"/>
    <x v="565"/>
    <d v="2017-01-29T06:00:00"/>
    <x v="42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x v="3"/>
    <n v="170.44705882352943"/>
    <n v="85.223529411764702"/>
    <x v="566"/>
    <d v="2016-05-09T05:00:00"/>
    <x v="39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x v="3"/>
    <n v="189.515625"/>
    <n v="50.962184873949582"/>
    <x v="567"/>
    <d v="2013-09-21T05:00:00"/>
    <x v="5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x v="1"/>
    <n v="249.71428571428572"/>
    <n v="63.563636363636363"/>
    <x v="568"/>
    <d v="2014-06-14T05:00:00"/>
    <x v="39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x v="2"/>
    <n v="48.860523665659613"/>
    <n v="80.999165275459092"/>
    <x v="569"/>
    <d v="2013-05-23T05:00:00"/>
    <x v="13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x v="2"/>
    <n v="28.461970393057683"/>
    <n v="86.044753086419746"/>
    <x v="570"/>
    <d v="2011-05-07T05:00:00"/>
    <x v="5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x v="1"/>
    <n v="268.02325581395348"/>
    <n v="90.0390625"/>
    <x v="571"/>
    <d v="2016-07-12T05:00:00"/>
    <x v="3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x v="4"/>
    <n v="619.80078125"/>
    <n v="74.006063432835816"/>
    <x v="572"/>
    <d v="2016-09-18T05:00:00"/>
    <x v="20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x v="2"/>
    <n v="3.1301587301587301"/>
    <n v="92.4375"/>
    <x v="573"/>
    <d v="2018-05-11T05:00:00"/>
    <x v="28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x v="2"/>
    <n v="159.92152704135739"/>
    <n v="55.999257333828446"/>
    <x v="574"/>
    <d v="2015-07-21T05:00:00"/>
    <x v="20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x v="3"/>
    <n v="279.39215686274508"/>
    <n v="32.983796296296298"/>
    <x v="511"/>
    <d v="2015-01-31T06:00:00"/>
    <x v="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x v="3"/>
    <n v="77.373333333333335"/>
    <n v="93.596774193548384"/>
    <x v="575"/>
    <d v="2020-02-10T06:00:00"/>
    <x v="26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x v="3"/>
    <n v="206.32812500000003"/>
    <n v="69.867724867724874"/>
    <x v="576"/>
    <d v="2010-10-07T05:00:00"/>
    <x v="29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x v="1"/>
    <n v="694.25"/>
    <n v="72.129870129870127"/>
    <x v="577"/>
    <d v="2010-07-10T05:00:00"/>
    <x v="4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x v="1"/>
    <n v="151.78947368421052"/>
    <n v="30.041666666666668"/>
    <x v="578"/>
    <d v="2010-10-07T05:00:00"/>
    <x v="36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x v="2"/>
    <n v="64.58207217694995"/>
    <n v="73.968000000000004"/>
    <x v="579"/>
    <d v="2016-07-08T05:00:00"/>
    <x v="1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x v="3"/>
    <n v="62.873684210526314"/>
    <n v="68.65517241379311"/>
    <x v="580"/>
    <d v="2019-05-12T05:00:00"/>
    <x v="4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x v="2"/>
    <n v="310.39864864864865"/>
    <n v="59.992164544564154"/>
    <x v="581"/>
    <d v="2019-03-30T05:00:00"/>
    <x v="3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x v="2"/>
    <n v="42.859916782246884"/>
    <n v="111.15827338129496"/>
    <x v="582"/>
    <d v="2014-11-20T06:00:00"/>
    <x v="42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x v="3"/>
    <n v="83.119402985074629"/>
    <n v="53.038095238095238"/>
    <x v="336"/>
    <d v="2015-11-11T06:00:00"/>
    <x v="3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x v="2"/>
    <n v="78.531302876480552"/>
    <n v="55.985524728588658"/>
    <x v="583"/>
    <d v="2017-04-08T05:00:00"/>
    <x v="26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x v="2"/>
    <n v="114.09352517985612"/>
    <n v="69.986760812003524"/>
    <x v="584"/>
    <d v="2013-03-13T05:00:00"/>
    <x v="48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x v="2"/>
    <n v="64.537683358624179"/>
    <n v="48.998079877112133"/>
    <x v="585"/>
    <d v="2012-03-03T06:00:00"/>
    <x v="32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x v="3"/>
    <n v="79.411764705882348"/>
    <n v="103.84615384615384"/>
    <x v="586"/>
    <d v="2016-11-22T06:00:00"/>
    <x v="9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x v="2"/>
    <n v="11.419117647058824"/>
    <n v="99.127659574468083"/>
    <x v="587"/>
    <d v="2010-08-08T05:00:00"/>
    <x v="10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x v="3"/>
    <n v="56.186046511627907"/>
    <n v="107.37777777777778"/>
    <x v="588"/>
    <d v="2018-07-28T05:00:00"/>
    <x v="14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x v="2"/>
    <n v="16.501669449081803"/>
    <n v="76.922178988326849"/>
    <x v="589"/>
    <d v="2016-01-21T06:00:00"/>
    <x v="36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x v="3"/>
    <n v="119.96808510638297"/>
    <n v="58.128865979381445"/>
    <x v="590"/>
    <d v="2017-03-20T05:00:00"/>
    <x v="21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x v="3"/>
    <n v="145.45652173913044"/>
    <n v="103.73643410852713"/>
    <x v="591"/>
    <d v="2018-12-26T06:00:00"/>
    <x v="29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x v="9"/>
    <n v="221.38255033557047"/>
    <n v="87.962666666666664"/>
    <x v="592"/>
    <d v="2017-03-19T05:00:00"/>
    <x v="42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x v="2"/>
    <n v="48.396694214876035"/>
    <n v="28"/>
    <x v="593"/>
    <d v="2019-01-03T06:00:00"/>
    <x v="30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x v="2"/>
    <n v="92.911504424778755"/>
    <n v="37.999361294443261"/>
    <x v="594"/>
    <d v="2018-10-17T05:00:00"/>
    <x v="13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x v="2"/>
    <n v="88.599797365754824"/>
    <n v="29.999313893653515"/>
    <x v="595"/>
    <d v="2013-03-24T05:00:00"/>
    <x v="4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x v="1"/>
    <n v="41.4"/>
    <n v="103.5"/>
    <x v="596"/>
    <d v="2018-05-03T05:00:00"/>
    <x v="47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x v="2"/>
    <n v="63.056795131845846"/>
    <n v="85.994467496542185"/>
    <x v="597"/>
    <d v="2017-07-24T05:00:00"/>
    <x v="42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x v="2"/>
    <n v="48.482333607230892"/>
    <n v="98.011627906976742"/>
    <x v="598"/>
    <d v="2010-10-31T05:00:00"/>
    <x v="4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x v="0"/>
    <n v="2"/>
    <n v="2"/>
    <x v="599"/>
    <d v="2014-08-04T05:00:00"/>
    <x v="11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x v="2"/>
    <n v="88.47941026944585"/>
    <n v="44.994570837642193"/>
    <x v="600"/>
    <d v="2014-03-09T06:00:00"/>
    <x v="16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x v="9"/>
    <n v="126.84"/>
    <n v="31.012224938875306"/>
    <x v="601"/>
    <d v="2016-09-17T05:00:00"/>
    <x v="58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x v="0"/>
    <n v="2338.833333333333"/>
    <n v="59.970085470085472"/>
    <x v="602"/>
    <d v="2016-04-10T05:00:00"/>
    <x v="1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x v="11"/>
    <n v="508.38857142857148"/>
    <n v="58.9973474801061"/>
    <x v="335"/>
    <d v="2015-08-29T05:00:00"/>
    <x v="20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x v="3"/>
    <n v="191.47826086956522"/>
    <n v="50.045454545454547"/>
    <x v="603"/>
    <d v="2017-03-15T05:00:00"/>
    <x v="35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x v="2"/>
    <n v="42.127533783783782"/>
    <n v="98.966269841269835"/>
    <x v="604"/>
    <d v="2018-01-02T06:00:00"/>
    <x v="20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x v="9"/>
    <n v="8.24"/>
    <n v="58.857142857142854"/>
    <x v="605"/>
    <d v="2018-01-12T06:00:00"/>
    <x v="30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x v="2"/>
    <n v="60.064638783269963"/>
    <n v="81.010256410256417"/>
    <x v="606"/>
    <d v="2015-09-22T05:00:00"/>
    <x v="19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x v="2"/>
    <n v="47.232808616404313"/>
    <n v="76.013333333333335"/>
    <x v="65"/>
    <d v="2011-01-28T06:00:00"/>
    <x v="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x v="3"/>
    <n v="81.736263736263737"/>
    <n v="96.597402597402592"/>
    <x v="607"/>
    <d v="2015-08-30T05:00:00"/>
    <x v="29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x v="2"/>
    <n v="54.187265917603"/>
    <n v="76.957446808510639"/>
    <x v="608"/>
    <d v="2012-04-27T05:00:00"/>
    <x v="31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x v="3"/>
    <n v="97.868131868131869"/>
    <n v="67.984732824427482"/>
    <x v="609"/>
    <d v="2018-12-13T06:00:00"/>
    <x v="3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x v="9"/>
    <n v="77.239999999999995"/>
    <n v="88.781609195402297"/>
    <x v="610"/>
    <d v="2010-10-30T05:00:00"/>
    <x v="19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x v="2"/>
    <n v="33.464735516372798"/>
    <n v="24.99623706491063"/>
    <x v="541"/>
    <d v="2012-03-01T06:00:00"/>
    <x v="39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x v="3"/>
    <n v="239.58823529411765"/>
    <n v="44.922794117647058"/>
    <x v="611"/>
    <d v="2011-07-23T05:00:00"/>
    <x v="26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x v="1"/>
    <n v="64.032258064516128"/>
    <n v="79.400000000000006"/>
    <x v="612"/>
    <d v="2013-09-05T05:00:00"/>
    <x v="8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x v="3"/>
    <n v="176.15942028985506"/>
    <n v="29.009546539379475"/>
    <x v="613"/>
    <d v="2014-09-19T05:00:00"/>
    <x v="29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x v="4"/>
    <n v="20.33818181818182"/>
    <n v="73.59210526315789"/>
    <x v="614"/>
    <d v="2012-08-13T05:00:00"/>
    <x v="10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x v="5"/>
    <n v="358.64754098360658"/>
    <n v="107.97038864898211"/>
    <x v="615"/>
    <d v="2017-07-05T05:00:00"/>
    <x v="29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x v="7"/>
    <n v="468.85802469135803"/>
    <n v="68.987284287011803"/>
    <x v="90"/>
    <d v="2016-03-08T06:00:00"/>
    <x v="10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x v="2"/>
    <n v="122.05635245901641"/>
    <n v="111.02236719478098"/>
    <x v="616"/>
    <d v="2010-08-04T05:00:00"/>
    <x v="3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x v="2"/>
    <n v="55.931783729156137"/>
    <n v="24.997515808491418"/>
    <x v="617"/>
    <d v="2018-03-31T05:00:00"/>
    <x v="39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x v="3"/>
    <n v="43.660714285714285"/>
    <n v="42.155172413793103"/>
    <x v="618"/>
    <d v="2016-05-06T05:00:00"/>
    <x v="1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x v="2"/>
    <n v="33.53837141183363"/>
    <n v="47.003284072249592"/>
    <x v="619"/>
    <d v="2011-10-05T05:00:00"/>
    <x v="37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x v="3"/>
    <n v="122.97938144329896"/>
    <n v="36.0392749244713"/>
    <x v="620"/>
    <d v="2019-09-18T05:00:00"/>
    <x v="34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x v="2"/>
    <n v="189.74959871589084"/>
    <n v="101.03760683760684"/>
    <x v="621"/>
    <d v="2012-10-05T05:00:00"/>
    <x v="29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x v="3"/>
    <n v="83.622641509433961"/>
    <n v="39.927927927927925"/>
    <x v="622"/>
    <d v="2016-08-29T05:00:00"/>
    <x v="57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x v="2"/>
    <n v="17.968844221105527"/>
    <n v="83.158139534883716"/>
    <x v="35"/>
    <d v="2019-01-21T06:00:00"/>
    <x v="1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x v="1"/>
    <n v="1036.5"/>
    <n v="39.97520661157025"/>
    <x v="623"/>
    <d v="2019-10-23T05:00:00"/>
    <x v="20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x v="2"/>
    <n v="97.405219780219781"/>
    <n v="47.993908629441627"/>
    <x v="624"/>
    <d v="2019-12-16T06:00:00"/>
    <x v="1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x v="2"/>
    <n v="86.386203150461711"/>
    <n v="95.978877489438744"/>
    <x v="625"/>
    <d v="2011-12-27T06:00:00"/>
    <x v="8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x v="3"/>
    <n v="150.16666666666666"/>
    <n v="78.728155339805824"/>
    <x v="626"/>
    <d v="2013-12-20T06:00:00"/>
    <x v="29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x v="1"/>
    <n v="358.43478260869563"/>
    <n v="56.081632653061227"/>
    <x v="627"/>
    <d v="2018-09-18T05:00:00"/>
    <x v="1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x v="1"/>
    <n v="542.85714285714289"/>
    <n v="69.090909090909093"/>
    <x v="628"/>
    <d v="2010-07-19T05:00:00"/>
    <x v="18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x v="2"/>
    <n v="67.500714285714281"/>
    <n v="102.05291576673866"/>
    <x v="629"/>
    <d v="2015-09-16T05:00:00"/>
    <x v="47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x v="3"/>
    <n v="191.74666666666667"/>
    <n v="107.32089552238806"/>
    <x v="630"/>
    <d v="2018-04-07T05:00:00"/>
    <x v="4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x v="1"/>
    <n v="932"/>
    <n v="51.970260223048328"/>
    <x v="631"/>
    <d v="2017-03-15T05:00:00"/>
    <x v="36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x v="1"/>
    <n v="429.27586206896552"/>
    <n v="71.137142857142862"/>
    <x v="632"/>
    <d v="2019-01-26T06:00:00"/>
    <x v="30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x v="3"/>
    <n v="100.65753424657535"/>
    <n v="106.49275362318841"/>
    <x v="633"/>
    <d v="2013-11-10T06:00:00"/>
    <x v="10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x v="1"/>
    <n v="226.61111111111109"/>
    <n v="42.93684210526316"/>
    <x v="634"/>
    <d v="2011-12-03T06:00:00"/>
    <x v="8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x v="3"/>
    <n v="142.38"/>
    <n v="30.037974683544302"/>
    <x v="635"/>
    <d v="2012-10-20T05:00:00"/>
    <x v="0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x v="3"/>
    <n v="90.633333333333326"/>
    <n v="70.623376623376629"/>
    <x v="636"/>
    <d v="2019-07-27T05:00:00"/>
    <x v="42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x v="2"/>
    <n v="63.966740576496676"/>
    <n v="66.016018306636155"/>
    <x v="637"/>
    <d v="2017-11-03T05:00:00"/>
    <x v="0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x v="3"/>
    <n v="84.131868131868131"/>
    <n v="96.911392405063296"/>
    <x v="638"/>
    <d v="2018-01-03T06:00:00"/>
    <x v="22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x v="3"/>
    <n v="133.93478260869566"/>
    <n v="62.867346938775512"/>
    <x v="639"/>
    <d v="2015-11-30T06:00:00"/>
    <x v="30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x v="2"/>
    <n v="59.042047531992694"/>
    <n v="108.98537682789652"/>
    <x v="640"/>
    <d v="2015-04-21T05:00:00"/>
    <x v="5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x v="2"/>
    <n v="152.80062063615205"/>
    <n v="26.999314599040439"/>
    <x v="641"/>
    <d v="2018-04-02T05:00:00"/>
    <x v="1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x v="10"/>
    <n v="446.69121140142522"/>
    <n v="65.004147943311438"/>
    <x v="642"/>
    <d v="2011-12-08T06:00:00"/>
    <x v="26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x v="3"/>
    <n v="84.391891891891888"/>
    <n v="111.51785714285714"/>
    <x v="230"/>
    <d v="2019-06-26T05:00:00"/>
    <x v="5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x v="0"/>
    <n v="3"/>
    <n v="3"/>
    <x v="67"/>
    <d v="2010-02-09T06:00:00"/>
    <x v="16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x v="2"/>
    <n v="175.02692307692308"/>
    <n v="110.99268292682927"/>
    <x v="643"/>
    <d v="2011-04-03T05:00:00"/>
    <x v="34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x v="3"/>
    <n v="54.137931034482754"/>
    <n v="56.746987951807228"/>
    <x v="644"/>
    <d v="2013-07-27T05:00:00"/>
    <x v="20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x v="2"/>
    <n v="311.87381703470032"/>
    <n v="97.020608439646708"/>
    <x v="645"/>
    <d v="2012-05-08T05:00:00"/>
    <x v="0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x v="3"/>
    <n v="122.78160919540231"/>
    <n v="92.08620689655173"/>
    <x v="646"/>
    <d v="2016-07-19T05:00:00"/>
    <x v="16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x v="2"/>
    <n v="99.026517383618156"/>
    <n v="82.986666666666665"/>
    <x v="626"/>
    <d v="2013-12-15T06:00:00"/>
    <x v="3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x v="2"/>
    <n v="127.84686346863469"/>
    <n v="103.03791821561339"/>
    <x v="647"/>
    <d v="2019-01-14T06:00:00"/>
    <x v="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x v="3"/>
    <n v="158.61643835616439"/>
    <n v="68.922619047619051"/>
    <x v="159"/>
    <d v="2019-01-13T06:00:00"/>
    <x v="38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x v="1"/>
    <n v="707.05882352941171"/>
    <n v="87.737226277372258"/>
    <x v="648"/>
    <d v="2017-06-01T05:00:00"/>
    <x v="39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x v="3"/>
    <n v="142.38775510204081"/>
    <n v="75.021505376344081"/>
    <x v="267"/>
    <d v="2012-04-26T05:00:00"/>
    <x v="34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x v="1"/>
    <n v="147.86046511627907"/>
    <n v="50.863999999999997"/>
    <x v="649"/>
    <d v="2018-07-21T05:00:00"/>
    <x v="34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x v="3"/>
    <n v="20.322580645161288"/>
    <n v="90"/>
    <x v="248"/>
    <d v="2016-01-26T06:00:00"/>
    <x v="1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x v="0"/>
    <n v="1840.625"/>
    <n v="72.896039603960389"/>
    <x v="571"/>
    <d v="2016-08-18T05:00:00"/>
    <x v="44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x v="3"/>
    <n v="161.94202898550725"/>
    <n v="108.48543689320388"/>
    <x v="650"/>
    <d v="2016-09-03T05:00:00"/>
    <x v="10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x v="11"/>
    <n v="472.82077922077923"/>
    <n v="101.98095238095237"/>
    <x v="1"/>
    <d v="2014-08-20T05:00:00"/>
    <x v="5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x v="2"/>
    <n v="24.466101694915253"/>
    <n v="44.009146341463413"/>
    <x v="651"/>
    <d v="2010-08-12T05:00:00"/>
    <x v="20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x v="1"/>
    <n v="517.65"/>
    <n v="65.942675159235662"/>
    <x v="652"/>
    <d v="2013-08-07T05:00:00"/>
    <x v="21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x v="3"/>
    <n v="247.64285714285714"/>
    <n v="24.987387387387386"/>
    <x v="653"/>
    <d v="2011-09-12T05:00:00"/>
    <x v="13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x v="3"/>
    <n v="100.20481927710843"/>
    <n v="28.003367003367003"/>
    <x v="654"/>
    <d v="2013-07-13T05:00:00"/>
    <x v="28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x v="3"/>
    <n v="153"/>
    <n v="85.829268292682926"/>
    <x v="655"/>
    <d v="2012-06-09T05:00:00"/>
    <x v="4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x v="3"/>
    <n v="37.091954022988503"/>
    <n v="84.921052631578945"/>
    <x v="656"/>
    <d v="2018-03-07T06:00:00"/>
    <x v="26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x v="2"/>
    <n v="4.392394822006473"/>
    <n v="90.483333333333334"/>
    <x v="657"/>
    <d v="2018-04-10T05:00:00"/>
    <x v="8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x v="5"/>
    <n v="156.50721649484535"/>
    <n v="25.00197628458498"/>
    <x v="265"/>
    <d v="2017-12-03T06:00:00"/>
    <x v="11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x v="1"/>
    <n v="270.40816326530609"/>
    <n v="92.013888888888886"/>
    <x v="658"/>
    <d v="2016-03-23T05:00:00"/>
    <x v="13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x v="3"/>
    <n v="134.05952380952382"/>
    <n v="93.066115702479337"/>
    <x v="659"/>
    <d v="2014-10-24T05:00:00"/>
    <x v="1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x v="2"/>
    <n v="50.398033126293996"/>
    <n v="61.008145363408524"/>
    <x v="660"/>
    <d v="2014-11-17T06:00:00"/>
    <x v="1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x v="2"/>
    <n v="88.815837937384899"/>
    <n v="92.036259541984734"/>
    <x v="661"/>
    <d v="2010-10-31T05:00:00"/>
    <x v="8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x v="3"/>
    <n v="165"/>
    <n v="81.132596685082873"/>
    <x v="4"/>
    <d v="2019-03-19T05:00:00"/>
    <x v="50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x v="1"/>
    <n v="17.5"/>
    <n v="73.5"/>
    <x v="662"/>
    <d v="2016-06-05T05:00:00"/>
    <x v="4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x v="3"/>
    <n v="185.66071428571428"/>
    <n v="85.221311475409834"/>
    <x v="663"/>
    <d v="2013-02-06T06:00:00"/>
    <x v="1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x v="4"/>
    <n v="412.6631944444444"/>
    <n v="110.96825396825396"/>
    <x v="664"/>
    <d v="2015-05-29T05:00:00"/>
    <x v="8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x v="3"/>
    <n v="90.25"/>
    <n v="32.968036529680369"/>
    <x v="665"/>
    <d v="2017-07-24T05:00:00"/>
    <x v="5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x v="2"/>
    <n v="91.984615384615381"/>
    <n v="96.005352363960753"/>
    <x v="666"/>
    <d v="2017-04-14T05:00:00"/>
    <x v="19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x v="7"/>
    <n v="527.00632911392404"/>
    <n v="84.96632653061225"/>
    <x v="43"/>
    <d v="2014-08-06T05:00:00"/>
    <x v="3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x v="1"/>
    <n v="319.14285714285711"/>
    <n v="25.007462686567163"/>
    <x v="667"/>
    <d v="2017-02-09T06:00:00"/>
    <x v="10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x v="11"/>
    <n v="354.18867924528303"/>
    <n v="65.998995479658461"/>
    <x v="668"/>
    <d v="2016-04-06T05:00:00"/>
    <x v="34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x v="3"/>
    <n v="32.896103896103895"/>
    <n v="87.34482758620689"/>
    <x v="669"/>
    <d v="2015-02-24T06:00:00"/>
    <x v="3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x v="1"/>
    <n v="135.8918918918919"/>
    <n v="27.933333333333334"/>
    <x v="670"/>
    <d v="2016-11-23T06:00:00"/>
    <x v="10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x v="2"/>
    <n v="2.0843373493975905"/>
    <n v="103.8"/>
    <x v="671"/>
    <d v="2014-12-08T06:00:00"/>
    <x v="12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x v="9"/>
    <n v="61"/>
    <n v="31.937172774869111"/>
    <x v="672"/>
    <d v="2012-06-30T05:00:00"/>
    <x v="5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x v="3"/>
    <n v="30.037735849056602"/>
    <n v="99.5"/>
    <x v="673"/>
    <d v="2017-02-06T06:00:00"/>
    <x v="36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x v="1"/>
    <n v="1179.1666666666665"/>
    <n v="108.84615384615384"/>
    <x v="674"/>
    <d v="2010-05-24T05:00:00"/>
    <x v="5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x v="1"/>
    <n v="1126.0833333333335"/>
    <n v="110.76229508196721"/>
    <x v="675"/>
    <d v="2010-03-02T06:00:00"/>
    <x v="23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x v="1"/>
    <n v="12.923076923076923"/>
    <n v="29.647058823529413"/>
    <x v="676"/>
    <d v="2015-10-27T05:00:00"/>
    <x v="8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x v="1"/>
    <n v="712"/>
    <n v="101.71428571428571"/>
    <x v="342"/>
    <d v="2018-08-12T05:00:00"/>
    <x v="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x v="3"/>
    <n v="30.304347826086957"/>
    <n v="61.5"/>
    <x v="677"/>
    <d v="2010-06-26T05:00:00"/>
    <x v="11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x v="2"/>
    <n v="212.50896057347671"/>
    <n v="35"/>
    <x v="678"/>
    <d v="2011-10-14T05:00:00"/>
    <x v="20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x v="1"/>
    <n v="228.85714285714286"/>
    <n v="40.049999999999997"/>
    <x v="679"/>
    <d v="2010-09-13T05:00:00"/>
    <x v="4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x v="2"/>
    <n v="34.959979476654695"/>
    <n v="110.97231270358306"/>
    <x v="680"/>
    <d v="2010-03-26T05:00:00"/>
    <x v="24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x v="3"/>
    <n v="157.29069767441862"/>
    <n v="36.959016393442624"/>
    <x v="681"/>
    <d v="2014-10-20T05:00:00"/>
    <x v="10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x v="0"/>
    <n v="1"/>
    <n v="1"/>
    <x v="682"/>
    <d v="2010-07-26T05:00:00"/>
    <x v="24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x v="1"/>
    <n v="232.30555555555554"/>
    <n v="30.974074074074075"/>
    <x v="683"/>
    <d v="2016-04-01T05:00:00"/>
    <x v="16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x v="3"/>
    <n v="92.448275862068968"/>
    <n v="47.035087719298247"/>
    <x v="684"/>
    <d v="2010-08-23T05:00:00"/>
    <x v="42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x v="1"/>
    <n v="256.70212765957444"/>
    <n v="88.065693430656935"/>
    <x v="674"/>
    <d v="2010-06-07T05:00:00"/>
    <x v="16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x v="2"/>
    <n v="168.47017045454547"/>
    <n v="37.005616224648989"/>
    <x v="685"/>
    <d v="2012-12-20T06:00:00"/>
    <x v="17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x v="1"/>
    <n v="166.57777777777778"/>
    <n v="26.027777777777779"/>
    <x v="605"/>
    <d v="2018-01-08T06:00:00"/>
    <x v="10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x v="1"/>
    <n v="772.07692307692309"/>
    <n v="67.817567567567565"/>
    <x v="686"/>
    <d v="2015-01-26T06:00:00"/>
    <x v="8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x v="1"/>
    <n v="406.85714285714283"/>
    <n v="49.964912280701753"/>
    <x v="687"/>
    <d v="2011-05-16T05:00:00"/>
    <x v="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x v="4"/>
    <n v="564.20608108108115"/>
    <n v="110.01646903820817"/>
    <x v="688"/>
    <d v="2014-11-02T05:00:00"/>
    <x v="29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x v="2"/>
    <n v="68.426865671641792"/>
    <n v="89.964678178963894"/>
    <x v="689"/>
    <d v="2018-03-07T06:00:00"/>
    <x v="31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x v="5"/>
    <n v="34.351966873706004"/>
    <n v="79.009523809523813"/>
    <x v="690"/>
    <d v="2019-08-30T05:00:00"/>
    <x v="41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x v="1"/>
    <n v="655.4545454545455"/>
    <n v="86.867469879518069"/>
    <x v="691"/>
    <d v="2017-07-27T05:00:00"/>
    <x v="20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x v="1"/>
    <n v="177.25714285714284"/>
    <n v="62.04"/>
    <x v="692"/>
    <d v="2012-12-09T06:00:00"/>
    <x v="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x v="3"/>
    <n v="113.17857142857144"/>
    <n v="26.970212765957445"/>
    <x v="693"/>
    <d v="2012-06-12T05:00:00"/>
    <x v="43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x v="1"/>
    <n v="728.18181818181824"/>
    <n v="54.121621621621621"/>
    <x v="694"/>
    <d v="2011-05-21T05:00:00"/>
    <x v="9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x v="1"/>
    <n v="208.33333333333334"/>
    <n v="41.035353535353536"/>
    <x v="695"/>
    <d v="2017-05-10T05:00:00"/>
    <x v="24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x v="10"/>
    <n v="31.171232876712331"/>
    <n v="55.052419354838712"/>
    <x v="123"/>
    <d v="2018-09-20T05:00:00"/>
    <x v="5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x v="2"/>
    <n v="56.967078189300416"/>
    <n v="107.93762183235867"/>
    <x v="696"/>
    <d v="2015-11-20T06:00:00"/>
    <x v="32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x v="1"/>
    <n v="231"/>
    <n v="73.92"/>
    <x v="626"/>
    <d v="2013-12-26T06:00:00"/>
    <x v="16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x v="2"/>
    <n v="86.867834394904463"/>
    <n v="31.995894428152493"/>
    <x v="697"/>
    <d v="2013-09-10T05:00:00"/>
    <x v="28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x v="1"/>
    <n v="270.74418604651163"/>
    <n v="53.898148148148145"/>
    <x v="698"/>
    <d v="2014-04-21T05:00:00"/>
    <x v="34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x v="3"/>
    <n v="49.446428571428569"/>
    <n v="106.5"/>
    <x v="699"/>
    <d v="2019-02-22T06:00:00"/>
    <x v="11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x v="2"/>
    <n v="113.3596256684492"/>
    <n v="32.999805409612762"/>
    <x v="700"/>
    <d v="2019-02-13T06:00:00"/>
    <x v="3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x v="2"/>
    <n v="190.55555555555554"/>
    <n v="43.00254993625159"/>
    <x v="701"/>
    <d v="2017-04-23T05:00:00"/>
    <x v="3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x v="3"/>
    <n v="135.5"/>
    <n v="86.858974358974365"/>
    <x v="702"/>
    <d v="2016-07-03T05:00:00"/>
    <x v="44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x v="3"/>
    <n v="10.297872340425531"/>
    <n v="96.8"/>
    <x v="703"/>
    <d v="2014-11-16T06:00:00"/>
    <x v="39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x v="2"/>
    <n v="65.544223826714799"/>
    <n v="32.995456610631528"/>
    <x v="704"/>
    <d v="2019-07-22T05:00:00"/>
    <x v="42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x v="2"/>
    <n v="49.026652452025587"/>
    <n v="68.028106508875737"/>
    <x v="431"/>
    <d v="2011-10-22T05:00:00"/>
    <x v="41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x v="1"/>
    <n v="787.92307692307691"/>
    <n v="58.867816091954026"/>
    <x v="705"/>
    <d v="2011-08-18T05:00:00"/>
    <x v="20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x v="2"/>
    <n v="80.306347746090154"/>
    <n v="105.04572803850782"/>
    <x v="706"/>
    <d v="2015-08-23T05:00:00"/>
    <x v="29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x v="3"/>
    <n v="106.29411764705883"/>
    <n v="33.054878048780488"/>
    <x v="707"/>
    <d v="2016-08-10T05:00:00"/>
    <x v="27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x v="3"/>
    <n v="50.735632183908038"/>
    <n v="78.821428571428569"/>
    <x v="708"/>
    <d v="2010-12-21T06:00:00"/>
    <x v="46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x v="3"/>
    <n v="215.31372549019611"/>
    <n v="68.204968944099377"/>
    <x v="709"/>
    <d v="2011-03-29T05:00:00"/>
    <x v="21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x v="3"/>
    <n v="141.22972972972974"/>
    <n v="75.731884057971016"/>
    <x v="710"/>
    <d v="2013-12-24T06:00:00"/>
    <x v="34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x v="2"/>
    <n v="115.33745781777279"/>
    <n v="30.996070133010882"/>
    <x v="711"/>
    <d v="2016-03-17T05:00:00"/>
    <x v="4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x v="3"/>
    <n v="193.11940298507463"/>
    <n v="101.88188976377953"/>
    <x v="157"/>
    <d v="2019-05-31T05:00:00"/>
    <x v="15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x v="1"/>
    <n v="729.73333333333335"/>
    <n v="52.879227053140099"/>
    <x v="630"/>
    <d v="2018-04-03T05:00:00"/>
    <x v="34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x v="2"/>
    <n v="99.66339869281046"/>
    <n v="71.005820721769496"/>
    <x v="712"/>
    <d v="2011-05-30T05:00:00"/>
    <x v="29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x v="1"/>
    <n v="88.166666666666671"/>
    <n v="102.38709677419355"/>
    <x v="93"/>
    <d v="2012-11-10T06:00:00"/>
    <x v="13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x v="3"/>
    <n v="37.233333333333334"/>
    <n v="74.466666666666669"/>
    <x v="713"/>
    <d v="2014-07-03T05:00:00"/>
    <x v="22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x v="2"/>
    <n v="30.540075309306079"/>
    <n v="51.009883198562441"/>
    <x v="714"/>
    <d v="2010-02-20T06:00:00"/>
    <x v="8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x v="1"/>
    <n v="25.714285714285712"/>
    <n v="90"/>
    <x v="715"/>
    <d v="2016-12-27T06:00:00"/>
    <x v="3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x v="1"/>
    <n v="34"/>
    <n v="97.142857142857139"/>
    <x v="716"/>
    <d v="2013-07-24T05:00:00"/>
    <x v="21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x v="1"/>
    <n v="1185.909090909091"/>
    <n v="72.071823204419886"/>
    <x v="448"/>
    <d v="2013-06-29T05:00:00"/>
    <x v="3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x v="3"/>
    <n v="125.39393939393939"/>
    <n v="75.236363636363635"/>
    <x v="717"/>
    <d v="2018-01-03T06:00:00"/>
    <x v="10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x v="3"/>
    <n v="14.394366197183098"/>
    <n v="32.967741935483872"/>
    <x v="718"/>
    <d v="2016-11-04T05:00:00"/>
    <x v="36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x v="3"/>
    <n v="54.807692307692314"/>
    <n v="54.807692307692307"/>
    <x v="719"/>
    <d v="2014-08-15T05:00:00"/>
    <x v="34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x v="3"/>
    <n v="109.63157894736841"/>
    <n v="45.037837837837834"/>
    <x v="720"/>
    <d v="2019-01-22T06:00:00"/>
    <x v="19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x v="1"/>
    <n v="188.47058823529412"/>
    <n v="52.958677685950413"/>
    <x v="721"/>
    <d v="2012-06-28T05:00:00"/>
    <x v="21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x v="2"/>
    <n v="87.008284023668637"/>
    <n v="60.017959183673469"/>
    <x v="722"/>
    <d v="2016-02-03T06:00:00"/>
    <x v="3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x v="0"/>
    <n v="1"/>
    <n v="1"/>
    <x v="139"/>
    <d v="2015-06-16T05:00:00"/>
    <x v="3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x v="1"/>
    <n v="202.9130434782609"/>
    <n v="44.028301886792455"/>
    <x v="723"/>
    <d v="2020-01-22T06:00:00"/>
    <x v="12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x v="3"/>
    <n v="197.03225806451613"/>
    <n v="86.028169014084511"/>
    <x v="704"/>
    <d v="2019-07-06T05:00:00"/>
    <x v="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x v="3"/>
    <n v="107"/>
    <n v="28.012875536480685"/>
    <x v="724"/>
    <d v="2019-03-02T06:00:00"/>
    <x v="1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x v="1"/>
    <n v="268.73076923076923"/>
    <n v="32.050458715596328"/>
    <x v="725"/>
    <d v="2018-01-22T06:00:00"/>
    <x v="1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x v="3"/>
    <n v="50.845360824742272"/>
    <n v="73.611940298507463"/>
    <x v="660"/>
    <d v="2015-01-05T06:00:00"/>
    <x v="46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x v="0"/>
    <n v="1180.2857142857142"/>
    <n v="108.71052631578948"/>
    <x v="726"/>
    <d v="2012-03-29T05:00:00"/>
    <x v="47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x v="0"/>
    <n v="264"/>
    <n v="42.97674418604651"/>
    <x v="727"/>
    <d v="2019-11-28T06:00:00"/>
    <x v="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x v="3"/>
    <n v="30.44230769230769"/>
    <n v="83.315789473684205"/>
    <x v="728"/>
    <d v="2016-06-03T05:00:00"/>
    <x v="0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x v="2"/>
    <n v="62.880681818181813"/>
    <n v="42"/>
    <x v="729"/>
    <d v="2012-08-15T05:00:00"/>
    <x v="5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x v="3"/>
    <n v="193.125"/>
    <n v="55.927601809954751"/>
    <x v="730"/>
    <d v="2017-12-08T06:00:00"/>
    <x v="39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x v="2"/>
    <n v="77.102702702702715"/>
    <n v="105.03681885125184"/>
    <x v="731"/>
    <d v="2016-01-11T06:00:00"/>
    <x v="1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x v="2"/>
    <n v="225.52763819095478"/>
    <n v="48"/>
    <x v="78"/>
    <d v="2018-04-21T05:00:00"/>
    <x v="20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x v="1"/>
    <n v="239.40625"/>
    <n v="112.66176470588235"/>
    <x v="732"/>
    <d v="2012-09-06T05:00:00"/>
    <x v="39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x v="1"/>
    <n v="92.1875"/>
    <n v="81.944444444444443"/>
    <x v="733"/>
    <d v="2016-05-29T05:00:00"/>
    <x v="1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x v="3"/>
    <n v="130.23333333333335"/>
    <n v="64.049180327868854"/>
    <x v="734"/>
    <d v="2017-12-25T06:00:00"/>
    <x v="28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x v="1"/>
    <n v="615.21739130434787"/>
    <n v="106.39097744360902"/>
    <x v="406"/>
    <d v="2014-02-12T06:00:00"/>
    <x v="1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x v="2"/>
    <n v="368.79532163742692"/>
    <n v="76.011249497790274"/>
    <x v="735"/>
    <d v="2019-06-01T05:00:00"/>
    <x v="21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x v="0"/>
    <n v="1094.8571428571429"/>
    <n v="111.07246376811594"/>
    <x v="736"/>
    <d v="2019-02-03T06:00:00"/>
    <x v="35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x v="3"/>
    <n v="50.662921348314605"/>
    <n v="95.936170212765958"/>
    <x v="737"/>
    <d v="2012-12-09T06:00:00"/>
    <x v="16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x v="1"/>
    <n v="800.6"/>
    <n v="43.043010752688176"/>
    <x v="192"/>
    <d v="2018-08-11T05:00:00"/>
    <x v="35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x v="1"/>
    <n v="291.28571428571428"/>
    <n v="67.966666666666669"/>
    <x v="738"/>
    <d v="2017-03-13T05:00:00"/>
    <x v="35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x v="2"/>
    <n v="349.9666666666667"/>
    <n v="89.991428571428571"/>
    <x v="739"/>
    <d v="2014-03-17T05:00:00"/>
    <x v="0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x v="1"/>
    <n v="357.07317073170731"/>
    <n v="58.095238095238095"/>
    <x v="613"/>
    <d v="2014-10-05T05:00:00"/>
    <x v="24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x v="2"/>
    <n v="126.48941176470588"/>
    <n v="83.996875000000003"/>
    <x v="740"/>
    <d v="2010-07-21T05:00:00"/>
    <x v="48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x v="1"/>
    <n v="387.5"/>
    <n v="88.853503184713375"/>
    <x v="145"/>
    <d v="2017-08-06T05:00:00"/>
    <x v="10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x v="1"/>
    <n v="457.03571428571428"/>
    <n v="65.963917525773198"/>
    <x v="741"/>
    <d v="2011-01-10T06:00:00"/>
    <x v="21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x v="1"/>
    <n v="266.69565217391306"/>
    <n v="74.804878048780495"/>
    <x v="742"/>
    <d v="2011-05-15T05:00:00"/>
    <x v="10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x v="3"/>
    <n v="69"/>
    <n v="69.98571428571428"/>
    <x v="202"/>
    <d v="2018-09-22T05:00:00"/>
    <x v="24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x v="3"/>
    <n v="51.34375"/>
    <n v="32.006493506493506"/>
    <x v="743"/>
    <d v="2015-06-24T05:00:00"/>
    <x v="1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x v="2"/>
    <n v="1.1710526315789473"/>
    <n v="64.727272727272734"/>
    <x v="744"/>
    <d v="2018-03-03T06:00:00"/>
    <x v="59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x v="2"/>
    <n v="108.97734294541709"/>
    <n v="24.998110087408456"/>
    <x v="745"/>
    <d v="2012-04-29T05:00:00"/>
    <x v="15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x v="10"/>
    <n v="315.17592592592592"/>
    <n v="104.97764070932922"/>
    <x v="746"/>
    <d v="2015-11-25T06:00:00"/>
    <x v="15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x v="3"/>
    <n v="157.69117647058823"/>
    <n v="64.987878787878785"/>
    <x v="747"/>
    <d v="2011-02-25T06:00:00"/>
    <x v="4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x v="3"/>
    <n v="153.8082191780822"/>
    <n v="94.352941176470594"/>
    <x v="362"/>
    <d v="2013-06-29T05:00:00"/>
    <x v="8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x v="2"/>
    <n v="89.738979118329468"/>
    <n v="44.001706484641637"/>
    <x v="748"/>
    <d v="2015-03-06T06:00:00"/>
    <x v="8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x v="3"/>
    <n v="75.135802469135797"/>
    <n v="64.744680851063833"/>
    <x v="749"/>
    <d v="2010-02-16T06:00:00"/>
    <x v="4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x v="7"/>
    <n v="852.88135593220341"/>
    <n v="84.00667779632721"/>
    <x v="643"/>
    <d v="2011-05-20T05:00:00"/>
    <x v="40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x v="3"/>
    <n v="138.90625"/>
    <n v="34.061302681992338"/>
    <x v="750"/>
    <d v="2018-10-06T05:00:00"/>
    <x v="29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x v="3"/>
    <n v="190.18181818181819"/>
    <n v="93.273885350318466"/>
    <x v="751"/>
    <d v="2014-05-01T05:00:00"/>
    <x v="32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x v="2"/>
    <n v="100.24333619948409"/>
    <n v="32.998301726577978"/>
    <x v="752"/>
    <d v="2014-07-18T05:00:00"/>
    <x v="1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x v="3"/>
    <n v="142.75824175824175"/>
    <n v="83.812903225806451"/>
    <x v="753"/>
    <d v="2016-03-06T06:00:00"/>
    <x v="30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x v="1"/>
    <n v="563.13333333333333"/>
    <n v="63.992424242424242"/>
    <x v="754"/>
    <d v="2018-06-18T05:00:00"/>
    <x v="36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x v="3"/>
    <n v="30.715909090909086"/>
    <n v="81.909090909090907"/>
    <x v="755"/>
    <d v="2018-09-01T05:00:00"/>
    <x v="8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x v="3"/>
    <n v="99.39772727272728"/>
    <n v="93.053191489361708"/>
    <x v="756"/>
    <d v="2012-01-25T06:00:00"/>
    <x v="36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x v="2"/>
    <n v="197.54935622317598"/>
    <n v="101.98449039881831"/>
    <x v="757"/>
    <d v="2018-06-21T05:00:00"/>
    <x v="22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x v="1"/>
    <n v="508.5"/>
    <n v="105.9375"/>
    <x v="758"/>
    <d v="2018-08-26T05:00:00"/>
    <x v="38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x v="1"/>
    <n v="237.74468085106383"/>
    <n v="101.58181818181818"/>
    <x v="759"/>
    <d v="2018-01-10T06:00:00"/>
    <x v="36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x v="1"/>
    <n v="338.46875"/>
    <n v="62.970930232558139"/>
    <x v="760"/>
    <d v="2010-06-21T05:00:00"/>
    <x v="2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x v="3"/>
    <n v="133.08955223880596"/>
    <n v="29.045602605863191"/>
    <x v="761"/>
    <d v="2012-02-12T06:00:00"/>
    <x v="36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x v="0"/>
    <n v="1"/>
    <n v="1"/>
    <x v="762"/>
    <d v="2011-12-04T06:00:00"/>
    <x v="16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x v="3"/>
    <n v="207.79999999999998"/>
    <n v="77.924999999999997"/>
    <x v="444"/>
    <d v="2012-06-04T05:00:00"/>
    <x v="25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x v="1"/>
    <n v="51.122448979591837"/>
    <n v="80.806451612903231"/>
    <x v="763"/>
    <d v="2011-07-26T05:00:00"/>
    <x v="39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x v="7"/>
    <n v="652.05847953216369"/>
    <n v="76.006816632583508"/>
    <x v="764"/>
    <d v="2011-06-25T05:00:00"/>
    <x v="20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x v="2"/>
    <n v="113.63099415204678"/>
    <n v="72.993613824192337"/>
    <x v="765"/>
    <d v="2019-12-15T06:00:00"/>
    <x v="11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x v="8"/>
    <n v="102.37606837606839"/>
    <n v="53"/>
    <x v="766"/>
    <d v="2011-07-19T05:00:00"/>
    <x v="52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x v="1"/>
    <n v="356.58333333333331"/>
    <n v="54.164556962025316"/>
    <x v="767"/>
    <d v="2012-05-11T05:00:00"/>
    <x v="0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x v="3"/>
    <n v="139.86792452830187"/>
    <n v="32.946666666666665"/>
    <x v="768"/>
    <d v="2012-02-28T06:00:00"/>
    <x v="19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x v="1"/>
    <n v="69.45"/>
    <n v="79.371428571428567"/>
    <x v="769"/>
    <d v="2018-04-28T05:00:00"/>
    <x v="34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x v="3"/>
    <n v="35.534246575342465"/>
    <n v="41.174603174603178"/>
    <x v="770"/>
    <d v="2013-03-19T05:00:00"/>
    <x v="42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x v="1"/>
    <n v="251.65"/>
    <n v="77.430769230769229"/>
    <x v="771"/>
    <d v="2019-03-01T06:00:00"/>
    <x v="3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x v="3"/>
    <n v="105.87500000000001"/>
    <n v="57.159509202453989"/>
    <x v="772"/>
    <d v="2010-03-29T05:00:00"/>
    <x v="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x v="1"/>
    <n v="187.42857142857144"/>
    <n v="77.17647058823529"/>
    <x v="773"/>
    <d v="2011-08-05T05:00:00"/>
    <x v="3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x v="1"/>
    <n v="386.78571428571428"/>
    <n v="24.953917050691246"/>
    <x v="774"/>
    <d v="2015-07-10T05:00:00"/>
    <x v="19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x v="1"/>
    <n v="347.07142857142856"/>
    <n v="97.18"/>
    <x v="775"/>
    <d v="2016-08-24T05:00:00"/>
    <x v="20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x v="2"/>
    <n v="185.82098765432099"/>
    <n v="46.000916870415651"/>
    <x v="776"/>
    <d v="2014-09-24T05:00:00"/>
    <x v="29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x v="2"/>
    <n v="43.241247264770237"/>
    <n v="88.023385300668153"/>
    <x v="777"/>
    <d v="2011-05-09T05:00:00"/>
    <x v="5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x v="1"/>
    <n v="162.4375"/>
    <n v="25.99"/>
    <x v="778"/>
    <d v="2018-10-15T05:00:00"/>
    <x v="8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x v="3"/>
    <n v="184.84285714285716"/>
    <n v="102.69047619047619"/>
    <x v="779"/>
    <d v="2013-10-23T05:00:00"/>
    <x v="4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x v="2"/>
    <n v="23.703520691785052"/>
    <n v="72.958174904942965"/>
    <x v="780"/>
    <d v="2010-07-05T05:00:00"/>
    <x v="26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x v="3"/>
    <n v="89.870129870129873"/>
    <n v="57.190082644628099"/>
    <x v="335"/>
    <d v="2015-09-18T05:00:00"/>
    <x v="24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x v="2"/>
    <n v="272.6041958041958"/>
    <n v="84.013793103448279"/>
    <x v="535"/>
    <d v="2017-11-19T06:00:00"/>
    <x v="42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x v="1"/>
    <n v="170.04255319148936"/>
    <n v="98.666666666666671"/>
    <x v="270"/>
    <d v="2018-09-08T05:00:00"/>
    <x v="20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x v="10"/>
    <n v="188.28503562945369"/>
    <n v="42.007419183889773"/>
    <x v="781"/>
    <d v="2014-01-13T06:00:00"/>
    <x v="20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x v="10"/>
    <n v="346.93532338308455"/>
    <n v="32.002753556677376"/>
    <x v="782"/>
    <d v="2010-05-31T05:00:00"/>
    <x v="53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x v="3"/>
    <n v="69.177215189873422"/>
    <n v="81.567164179104481"/>
    <x v="783"/>
    <d v="2011-01-14T06:00:00"/>
    <x v="5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x v="3"/>
    <n v="25.433734939759034"/>
    <n v="37.035087719298247"/>
    <x v="784"/>
    <d v="2019-07-02T05:00:00"/>
    <x v="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x v="2"/>
    <n v="77.400977995110026"/>
    <n v="103.033360455655"/>
    <x v="785"/>
    <d v="2016-07-27T05:00:00"/>
    <x v="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x v="1"/>
    <n v="37.481481481481481"/>
    <n v="84.333333333333329"/>
    <x v="786"/>
    <d v="2020-02-08T06:00:00"/>
    <x v="47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x v="1"/>
    <n v="543.79999999999995"/>
    <n v="102.60377358490567"/>
    <x v="787"/>
    <d v="2017-03-03T06:00:00"/>
    <x v="29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x v="2"/>
    <n v="228.52189349112427"/>
    <n v="79.992129246064621"/>
    <x v="788"/>
    <d v="2019-07-23T05:00:00"/>
    <x v="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x v="2"/>
    <n v="38.948339483394832"/>
    <n v="70.055309734513273"/>
    <x v="330"/>
    <d v="2015-08-07T05:00:00"/>
    <x v="41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x v="0"/>
    <n v="370"/>
    <n v="37"/>
    <x v="789"/>
    <d v="2015-01-25T06:00:00"/>
    <x v="3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x v="1"/>
    <n v="237.91176470588232"/>
    <n v="41.911917098445599"/>
    <x v="790"/>
    <d v="2010-06-30T05:00:00"/>
    <x v="38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x v="2"/>
    <n v="64.036299765807954"/>
    <n v="57.992576882290564"/>
    <x v="791"/>
    <d v="2014-05-06T05:00:00"/>
    <x v="1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x v="1"/>
    <n v="118.27777777777777"/>
    <n v="40.942307692307693"/>
    <x v="792"/>
    <d v="2010-07-14T05:00:00"/>
    <x v="5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x v="2"/>
    <n v="84.824037184594957"/>
    <n v="69.9972602739726"/>
    <x v="793"/>
    <d v="2010-09-13T05:00:00"/>
    <x v="42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x v="3"/>
    <n v="29.346153846153843"/>
    <n v="73.838709677419359"/>
    <x v="794"/>
    <d v="2015-09-02T05:00:00"/>
    <x v="37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x v="3"/>
    <n v="209.89655172413794"/>
    <n v="41.979310344827589"/>
    <x v="795"/>
    <d v="2017-04-30T05:00:00"/>
    <x v="27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x v="3"/>
    <n v="169.78571428571431"/>
    <n v="77.93442622950819"/>
    <x v="796"/>
    <d v="2014-03-19T05:00:00"/>
    <x v="34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x v="2"/>
    <n v="115.95907738095239"/>
    <n v="106.01972789115646"/>
    <x v="797"/>
    <d v="2019-06-25T05:00:00"/>
    <x v="5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x v="1"/>
    <n v="258.59999999999997"/>
    <n v="47.018181818181816"/>
    <x v="798"/>
    <d v="2012-01-16T06:00:00"/>
    <x v="51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x v="3"/>
    <n v="230.58333333333331"/>
    <n v="76.016483516483518"/>
    <x v="799"/>
    <d v="2010-07-01T05:00:00"/>
    <x v="44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x v="3"/>
    <n v="128.21428571428572"/>
    <n v="54.120603015075375"/>
    <x v="800"/>
    <d v="2015-06-19T05:00:00"/>
    <x v="3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x v="1"/>
    <n v="188.70588235294116"/>
    <n v="57.285714285714285"/>
    <x v="801"/>
    <d v="2013-08-10T05:00:00"/>
    <x v="31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x v="2"/>
    <n v="6.9511889862327907"/>
    <n v="103.81308411214954"/>
    <x v="802"/>
    <d v="2018-02-12T06:00:00"/>
    <x v="29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x v="7"/>
    <n v="774.43434343434342"/>
    <n v="105.02602739726028"/>
    <x v="803"/>
    <d v="2011-07-17T05:00:00"/>
    <x v="36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x v="3"/>
    <n v="27.693181818181817"/>
    <n v="90.259259259259252"/>
    <x v="212"/>
    <d v="2019-04-30T05:00:00"/>
    <x v="1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x v="2"/>
    <n v="52.479620323841424"/>
    <n v="76.978705978705975"/>
    <x v="804"/>
    <d v="2019-12-22T06:00:00"/>
    <x v="8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x v="1"/>
    <n v="407.09677419354841"/>
    <n v="102.60162601626017"/>
    <x v="805"/>
    <d v="2013-10-25T05:00:00"/>
    <x v="42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x v="0"/>
    <n v="2"/>
    <n v="2"/>
    <x v="806"/>
    <d v="2014-09-20T05:00:00"/>
    <x v="5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x v="3"/>
    <n v="156.17857142857144"/>
    <n v="55.0062893081761"/>
    <x v="807"/>
    <d v="2018-08-19T05:00:00"/>
    <x v="25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x v="1"/>
    <n v="252.42857142857144"/>
    <n v="32.127272727272725"/>
    <x v="722"/>
    <d v="2016-03-12T06:00:00"/>
    <x v="23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x v="10"/>
    <n v="1.729268292682927"/>
    <n v="50.642857142857146"/>
    <x v="477"/>
    <d v="2012-05-20T05:00:00"/>
    <x v="1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x v="3"/>
    <n v="12.230769230769232"/>
    <n v="49.6875"/>
    <x v="259"/>
    <d v="2012-10-08T05:00:00"/>
    <x v="3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x v="3"/>
    <n v="163.98734177215189"/>
    <n v="54.894067796610166"/>
    <x v="9"/>
    <d v="2013-09-22T05:00:00"/>
    <x v="3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x v="3"/>
    <n v="162.98181818181817"/>
    <n v="46.931937172774866"/>
    <x v="808"/>
    <d v="2017-06-18T05:00:00"/>
    <x v="38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x v="3"/>
    <n v="20.252747252747252"/>
    <n v="44.951219512195124"/>
    <x v="809"/>
    <d v="2011-05-04T05:00:00"/>
    <x v="3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x v="11"/>
    <n v="319.24083769633506"/>
    <n v="30.99898322318251"/>
    <x v="444"/>
    <d v="2012-05-13T05:00:00"/>
    <x v="4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x v="1"/>
    <n v="478.94444444444446"/>
    <n v="107.7625"/>
    <x v="384"/>
    <d v="2018-07-01T05:00:00"/>
    <x v="11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x v="2"/>
    <n v="19.556634304207122"/>
    <n v="102.07770270270271"/>
    <x v="810"/>
    <d v="2015-01-23T06:00:00"/>
    <x v="5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x v="3"/>
    <n v="198.94827586206895"/>
    <n v="24.976190476190474"/>
    <x v="811"/>
    <d v="2019-09-11T05:00:00"/>
    <x v="1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x v="1"/>
    <n v="795"/>
    <n v="79.944134078212286"/>
    <x v="812"/>
    <d v="2012-09-18T05:00:00"/>
    <x v="35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x v="2"/>
    <n v="50.621082621082621"/>
    <n v="67.946462715105156"/>
    <x v="813"/>
    <d v="2019-05-25T05:00:00"/>
    <x v="35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x v="3"/>
    <n v="57.4375"/>
    <n v="26.070921985815602"/>
    <x v="814"/>
    <d v="2013-08-16T05:00:00"/>
    <x v="10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x v="2"/>
    <n v="155.62827640984909"/>
    <n v="105.0032154340836"/>
    <x v="80"/>
    <d v="2017-09-07T05:00:00"/>
    <x v="29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x v="1"/>
    <n v="36.297297297297298"/>
    <n v="25.826923076923077"/>
    <x v="815"/>
    <d v="2014-12-27T06:00:00"/>
    <x v="29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x v="1"/>
    <n v="58.25"/>
    <n v="77.666666666666671"/>
    <x v="816"/>
    <d v="2011-07-22T05:00:00"/>
    <x v="47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x v="1"/>
    <n v="237.39473684210526"/>
    <n v="57.82692307692308"/>
    <x v="474"/>
    <d v="2012-08-07T05:00:00"/>
    <x v="4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x v="11"/>
    <n v="58.75"/>
    <n v="92.955555555555549"/>
    <x v="817"/>
    <d v="2017-11-15T06:00:00"/>
    <x v="48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x v="3"/>
    <n v="182.56603773584905"/>
    <n v="37.945098039215686"/>
    <x v="818"/>
    <d v="2019-02-27T06:00:00"/>
    <x v="18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x v="2"/>
    <n v="0.75436408977556113"/>
    <n v="31.842105263157894"/>
    <x v="819"/>
    <d v="2012-02-26T06:00:00"/>
    <x v="26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x v="2"/>
    <n v="175.95330739299609"/>
    <n v="40"/>
    <x v="609"/>
    <d v="2018-12-18T06:00:00"/>
    <x v="29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x v="1"/>
    <n v="237.88235294117646"/>
    <n v="101.1"/>
    <x v="547"/>
    <d v="2010-07-15T05:00:00"/>
    <x v="5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x v="11"/>
    <n v="488.05076142131981"/>
    <n v="84.006989951944078"/>
    <x v="820"/>
    <d v="2019-11-11T06:00:00"/>
    <x v="4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x v="1"/>
    <n v="224.06666666666669"/>
    <n v="103.41538461538461"/>
    <x v="821"/>
    <d v="2017-10-04T05:00:00"/>
    <x v="10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x v="3"/>
    <n v="18.126436781609197"/>
    <n v="105.13333333333334"/>
    <x v="151"/>
    <d v="2016-05-16T05:00:00"/>
    <x v="3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x v="3"/>
    <n v="45.847222222222221"/>
    <n v="89.21621621621621"/>
    <x v="822"/>
    <d v="2012-08-10T05:00:00"/>
    <x v="4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x v="2"/>
    <n v="117.31541218637993"/>
    <n v="51.995234312946785"/>
    <x v="823"/>
    <d v="2014-01-07T06:00:00"/>
    <x v="29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x v="3"/>
    <n v="217.30909090909088"/>
    <n v="64.956521739130437"/>
    <x v="824"/>
    <d v="2017-05-17T05:00:00"/>
    <x v="26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x v="1"/>
    <n v="112.28571428571428"/>
    <n v="46.235294117647058"/>
    <x v="825"/>
    <d v="2015-03-04T06:00:00"/>
    <x v="34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x v="3"/>
    <n v="72.51898734177216"/>
    <n v="51.151785714285715"/>
    <x v="826"/>
    <d v="2014-06-30T05:00:00"/>
    <x v="1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x v="1"/>
    <n v="212.30434782608697"/>
    <n v="33.909722222222221"/>
    <x v="827"/>
    <d v="2014-03-14T05:00:00"/>
    <x v="36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x v="2"/>
    <n v="239.74657534246577"/>
    <n v="92.016298633017882"/>
    <x v="828"/>
    <d v="2013-04-21T05:00:00"/>
    <x v="35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x v="3"/>
    <n v="181.93548387096774"/>
    <n v="107.42857142857143"/>
    <x v="829"/>
    <d v="2016-02-28T06:00:00"/>
    <x v="8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x v="3"/>
    <n v="164.13114754098362"/>
    <n v="75.848484848484844"/>
    <x v="830"/>
    <d v="2015-07-31T05:00:00"/>
    <x v="3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x v="2"/>
    <n v="1.6375968992248062"/>
    <n v="80.476190476190482"/>
    <x v="831"/>
    <d v="2019-07-25T05:00:00"/>
    <x v="36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x v="2"/>
    <n v="49.64385964912281"/>
    <n v="86.978483606557376"/>
    <x v="832"/>
    <d v="2015-12-05T06:00:00"/>
    <x v="29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x v="3"/>
    <n v="109.70652173913042"/>
    <n v="105.13541666666667"/>
    <x v="833"/>
    <d v="2018-07-18T05:00:00"/>
    <x v="38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x v="3"/>
    <n v="49.217948717948715"/>
    <n v="57.298507462686565"/>
    <x v="834"/>
    <d v="2011-05-24T05:00:00"/>
    <x v="0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x v="3"/>
    <n v="62.232323232323225"/>
    <n v="93.348484848484844"/>
    <x v="835"/>
    <d v="2012-12-23T06:00:00"/>
    <x v="12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x v="10"/>
    <n v="13.05813953488372"/>
    <n v="71.987179487179489"/>
    <x v="836"/>
    <d v="2011-02-13T06:00:00"/>
    <x v="43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x v="3"/>
    <n v="64.635416666666671"/>
    <n v="92.611940298507463"/>
    <x v="837"/>
    <d v="2011-01-28T06:00:00"/>
    <x v="36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x v="3"/>
    <n v="159.58666666666667"/>
    <n v="104.99122807017544"/>
    <x v="219"/>
    <d v="2014-10-29T05:00:00"/>
    <x v="43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x v="9"/>
    <n v="81.42"/>
    <n v="30.958174904942965"/>
    <x v="365"/>
    <d v="2017-03-01T06:00:00"/>
    <x v="27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x v="2"/>
    <n v="32.444767441860463"/>
    <n v="33.001182732111175"/>
    <x v="838"/>
    <d v="2012-04-20T05:00:00"/>
    <x v="16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x v="2"/>
    <n v="9.9141184124918666"/>
    <n v="84.187845303867405"/>
    <x v="839"/>
    <d v="2011-06-18T05:00:00"/>
    <x v="1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x v="1"/>
    <n v="26.694444444444443"/>
    <n v="73.92307692307692"/>
    <x v="840"/>
    <d v="2014-10-03T05:00:00"/>
    <x v="34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x v="3"/>
    <n v="62.957446808510639"/>
    <n v="36.987499999999997"/>
    <x v="841"/>
    <d v="2014-12-22T06:00:00"/>
    <x v="39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x v="3"/>
    <n v="161.35593220338984"/>
    <n v="46.896551724137929"/>
    <x v="842"/>
    <d v="2015-05-07T05:00:00"/>
    <x v="27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x v="0"/>
    <n v="5"/>
    <n v="5"/>
    <x v="843"/>
    <d v="2019-04-21T05:00:00"/>
    <x v="20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x v="9"/>
    <n v="1096.9379310344827"/>
    <n v="102.02437459910199"/>
    <x v="844"/>
    <d v="2016-12-27T06:00:00"/>
    <x v="5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x v="2"/>
    <n v="70.094158075601371"/>
    <n v="45.007502206531335"/>
    <x v="845"/>
    <d v="2016-08-23T05:00:00"/>
    <x v="26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x v="1"/>
    <n v="60"/>
    <n v="94.285714285714292"/>
    <x v="846"/>
    <d v="2016-01-25T06:00:00"/>
    <x v="38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x v="10"/>
    <n v="367.0985915492958"/>
    <n v="101.02325581395348"/>
    <x v="110"/>
    <d v="2012-10-16T05:00:00"/>
    <x v="47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x v="0"/>
    <n v="1109"/>
    <n v="97.037499999999994"/>
    <x v="847"/>
    <d v="2012-11-27T06:00:00"/>
    <x v="1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x v="2"/>
    <n v="19.028784648187631"/>
    <n v="43.00963855421687"/>
    <x v="848"/>
    <d v="2015-12-26T06:00:00"/>
    <x v="3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x v="3"/>
    <n v="126.87755102040816"/>
    <n v="94.916030534351151"/>
    <x v="849"/>
    <d v="2012-02-19T06:00:00"/>
    <x v="36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x v="1"/>
    <n v="734.63636363636363"/>
    <n v="72.151785714285708"/>
    <x v="780"/>
    <d v="2010-07-13T05:00:00"/>
    <x v="12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x v="2"/>
    <n v="4.5731034482758623"/>
    <n v="51.007692307692309"/>
    <x v="140"/>
    <d v="2010-07-26T05:00:00"/>
    <x v="21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x v="3"/>
    <n v="85.054545454545448"/>
    <n v="85.054545454545448"/>
    <x v="850"/>
    <d v="2016-03-16T05:00:00"/>
    <x v="22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x v="3"/>
    <n v="119.29824561403508"/>
    <n v="43.87096774193548"/>
    <x v="851"/>
    <d v="2011-02-21T06:00:00"/>
    <x v="3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x v="1"/>
    <n v="296.02777777777777"/>
    <n v="40.063909774436091"/>
    <x v="852"/>
    <d v="2013-12-05T06:00:00"/>
    <x v="13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x v="3"/>
    <n v="84.694915254237287"/>
    <n v="43.833333333333336"/>
    <x v="853"/>
    <d v="2011-03-11T06:00:00"/>
    <x v="8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x v="1"/>
    <n v="355.7837837837838"/>
    <n v="84.92903225806451"/>
    <x v="854"/>
    <d v="2015-05-16T05:00:00"/>
    <x v="20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x v="1"/>
    <n v="386.40909090909093"/>
    <n v="41.067632850241544"/>
    <x v="67"/>
    <d v="2010-03-06T06:00:00"/>
    <x v="2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x v="1"/>
    <n v="792.23529411764707"/>
    <n v="54.971428571428568"/>
    <x v="855"/>
    <d v="2017-06-17T05:00:00"/>
    <x v="1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x v="2"/>
    <n v="137.03393665158373"/>
    <n v="77.010807374443743"/>
    <x v="107"/>
    <d v="2012-05-13T05:00:00"/>
    <x v="22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x v="1"/>
    <n v="338.20833333333337"/>
    <n v="71.201754385964918"/>
    <x v="344"/>
    <d v="2011-01-16T06:00:00"/>
    <x v="16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x v="3"/>
    <n v="108.22784810126582"/>
    <n v="91.935483870967744"/>
    <x v="856"/>
    <d v="2019-12-29T06:00:00"/>
    <x v="3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x v="2"/>
    <n v="60.757639620653315"/>
    <n v="97.069023569023571"/>
    <x v="857"/>
    <d v="2011-05-10T05:00:00"/>
    <x v="5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x v="3"/>
    <n v="27.725490196078432"/>
    <n v="58.916666666666664"/>
    <x v="858"/>
    <d v="2013-10-14T05:00:00"/>
    <x v="8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x v="10"/>
    <n v="228.3934426229508"/>
    <n v="58.015466983938133"/>
    <x v="859"/>
    <d v="2014-06-11T05:00:00"/>
    <x v="29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x v="2"/>
    <n v="21.615194054500414"/>
    <n v="103.87301587301587"/>
    <x v="860"/>
    <d v="2010-12-12T06:00:00"/>
    <x v="1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x v="0"/>
    <n v="373.875"/>
    <n v="93.46875"/>
    <x v="170"/>
    <d v="2013-05-19T05:00:00"/>
    <x v="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x v="3"/>
    <n v="154.92592592592592"/>
    <n v="61.970370370370368"/>
    <x v="861"/>
    <d v="2016-01-07T06:00:00"/>
    <x v="33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x v="1"/>
    <n v="322.14999999999998"/>
    <n v="92.042857142857144"/>
    <x v="862"/>
    <d v="2011-02-03T06:00:00"/>
    <x v="8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x v="3"/>
    <n v="73.957142857142856"/>
    <n v="77.268656716417908"/>
    <x v="863"/>
    <d v="2018-03-11T06:00:00"/>
    <x v="4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x v="1"/>
    <n v="864.1"/>
    <n v="93.923913043478265"/>
    <x v="864"/>
    <d v="2016-12-04T06:00:00"/>
    <x v="12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x v="2"/>
    <n v="143.26245847176079"/>
    <n v="84.969458128078813"/>
    <x v="527"/>
    <d v="2015-03-21T05:00:00"/>
    <x v="8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x v="2"/>
    <n v="40.281762295081968"/>
    <n v="105.97035040431267"/>
    <x v="865"/>
    <d v="2015-11-04T06:00:00"/>
    <x v="20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x v="3"/>
    <n v="178.22388059701493"/>
    <n v="36.969040247678016"/>
    <x v="866"/>
    <d v="2018-01-27T06:00:00"/>
    <x v="25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x v="3"/>
    <n v="84.930555555555557"/>
    <n v="81.533333333333331"/>
    <x v="867"/>
    <d v="2011-07-21T05:00:00"/>
    <x v="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x v="2"/>
    <n v="145.93648334624322"/>
    <n v="80.999140154772135"/>
    <x v="868"/>
    <d v="2019-08-19T05:00:00"/>
    <x v="16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x v="3"/>
    <n v="152.46153846153848"/>
    <n v="26.010498687664043"/>
    <x v="105"/>
    <d v="2019-10-04T05:00:00"/>
    <x v="28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x v="2"/>
    <n v="67.129542790152414"/>
    <n v="25.998410896708286"/>
    <x v="481"/>
    <d v="2014-01-01T06:00:00"/>
    <x v="28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x v="3"/>
    <n v="40.307692307692307"/>
    <n v="34.173913043478258"/>
    <x v="253"/>
    <d v="2011-04-19T05:00:00"/>
    <x v="26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x v="3"/>
    <n v="216.79032258064518"/>
    <n v="28.002083333333335"/>
    <x v="869"/>
    <d v="2017-05-11T05:00:00"/>
    <x v="26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x v="3"/>
    <n v="52.117021276595743"/>
    <n v="76.546875"/>
    <x v="864"/>
    <d v="2016-12-03T06:00:00"/>
    <x v="13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x v="1"/>
    <n v="499.58333333333337"/>
    <n v="53.053097345132741"/>
    <x v="843"/>
    <d v="2019-04-21T05:00:00"/>
    <x v="20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x v="3"/>
    <n v="87.679487179487182"/>
    <n v="106.859375"/>
    <x v="289"/>
    <d v="2016-03-25T05:00:00"/>
    <x v="12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x v="3"/>
    <n v="113.17346938775511"/>
    <n v="46.020746887966808"/>
    <x v="870"/>
    <d v="2014-09-29T05:00:00"/>
    <x v="3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x v="1"/>
    <n v="426.54838709677421"/>
    <n v="100.17424242424242"/>
    <x v="871"/>
    <d v="2018-05-21T05:00:00"/>
    <x v="26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x v="3"/>
    <n v="77.632653061224488"/>
    <n v="101.44"/>
    <x v="872"/>
    <d v="2016-01-10T06:00:00"/>
    <x v="0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x v="2"/>
    <n v="52.496810772501767"/>
    <n v="87.972684085510693"/>
    <x v="873"/>
    <d v="2014-10-23T05:00:00"/>
    <x v="8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x v="2"/>
    <n v="157.46762589928059"/>
    <n v="74.995594713656388"/>
    <x v="874"/>
    <d v="2018-12-03T06:00:00"/>
    <x v="41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x v="3"/>
    <n v="72.939393939393938"/>
    <n v="42.982142857142854"/>
    <x v="875"/>
    <d v="2013-02-01T06:00:00"/>
    <x v="31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x v="3"/>
    <n v="60.565789473684205"/>
    <n v="33.115107913669064"/>
    <x v="876"/>
    <d v="2014-01-25T06:00:00"/>
    <x v="20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x v="2"/>
    <n v="56.791291291291287"/>
    <n v="101.13101604278074"/>
    <x v="877"/>
    <d v="2010-02-25T06:00:00"/>
    <x v="26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x v="2"/>
    <n v="56.542754275427541"/>
    <n v="55.98841354723708"/>
    <x v="878"/>
    <d v="2016-07-06T05:00:00"/>
    <x v="34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F43576-7E5F-4B14-8F1C-5FBA98A99553}" name="PivotTable6" cacheId="30" applyNumberFormats="0" applyBorderFormats="0" applyFontFormats="0" applyPatternFormats="0" applyAlignmentFormats="0" applyWidthHeightFormats="1" dataCaption="Values" updatedVersion="8" minRefreshableVersion="3" itemPrintTitles="1" createdVersion="8" indent="0" outline="1" outlineData="1" multipleFieldFilters="0">
  <location ref="L37:T44" firstHeaderRow="1" firstDataRow="2" firstDataCol="1" rowPageCount="1" colPageCount="1"/>
  <pivotFields count="24">
    <pivotField showAll="0"/>
    <pivotField dataField="1" showAll="0"/>
    <pivotField showAll="0"/>
    <pivotField showAll="0"/>
    <pivotField showAll="0"/>
    <pivotField axis="axisPage" multipleItemSelectionAllowed="1" showAll="0">
      <items count="5">
        <item h="1" x="1"/>
        <item h="1" x="0"/>
        <item x="3"/>
        <item h="1" x="2"/>
        <item t="default"/>
      </items>
    </pivotField>
    <pivotField showAll="0"/>
    <pivotField axis="axisCol" showAll="0">
      <items count="8">
        <item x="1"/>
        <item x="4"/>
        <item x="6"/>
        <item x="2"/>
        <item x="0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3">
        <item x="0"/>
        <item x="1"/>
        <item x="3"/>
        <item x="9"/>
        <item x="7"/>
        <item x="8"/>
        <item x="4"/>
        <item x="6"/>
        <item x="11"/>
        <item x="10"/>
        <item x="5"/>
        <item x="2"/>
        <item t="default"/>
      </items>
    </pivotField>
    <pivotField showAll="0"/>
    <pivotField showAll="0"/>
    <pivotField numFmtId="14" showAll="0"/>
    <pivotField numFmtId="14" showAll="0"/>
    <pivotField showAll="0" sortType="descending">
      <items count="137">
        <item x="14"/>
        <item x="5"/>
        <item x="1"/>
        <item m="1" x="97"/>
        <item x="36"/>
        <item x="3"/>
        <item m="1" x="92"/>
        <item x="20"/>
        <item m="1" x="80"/>
        <item m="1" x="76"/>
        <item x="8"/>
        <item x="34"/>
        <item m="1" x="111"/>
        <item x="9"/>
        <item m="1" x="61"/>
        <item m="1" x="91"/>
        <item x="29"/>
        <item x="39"/>
        <item m="1" x="129"/>
        <item m="1" x="108"/>
        <item x="4"/>
        <item m="1" x="133"/>
        <item x="10"/>
        <item m="1" x="84"/>
        <item m="1" x="63"/>
        <item m="1" x="67"/>
        <item m="1" x="119"/>
        <item x="35"/>
        <item m="1" x="125"/>
        <item x="26"/>
        <item m="1" x="99"/>
        <item m="1" x="74"/>
        <item m="1" x="77"/>
        <item x="16"/>
        <item m="1" x="81"/>
        <item x="30"/>
        <item m="1" x="103"/>
        <item m="1" x="85"/>
        <item m="1" x="73"/>
        <item x="0"/>
        <item m="1" x="93"/>
        <item m="1" x="88"/>
        <item m="1" x="78"/>
        <item x="42"/>
        <item m="1" x="113"/>
        <item m="1" x="95"/>
        <item x="27"/>
        <item x="18"/>
        <item m="1" x="100"/>
        <item m="1" x="86"/>
        <item x="13"/>
        <item m="1" x="120"/>
        <item m="1" x="105"/>
        <item x="12"/>
        <item m="1" x="109"/>
        <item x="19"/>
        <item m="1" x="126"/>
        <item m="1" x="115"/>
        <item m="1" x="98"/>
        <item x="47"/>
        <item m="1" x="128"/>
        <item m="1" x="117"/>
        <item m="1" x="102"/>
        <item x="24"/>
        <item m="1" x="131"/>
        <item m="1" x="107"/>
        <item x="28"/>
        <item m="1" x="121"/>
        <item m="1" x="112"/>
        <item x="11"/>
        <item m="1" x="62"/>
        <item m="1" x="123"/>
        <item m="1" x="114"/>
        <item x="21"/>
        <item x="41"/>
        <item m="1" x="132"/>
        <item m="1" x="130"/>
        <item m="1" x="118"/>
        <item x="31"/>
        <item x="52"/>
        <item m="1" x="124"/>
        <item x="48"/>
        <item m="1" x="101"/>
        <item x="25"/>
        <item m="1" x="64"/>
        <item x="15"/>
        <item m="1" x="106"/>
        <item x="43"/>
        <item x="38"/>
        <item m="1" x="72"/>
        <item m="1" x="70"/>
        <item x="22"/>
        <item m="1" x="116"/>
        <item x="53"/>
        <item m="1" x="110"/>
        <item x="33"/>
        <item m="1" x="69"/>
        <item x="2"/>
        <item x="44"/>
        <item m="1" x="75"/>
        <item m="1" x="71"/>
        <item x="23"/>
        <item m="1" x="83"/>
        <item m="1" x="79"/>
        <item x="58"/>
        <item x="51"/>
        <item m="1" x="122"/>
        <item x="32"/>
        <item m="1" x="127"/>
        <item m="1" x="82"/>
        <item x="49"/>
        <item m="1" x="89"/>
        <item x="37"/>
        <item x="7"/>
        <item m="1" x="90"/>
        <item x="6"/>
        <item m="1" x="134"/>
        <item m="1" x="87"/>
        <item x="57"/>
        <item m="1" x="94"/>
        <item x="46"/>
        <item m="1" x="60"/>
        <item m="1" x="135"/>
        <item x="45"/>
        <item m="1" x="96"/>
        <item x="17"/>
        <item m="1" x="65"/>
        <item x="40"/>
        <item x="55"/>
        <item m="1" x="66"/>
        <item x="54"/>
        <item x="56"/>
        <item m="1" x="104"/>
        <item m="1" x="68"/>
        <item x="50"/>
        <item x="5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 defaultSubtotal="0"/>
    <pivotField showAll="0" defaultSubtotal="0"/>
  </pivotFields>
  <rowFields count="1">
    <field x="14"/>
  </rowFields>
  <rowItems count="6">
    <i>
      <x/>
    </i>
    <i>
      <x v="1"/>
    </i>
    <i>
      <x v="2"/>
    </i>
    <i>
      <x v="8"/>
    </i>
    <i>
      <x v="11"/>
    </i>
    <i t="grand">
      <x/>
    </i>
  </rowItems>
  <colFields count="1">
    <field x="7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5" hier="-1"/>
  </pageFields>
  <dataFields count="1">
    <dataField name="Count of name" fld="1" subtotal="count" baseField="0" baseItem="0"/>
  </dataFields>
  <formats count="8">
    <format dxfId="31">
      <pivotArea outline="0" collapsedLevelsAreSubtotals="1" fieldPosition="0"/>
    </format>
    <format dxfId="32">
      <pivotArea dataOnly="0" labelOnly="1" fieldPosition="0">
        <references count="1">
          <reference field="7" count="0"/>
        </references>
      </pivotArea>
    </format>
    <format dxfId="33">
      <pivotArea dataOnly="0" labelOnly="1" grandCol="1" outline="0" fieldPosition="0"/>
    </format>
    <format dxfId="34">
      <pivotArea outline="0" collapsedLevelsAreSubtotals="1" fieldPosition="0"/>
    </format>
    <format dxfId="35">
      <pivotArea dataOnly="0" labelOnly="1" fieldPosition="0">
        <references count="1">
          <reference field="7" count="0"/>
        </references>
      </pivotArea>
    </format>
    <format dxfId="36">
      <pivotArea dataOnly="0" labelOnly="1" grandCol="1" outline="0" fieldPosition="0"/>
    </format>
    <format dxfId="37">
      <pivotArea dataOnly="0" labelOnly="1" fieldPosition="0">
        <references count="1">
          <reference field="14" count="0"/>
        </references>
      </pivotArea>
    </format>
    <format dxfId="38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C1E578-076E-4F21-A20D-C5A74693797E}" name="PivotTable5" cacheId="30" applyNumberFormats="0" applyBorderFormats="0" applyFontFormats="0" applyPatternFormats="0" applyAlignmentFormats="0" applyWidthHeightFormats="1" dataCaption="Values" updatedVersion="8" minRefreshableVersion="3" itemPrintTitles="1" createdVersion="8" indent="0" outline="1" outlineData="1" multipleFieldFilters="0">
  <location ref="L21:T32" firstHeaderRow="1" firstDataRow="2" firstDataCol="1" rowPageCount="1" colPageCount="1"/>
  <pivotFields count="24">
    <pivotField showAll="0"/>
    <pivotField dataField="1" showAll="0"/>
    <pivotField showAll="0"/>
    <pivotField showAll="0"/>
    <pivotField showAll="0"/>
    <pivotField axis="axisPage" multipleItemSelectionAllowed="1" showAll="0">
      <items count="5">
        <item h="1" x="1"/>
        <item x="0"/>
        <item h="1" x="3"/>
        <item h="1" x="2"/>
        <item t="default"/>
      </items>
    </pivotField>
    <pivotField showAll="0"/>
    <pivotField axis="axisCol" showAll="0">
      <items count="8">
        <item x="1"/>
        <item x="4"/>
        <item x="6"/>
        <item x="2"/>
        <item x="0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3">
        <item x="0"/>
        <item x="1"/>
        <item x="3"/>
        <item x="9"/>
        <item x="7"/>
        <item x="8"/>
        <item x="4"/>
        <item x="6"/>
        <item x="11"/>
        <item x="10"/>
        <item x="5"/>
        <item x="2"/>
        <item t="default"/>
      </items>
    </pivotField>
    <pivotField showAll="0"/>
    <pivotField showAll="0"/>
    <pivotField numFmtId="14" showAll="0"/>
    <pivotField numFmtId="14" showAll="0"/>
    <pivotField showAll="0" sortType="descending">
      <items count="137">
        <item x="14"/>
        <item x="5"/>
        <item x="1"/>
        <item m="1" x="97"/>
        <item x="36"/>
        <item x="3"/>
        <item m="1" x="92"/>
        <item x="20"/>
        <item m="1" x="80"/>
        <item m="1" x="76"/>
        <item x="8"/>
        <item x="34"/>
        <item m="1" x="111"/>
        <item x="9"/>
        <item m="1" x="61"/>
        <item m="1" x="91"/>
        <item x="29"/>
        <item x="39"/>
        <item m="1" x="129"/>
        <item m="1" x="108"/>
        <item x="4"/>
        <item m="1" x="133"/>
        <item x="10"/>
        <item m="1" x="84"/>
        <item m="1" x="63"/>
        <item m="1" x="67"/>
        <item m="1" x="119"/>
        <item x="35"/>
        <item m="1" x="125"/>
        <item x="26"/>
        <item m="1" x="99"/>
        <item m="1" x="74"/>
        <item m="1" x="77"/>
        <item x="16"/>
        <item m="1" x="81"/>
        <item x="30"/>
        <item m="1" x="103"/>
        <item m="1" x="85"/>
        <item m="1" x="73"/>
        <item x="0"/>
        <item m="1" x="93"/>
        <item m="1" x="88"/>
        <item m="1" x="78"/>
        <item x="42"/>
        <item m="1" x="113"/>
        <item m="1" x="95"/>
        <item x="27"/>
        <item x="18"/>
        <item m="1" x="100"/>
        <item m="1" x="86"/>
        <item x="13"/>
        <item m="1" x="120"/>
        <item m="1" x="105"/>
        <item x="12"/>
        <item m="1" x="109"/>
        <item x="19"/>
        <item m="1" x="126"/>
        <item m="1" x="115"/>
        <item m="1" x="98"/>
        <item x="47"/>
        <item m="1" x="128"/>
        <item m="1" x="117"/>
        <item m="1" x="102"/>
        <item x="24"/>
        <item m="1" x="131"/>
        <item m="1" x="107"/>
        <item x="28"/>
        <item m="1" x="121"/>
        <item m="1" x="112"/>
        <item x="11"/>
        <item m="1" x="62"/>
        <item m="1" x="123"/>
        <item m="1" x="114"/>
        <item x="21"/>
        <item x="41"/>
        <item m="1" x="132"/>
        <item m="1" x="130"/>
        <item m="1" x="118"/>
        <item x="31"/>
        <item x="52"/>
        <item m="1" x="124"/>
        <item x="48"/>
        <item m="1" x="101"/>
        <item x="25"/>
        <item m="1" x="64"/>
        <item x="15"/>
        <item m="1" x="106"/>
        <item x="43"/>
        <item x="38"/>
        <item m="1" x="72"/>
        <item m="1" x="70"/>
        <item x="22"/>
        <item m="1" x="116"/>
        <item x="53"/>
        <item m="1" x="110"/>
        <item x="33"/>
        <item m="1" x="69"/>
        <item x="2"/>
        <item x="44"/>
        <item m="1" x="75"/>
        <item m="1" x="71"/>
        <item x="23"/>
        <item m="1" x="83"/>
        <item m="1" x="79"/>
        <item x="58"/>
        <item x="51"/>
        <item m="1" x="122"/>
        <item x="32"/>
        <item m="1" x="127"/>
        <item m="1" x="82"/>
        <item x="49"/>
        <item m="1" x="89"/>
        <item x="37"/>
        <item x="7"/>
        <item m="1" x="90"/>
        <item x="6"/>
        <item m="1" x="134"/>
        <item m="1" x="87"/>
        <item x="57"/>
        <item m="1" x="94"/>
        <item x="46"/>
        <item m="1" x="60"/>
        <item m="1" x="135"/>
        <item x="45"/>
        <item m="1" x="96"/>
        <item x="17"/>
        <item m="1" x="65"/>
        <item x="40"/>
        <item x="55"/>
        <item m="1" x="66"/>
        <item x="54"/>
        <item x="56"/>
        <item m="1" x="104"/>
        <item m="1" x="68"/>
        <item x="50"/>
        <item x="5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 defaultSubtotal="0"/>
    <pivotField showAll="0" defaultSubtotal="0"/>
  </pivotFields>
  <rowFields count="1">
    <field x="14"/>
  </rowFields>
  <rowItems count="10">
    <i>
      <x/>
    </i>
    <i>
      <x v="1"/>
    </i>
    <i>
      <x v="2"/>
    </i>
    <i>
      <x v="3"/>
    </i>
    <i>
      <x v="6"/>
    </i>
    <i>
      <x v="8"/>
    </i>
    <i>
      <x v="9"/>
    </i>
    <i>
      <x v="10"/>
    </i>
    <i>
      <x v="11"/>
    </i>
    <i t="grand">
      <x/>
    </i>
  </rowItems>
  <colFields count="1">
    <field x="7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5" hier="-1"/>
  </pageFields>
  <dataFields count="1">
    <dataField name="Count of name" fld="1" subtotal="count" baseField="0" baseItem="0"/>
  </dataFields>
  <formats count="8">
    <format dxfId="63">
      <pivotArea outline="0" collapsedLevelsAreSubtotals="1" fieldPosition="0"/>
    </format>
    <format dxfId="64">
      <pivotArea dataOnly="0" labelOnly="1" fieldPosition="0">
        <references count="1">
          <reference field="7" count="0"/>
        </references>
      </pivotArea>
    </format>
    <format dxfId="65">
      <pivotArea dataOnly="0" labelOnly="1" grandCol="1" outline="0" fieldPosition="0"/>
    </format>
    <format dxfId="66">
      <pivotArea outline="0" collapsedLevelsAreSubtotals="1" fieldPosition="0"/>
    </format>
    <format dxfId="67">
      <pivotArea dataOnly="0" labelOnly="1" fieldPosition="0">
        <references count="1">
          <reference field="7" count="0"/>
        </references>
      </pivotArea>
    </format>
    <format dxfId="68">
      <pivotArea dataOnly="0" labelOnly="1" grandCol="1" outline="0" fieldPosition="0"/>
    </format>
    <format dxfId="69">
      <pivotArea dataOnly="0" labelOnly="1" fieldPosition="0">
        <references count="1">
          <reference field="14" count="0"/>
        </references>
      </pivotArea>
    </format>
    <format dxfId="7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D2338D-3F0E-434E-8023-1CBE28D01C42}" name="PivotTable4" cacheId="30" applyNumberFormats="0" applyBorderFormats="0" applyFontFormats="0" applyPatternFormats="0" applyAlignmentFormats="0" applyWidthHeightFormats="1" dataCaption="Values" updatedVersion="8" minRefreshableVersion="3" itemPrintTitles="1" createdVersion="8" indent="0" outline="1" outlineData="1" multipleFieldFilters="0">
  <location ref="L3:T17" firstHeaderRow="1" firstDataRow="2" firstDataCol="1" rowPageCount="1" colPageCount="1"/>
  <pivotFields count="24">
    <pivotField showAll="0"/>
    <pivotField dataField="1" showAll="0"/>
    <pivotField showAll="0"/>
    <pivotField showAll="0"/>
    <pivotField showAll="0"/>
    <pivotField axis="axisPage" multipleItemSelectionAllowed="1" showAll="0">
      <items count="5">
        <item x="1"/>
        <item h="1" x="0"/>
        <item h="1" x="3"/>
        <item h="1" x="2"/>
        <item t="default"/>
      </items>
    </pivotField>
    <pivotField showAll="0"/>
    <pivotField axis="axisCol" showAll="0">
      <items count="8">
        <item x="1"/>
        <item x="4"/>
        <item x="6"/>
        <item x="2"/>
        <item x="0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3">
        <item x="0"/>
        <item x="1"/>
        <item x="3"/>
        <item x="9"/>
        <item x="7"/>
        <item x="8"/>
        <item x="4"/>
        <item x="6"/>
        <item x="11"/>
        <item x="10"/>
        <item x="5"/>
        <item x="2"/>
        <item t="default"/>
      </items>
    </pivotField>
    <pivotField showAll="0"/>
    <pivotField showAll="0"/>
    <pivotField numFmtId="14" showAll="0"/>
    <pivotField numFmtId="14" showAll="0"/>
    <pivotField showAll="0" sortType="descending">
      <items count="137">
        <item x="14"/>
        <item x="5"/>
        <item x="1"/>
        <item m="1" x="97"/>
        <item x="36"/>
        <item x="3"/>
        <item m="1" x="92"/>
        <item x="20"/>
        <item m="1" x="80"/>
        <item m="1" x="76"/>
        <item x="8"/>
        <item x="34"/>
        <item m="1" x="111"/>
        <item x="9"/>
        <item m="1" x="61"/>
        <item m="1" x="91"/>
        <item x="29"/>
        <item x="39"/>
        <item m="1" x="129"/>
        <item m="1" x="108"/>
        <item x="4"/>
        <item m="1" x="133"/>
        <item x="10"/>
        <item m="1" x="84"/>
        <item m="1" x="63"/>
        <item m="1" x="67"/>
        <item m="1" x="119"/>
        <item x="35"/>
        <item m="1" x="125"/>
        <item x="26"/>
        <item m="1" x="99"/>
        <item m="1" x="74"/>
        <item m="1" x="77"/>
        <item x="16"/>
        <item m="1" x="81"/>
        <item x="30"/>
        <item m="1" x="103"/>
        <item m="1" x="85"/>
        <item m="1" x="73"/>
        <item x="0"/>
        <item m="1" x="93"/>
        <item m="1" x="88"/>
        <item m="1" x="78"/>
        <item x="42"/>
        <item m="1" x="113"/>
        <item m="1" x="95"/>
        <item x="27"/>
        <item x="18"/>
        <item m="1" x="100"/>
        <item m="1" x="86"/>
        <item x="13"/>
        <item m="1" x="120"/>
        <item m="1" x="105"/>
        <item x="12"/>
        <item m="1" x="109"/>
        <item x="19"/>
        <item m="1" x="126"/>
        <item m="1" x="115"/>
        <item m="1" x="98"/>
        <item x="47"/>
        <item m="1" x="128"/>
        <item m="1" x="117"/>
        <item m="1" x="102"/>
        <item x="24"/>
        <item m="1" x="131"/>
        <item m="1" x="107"/>
        <item x="28"/>
        <item m="1" x="121"/>
        <item m="1" x="112"/>
        <item x="11"/>
        <item m="1" x="62"/>
        <item m="1" x="123"/>
        <item m="1" x="114"/>
        <item x="21"/>
        <item x="41"/>
        <item m="1" x="132"/>
        <item m="1" x="130"/>
        <item m="1" x="118"/>
        <item x="31"/>
        <item x="52"/>
        <item m="1" x="124"/>
        <item x="48"/>
        <item m="1" x="101"/>
        <item x="25"/>
        <item m="1" x="64"/>
        <item x="15"/>
        <item m="1" x="106"/>
        <item x="43"/>
        <item x="38"/>
        <item m="1" x="72"/>
        <item m="1" x="70"/>
        <item x="22"/>
        <item m="1" x="116"/>
        <item x="53"/>
        <item m="1" x="110"/>
        <item x="33"/>
        <item m="1" x="69"/>
        <item x="2"/>
        <item x="44"/>
        <item m="1" x="75"/>
        <item m="1" x="71"/>
        <item x="23"/>
        <item m="1" x="83"/>
        <item m="1" x="79"/>
        <item x="58"/>
        <item x="51"/>
        <item m="1" x="122"/>
        <item x="32"/>
        <item m="1" x="127"/>
        <item m="1" x="82"/>
        <item x="49"/>
        <item m="1" x="89"/>
        <item x="37"/>
        <item x="7"/>
        <item m="1" x="90"/>
        <item x="6"/>
        <item m="1" x="134"/>
        <item m="1" x="87"/>
        <item x="57"/>
        <item m="1" x="94"/>
        <item x="46"/>
        <item m="1" x="60"/>
        <item m="1" x="135"/>
        <item x="45"/>
        <item m="1" x="96"/>
        <item x="17"/>
        <item m="1" x="65"/>
        <item x="40"/>
        <item x="55"/>
        <item m="1" x="66"/>
        <item x="54"/>
        <item x="56"/>
        <item m="1" x="104"/>
        <item m="1" x="68"/>
        <item x="50"/>
        <item x="5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 defaultSubtotal="0"/>
    <pivotField showAll="0" defaultSubtotal="0"/>
  </pivotFields>
  <rowFields count="1">
    <field x="14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7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5" hier="-1"/>
  </pageFields>
  <dataFields count="1">
    <dataField name="Count of name" fld="1" subtotal="count" baseField="0" baseItem="0"/>
  </dataFields>
  <formats count="8">
    <format dxfId="78">
      <pivotArea outline="0" collapsedLevelsAreSubtotals="1" fieldPosition="0"/>
    </format>
    <format dxfId="77">
      <pivotArea dataOnly="0" labelOnly="1" fieldPosition="0">
        <references count="1">
          <reference field="7" count="0"/>
        </references>
      </pivotArea>
    </format>
    <format dxfId="76">
      <pivotArea dataOnly="0" labelOnly="1" grandCol="1" outline="0" fieldPosition="0"/>
    </format>
    <format dxfId="75">
      <pivotArea outline="0" collapsedLevelsAreSubtotals="1" fieldPosition="0"/>
    </format>
    <format dxfId="74">
      <pivotArea dataOnly="0" labelOnly="1" fieldPosition="0">
        <references count="1">
          <reference field="7" count="0"/>
        </references>
      </pivotArea>
    </format>
    <format dxfId="73">
      <pivotArea dataOnly="0" labelOnly="1" grandCol="1" outline="0" fieldPosition="0"/>
    </format>
    <format dxfId="72">
      <pivotArea dataOnly="0" labelOnly="1" fieldPosition="0">
        <references count="1">
          <reference field="14" count="0"/>
        </references>
      </pivotArea>
    </format>
    <format dxfId="71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A8AFE7-6A14-4331-A420-F5376FA28332}" name="PivotTable3" cacheId="30" applyNumberFormats="0" applyBorderFormats="0" applyFontFormats="0" applyPatternFormats="0" applyAlignmentFormats="0" applyWidthHeightFormats="1" dataCaption="Values" updatedVersion="8" minRefreshableVersion="3" itemPrintTitles="1" createdVersion="8" indent="0" outline="1" outlineData="1" multipleFieldFilters="0">
  <location ref="A3:E12" firstHeaderRow="1" firstDataRow="2" firstDataCol="1"/>
  <pivotFields count="24">
    <pivotField showAll="0"/>
    <pivotField dataField="1" showAll="0"/>
    <pivotField showAll="0"/>
    <pivotField showAll="0"/>
    <pivotField showAll="0"/>
    <pivotField axis="axisCol" showAll="0">
      <items count="5">
        <item x="1"/>
        <item x="0"/>
        <item x="3"/>
        <item h="1" x="2"/>
        <item t="default"/>
      </items>
    </pivotField>
    <pivotField showAll="0"/>
    <pivotField axis="axisRow" showAll="0" sortType="descending">
      <items count="8">
        <item x="2"/>
        <item x="0"/>
        <item x="5"/>
        <item x="3"/>
        <item x="4"/>
        <item x="6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>
      <items count="13">
        <item x="0"/>
        <item x="1"/>
        <item x="3"/>
        <item x="9"/>
        <item x="7"/>
        <item x="8"/>
        <item x="4"/>
        <item x="6"/>
        <item x="11"/>
        <item x="10"/>
        <item x="5"/>
        <item x="2"/>
        <item t="default"/>
      </items>
    </pivotField>
    <pivotField showAll="0"/>
    <pivotField showAll="0"/>
    <pivotField numFmtId="14" showAll="0"/>
    <pivotField numFmtId="14" showAll="0"/>
    <pivotField showAll="0" sortType="descending">
      <items count="137">
        <item x="14"/>
        <item x="5"/>
        <item x="1"/>
        <item m="1" x="97"/>
        <item x="36"/>
        <item x="3"/>
        <item m="1" x="92"/>
        <item x="20"/>
        <item m="1" x="80"/>
        <item m="1" x="76"/>
        <item x="8"/>
        <item x="34"/>
        <item m="1" x="111"/>
        <item x="9"/>
        <item m="1" x="61"/>
        <item m="1" x="91"/>
        <item x="29"/>
        <item x="39"/>
        <item m="1" x="129"/>
        <item m="1" x="108"/>
        <item x="4"/>
        <item m="1" x="133"/>
        <item x="10"/>
        <item m="1" x="84"/>
        <item m="1" x="63"/>
        <item m="1" x="67"/>
        <item m="1" x="119"/>
        <item x="35"/>
        <item m="1" x="125"/>
        <item x="26"/>
        <item m="1" x="99"/>
        <item m="1" x="74"/>
        <item m="1" x="77"/>
        <item x="16"/>
        <item m="1" x="81"/>
        <item x="30"/>
        <item m="1" x="103"/>
        <item m="1" x="85"/>
        <item m="1" x="73"/>
        <item x="0"/>
        <item m="1" x="93"/>
        <item m="1" x="88"/>
        <item m="1" x="78"/>
        <item x="42"/>
        <item m="1" x="113"/>
        <item m="1" x="95"/>
        <item x="27"/>
        <item x="18"/>
        <item m="1" x="100"/>
        <item m="1" x="86"/>
        <item x="13"/>
        <item m="1" x="120"/>
        <item m="1" x="105"/>
        <item x="12"/>
        <item m="1" x="109"/>
        <item x="19"/>
        <item m="1" x="126"/>
        <item m="1" x="115"/>
        <item m="1" x="98"/>
        <item x="47"/>
        <item m="1" x="128"/>
        <item m="1" x="117"/>
        <item m="1" x="102"/>
        <item x="24"/>
        <item m="1" x="131"/>
        <item m="1" x="107"/>
        <item x="28"/>
        <item m="1" x="121"/>
        <item m="1" x="112"/>
        <item x="11"/>
        <item m="1" x="62"/>
        <item m="1" x="123"/>
        <item m="1" x="114"/>
        <item x="21"/>
        <item x="41"/>
        <item m="1" x="132"/>
        <item m="1" x="130"/>
        <item m="1" x="118"/>
        <item x="31"/>
        <item x="52"/>
        <item m="1" x="124"/>
        <item x="48"/>
        <item m="1" x="101"/>
        <item x="25"/>
        <item m="1" x="64"/>
        <item x="15"/>
        <item m="1" x="106"/>
        <item x="43"/>
        <item x="38"/>
        <item m="1" x="72"/>
        <item m="1" x="70"/>
        <item x="22"/>
        <item m="1" x="116"/>
        <item x="53"/>
        <item m="1" x="110"/>
        <item x="33"/>
        <item m="1" x="69"/>
        <item x="2"/>
        <item x="44"/>
        <item m="1" x="75"/>
        <item m="1" x="71"/>
        <item x="23"/>
        <item m="1" x="83"/>
        <item m="1" x="79"/>
        <item x="58"/>
        <item x="51"/>
        <item m="1" x="122"/>
        <item x="32"/>
        <item m="1" x="127"/>
        <item m="1" x="82"/>
        <item x="49"/>
        <item m="1" x="89"/>
        <item x="37"/>
        <item x="7"/>
        <item m="1" x="90"/>
        <item x="6"/>
        <item m="1" x="134"/>
        <item m="1" x="87"/>
        <item x="57"/>
        <item m="1" x="94"/>
        <item x="46"/>
        <item m="1" x="60"/>
        <item m="1" x="135"/>
        <item x="45"/>
        <item m="1" x="96"/>
        <item x="17"/>
        <item m="1" x="65"/>
        <item x="40"/>
        <item x="55"/>
        <item m="1" x="66"/>
        <item x="54"/>
        <item x="56"/>
        <item m="1" x="104"/>
        <item m="1" x="68"/>
        <item x="50"/>
        <item x="5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 defaultSubtotal="0"/>
    <pivotField showAll="0" defaultSubtotal="0"/>
  </pivotFields>
  <rowFields count="1">
    <field x="7"/>
  </rowFields>
  <rowItems count="8">
    <i>
      <x v="6"/>
    </i>
    <i>
      <x v="5"/>
    </i>
    <i>
      <x v="4"/>
    </i>
    <i>
      <x v="1"/>
    </i>
    <i>
      <x/>
    </i>
    <i>
      <x v="3"/>
    </i>
    <i>
      <x v="2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dataFields count="1">
    <dataField name="Count of name" fld="1" subtotal="count" baseField="0" baseItem="0"/>
  </dataFields>
  <formats count="3">
    <format dxfId="22">
      <pivotArea outline="0" collapsedLevelsAreSubtotals="1" fieldPosition="0"/>
    </format>
    <format dxfId="21">
      <pivotArea dataOnly="0" labelOnly="1" fieldPosition="0">
        <references count="1">
          <reference field="7" count="0"/>
        </references>
      </pivotArea>
    </format>
    <format dxfId="2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2E4E20-C414-4BD4-B01D-C46C8B723B05}" name="PivotTable2" cacheId="3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B5:F19" firstHeaderRow="1" firstDataRow="2" firstDataCol="1" rowPageCount="2" colPageCount="1"/>
  <pivotFields count="24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7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23" hier="-1"/>
    <pageField fld="20" hier="-1"/>
  </pageFields>
  <dataFields count="1">
    <dataField name="Count of outcome" fld="5" subtotal="count" baseField="0" baseItem="0"/>
  </dataFields>
  <formats count="6">
    <format dxfId="93">
      <pivotArea outline="0" collapsedLevelsAreSubtotals="1" fieldPosition="0"/>
    </format>
    <format dxfId="92">
      <pivotArea dataOnly="0" labelOnly="1" fieldPosition="0">
        <references count="1">
          <reference field="17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91">
      <pivotArea dataOnly="0" labelOnly="1" grandRow="1" outline="0" fieldPosition="0"/>
    </format>
    <format dxfId="90">
      <pivotArea dataOnly="0" labelOnly="1" fieldPosition="0">
        <references count="1">
          <reference field="5" count="0"/>
        </references>
      </pivotArea>
    </format>
    <format dxfId="89">
      <pivotArea dataOnly="0" labelOnly="1" grandCol="1" outline="0" fieldPosition="0"/>
    </format>
    <format dxfId="88">
      <pivotArea outline="0" collapsedLevelsAreSubtotals="1" fieldPosition="0"/>
    </format>
  </formats>
  <chartFormats count="6">
    <chartFormat chart="2" format="4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2" format="6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2F8782-E995-4466-98AD-59F07D08DF8F}" name="PivotTable2" cacheId="3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B4:G30" firstHeaderRow="1" firstDataRow="2" firstDataCol="1" rowPageCount="2" colPageCount="1"/>
  <pivotFields count="24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 sortType="descending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21"/>
  </rowFields>
  <rowItems count="25">
    <i>
      <x v="13"/>
    </i>
    <i>
      <x v="15"/>
    </i>
    <i>
      <x v="2"/>
    </i>
    <i>
      <x v="22"/>
    </i>
    <i>
      <x v="6"/>
    </i>
    <i>
      <x v="21"/>
    </i>
    <i>
      <x v="7"/>
    </i>
    <i>
      <x v="12"/>
    </i>
    <i>
      <x v="3"/>
    </i>
    <i>
      <x v="20"/>
    </i>
    <i>
      <x/>
    </i>
    <i>
      <x v="19"/>
    </i>
    <i>
      <x v="11"/>
    </i>
    <i>
      <x v="4"/>
    </i>
    <i>
      <x v="5"/>
    </i>
    <i>
      <x v="8"/>
    </i>
    <i>
      <x v="18"/>
    </i>
    <i>
      <x v="17"/>
    </i>
    <i>
      <x v="16"/>
    </i>
    <i>
      <x v="10"/>
    </i>
    <i>
      <x v="14"/>
    </i>
    <i>
      <x v="9"/>
    </i>
    <i>
      <x v="1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20" hier="-1"/>
  </pageFields>
  <dataFields count="1">
    <dataField name="Count of outcome" fld="5" subtotal="count" baseField="0" baseItem="0" numFmtId="3"/>
  </dataFields>
  <formats count="5">
    <format dxfId="87">
      <pivotArea outline="0" collapsedLevelsAreSubtotals="1" fieldPosition="0"/>
    </format>
    <format dxfId="86">
      <pivotArea dataOnly="0" labelOnly="1" grandRow="1" outline="0" fieldPosition="0"/>
    </format>
    <format dxfId="85">
      <pivotArea outline="0" collapsedLevelsAreSubtotals="1" fieldPosition="0"/>
    </format>
    <format dxfId="84">
      <pivotArea dataOnly="0" labelOnly="1" fieldPosition="0">
        <references count="1">
          <reference field="21" count="0"/>
        </references>
      </pivotArea>
    </format>
    <format dxfId="83">
      <pivotArea dataOnly="0" labelOnly="1" grandRow="1" outline="0" fieldPosition="0"/>
    </format>
  </formats>
  <chartFormats count="20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7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0F877E-DCEB-4E28-9F60-0296E6DF85EA}" name="PivotTable2" cacheId="3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B4:G15" firstHeaderRow="1" firstDataRow="2" firstDataCol="1" rowPageCount="1" colPageCount="1"/>
  <pivotFields count="24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axis="axisRow" showAll="0" sortType="descending">
      <items count="10">
        <item x="4"/>
        <item x="0"/>
        <item x="6"/>
        <item x="8"/>
        <item x="1"/>
        <item x="7"/>
        <item x="5"/>
        <item x="2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20"/>
  </rowFields>
  <rowItems count="10">
    <i>
      <x v="8"/>
    </i>
    <i>
      <x/>
    </i>
    <i>
      <x v="4"/>
    </i>
    <i>
      <x v="7"/>
    </i>
    <i>
      <x v="6"/>
    </i>
    <i>
      <x v="2"/>
    </i>
    <i>
      <x v="1"/>
    </i>
    <i>
      <x v="5"/>
    </i>
    <i>
      <x v="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 numFmtId="3"/>
  </dataFields>
  <formats count="4">
    <format dxfId="82">
      <pivotArea outline="0" collapsedLevelsAreSubtotals="1" fieldPosition="0"/>
    </format>
    <format dxfId="81">
      <pivotArea dataOnly="0" labelOnly="1" grandRow="1" outline="0" fieldPosition="0"/>
    </format>
    <format dxfId="80">
      <pivotArea outline="0" collapsedLevelsAreSubtotals="1" fieldPosition="0"/>
    </format>
    <format dxfId="79">
      <pivotArea dataOnly="0" labelOnly="1" fieldPosition="0">
        <references count="1">
          <reference field="20" count="0"/>
        </references>
      </pivotArea>
    </format>
  </formats>
  <chartFormats count="16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EE72A-2535-4F79-B529-F27C9B5186E4}">
  <dimension ref="A1"/>
  <sheetViews>
    <sheetView showGridLines="0" zoomScale="80" zoomScaleNormal="80" workbookViewId="0">
      <selection activeCell="G43" sqref="G43"/>
    </sheetView>
  </sheetViews>
  <sheetFormatPr defaultRowHeight="15" x14ac:dyDescent="0.25"/>
  <cols>
    <col min="1" max="16384" width="9" style="5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A44DA-1421-43F9-9D6C-CA67000AB393}">
  <dimension ref="A1:T44"/>
  <sheetViews>
    <sheetView showGridLines="0" tabSelected="1" zoomScale="80" zoomScaleNormal="80" workbookViewId="0">
      <selection activeCell="I11" sqref="I11"/>
    </sheetView>
  </sheetViews>
  <sheetFormatPr defaultRowHeight="12" customHeight="1" x14ac:dyDescent="0.25"/>
  <cols>
    <col min="1" max="1" width="13.75" bestFit="1" customWidth="1"/>
    <col min="2" max="5" width="11" customWidth="1"/>
    <col min="6" max="6" width="2.75" customWidth="1"/>
    <col min="10" max="11" width="1.625" customWidth="1"/>
    <col min="12" max="12" width="20.625" bestFit="1" customWidth="1"/>
    <col min="13" max="20" width="11" customWidth="1"/>
  </cols>
  <sheetData>
    <row r="1" spans="1:20" ht="12" customHeight="1" x14ac:dyDescent="0.25">
      <c r="L1" s="4" t="s">
        <v>4</v>
      </c>
      <c r="M1" t="s">
        <v>20</v>
      </c>
    </row>
    <row r="3" spans="1:20" ht="12" customHeight="1" x14ac:dyDescent="0.25">
      <c r="A3" s="4" t="s">
        <v>2128</v>
      </c>
      <c r="B3" s="4" t="s">
        <v>2046</v>
      </c>
      <c r="G3" s="69" t="s">
        <v>2131</v>
      </c>
      <c r="H3" s="70"/>
      <c r="I3" s="71"/>
      <c r="L3" s="4" t="s">
        <v>2128</v>
      </c>
      <c r="M3" s="4" t="s">
        <v>2046</v>
      </c>
    </row>
    <row r="4" spans="1:20" ht="12" customHeight="1" x14ac:dyDescent="0.25">
      <c r="A4" s="4" t="s">
        <v>2035</v>
      </c>
      <c r="B4" t="s">
        <v>20</v>
      </c>
      <c r="C4" t="s">
        <v>14</v>
      </c>
      <c r="D4" t="s">
        <v>74</v>
      </c>
      <c r="E4" t="s">
        <v>2045</v>
      </c>
      <c r="G4" s="62" t="s">
        <v>20</v>
      </c>
      <c r="H4" s="62" t="s">
        <v>14</v>
      </c>
      <c r="I4" s="62" t="s">
        <v>74</v>
      </c>
      <c r="L4" s="4" t="s">
        <v>2035</v>
      </c>
      <c r="M4" s="60" t="s">
        <v>21</v>
      </c>
      <c r="N4" s="60" t="s">
        <v>40</v>
      </c>
      <c r="O4" s="60" t="s">
        <v>107</v>
      </c>
      <c r="P4" s="60" t="s">
        <v>26</v>
      </c>
      <c r="Q4" s="60" t="s">
        <v>15</v>
      </c>
      <c r="R4" s="60" t="s">
        <v>36</v>
      </c>
      <c r="S4" s="60" t="s">
        <v>98</v>
      </c>
      <c r="T4" s="60" t="s">
        <v>2045</v>
      </c>
    </row>
    <row r="5" spans="1:20" ht="12" customHeight="1" x14ac:dyDescent="0.25">
      <c r="A5" s="7" t="s">
        <v>21</v>
      </c>
      <c r="B5" s="57">
        <v>436</v>
      </c>
      <c r="C5" s="57">
        <v>274</v>
      </c>
      <c r="D5" s="57">
        <v>44</v>
      </c>
      <c r="E5" s="57">
        <v>754</v>
      </c>
      <c r="G5" s="34">
        <f>B5/$E5</f>
        <v>0.57824933687002655</v>
      </c>
      <c r="H5" s="34">
        <f>C5/$E5</f>
        <v>0.36339522546419101</v>
      </c>
      <c r="I5" s="34">
        <f>D5/$E5</f>
        <v>5.8355437665782495E-2</v>
      </c>
      <c r="J5" s="56"/>
      <c r="K5" s="56"/>
      <c r="L5" s="58" t="s">
        <v>2091</v>
      </c>
      <c r="M5" s="61">
        <v>28</v>
      </c>
      <c r="N5" s="61"/>
      <c r="O5" s="61"/>
      <c r="P5" s="61"/>
      <c r="Q5" s="61">
        <v>1</v>
      </c>
      <c r="R5" s="61">
        <v>1</v>
      </c>
      <c r="S5" s="61"/>
      <c r="T5" s="61">
        <v>30</v>
      </c>
    </row>
    <row r="6" spans="1:20" ht="12" customHeight="1" x14ac:dyDescent="0.25">
      <c r="A6" s="7" t="s">
        <v>107</v>
      </c>
      <c r="B6" s="57">
        <v>26</v>
      </c>
      <c r="C6" s="57">
        <v>19</v>
      </c>
      <c r="D6" s="57">
        <v>3</v>
      </c>
      <c r="E6" s="57">
        <v>48</v>
      </c>
      <c r="G6" s="34">
        <f>B6/$E6</f>
        <v>0.54166666666666663</v>
      </c>
      <c r="H6" s="34">
        <f>C6/$E6</f>
        <v>0.39583333333333331</v>
      </c>
      <c r="I6" s="34">
        <f>D6/$E6</f>
        <v>6.25E-2</v>
      </c>
      <c r="J6" s="56"/>
      <c r="K6" s="56"/>
      <c r="L6" s="58" t="s">
        <v>2092</v>
      </c>
      <c r="M6" s="61">
        <v>143</v>
      </c>
      <c r="N6" s="61">
        <v>13</v>
      </c>
      <c r="O6" s="61">
        <v>6</v>
      </c>
      <c r="P6" s="61">
        <v>11</v>
      </c>
      <c r="Q6" s="61">
        <v>6</v>
      </c>
      <c r="R6" s="61">
        <v>6</v>
      </c>
      <c r="S6" s="61">
        <v>6</v>
      </c>
      <c r="T6" s="61">
        <v>191</v>
      </c>
    </row>
    <row r="7" spans="1:20" ht="12" customHeight="1" x14ac:dyDescent="0.25">
      <c r="A7" s="7" t="s">
        <v>40</v>
      </c>
      <c r="B7" s="57">
        <v>28</v>
      </c>
      <c r="C7" s="57">
        <v>18</v>
      </c>
      <c r="D7" s="57">
        <v>1</v>
      </c>
      <c r="E7" s="57">
        <v>47</v>
      </c>
      <c r="G7" s="34">
        <f>B7/$E7</f>
        <v>0.5957446808510638</v>
      </c>
      <c r="H7" s="34">
        <f>C7/$E7</f>
        <v>0.38297872340425532</v>
      </c>
      <c r="I7" s="34">
        <f>D7/$E7</f>
        <v>2.1276595744680851E-2</v>
      </c>
      <c r="J7" s="56"/>
      <c r="K7" s="56"/>
      <c r="L7" s="58" t="s">
        <v>2094</v>
      </c>
      <c r="M7" s="61">
        <v>131</v>
      </c>
      <c r="N7" s="61">
        <v>5</v>
      </c>
      <c r="O7" s="61">
        <v>12</v>
      </c>
      <c r="P7" s="61">
        <v>3</v>
      </c>
      <c r="Q7" s="61">
        <v>5</v>
      </c>
      <c r="R7" s="61">
        <v>5</v>
      </c>
      <c r="S7" s="61">
        <v>3</v>
      </c>
      <c r="T7" s="61">
        <v>164</v>
      </c>
    </row>
    <row r="8" spans="1:20" ht="12" customHeight="1" x14ac:dyDescent="0.25">
      <c r="A8" s="7" t="s">
        <v>15</v>
      </c>
      <c r="B8" s="57">
        <v>22</v>
      </c>
      <c r="C8" s="57">
        <v>19</v>
      </c>
      <c r="D8" s="57">
        <v>2</v>
      </c>
      <c r="E8" s="57">
        <v>43</v>
      </c>
      <c r="G8" s="34">
        <f>B8/$E8</f>
        <v>0.51162790697674421</v>
      </c>
      <c r="H8" s="34">
        <f>C8/$E8</f>
        <v>0.44186046511627908</v>
      </c>
      <c r="I8" s="34">
        <f>D8/$E8</f>
        <v>4.6511627906976744E-2</v>
      </c>
      <c r="J8" s="56"/>
      <c r="K8" s="56"/>
      <c r="L8" s="58" t="s">
        <v>2100</v>
      </c>
      <c r="M8" s="61">
        <v>4</v>
      </c>
      <c r="N8" s="61"/>
      <c r="O8" s="61"/>
      <c r="P8" s="61"/>
      <c r="Q8" s="61"/>
      <c r="R8" s="61"/>
      <c r="S8" s="61"/>
      <c r="T8" s="61">
        <v>4</v>
      </c>
    </row>
    <row r="9" spans="1:20" ht="12" customHeight="1" x14ac:dyDescent="0.25">
      <c r="A9" s="7" t="s">
        <v>26</v>
      </c>
      <c r="B9" s="57">
        <v>24</v>
      </c>
      <c r="C9" s="57">
        <v>16</v>
      </c>
      <c r="D9" s="57">
        <v>2</v>
      </c>
      <c r="E9" s="57">
        <v>42</v>
      </c>
      <c r="G9" s="34">
        <f>B9/$E9</f>
        <v>0.5714285714285714</v>
      </c>
      <c r="H9" s="34">
        <f>C9/$E9</f>
        <v>0.38095238095238093</v>
      </c>
      <c r="I9" s="34">
        <f>D9/$E9</f>
        <v>4.7619047619047616E-2</v>
      </c>
      <c r="J9" s="56"/>
      <c r="K9" s="56"/>
      <c r="L9" s="58" t="s">
        <v>2098</v>
      </c>
      <c r="M9" s="61">
        <v>8</v>
      </c>
      <c r="N9" s="61"/>
      <c r="O9" s="61"/>
      <c r="P9" s="61">
        <v>1</v>
      </c>
      <c r="Q9" s="61">
        <v>1</v>
      </c>
      <c r="R9" s="61"/>
      <c r="S9" s="61"/>
      <c r="T9" s="61">
        <v>10</v>
      </c>
    </row>
    <row r="10" spans="1:20" ht="12" customHeight="1" x14ac:dyDescent="0.25">
      <c r="A10" s="7" t="s">
        <v>36</v>
      </c>
      <c r="B10" s="57">
        <v>17</v>
      </c>
      <c r="C10" s="57">
        <v>12</v>
      </c>
      <c r="D10" s="57">
        <v>1</v>
      </c>
      <c r="E10" s="57">
        <v>30</v>
      </c>
      <c r="G10" s="34">
        <f>B10/$E10</f>
        <v>0.56666666666666665</v>
      </c>
      <c r="H10" s="34">
        <f>C10/$E10</f>
        <v>0.4</v>
      </c>
      <c r="I10" s="34">
        <f>D10/$E10</f>
        <v>3.3333333333333333E-2</v>
      </c>
      <c r="J10" s="56"/>
      <c r="K10" s="56"/>
      <c r="L10" s="58" t="s">
        <v>2099</v>
      </c>
      <c r="M10" s="61">
        <v>4</v>
      </c>
      <c r="N10" s="61"/>
      <c r="O10" s="61">
        <v>1</v>
      </c>
      <c r="P10" s="61">
        <v>1</v>
      </c>
      <c r="Q10" s="61"/>
      <c r="R10" s="61"/>
      <c r="S10" s="61">
        <v>1</v>
      </c>
      <c r="T10" s="61">
        <v>7</v>
      </c>
    </row>
    <row r="11" spans="1:20" ht="12" customHeight="1" x14ac:dyDescent="0.25">
      <c r="A11" s="7" t="s">
        <v>98</v>
      </c>
      <c r="B11" s="57">
        <v>12</v>
      </c>
      <c r="C11" s="57">
        <v>6</v>
      </c>
      <c r="D11" s="57">
        <v>4</v>
      </c>
      <c r="E11" s="57">
        <v>22</v>
      </c>
      <c r="G11" s="34">
        <f>B11/$E11</f>
        <v>0.54545454545454541</v>
      </c>
      <c r="H11" s="34">
        <f>C11/$E11</f>
        <v>0.27272727272727271</v>
      </c>
      <c r="I11" s="72">
        <f>D11/$E11</f>
        <v>0.18181818181818182</v>
      </c>
      <c r="J11" s="56"/>
      <c r="K11" s="56"/>
      <c r="L11" s="58" t="s">
        <v>2095</v>
      </c>
      <c r="M11" s="61">
        <v>6</v>
      </c>
      <c r="N11" s="61">
        <v>1</v>
      </c>
      <c r="O11" s="61"/>
      <c r="P11" s="61"/>
      <c r="Q11" s="61">
        <v>2</v>
      </c>
      <c r="R11" s="61">
        <v>1</v>
      </c>
      <c r="S11" s="61">
        <v>1</v>
      </c>
      <c r="T11" s="61">
        <v>11</v>
      </c>
    </row>
    <row r="12" spans="1:20" ht="12" customHeight="1" x14ac:dyDescent="0.25">
      <c r="A12" s="7" t="s">
        <v>2045</v>
      </c>
      <c r="B12" s="57">
        <v>565</v>
      </c>
      <c r="C12" s="57">
        <v>364</v>
      </c>
      <c r="D12" s="57">
        <v>57</v>
      </c>
      <c r="E12" s="57">
        <v>986</v>
      </c>
      <c r="G12" s="64">
        <f>B12/$E12</f>
        <v>0.57302231237322521</v>
      </c>
      <c r="H12" s="64">
        <f>C12/$E12</f>
        <v>0.36916835699797163</v>
      </c>
      <c r="I12" s="64">
        <f>D12/$E12</f>
        <v>5.7809330628803245E-2</v>
      </c>
      <c r="J12" s="56"/>
      <c r="K12" s="56"/>
      <c r="L12" s="58" t="s">
        <v>2097</v>
      </c>
      <c r="M12" s="61">
        <v>5</v>
      </c>
      <c r="N12" s="61">
        <v>1</v>
      </c>
      <c r="O12" s="61"/>
      <c r="P12" s="61"/>
      <c r="Q12" s="61"/>
      <c r="R12" s="61">
        <v>1</v>
      </c>
      <c r="S12" s="61"/>
      <c r="T12" s="61">
        <v>7</v>
      </c>
    </row>
    <row r="13" spans="1:20" ht="12" customHeight="1" x14ac:dyDescent="0.25">
      <c r="G13" s="10"/>
      <c r="H13" s="56"/>
      <c r="I13" s="56"/>
      <c r="J13" s="56"/>
      <c r="K13" s="56"/>
      <c r="L13" s="58" t="s">
        <v>2102</v>
      </c>
      <c r="M13" s="61">
        <v>7</v>
      </c>
      <c r="N13" s="61"/>
      <c r="O13" s="61">
        <v>1</v>
      </c>
      <c r="P13" s="61"/>
      <c r="Q13" s="61"/>
      <c r="R13" s="61"/>
      <c r="S13" s="61"/>
      <c r="T13" s="61">
        <v>8</v>
      </c>
    </row>
    <row r="14" spans="1:20" ht="12" customHeight="1" x14ac:dyDescent="0.25">
      <c r="G14" s="10"/>
      <c r="H14" s="56"/>
      <c r="I14" s="56"/>
      <c r="J14" s="56"/>
      <c r="K14" s="56"/>
      <c r="L14" s="58" t="s">
        <v>2101</v>
      </c>
      <c r="M14" s="61">
        <v>7</v>
      </c>
      <c r="N14" s="61"/>
      <c r="O14" s="61"/>
      <c r="P14" s="61">
        <v>1</v>
      </c>
      <c r="Q14" s="61">
        <v>2</v>
      </c>
      <c r="R14" s="61">
        <v>1</v>
      </c>
      <c r="S14" s="61"/>
      <c r="T14" s="61">
        <v>11</v>
      </c>
    </row>
    <row r="15" spans="1:20" ht="12" customHeight="1" x14ac:dyDescent="0.25">
      <c r="G15" s="10"/>
      <c r="H15" s="56"/>
      <c r="I15" s="56"/>
      <c r="J15" s="56"/>
      <c r="K15" s="56"/>
      <c r="L15" s="58" t="s">
        <v>2096</v>
      </c>
      <c r="M15" s="61">
        <v>5</v>
      </c>
      <c r="N15" s="61"/>
      <c r="O15" s="61">
        <v>1</v>
      </c>
      <c r="P15" s="61">
        <v>1</v>
      </c>
      <c r="Q15" s="61"/>
      <c r="R15" s="61"/>
      <c r="S15" s="61">
        <v>1</v>
      </c>
      <c r="T15" s="61">
        <v>8</v>
      </c>
    </row>
    <row r="16" spans="1:20" ht="12" customHeight="1" x14ac:dyDescent="0.25">
      <c r="G16" s="10"/>
      <c r="H16" s="56"/>
      <c r="I16" s="56"/>
      <c r="J16" s="56"/>
      <c r="K16" s="56"/>
      <c r="L16" s="58" t="s">
        <v>2093</v>
      </c>
      <c r="M16" s="61">
        <v>88</v>
      </c>
      <c r="N16" s="61">
        <v>8</v>
      </c>
      <c r="O16" s="61">
        <v>5</v>
      </c>
      <c r="P16" s="61">
        <v>6</v>
      </c>
      <c r="Q16" s="61">
        <v>5</v>
      </c>
      <c r="R16" s="61">
        <v>2</v>
      </c>
      <c r="S16" s="61"/>
      <c r="T16" s="61">
        <v>114</v>
      </c>
    </row>
    <row r="17" spans="1:20" ht="12" customHeight="1" x14ac:dyDescent="0.25">
      <c r="A17" s="66" t="s">
        <v>2132</v>
      </c>
      <c r="B17" s="67"/>
      <c r="C17" s="67"/>
      <c r="D17" s="67"/>
      <c r="E17" s="68"/>
      <c r="G17" s="10"/>
      <c r="H17" s="56"/>
      <c r="I17" s="56"/>
      <c r="J17" s="56"/>
      <c r="K17" s="56"/>
      <c r="L17" s="58" t="s">
        <v>2045</v>
      </c>
      <c r="M17" s="61">
        <v>436</v>
      </c>
      <c r="N17" s="61">
        <v>28</v>
      </c>
      <c r="O17" s="61">
        <v>26</v>
      </c>
      <c r="P17" s="61">
        <v>24</v>
      </c>
      <c r="Q17" s="61">
        <v>22</v>
      </c>
      <c r="R17" s="61">
        <v>17</v>
      </c>
      <c r="S17" s="61">
        <v>12</v>
      </c>
      <c r="T17" s="61">
        <v>565</v>
      </c>
    </row>
    <row r="18" spans="1:20" ht="12" customHeight="1" x14ac:dyDescent="0.25">
      <c r="G18" s="10"/>
      <c r="H18" s="56"/>
      <c r="I18" s="56"/>
      <c r="J18" s="56"/>
      <c r="K18" s="56"/>
    </row>
    <row r="19" spans="1:20" ht="12" customHeight="1" x14ac:dyDescent="0.25">
      <c r="A19" s="65" t="s">
        <v>2130</v>
      </c>
      <c r="B19" s="62" t="s">
        <v>20</v>
      </c>
      <c r="C19" s="62" t="s">
        <v>14</v>
      </c>
      <c r="D19" s="62" t="s">
        <v>74</v>
      </c>
      <c r="E19" s="62" t="s">
        <v>2045</v>
      </c>
      <c r="G19" s="10"/>
      <c r="H19" s="56"/>
      <c r="I19" s="56"/>
      <c r="J19" s="56"/>
      <c r="K19" s="56"/>
      <c r="L19" s="4" t="s">
        <v>4</v>
      </c>
      <c r="M19" t="s">
        <v>14</v>
      </c>
    </row>
    <row r="20" spans="1:20" ht="12" customHeight="1" x14ac:dyDescent="0.25">
      <c r="A20" s="7" t="s">
        <v>21</v>
      </c>
      <c r="B20" s="34">
        <f>B5/$B$12</f>
        <v>0.77168141592920358</v>
      </c>
      <c r="C20" s="34">
        <f>C5/$C$12</f>
        <v>0.75274725274725274</v>
      </c>
      <c r="D20" s="34">
        <f>D5/$D$12</f>
        <v>0.77192982456140347</v>
      </c>
      <c r="E20" s="34">
        <f>E5/$E$12</f>
        <v>0.76470588235294112</v>
      </c>
      <c r="G20" s="10"/>
      <c r="H20" s="56"/>
      <c r="I20" s="56"/>
      <c r="J20" s="56"/>
      <c r="K20" s="56"/>
    </row>
    <row r="21" spans="1:20" ht="12" customHeight="1" x14ac:dyDescent="0.25">
      <c r="A21" s="7" t="s">
        <v>107</v>
      </c>
      <c r="B21" s="34">
        <f>B6/$B$12</f>
        <v>4.6017699115044247E-2</v>
      </c>
      <c r="C21" s="34">
        <f>C6/$C$12</f>
        <v>5.21978021978022E-2</v>
      </c>
      <c r="D21" s="34">
        <f>D6/$D$12</f>
        <v>5.2631578947368418E-2</v>
      </c>
      <c r="E21" s="34">
        <f>E6/$E$12</f>
        <v>4.8681541582150101E-2</v>
      </c>
      <c r="G21" s="10"/>
      <c r="H21" s="56"/>
      <c r="I21" s="56"/>
      <c r="J21" s="56"/>
      <c r="K21" s="56"/>
      <c r="L21" s="4" t="s">
        <v>2128</v>
      </c>
      <c r="M21" s="4" t="s">
        <v>2046</v>
      </c>
    </row>
    <row r="22" spans="1:20" ht="12" customHeight="1" x14ac:dyDescent="0.25">
      <c r="A22" s="7" t="s">
        <v>40</v>
      </c>
      <c r="B22" s="34">
        <f>B7/$B$12</f>
        <v>4.9557522123893805E-2</v>
      </c>
      <c r="C22" s="34">
        <f>C7/$C$12</f>
        <v>4.9450549450549448E-2</v>
      </c>
      <c r="D22" s="34">
        <f>D7/$D$12</f>
        <v>1.7543859649122806E-2</v>
      </c>
      <c r="E22" s="34">
        <f>E7/$E$12</f>
        <v>4.766734279918864E-2</v>
      </c>
      <c r="G22" s="10"/>
      <c r="H22" s="56"/>
      <c r="I22" s="56"/>
      <c r="J22" s="56"/>
      <c r="K22" s="56"/>
      <c r="L22" s="4" t="s">
        <v>2035</v>
      </c>
      <c r="M22" s="60" t="s">
        <v>21</v>
      </c>
      <c r="N22" s="60" t="s">
        <v>40</v>
      </c>
      <c r="O22" s="60" t="s">
        <v>107</v>
      </c>
      <c r="P22" s="60" t="s">
        <v>26</v>
      </c>
      <c r="Q22" s="60" t="s">
        <v>15</v>
      </c>
      <c r="R22" s="60" t="s">
        <v>36</v>
      </c>
      <c r="S22" s="60" t="s">
        <v>98</v>
      </c>
      <c r="T22" s="60" t="s">
        <v>2045</v>
      </c>
    </row>
    <row r="23" spans="1:20" ht="12" customHeight="1" x14ac:dyDescent="0.25">
      <c r="A23" s="7" t="s">
        <v>15</v>
      </c>
      <c r="B23" s="34">
        <f>B8/$B$12</f>
        <v>3.8938053097345132E-2</v>
      </c>
      <c r="C23" s="34">
        <f>C8/$C$12</f>
        <v>5.21978021978022E-2</v>
      </c>
      <c r="D23" s="34">
        <f>D8/$D$12</f>
        <v>3.5087719298245612E-2</v>
      </c>
      <c r="E23" s="34">
        <f>E8/$E$12</f>
        <v>4.3610547667342799E-2</v>
      </c>
      <c r="G23" s="10"/>
      <c r="H23" s="56"/>
      <c r="I23" s="56"/>
      <c r="J23" s="56"/>
      <c r="K23" s="56"/>
      <c r="L23" s="58" t="s">
        <v>2091</v>
      </c>
      <c r="M23" s="61">
        <v>12</v>
      </c>
      <c r="N23" s="61">
        <v>2</v>
      </c>
      <c r="O23" s="61">
        <v>1</v>
      </c>
      <c r="P23" s="61"/>
      <c r="Q23" s="61">
        <v>3</v>
      </c>
      <c r="R23" s="61">
        <v>1</v>
      </c>
      <c r="S23" s="61">
        <v>1</v>
      </c>
      <c r="T23" s="61">
        <v>20</v>
      </c>
    </row>
    <row r="24" spans="1:20" ht="12" customHeight="1" x14ac:dyDescent="0.25">
      <c r="A24" s="7" t="s">
        <v>26</v>
      </c>
      <c r="B24" s="34">
        <f>B9/$B$12</f>
        <v>4.247787610619469E-2</v>
      </c>
      <c r="C24" s="34">
        <f>C9/$C$12</f>
        <v>4.3956043956043959E-2</v>
      </c>
      <c r="D24" s="34">
        <f>D9/$D$12</f>
        <v>3.5087719298245612E-2</v>
      </c>
      <c r="E24" s="34">
        <f>E9/$E$12</f>
        <v>4.2596348884381338E-2</v>
      </c>
      <c r="G24" s="10"/>
      <c r="H24" s="56"/>
      <c r="I24" s="56"/>
      <c r="J24" s="56"/>
      <c r="K24" s="56"/>
      <c r="L24" s="58" t="s">
        <v>2092</v>
      </c>
      <c r="M24" s="61">
        <v>32</v>
      </c>
      <c r="N24" s="61">
        <v>1</v>
      </c>
      <c r="O24" s="61">
        <v>2</v>
      </c>
      <c r="P24" s="61">
        <v>1</v>
      </c>
      <c r="Q24" s="61">
        <v>1</v>
      </c>
      <c r="R24" s="61">
        <v>1</v>
      </c>
      <c r="S24" s="61"/>
      <c r="T24" s="61">
        <v>38</v>
      </c>
    </row>
    <row r="25" spans="1:20" ht="12" customHeight="1" x14ac:dyDescent="0.25">
      <c r="A25" s="7" t="s">
        <v>36</v>
      </c>
      <c r="B25" s="34">
        <f>B10/$B$12</f>
        <v>3.0088495575221239E-2</v>
      </c>
      <c r="C25" s="34">
        <f>C10/$C$12</f>
        <v>3.2967032967032968E-2</v>
      </c>
      <c r="D25" s="34">
        <f>D10/$D$12</f>
        <v>1.7543859649122806E-2</v>
      </c>
      <c r="E25" s="34">
        <f>E10/$E$12</f>
        <v>3.0425963488843813E-2</v>
      </c>
      <c r="G25" s="10"/>
      <c r="H25" s="56"/>
      <c r="I25" s="56"/>
      <c r="J25" s="56"/>
      <c r="K25" s="56"/>
      <c r="L25" s="58" t="s">
        <v>2094</v>
      </c>
      <c r="M25" s="61">
        <v>95</v>
      </c>
      <c r="N25" s="61">
        <v>7</v>
      </c>
      <c r="O25" s="61">
        <v>8</v>
      </c>
      <c r="P25" s="61">
        <v>5</v>
      </c>
      <c r="Q25" s="61">
        <v>5</v>
      </c>
      <c r="R25" s="61">
        <v>5</v>
      </c>
      <c r="S25" s="61">
        <v>1</v>
      </c>
      <c r="T25" s="61">
        <v>126</v>
      </c>
    </row>
    <row r="26" spans="1:20" ht="12" customHeight="1" x14ac:dyDescent="0.25">
      <c r="A26" s="7" t="s">
        <v>98</v>
      </c>
      <c r="B26" s="34">
        <f>B11/$B$12</f>
        <v>2.1238938053097345E-2</v>
      </c>
      <c r="C26" s="34">
        <f>C11/$C$12</f>
        <v>1.6483516483516484E-2</v>
      </c>
      <c r="D26" s="72">
        <f>D11/$D$12</f>
        <v>7.0175438596491224E-2</v>
      </c>
      <c r="E26" s="34">
        <f>E11/$E$12</f>
        <v>2.231237322515213E-2</v>
      </c>
      <c r="G26" s="10"/>
      <c r="H26" s="56"/>
      <c r="I26" s="56"/>
      <c r="J26" s="56"/>
      <c r="K26" s="56"/>
      <c r="L26" s="58" t="s">
        <v>2100</v>
      </c>
      <c r="M26" s="61">
        <v>3</v>
      </c>
      <c r="N26" s="61"/>
      <c r="O26" s="61">
        <v>1</v>
      </c>
      <c r="P26" s="61">
        <v>1</v>
      </c>
      <c r="Q26" s="61"/>
      <c r="R26" s="61"/>
      <c r="S26" s="61"/>
      <c r="T26" s="61">
        <v>5</v>
      </c>
    </row>
    <row r="27" spans="1:20" ht="12" customHeight="1" x14ac:dyDescent="0.25">
      <c r="A27" s="63" t="s">
        <v>2045</v>
      </c>
      <c r="B27" s="64">
        <f>B12/$B$12</f>
        <v>1</v>
      </c>
      <c r="C27" s="64">
        <f>C12/$C$12</f>
        <v>1</v>
      </c>
      <c r="D27" s="64">
        <f>D12/$D$12</f>
        <v>1</v>
      </c>
      <c r="E27" s="64">
        <f>E12/$E$12</f>
        <v>1</v>
      </c>
      <c r="G27" s="10"/>
      <c r="H27" s="56"/>
      <c r="I27" s="56"/>
      <c r="J27" s="56"/>
      <c r="K27" s="56"/>
      <c r="L27" s="58" t="s">
        <v>2095</v>
      </c>
      <c r="M27" s="61">
        <v>3</v>
      </c>
      <c r="N27" s="61"/>
      <c r="O27" s="61"/>
      <c r="P27" s="61"/>
      <c r="Q27" s="61"/>
      <c r="R27" s="61"/>
      <c r="S27" s="61"/>
      <c r="T27" s="61">
        <v>3</v>
      </c>
    </row>
    <row r="28" spans="1:20" ht="12" customHeight="1" x14ac:dyDescent="0.25">
      <c r="G28" s="10"/>
      <c r="H28" s="56"/>
      <c r="I28" s="56"/>
      <c r="J28" s="56"/>
      <c r="K28" s="56"/>
      <c r="L28" s="58" t="s">
        <v>2102</v>
      </c>
      <c r="M28" s="61">
        <v>1</v>
      </c>
      <c r="N28" s="61"/>
      <c r="O28" s="61"/>
      <c r="P28" s="61">
        <v>2</v>
      </c>
      <c r="Q28" s="61"/>
      <c r="R28" s="61"/>
      <c r="S28" s="61"/>
      <c r="T28" s="61">
        <v>3</v>
      </c>
    </row>
    <row r="29" spans="1:20" ht="12" customHeight="1" x14ac:dyDescent="0.25">
      <c r="G29" s="10"/>
      <c r="H29" s="56"/>
      <c r="I29" s="56"/>
      <c r="J29" s="56"/>
      <c r="K29" s="56"/>
      <c r="L29" s="58" t="s">
        <v>2101</v>
      </c>
      <c r="M29" s="61">
        <v>2</v>
      </c>
      <c r="N29" s="61"/>
      <c r="O29" s="61"/>
      <c r="P29" s="61">
        <v>1</v>
      </c>
      <c r="Q29" s="61"/>
      <c r="R29" s="61"/>
      <c r="S29" s="61"/>
      <c r="T29" s="61">
        <v>3</v>
      </c>
    </row>
    <row r="30" spans="1:20" ht="12" customHeight="1" x14ac:dyDescent="0.25">
      <c r="A30" s="73"/>
      <c r="G30" s="10"/>
      <c r="H30" s="56"/>
      <c r="I30" s="56"/>
      <c r="J30" s="56"/>
      <c r="K30" s="56"/>
      <c r="L30" s="58" t="s">
        <v>2096</v>
      </c>
      <c r="M30" s="61">
        <v>2</v>
      </c>
      <c r="N30" s="61"/>
      <c r="O30" s="61">
        <v>1</v>
      </c>
      <c r="P30" s="61"/>
      <c r="Q30" s="61"/>
      <c r="R30" s="61"/>
      <c r="S30" s="61"/>
      <c r="T30" s="61">
        <v>3</v>
      </c>
    </row>
    <row r="31" spans="1:20" ht="12" customHeight="1" x14ac:dyDescent="0.25">
      <c r="G31" s="10"/>
      <c r="H31" s="56"/>
      <c r="I31" s="56"/>
      <c r="J31" s="56"/>
      <c r="K31" s="56"/>
      <c r="L31" s="58" t="s">
        <v>2093</v>
      </c>
      <c r="M31" s="61">
        <v>124</v>
      </c>
      <c r="N31" s="61">
        <v>8</v>
      </c>
      <c r="O31" s="61">
        <v>6</v>
      </c>
      <c r="P31" s="61">
        <v>6</v>
      </c>
      <c r="Q31" s="61">
        <v>10</v>
      </c>
      <c r="R31" s="61">
        <v>5</v>
      </c>
      <c r="S31" s="61">
        <v>4</v>
      </c>
      <c r="T31" s="61">
        <v>163</v>
      </c>
    </row>
    <row r="32" spans="1:20" ht="12" customHeight="1" x14ac:dyDescent="0.25">
      <c r="G32" s="10"/>
      <c r="H32" s="56"/>
      <c r="I32" s="56"/>
      <c r="J32" s="56"/>
      <c r="K32" s="56"/>
      <c r="L32" s="58" t="s">
        <v>2045</v>
      </c>
      <c r="M32" s="61">
        <v>274</v>
      </c>
      <c r="N32" s="61">
        <v>18</v>
      </c>
      <c r="O32" s="61">
        <v>19</v>
      </c>
      <c r="P32" s="61">
        <v>16</v>
      </c>
      <c r="Q32" s="61">
        <v>19</v>
      </c>
      <c r="R32" s="61">
        <v>12</v>
      </c>
      <c r="S32" s="61">
        <v>6</v>
      </c>
      <c r="T32" s="61">
        <v>364</v>
      </c>
    </row>
    <row r="33" spans="7:20" ht="12" customHeight="1" x14ac:dyDescent="0.25">
      <c r="G33" s="10"/>
      <c r="H33" s="56"/>
      <c r="I33" s="56"/>
      <c r="J33" s="56"/>
      <c r="K33" s="56"/>
    </row>
    <row r="34" spans="7:20" ht="12" customHeight="1" x14ac:dyDescent="0.25">
      <c r="G34" s="10"/>
      <c r="H34" s="56"/>
      <c r="I34" s="56"/>
      <c r="J34" s="56"/>
      <c r="K34" s="56"/>
    </row>
    <row r="35" spans="7:20" ht="12" customHeight="1" x14ac:dyDescent="0.25">
      <c r="G35" s="10"/>
      <c r="H35" s="56"/>
      <c r="I35" s="56"/>
      <c r="J35" s="56"/>
      <c r="K35" s="56"/>
      <c r="L35" s="4" t="s">
        <v>4</v>
      </c>
      <c r="M35" t="s">
        <v>74</v>
      </c>
    </row>
    <row r="37" spans="7:20" ht="12" customHeight="1" x14ac:dyDescent="0.25">
      <c r="L37" s="4" t="s">
        <v>2128</v>
      </c>
      <c r="M37" s="4" t="s">
        <v>2046</v>
      </c>
    </row>
    <row r="38" spans="7:20" ht="12" customHeight="1" x14ac:dyDescent="0.25">
      <c r="L38" s="4" t="s">
        <v>2035</v>
      </c>
      <c r="M38" s="60" t="s">
        <v>21</v>
      </c>
      <c r="N38" s="60" t="s">
        <v>40</v>
      </c>
      <c r="O38" s="60" t="s">
        <v>107</v>
      </c>
      <c r="P38" s="60" t="s">
        <v>26</v>
      </c>
      <c r="Q38" s="60" t="s">
        <v>15</v>
      </c>
      <c r="R38" s="60" t="s">
        <v>36</v>
      </c>
      <c r="S38" s="60" t="s">
        <v>98</v>
      </c>
      <c r="T38" s="60" t="s">
        <v>2045</v>
      </c>
    </row>
    <row r="39" spans="7:20" ht="12" customHeight="1" x14ac:dyDescent="0.25">
      <c r="L39" s="58" t="s">
        <v>2091</v>
      </c>
      <c r="M39" s="61"/>
      <c r="N39" s="61"/>
      <c r="O39" s="61"/>
      <c r="P39" s="61"/>
      <c r="Q39" s="61"/>
      <c r="R39" s="61"/>
      <c r="S39" s="61">
        <v>1</v>
      </c>
      <c r="T39" s="61">
        <v>1</v>
      </c>
    </row>
    <row r="40" spans="7:20" ht="12" customHeight="1" x14ac:dyDescent="0.25">
      <c r="L40" s="58" t="s">
        <v>2092</v>
      </c>
      <c r="M40" s="61">
        <v>2</v>
      </c>
      <c r="N40" s="61"/>
      <c r="O40" s="61"/>
      <c r="P40" s="61"/>
      <c r="Q40" s="61"/>
      <c r="R40" s="61"/>
      <c r="S40" s="61"/>
      <c r="T40" s="61">
        <v>2</v>
      </c>
    </row>
    <row r="41" spans="7:20" ht="12" customHeight="1" x14ac:dyDescent="0.25">
      <c r="L41" s="58" t="s">
        <v>2094</v>
      </c>
      <c r="M41" s="61">
        <v>19</v>
      </c>
      <c r="N41" s="61"/>
      <c r="O41" s="61">
        <v>3</v>
      </c>
      <c r="P41" s="61"/>
      <c r="Q41" s="61">
        <v>1</v>
      </c>
      <c r="R41" s="61">
        <v>1</v>
      </c>
      <c r="S41" s="61">
        <v>1</v>
      </c>
      <c r="T41" s="61">
        <v>25</v>
      </c>
    </row>
    <row r="42" spans="7:20" ht="12" customHeight="1" x14ac:dyDescent="0.25">
      <c r="L42" s="58" t="s">
        <v>2102</v>
      </c>
      <c r="M42" s="61"/>
      <c r="N42" s="61"/>
      <c r="O42" s="61"/>
      <c r="P42" s="61">
        <v>1</v>
      </c>
      <c r="Q42" s="61"/>
      <c r="R42" s="61"/>
      <c r="S42" s="61"/>
      <c r="T42" s="61">
        <v>1</v>
      </c>
    </row>
    <row r="43" spans="7:20" ht="12" customHeight="1" x14ac:dyDescent="0.25">
      <c r="L43" s="58" t="s">
        <v>2093</v>
      </c>
      <c r="M43" s="61">
        <v>23</v>
      </c>
      <c r="N43" s="61">
        <v>1</v>
      </c>
      <c r="O43" s="61"/>
      <c r="P43" s="61">
        <v>1</v>
      </c>
      <c r="Q43" s="61">
        <v>1</v>
      </c>
      <c r="R43" s="61"/>
      <c r="S43" s="61">
        <v>2</v>
      </c>
      <c r="T43" s="61">
        <v>28</v>
      </c>
    </row>
    <row r="44" spans="7:20" ht="12" customHeight="1" x14ac:dyDescent="0.25">
      <c r="L44" s="58" t="s">
        <v>2045</v>
      </c>
      <c r="M44" s="61">
        <v>44</v>
      </c>
      <c r="N44" s="61">
        <v>1</v>
      </c>
      <c r="O44" s="61">
        <v>3</v>
      </c>
      <c r="P44" s="61">
        <v>2</v>
      </c>
      <c r="Q44" s="61">
        <v>2</v>
      </c>
      <c r="R44" s="61">
        <v>1</v>
      </c>
      <c r="S44" s="61">
        <v>4</v>
      </c>
      <c r="T44" s="61">
        <v>57</v>
      </c>
    </row>
  </sheetData>
  <mergeCells count="2">
    <mergeCell ref="G3:I3"/>
    <mergeCell ref="A17:E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1C6AF-B3CB-458B-AE38-4AFA64303839}">
  <sheetPr codeName="Sheet1"/>
  <dimension ref="A2:CN34"/>
  <sheetViews>
    <sheetView showGridLines="0" zoomScale="80" zoomScaleNormal="80" workbookViewId="0">
      <selection activeCell="L28" sqref="L28"/>
    </sheetView>
  </sheetViews>
  <sheetFormatPr defaultRowHeight="15.75" outlineLevelRow="1" x14ac:dyDescent="0.25"/>
  <cols>
    <col min="1" max="1" width="1.75" customWidth="1"/>
    <col min="2" max="2" width="20.625" bestFit="1" customWidth="1"/>
    <col min="3" max="8" width="11.625" customWidth="1"/>
    <col min="9" max="10" width="13.125" customWidth="1"/>
    <col min="11" max="11" width="2.25" customWidth="1"/>
    <col min="12" max="17" width="11.625" customWidth="1"/>
    <col min="18" max="18" width="12.375" bestFit="1" customWidth="1"/>
    <col min="19" max="19" width="12.375" customWidth="1"/>
    <col min="20" max="20" width="2.25" customWidth="1"/>
    <col min="21" max="28" width="11.625" customWidth="1"/>
    <col min="29" max="29" width="1.625" customWidth="1"/>
  </cols>
  <sheetData>
    <row r="2" spans="1:28" hidden="1" outlineLevel="1" x14ac:dyDescent="0.25">
      <c r="B2" s="22" t="s">
        <v>20</v>
      </c>
    </row>
    <row r="3" spans="1:28" hidden="1" outlineLevel="1" x14ac:dyDescent="0.25">
      <c r="B3" s="22" t="s">
        <v>74</v>
      </c>
    </row>
    <row r="4" spans="1:28" hidden="1" outlineLevel="1" x14ac:dyDescent="0.25">
      <c r="B4" s="22" t="s">
        <v>14</v>
      </c>
    </row>
    <row r="5" spans="1:28" collapsed="1" x14ac:dyDescent="0.25">
      <c r="B5" s="22"/>
    </row>
    <row r="6" spans="1:28" x14ac:dyDescent="0.25">
      <c r="A6" s="10"/>
      <c r="C6" s="54" t="s">
        <v>2107</v>
      </c>
      <c r="D6" s="55"/>
      <c r="E6" s="55"/>
      <c r="F6" s="55"/>
      <c r="G6" s="55"/>
      <c r="H6" s="55"/>
      <c r="I6" s="55"/>
      <c r="J6" s="55"/>
      <c r="L6" s="40" t="s">
        <v>2110</v>
      </c>
      <c r="M6" s="41"/>
      <c r="N6" s="41"/>
      <c r="O6" s="41"/>
      <c r="P6" s="41"/>
      <c r="Q6" s="41"/>
      <c r="R6" s="41"/>
      <c r="S6" s="42"/>
      <c r="U6" s="37" t="s">
        <v>2109</v>
      </c>
      <c r="V6" s="38"/>
      <c r="W6" s="38"/>
      <c r="X6" s="38"/>
      <c r="Y6" s="38"/>
      <c r="Z6" s="38"/>
      <c r="AA6" s="38"/>
      <c r="AB6" s="39"/>
    </row>
    <row r="7" spans="1:28" x14ac:dyDescent="0.25">
      <c r="A7" s="10"/>
      <c r="B7" s="19" t="s">
        <v>2104</v>
      </c>
      <c r="C7" s="16" t="s">
        <v>2111</v>
      </c>
      <c r="D7" s="16" t="s">
        <v>2089</v>
      </c>
      <c r="E7" s="16" t="s">
        <v>2086</v>
      </c>
      <c r="F7" s="16" t="s">
        <v>2087</v>
      </c>
      <c r="G7" s="16" t="s">
        <v>2088</v>
      </c>
      <c r="H7" s="16" t="s">
        <v>2105</v>
      </c>
      <c r="I7" s="16" t="s">
        <v>2106</v>
      </c>
      <c r="J7" s="16" t="s">
        <v>2127</v>
      </c>
      <c r="L7" s="16" t="s">
        <v>2111</v>
      </c>
      <c r="M7" s="16" t="s">
        <v>2089</v>
      </c>
      <c r="N7" s="16" t="s">
        <v>2086</v>
      </c>
      <c r="O7" s="16" t="s">
        <v>2087</v>
      </c>
      <c r="P7" s="16" t="s">
        <v>2088</v>
      </c>
      <c r="Q7" s="16" t="s">
        <v>2105</v>
      </c>
      <c r="R7" s="16" t="s">
        <v>2106</v>
      </c>
      <c r="S7" s="16" t="s">
        <v>2127</v>
      </c>
      <c r="U7" s="16" t="s">
        <v>2111</v>
      </c>
      <c r="V7" s="16" t="s">
        <v>2089</v>
      </c>
      <c r="W7" s="16" t="s">
        <v>2086</v>
      </c>
      <c r="X7" s="16" t="s">
        <v>2087</v>
      </c>
      <c r="Y7" s="16" t="s">
        <v>2088</v>
      </c>
      <c r="Z7" s="16" t="s">
        <v>2105</v>
      </c>
      <c r="AA7" s="16" t="s">
        <v>2106</v>
      </c>
      <c r="AB7" s="16" t="s">
        <v>2127</v>
      </c>
    </row>
    <row r="8" spans="1:28" x14ac:dyDescent="0.25">
      <c r="A8" s="10"/>
      <c r="B8" s="18" t="s">
        <v>2091</v>
      </c>
      <c r="C8" s="43">
        <f>VLOOKUP($B8,'Goal Analysis'!$C$6:$H$18,3,FALSE)</f>
        <v>30</v>
      </c>
      <c r="D8" s="23">
        <f t="array" ref="D8">IFERROR(AVERAGE(IF(Crowdfunding!$O:$O=$B8,IF(Crowdfunding!$F:$F=$B$2,Crowdfunding!$G:$G))),"NA")</f>
        <v>123.73333333333333</v>
      </c>
      <c r="E8" s="23">
        <f t="array" ref="E8">IFERROR(MEDIAN(IF(Crowdfunding!$O:$O=$B8,IF(Crowdfunding!$F:$F=$B$2,Crowdfunding!$G:$G))),"NA")</f>
        <v>84.5</v>
      </c>
      <c r="F8" s="14">
        <f t="array" ref="F8">IFERROR(MIN(IF(Crowdfunding!$O:$O=$B8,IF(Crowdfunding!$F:$F=$B$2,Crowdfunding!$G:$G))),"NA")</f>
        <v>16</v>
      </c>
      <c r="G8" s="14">
        <f t="array" ref="G8">IFERROR(MAX(IF(Crowdfunding!$O:$O=$B8,IF(Crowdfunding!$F:$F=$B$2,Crowdfunding!$G:$G))),"NA")</f>
        <v>337</v>
      </c>
      <c r="H8" s="23">
        <f t="array" ref="H8">IFERROR(_xlfn.STDEV.P(IF(Crowdfunding!$O:$O=$B8,IF(Crowdfunding!$F:$F=$B$2,Crowdfunding!$G:$G))),"NA")</f>
        <v>89.778591855495023</v>
      </c>
      <c r="I8" s="23">
        <f t="array" ref="I8">IFERROR(VARPA(IF(Crowdfunding!$O:$O=$B8,IF(Crowdfunding!$F:$F=$B$2,Crowdfunding!$G:$G))),"NA")</f>
        <v>8060.195555555556</v>
      </c>
      <c r="J8" s="23">
        <f>IFERROR(((D8-E8)*3)/H8,"NA")</f>
        <v>1.3110029637070546</v>
      </c>
      <c r="L8" s="14">
        <f>VLOOKUP($B8,'Goal Analysis'!$C$6:$H$18,4,FALSE)</f>
        <v>20</v>
      </c>
      <c r="M8" s="23">
        <f t="array" ref="M8">IFERROR(AVERAGE(IF(Crowdfunding!$O:$O=$B8,IF(Crowdfunding!$F:$F=$B$4,Crowdfunding!$G:$G))),"NA")</f>
        <v>2.15</v>
      </c>
      <c r="N8" s="23">
        <f t="array" ref="N8">IFERROR(MEDIAN(IF(Crowdfunding!$O:$O=$B8,IF(Crowdfunding!$F:$F=$B$4,Crowdfunding!$G:$G))),"NA")</f>
        <v>1</v>
      </c>
      <c r="O8" s="14">
        <f t="array" ref="O8">IFERROR(MIN(IF(Crowdfunding!$O:$O=$B8,IF(Crowdfunding!$F:$F=$B$4,Crowdfunding!$G:$G))),"NA")</f>
        <v>0</v>
      </c>
      <c r="P8" s="14">
        <f t="array" ref="P8">IFERROR(MAX(IF(Crowdfunding!$O:$O=$B8,IF(Crowdfunding!$F:$F=$B$4,Crowdfunding!$G:$G))),"NA")</f>
        <v>26</v>
      </c>
      <c r="Q8" s="23">
        <f t="array" ref="Q8">IFERROR(_xlfn.STDEV.P(IF(Crowdfunding!$O:$O=$B8,IF(Crowdfunding!$F:$F=$B$4,Crowdfunding!$G:$G))),"NA")</f>
        <v>5.4797353950715539</v>
      </c>
      <c r="R8" s="23">
        <f t="array" ref="R8">IFERROR(VARPA(IF(Crowdfunding!$O:$O=$B8,IF(Crowdfunding!$F:$F=$B$4,Crowdfunding!$G:$G))),"NA")</f>
        <v>30.0275</v>
      </c>
      <c r="S8" s="23">
        <f>IFERROR(((M8-N8)*3)/Q8,"NA")</f>
        <v>0.62959244402620462</v>
      </c>
      <c r="U8" s="14">
        <f>VLOOKUP($B8,'Goal Analysis'!$C$6:$H$18,5,FALSE)</f>
        <v>1</v>
      </c>
      <c r="V8" s="23">
        <f t="array" ref="V8">IFERROR(AVERAGE(IF(Crowdfunding!$O:$O=$B8,IF(Crowdfunding!$F:$F=$B$3,Crowdfunding!$G:$G))),"NA")</f>
        <v>1</v>
      </c>
      <c r="W8" s="23">
        <f t="array" ref="W8">IFERROR(MEDIAN(IF(Crowdfunding!$O:$O=$B8,IF(Crowdfunding!$F:$F=$B$3,Crowdfunding!$G:$G))),"NA")</f>
        <v>1</v>
      </c>
      <c r="X8" s="14">
        <f t="array" ref="X8">IFERROR(MIN(IF(Crowdfunding!$O:$O=$B8,IF(Crowdfunding!$F:$F=$B$3,Crowdfunding!$G:$G))),"NA")</f>
        <v>1</v>
      </c>
      <c r="Y8" s="14">
        <f t="array" ref="Y8">IFERROR(MAX(IF(Crowdfunding!$O:$O=$B8,IF(Crowdfunding!$F:$F=$B$3,Crowdfunding!$G:$G))),"NA")</f>
        <v>1</v>
      </c>
      <c r="Z8" s="23">
        <f t="array" ref="Z8">IFERROR(_xlfn.STDEV.P(IF(Crowdfunding!$O:$O=$B8,IF(Crowdfunding!$F:$F=$B$3,Crowdfunding!$G:$G))),"NA")</f>
        <v>0</v>
      </c>
      <c r="AA8" s="23">
        <f t="array" ref="AA8">IFERROR(VARPA(IF(Crowdfunding!$O:$O=$B8,IF(Crowdfunding!$F:$F=$B$3,Crowdfunding!$G:$G))),"NA")</f>
        <v>0</v>
      </c>
      <c r="AB8" s="23" t="str">
        <f>IFERROR(((V8-W8)*3)/Z8,"NA")</f>
        <v>NA</v>
      </c>
    </row>
    <row r="9" spans="1:28" x14ac:dyDescent="0.25">
      <c r="A9" s="10"/>
      <c r="B9" s="11" t="s">
        <v>2092</v>
      </c>
      <c r="C9" s="43">
        <f>VLOOKUP($B9,'Goal Analysis'!$C$6:$H$18,3,FALSE)</f>
        <v>191</v>
      </c>
      <c r="D9" s="23">
        <f t="array" ref="D9">IFERROR(AVERAGE(IF(Crowdfunding!$O:$O=$B9,IF(Crowdfunding!$F:$F=$B$2,Crowdfunding!$G:$G))),"NA")</f>
        <v>153.56020942408378</v>
      </c>
      <c r="E9" s="23">
        <f t="array" ref="E9">IFERROR(MEDIAN(IF(Crowdfunding!$O:$O=$B9,IF(Crowdfunding!$F:$F=$B$2,Crowdfunding!$G:$G))),"NA")</f>
        <v>139</v>
      </c>
      <c r="F9" s="14">
        <f t="array" ref="F9">IFERROR(MIN(IF(Crowdfunding!$O:$O=$B9,IF(Crowdfunding!$F:$F=$B$2,Crowdfunding!$G:$G))),"NA")</f>
        <v>26</v>
      </c>
      <c r="G9" s="14">
        <f t="array" ref="G9">IFERROR(MAX(IF(Crowdfunding!$O:$O=$B9,IF(Crowdfunding!$F:$F=$B$2,Crowdfunding!$G:$G))),"NA")</f>
        <v>536</v>
      </c>
      <c r="H9" s="23">
        <f t="array" ref="H9">IFERROR(_xlfn.STDEV.P(IF(Crowdfunding!$O:$O=$B9,IF(Crowdfunding!$F:$F=$B$2,Crowdfunding!$G:$G))),"NA")</f>
        <v>81.670871132731151</v>
      </c>
      <c r="I9" s="23">
        <f t="array" ref="I9">IFERROR(VARPA(IF(Crowdfunding!$O:$O=$B9,IF(Crowdfunding!$F:$F=$B$2,Crowdfunding!$G:$G))),"NA")</f>
        <v>6670.1311915791784</v>
      </c>
      <c r="J9" s="23">
        <f t="shared" ref="J9:J20" si="0">IFERROR(((D9-E9)*3)/H9,"NA")</f>
        <v>0.53483730082004111</v>
      </c>
      <c r="L9" s="14">
        <f>VLOOKUP($B9,'Goal Analysis'!$C$6:$H$18,4,FALSE)</f>
        <v>38</v>
      </c>
      <c r="M9" s="23">
        <f t="array" ref="M9">IFERROR(AVERAGE(IF(Crowdfunding!$O:$O=$B9,IF(Crowdfunding!$F:$F=$B$4,Crowdfunding!$G:$G))),"NA")</f>
        <v>24.026315789473685</v>
      </c>
      <c r="N9" s="23">
        <f t="array" ref="N9">IFERROR(MEDIAN(IF(Crowdfunding!$O:$O=$B9,IF(Crowdfunding!$F:$F=$B$4,Crowdfunding!$G:$G))),"NA")</f>
        <v>20</v>
      </c>
      <c r="O9" s="14">
        <f t="array" ref="O9">IFERROR(MIN(IF(Crowdfunding!$O:$O=$B9,IF(Crowdfunding!$F:$F=$B$4,Crowdfunding!$G:$G))),"NA")</f>
        <v>5</v>
      </c>
      <c r="P9" s="14">
        <f t="array" ref="P9">IFERROR(MAX(IF(Crowdfunding!$O:$O=$B9,IF(Crowdfunding!$F:$F=$B$4,Crowdfunding!$G:$G))),"NA")</f>
        <v>63</v>
      </c>
      <c r="Q9" s="23">
        <f t="array" ref="Q9">IFERROR(_xlfn.STDEV.P(IF(Crowdfunding!$O:$O=$B9,IF(Crowdfunding!$F:$F=$B$4,Crowdfunding!$G:$G))),"NA")</f>
        <v>13.769697550676961</v>
      </c>
      <c r="R9" s="23">
        <f t="array" ref="R9">IFERROR(VARPA(IF(Crowdfunding!$O:$O=$B9,IF(Crowdfunding!$F:$F=$B$4,Crowdfunding!$G:$G))),"NA")</f>
        <v>189.60457063711911</v>
      </c>
      <c r="S9" s="23">
        <f t="shared" ref="S9:S20" si="1">IFERROR(((M9-N9)*3)/Q9,"NA")</f>
        <v>0.87721224986726132</v>
      </c>
      <c r="U9" s="14">
        <f>VLOOKUP($B9,'Goal Analysis'!$C$6:$H$18,5,FALSE)</f>
        <v>2</v>
      </c>
      <c r="V9" s="23">
        <f t="array" ref="V9">IFERROR(AVERAGE(IF(Crowdfunding!$O:$O=$B9,IF(Crowdfunding!$F:$F=$B$3,Crowdfunding!$G:$G))),"NA")</f>
        <v>50</v>
      </c>
      <c r="W9" s="23">
        <f t="array" ref="W9">IFERROR(MEDIAN(IF(Crowdfunding!$O:$O=$B9,IF(Crowdfunding!$F:$F=$B$3,Crowdfunding!$G:$G))),"NA")</f>
        <v>50</v>
      </c>
      <c r="X9" s="14">
        <f t="array" ref="X9">IFERROR(MIN(IF(Crowdfunding!$O:$O=$B9,IF(Crowdfunding!$F:$F=$B$3,Crowdfunding!$G:$G))),"NA")</f>
        <v>25</v>
      </c>
      <c r="Y9" s="14">
        <f t="array" ref="Y9">IFERROR(MAX(IF(Crowdfunding!$O:$O=$B9,IF(Crowdfunding!$F:$F=$B$3,Crowdfunding!$G:$G))),"NA")</f>
        <v>75</v>
      </c>
      <c r="Z9" s="23">
        <f t="array" ref="Z9">IFERROR(_xlfn.STDEV.P(IF(Crowdfunding!$O:$O=$B9,IF(Crowdfunding!$F:$F=$B$3,Crowdfunding!$G:$G))),"NA")</f>
        <v>25</v>
      </c>
      <c r="AA9" s="23">
        <f t="array" ref="AA9">IFERROR(VARPA(IF(Crowdfunding!$O:$O=$B9,IF(Crowdfunding!$F:$F=$B$3,Crowdfunding!$G:$G))),"NA")</f>
        <v>625</v>
      </c>
      <c r="AB9" s="23">
        <f t="shared" ref="AB9:AB20" si="2">IFERROR(((V9-W9)*3)/Z9,"NA")</f>
        <v>0</v>
      </c>
    </row>
    <row r="10" spans="1:28" x14ac:dyDescent="0.25">
      <c r="A10" s="10"/>
      <c r="B10" s="11" t="s">
        <v>2094</v>
      </c>
      <c r="C10" s="43">
        <f>VLOOKUP($B10,'Goal Analysis'!$C$6:$H$18,3,FALSE)</f>
        <v>164</v>
      </c>
      <c r="D10" s="23">
        <f t="array" ref="D10">IFERROR(AVERAGE(IF(Crowdfunding!$O:$O=$B10,IF(Crowdfunding!$F:$F=$B$2,Crowdfunding!$G:$G))),"NA")</f>
        <v>194.41463414634146</v>
      </c>
      <c r="E10" s="23">
        <f t="array" ref="E10">IFERROR(MEDIAN(IF(Crowdfunding!$O:$O=$B10,IF(Crowdfunding!$F:$F=$B$2,Crowdfunding!$G:$G))),"NA")</f>
        <v>168</v>
      </c>
      <c r="F10" s="14">
        <f t="array" ref="F10">IFERROR(MIN(IF(Crowdfunding!$O:$O=$B10,IF(Crowdfunding!$F:$F=$B$2,Crowdfunding!$G:$G))),"NA")</f>
        <v>67</v>
      </c>
      <c r="G10" s="14">
        <f t="array" ref="G10">IFERROR(MAX(IF(Crowdfunding!$O:$O=$B10,IF(Crowdfunding!$F:$F=$B$2,Crowdfunding!$G:$G))),"NA")</f>
        <v>555</v>
      </c>
      <c r="H10" s="23">
        <f t="array" ref="H10">IFERROR(_xlfn.STDEV.P(IF(Crowdfunding!$O:$O=$B10,IF(Crowdfunding!$F:$F=$B$2,Crowdfunding!$G:$G))),"NA")</f>
        <v>99.664859283930483</v>
      </c>
      <c r="I10" s="23">
        <f t="array" ref="I10">IFERROR(VARPA(IF(Crowdfunding!$O:$O=$B10,IF(Crowdfunding!$F:$F=$B$2,Crowdfunding!$G:$G))),"NA")</f>
        <v>9933.0841760856638</v>
      </c>
      <c r="J10" s="23">
        <f t="shared" si="0"/>
        <v>0.79510374076052404</v>
      </c>
      <c r="L10" s="14">
        <f>VLOOKUP($B10,'Goal Analysis'!$C$6:$H$18,4,FALSE)</f>
        <v>126</v>
      </c>
      <c r="M10" s="23">
        <f t="array" ref="M10">IFERROR(AVERAGE(IF(Crowdfunding!$O:$O=$B10,IF(Crowdfunding!$F:$F=$B$4,Crowdfunding!$G:$G))),"NA")</f>
        <v>72.523809523809518</v>
      </c>
      <c r="N10" s="23">
        <f t="array" ref="N10">IFERROR(MEDIAN(IF(Crowdfunding!$O:$O=$B10,IF(Crowdfunding!$F:$F=$B$4,Crowdfunding!$G:$G))),"NA")</f>
        <v>67</v>
      </c>
      <c r="O10" s="14">
        <f t="array" ref="O10">IFERROR(MIN(IF(Crowdfunding!$O:$O=$B10,IF(Crowdfunding!$F:$F=$B$4,Crowdfunding!$G:$G))),"NA")</f>
        <v>7</v>
      </c>
      <c r="P10" s="14">
        <f t="array" ref="P10">IFERROR(MAX(IF(Crowdfunding!$O:$O=$B10,IF(Crowdfunding!$F:$F=$B$4,Crowdfunding!$G:$G))),"NA")</f>
        <v>226</v>
      </c>
      <c r="Q10" s="23">
        <f t="array" ref="Q10">IFERROR(_xlfn.STDEV.P(IF(Crowdfunding!$O:$O=$B10,IF(Crowdfunding!$F:$F=$B$4,Crowdfunding!$G:$G))),"NA")</f>
        <v>44.132684912103642</v>
      </c>
      <c r="R10" s="23">
        <f t="array" ref="R10">IFERROR(VARPA(IF(Crowdfunding!$O:$O=$B10,IF(Crowdfunding!$F:$F=$B$4,Crowdfunding!$G:$G))),"NA")</f>
        <v>1947.6938775510205</v>
      </c>
      <c r="S10" s="23">
        <f t="shared" si="1"/>
        <v>0.37549105848494946</v>
      </c>
      <c r="U10" s="14">
        <f>VLOOKUP($B10,'Goal Analysis'!$C$6:$H$18,5,FALSE)</f>
        <v>25</v>
      </c>
      <c r="V10" s="23">
        <f t="array" ref="V10">IFERROR(AVERAGE(IF(Crowdfunding!$O:$O=$B10,IF(Crowdfunding!$F:$F=$B$3,Crowdfunding!$G:$G))),"NA")</f>
        <v>72.92</v>
      </c>
      <c r="W10" s="23">
        <f t="array" ref="W10">IFERROR(MEDIAN(IF(Crowdfunding!$O:$O=$B10,IF(Crowdfunding!$F:$F=$B$3,Crowdfunding!$G:$G))),"NA")</f>
        <v>64</v>
      </c>
      <c r="X10" s="14">
        <f t="array" ref="X10">IFERROR(MIN(IF(Crowdfunding!$O:$O=$B10,IF(Crowdfunding!$F:$F=$B$3,Crowdfunding!$G:$G))),"NA")</f>
        <v>10</v>
      </c>
      <c r="Y10" s="14">
        <f t="array" ref="Y10">IFERROR(MAX(IF(Crowdfunding!$O:$O=$B10,IF(Crowdfunding!$F:$F=$B$3,Crowdfunding!$G:$G))),"NA")</f>
        <v>219</v>
      </c>
      <c r="Z10" s="23">
        <f t="array" ref="Z10">IFERROR(_xlfn.STDEV.P(IF(Crowdfunding!$O:$O=$B10,IF(Crowdfunding!$F:$F=$B$3,Crowdfunding!$G:$G))),"NA")</f>
        <v>49.648299064519819</v>
      </c>
      <c r="AA10" s="23">
        <f t="array" ref="AA10">IFERROR(VARPA(IF(Crowdfunding!$O:$O=$B10,IF(Crowdfunding!$F:$F=$B$3,Crowdfunding!$G:$G))),"NA")</f>
        <v>2464.9535999999998</v>
      </c>
      <c r="AB10" s="23">
        <f t="shared" si="2"/>
        <v>0.5389912747106278</v>
      </c>
    </row>
    <row r="11" spans="1:28" x14ac:dyDescent="0.25">
      <c r="A11" s="10"/>
      <c r="B11" s="11" t="s">
        <v>2100</v>
      </c>
      <c r="C11" s="14">
        <f>VLOOKUP($B11,'Goal Analysis'!$C$6:$H$18,3,FALSE)</f>
        <v>4</v>
      </c>
      <c r="D11" s="23">
        <f t="array" ref="D11">IFERROR(AVERAGE(IF(Crowdfunding!$O:$O=$B11,IF(Crowdfunding!$F:$F=$B$2,Crowdfunding!$G:$G))),"NA")</f>
        <v>615</v>
      </c>
      <c r="E11" s="23">
        <f t="array" ref="E11">IFERROR(MEDIAN(IF(Crowdfunding!$O:$O=$B11,IF(Crowdfunding!$F:$F=$B$2,Crowdfunding!$G:$G))),"NA")</f>
        <v>392</v>
      </c>
      <c r="F11" s="14">
        <f t="array" ref="F11">IFERROR(MIN(IF(Crowdfunding!$O:$O=$B11,IF(Crowdfunding!$F:$F=$B$2,Crowdfunding!$G:$G))),"NA")</f>
        <v>117</v>
      </c>
      <c r="G11" s="14">
        <f t="array" ref="G11">IFERROR(MAX(IF(Crowdfunding!$O:$O=$B11,IF(Crowdfunding!$F:$F=$B$2,Crowdfunding!$G:$G))),"NA")</f>
        <v>1559</v>
      </c>
      <c r="H11" s="23">
        <f t="array" ref="H11">IFERROR(_xlfn.STDEV.P(IF(Crowdfunding!$O:$O=$B11,IF(Crowdfunding!$F:$F=$B$2,Crowdfunding!$G:$G))),"NA")</f>
        <v>556.59141207891446</v>
      </c>
      <c r="I11" s="23">
        <f t="array" ref="I11">IFERROR(VARPA(IF(Crowdfunding!$O:$O=$B11,IF(Crowdfunding!$F:$F=$B$2,Crowdfunding!$G:$G))),"NA")</f>
        <v>309794</v>
      </c>
      <c r="J11" s="23">
        <f t="shared" si="0"/>
        <v>1.2019588974634559</v>
      </c>
      <c r="L11" s="14">
        <f>VLOOKUP($B11,'Goal Analysis'!$C$6:$H$18,4,FALSE)</f>
        <v>5</v>
      </c>
      <c r="M11" s="23">
        <f t="array" ref="M11">IFERROR(AVERAGE(IF(Crowdfunding!$O:$O=$B11,IF(Crowdfunding!$F:$F=$B$4,Crowdfunding!$G:$G))),"NA")</f>
        <v>118.4</v>
      </c>
      <c r="N11" s="23">
        <f t="array" ref="N11">IFERROR(MEDIAN(IF(Crowdfunding!$O:$O=$B11,IF(Crowdfunding!$F:$F=$B$4,Crowdfunding!$G:$G))),"NA")</f>
        <v>87</v>
      </c>
      <c r="O11" s="14">
        <f t="array" ref="O11">IFERROR(MIN(IF(Crowdfunding!$O:$O=$B11,IF(Crowdfunding!$F:$F=$B$4,Crowdfunding!$G:$G))),"NA")</f>
        <v>14</v>
      </c>
      <c r="P11" s="14">
        <f t="array" ref="P11">IFERROR(MAX(IF(Crowdfunding!$O:$O=$B11,IF(Crowdfunding!$F:$F=$B$4,Crowdfunding!$G:$G))),"NA")</f>
        <v>263</v>
      </c>
      <c r="Q11" s="23">
        <f t="array" ref="Q11">IFERROR(_xlfn.STDEV.P(IF(Crowdfunding!$O:$O=$B11,IF(Crowdfunding!$F:$F=$B$4,Crowdfunding!$G:$G))),"NA")</f>
        <v>94.542265680488114</v>
      </c>
      <c r="R11" s="23">
        <f t="array" ref="R11">IFERROR(VARPA(IF(Crowdfunding!$O:$O=$B11,IF(Crowdfunding!$F:$F=$B$4,Crowdfunding!$G:$G))),"NA")</f>
        <v>8938.24</v>
      </c>
      <c r="S11" s="23">
        <f t="shared" si="1"/>
        <v>0.99637976012078233</v>
      </c>
      <c r="U11" s="14">
        <f>VLOOKUP($B11,'Goal Analysis'!$C$6:$H$18,5,FALSE)</f>
        <v>0</v>
      </c>
      <c r="V11" s="23" t="str">
        <f t="array" ref="V11">IFERROR(AVERAGE(IF(Crowdfunding!$O:$O=$B11,IF(Crowdfunding!$F:$F=$B$3,Crowdfunding!$G:$G))),"NA")</f>
        <v>NA</v>
      </c>
      <c r="W11" s="23" t="str">
        <f t="array" ref="W11">IFERROR(MEDIAN(IF(Crowdfunding!$O:$O=$B11,IF(Crowdfunding!$F:$F=$B$3,Crowdfunding!$G:$G))),"NA")</f>
        <v>NA</v>
      </c>
      <c r="X11" s="14">
        <f t="array" ref="X11">IFERROR(MIN(IF(Crowdfunding!$O:$O=$B11,IF(Crowdfunding!$F:$F=$B$3,Crowdfunding!$G:$G))),"NA")</f>
        <v>0</v>
      </c>
      <c r="Y11" s="14">
        <f t="array" ref="Y11">IFERROR(MAX(IF(Crowdfunding!$O:$O=$B11,IF(Crowdfunding!$F:$F=$B$3,Crowdfunding!$G:$G))),"NA")</f>
        <v>0</v>
      </c>
      <c r="Z11" s="23" t="str">
        <f t="array" ref="Z11">IFERROR(_xlfn.STDEV.P(IF(Crowdfunding!$O:$O=$B11,IF(Crowdfunding!$F:$F=$B$3,Crowdfunding!$G:$G))),"NA")</f>
        <v>NA</v>
      </c>
      <c r="AA11" s="23" t="str">
        <f t="array" ref="AA11">IFERROR(VARPA(IF(Crowdfunding!$O:$O=$B11,IF(Crowdfunding!$F:$F=$B$3,Crowdfunding!$G:$G))),"NA")</f>
        <v>NA</v>
      </c>
      <c r="AB11" s="23" t="str">
        <f t="shared" si="2"/>
        <v>NA</v>
      </c>
    </row>
    <row r="12" spans="1:28" x14ac:dyDescent="0.25">
      <c r="A12" s="10"/>
      <c r="B12" s="11" t="s">
        <v>2098</v>
      </c>
      <c r="C12" s="14">
        <f>VLOOKUP($B12,'Goal Analysis'!$C$6:$H$18,3,FALSE)</f>
        <v>10</v>
      </c>
      <c r="D12" s="23">
        <f t="array" ref="D12">IFERROR(AVERAGE(IF(Crowdfunding!$O:$O=$B12,IF(Crowdfunding!$F:$F=$B$2,Crowdfunding!$G:$G))),"NA")</f>
        <v>1306.0999999999999</v>
      </c>
      <c r="E12" s="23">
        <f t="array" ref="E12">IFERROR(MEDIAN(IF(Crowdfunding!$O:$O=$B12,IF(Crowdfunding!$F:$F=$B$2,Crowdfunding!$G:$G))),"NA")</f>
        <v>1280.5</v>
      </c>
      <c r="F12" s="14">
        <f t="array" ref="F12">IFERROR(MIN(IF(Crowdfunding!$O:$O=$B12,IF(Crowdfunding!$F:$F=$B$2,Crowdfunding!$G:$G))),"NA")</f>
        <v>411</v>
      </c>
      <c r="G12" s="14">
        <f t="array" ref="G12">IFERROR(MAX(IF(Crowdfunding!$O:$O=$B12,IF(Crowdfunding!$F:$F=$B$2,Crowdfunding!$G:$G))),"NA")</f>
        <v>2528</v>
      </c>
      <c r="H12" s="23">
        <f t="array" ref="H12">IFERROR(_xlfn.STDEV.P(IF(Crowdfunding!$O:$O=$B12,IF(Crowdfunding!$F:$F=$B$2,Crowdfunding!$G:$G))),"NA")</f>
        <v>619.39849047281348</v>
      </c>
      <c r="I12" s="23">
        <f t="array" ref="I12">IFERROR(VARPA(IF(Crowdfunding!$O:$O=$B12,IF(Crowdfunding!$F:$F=$B$2,Crowdfunding!$G:$G))),"NA")</f>
        <v>383654.49</v>
      </c>
      <c r="J12" s="23">
        <f t="shared" si="0"/>
        <v>0.12399126116916266</v>
      </c>
      <c r="L12" s="14">
        <f>VLOOKUP($B12,'Goal Analysis'!$C$6:$H$18,4,FALSE)</f>
        <v>0</v>
      </c>
      <c r="M12" s="23" t="str">
        <f t="array" ref="M12">IFERROR(AVERAGE(IF(Crowdfunding!$O:$O=$B12,IF(Crowdfunding!$F:$F=$B$4,Crowdfunding!$G:$G))),"NA")</f>
        <v>NA</v>
      </c>
      <c r="N12" s="23" t="str">
        <f t="array" ref="N12">IFERROR(MEDIAN(IF(Crowdfunding!$O:$O=$B12,IF(Crowdfunding!$F:$F=$B$4,Crowdfunding!$G:$G))),"NA")</f>
        <v>NA</v>
      </c>
      <c r="O12" s="14">
        <f t="array" ref="O12">IFERROR(MIN(IF(Crowdfunding!$O:$O=$B12,IF(Crowdfunding!$F:$F=$B$4,Crowdfunding!$G:$G))),"NA")</f>
        <v>0</v>
      </c>
      <c r="P12" s="14">
        <f t="array" ref="P12">IFERROR(MAX(IF(Crowdfunding!$O:$O=$B12,IF(Crowdfunding!$F:$F=$B$4,Crowdfunding!$G:$G))),"NA")</f>
        <v>0</v>
      </c>
      <c r="Q12" s="23" t="str">
        <f t="array" ref="Q12">IFERROR(_xlfn.STDEV.P(IF(Crowdfunding!$O:$O=$B12,IF(Crowdfunding!$F:$F=$B$4,Crowdfunding!$G:$G))),"NA")</f>
        <v>NA</v>
      </c>
      <c r="R12" s="23" t="str">
        <f t="array" ref="R12">IFERROR(VARPA(IF(Crowdfunding!$O:$O=$B12,IF(Crowdfunding!$F:$F=$B$4,Crowdfunding!$G:$G))),"NA")</f>
        <v>NA</v>
      </c>
      <c r="S12" s="23" t="str">
        <f t="shared" si="1"/>
        <v>NA</v>
      </c>
      <c r="U12" s="14">
        <f>VLOOKUP($B12,'Goal Analysis'!$C$6:$H$18,5,FALSE)</f>
        <v>0</v>
      </c>
      <c r="V12" s="23" t="str">
        <f t="array" ref="V12">IFERROR(AVERAGE(IF(Crowdfunding!$O:$O=$B12,IF(Crowdfunding!$F:$F=$B$3,Crowdfunding!$G:$G))),"NA")</f>
        <v>NA</v>
      </c>
      <c r="W12" s="23" t="str">
        <f t="array" ref="W12">IFERROR(MEDIAN(IF(Crowdfunding!$O:$O=$B12,IF(Crowdfunding!$F:$F=$B$3,Crowdfunding!$G:$G))),"NA")</f>
        <v>NA</v>
      </c>
      <c r="X12" s="14">
        <f t="array" ref="X12">IFERROR(MIN(IF(Crowdfunding!$O:$O=$B12,IF(Crowdfunding!$F:$F=$B$3,Crowdfunding!$G:$G))),"NA")</f>
        <v>0</v>
      </c>
      <c r="Y12" s="14">
        <f t="array" ref="Y12">IFERROR(MAX(IF(Crowdfunding!$O:$O=$B12,IF(Crowdfunding!$F:$F=$B$3,Crowdfunding!$G:$G))),"NA")</f>
        <v>0</v>
      </c>
      <c r="Z12" s="23" t="str">
        <f t="array" ref="Z12">IFERROR(_xlfn.STDEV.P(IF(Crowdfunding!$O:$O=$B12,IF(Crowdfunding!$F:$F=$B$3,Crowdfunding!$G:$G))),"NA")</f>
        <v>NA</v>
      </c>
      <c r="AA12" s="23" t="str">
        <f t="array" ref="AA12">IFERROR(VARPA(IF(Crowdfunding!$O:$O=$B12,IF(Crowdfunding!$F:$F=$B$3,Crowdfunding!$G:$G))),"NA")</f>
        <v>NA</v>
      </c>
      <c r="AB12" s="23" t="str">
        <f t="shared" si="2"/>
        <v>NA</v>
      </c>
    </row>
    <row r="13" spans="1:28" x14ac:dyDescent="0.25">
      <c r="A13" s="10"/>
      <c r="B13" s="11" t="s">
        <v>2099</v>
      </c>
      <c r="C13" s="14">
        <f>VLOOKUP($B13,'Goal Analysis'!$C$6:$H$18,3,FALSE)</f>
        <v>7</v>
      </c>
      <c r="D13" s="23">
        <f t="array" ref="D13">IFERROR(AVERAGE(IF(Crowdfunding!$O:$O=$B13,IF(Crowdfunding!$F:$F=$B$2,Crowdfunding!$G:$G))),"NA")</f>
        <v>1222.7142857142858</v>
      </c>
      <c r="E13" s="23">
        <f t="array" ref="E13">IFERROR(MEDIAN(IF(Crowdfunding!$O:$O=$B13,IF(Crowdfunding!$F:$F=$B$2,Crowdfunding!$G:$G))),"NA")</f>
        <v>589</v>
      </c>
      <c r="F13" s="14">
        <f t="array" ref="F13">IFERROR(MIN(IF(Crowdfunding!$O:$O=$B13,IF(Crowdfunding!$F:$F=$B$2,Crowdfunding!$G:$G))),"NA")</f>
        <v>452</v>
      </c>
      <c r="G13" s="14">
        <f t="array" ref="G13">IFERROR(MAX(IF(Crowdfunding!$O:$O=$B13,IF(Crowdfunding!$F:$F=$B$2,Crowdfunding!$G:$G))),"NA")</f>
        <v>3177</v>
      </c>
      <c r="H13" s="23">
        <f t="array" ref="H13">IFERROR(_xlfn.STDEV.P(IF(Crowdfunding!$O:$O=$B13,IF(Crowdfunding!$F:$F=$B$2,Crowdfunding!$G:$G))),"NA")</f>
        <v>977.51663694803892</v>
      </c>
      <c r="I13" s="23">
        <f t="array" ref="I13">IFERROR(VARPA(IF(Crowdfunding!$O:$O=$B13,IF(Crowdfunding!$F:$F=$B$2,Crowdfunding!$G:$G))),"NA")</f>
        <v>955538.77551020402</v>
      </c>
      <c r="J13" s="23">
        <f t="shared" si="0"/>
        <v>1.9448700771769216</v>
      </c>
      <c r="L13" s="14">
        <f>VLOOKUP($B13,'Goal Analysis'!$C$6:$H$18,4,FALSE)</f>
        <v>0</v>
      </c>
      <c r="M13" s="23" t="str">
        <f t="array" ref="M13">IFERROR(AVERAGE(IF(Crowdfunding!$O:$O=$B13,IF(Crowdfunding!$F:$F=$B$4,Crowdfunding!$G:$G))),"NA")</f>
        <v>NA</v>
      </c>
      <c r="N13" s="23" t="str">
        <f t="array" ref="N13">IFERROR(MEDIAN(IF(Crowdfunding!$O:$O=$B13,IF(Crowdfunding!$F:$F=$B$4,Crowdfunding!$G:$G))),"NA")</f>
        <v>NA</v>
      </c>
      <c r="O13" s="14">
        <f t="array" ref="O13">IFERROR(MIN(IF(Crowdfunding!$O:$O=$B13,IF(Crowdfunding!$F:$F=$B$4,Crowdfunding!$G:$G))),"NA")</f>
        <v>0</v>
      </c>
      <c r="P13" s="14">
        <f t="array" ref="P13">IFERROR(MAX(IF(Crowdfunding!$O:$O=$B13,IF(Crowdfunding!$F:$F=$B$4,Crowdfunding!$G:$G))),"NA")</f>
        <v>0</v>
      </c>
      <c r="Q13" s="23" t="str">
        <f t="array" ref="Q13">IFERROR(_xlfn.STDEV.P(IF(Crowdfunding!$O:$O=$B13,IF(Crowdfunding!$F:$F=$B$4,Crowdfunding!$G:$G))),"NA")</f>
        <v>NA</v>
      </c>
      <c r="R13" s="23" t="str">
        <f t="array" ref="R13">IFERROR(VARPA(IF(Crowdfunding!$O:$O=$B13,IF(Crowdfunding!$F:$F=$B$4,Crowdfunding!$G:$G))),"NA")</f>
        <v>NA</v>
      </c>
      <c r="S13" s="23" t="str">
        <f t="shared" si="1"/>
        <v>NA</v>
      </c>
      <c r="U13" s="14">
        <f>VLOOKUP($B13,'Goal Analysis'!$C$6:$H$18,5,FALSE)</f>
        <v>0</v>
      </c>
      <c r="V13" s="23" t="str">
        <f t="array" ref="V13">IFERROR(AVERAGE(IF(Crowdfunding!$O:$O=$B13,IF(Crowdfunding!$F:$F=$B$3,Crowdfunding!$G:$G))),"NA")</f>
        <v>NA</v>
      </c>
      <c r="W13" s="23" t="str">
        <f t="array" ref="W13">IFERROR(MEDIAN(IF(Crowdfunding!$O:$O=$B13,IF(Crowdfunding!$F:$F=$B$3,Crowdfunding!$G:$G))),"NA")</f>
        <v>NA</v>
      </c>
      <c r="X13" s="14">
        <f t="array" ref="X13">IFERROR(MIN(IF(Crowdfunding!$O:$O=$B13,IF(Crowdfunding!$F:$F=$B$3,Crowdfunding!$G:$G))),"NA")</f>
        <v>0</v>
      </c>
      <c r="Y13" s="14">
        <f t="array" ref="Y13">IFERROR(MAX(IF(Crowdfunding!$O:$O=$B13,IF(Crowdfunding!$F:$F=$B$3,Crowdfunding!$G:$G))),"NA")</f>
        <v>0</v>
      </c>
      <c r="Z13" s="23" t="str">
        <f t="array" ref="Z13">IFERROR(_xlfn.STDEV.P(IF(Crowdfunding!$O:$O=$B13,IF(Crowdfunding!$F:$F=$B$3,Crowdfunding!$G:$G))),"NA")</f>
        <v>NA</v>
      </c>
      <c r="AA13" s="23" t="str">
        <f t="array" ref="AA13">IFERROR(VARPA(IF(Crowdfunding!$O:$O=$B13,IF(Crowdfunding!$F:$F=$B$3,Crowdfunding!$G:$G))),"NA")</f>
        <v>NA</v>
      </c>
      <c r="AB13" s="23" t="str">
        <f t="shared" si="2"/>
        <v>NA</v>
      </c>
    </row>
    <row r="14" spans="1:28" x14ac:dyDescent="0.25">
      <c r="A14" s="10"/>
      <c r="B14" s="11" t="s">
        <v>2095</v>
      </c>
      <c r="C14" s="14">
        <f>VLOOKUP($B14,'Goal Analysis'!$C$6:$H$18,3,FALSE)</f>
        <v>11</v>
      </c>
      <c r="D14" s="23">
        <f t="array" ref="D14">IFERROR(AVERAGE(IF(Crowdfunding!$O:$O=$B14,IF(Crowdfunding!$F:$F=$B$2,Crowdfunding!$G:$G))),"NA")</f>
        <v>1492.090909090909</v>
      </c>
      <c r="E14" s="23">
        <f t="array" ref="E14">IFERROR(MEDIAN(IF(Crowdfunding!$O:$O=$B14,IF(Crowdfunding!$F:$F=$B$2,Crowdfunding!$G:$G))),"NA")</f>
        <v>1518</v>
      </c>
      <c r="F14" s="14">
        <f t="array" ref="F14">IFERROR(MIN(IF(Crowdfunding!$O:$O=$B14,IF(Crowdfunding!$F:$F=$B$2,Crowdfunding!$G:$G))),"NA")</f>
        <v>460</v>
      </c>
      <c r="G14" s="14">
        <f t="array" ref="G14">IFERROR(MAX(IF(Crowdfunding!$O:$O=$B14,IF(Crowdfunding!$F:$F=$B$2,Crowdfunding!$G:$G))),"NA")</f>
        <v>3318</v>
      </c>
      <c r="H14" s="23">
        <f t="array" ref="H14">IFERROR(_xlfn.STDEV.P(IF(Crowdfunding!$O:$O=$B14,IF(Crowdfunding!$F:$F=$B$2,Crowdfunding!$G:$G))),"NA")</f>
        <v>819.31362122044288</v>
      </c>
      <c r="I14" s="23">
        <f t="array" ref="I14">IFERROR(VARPA(IF(Crowdfunding!$O:$O=$B14,IF(Crowdfunding!$F:$F=$B$2,Crowdfunding!$G:$G))),"NA")</f>
        <v>671274.80991735542</v>
      </c>
      <c r="J14" s="23">
        <f t="shared" si="0"/>
        <v>-9.4868766628694715E-2</v>
      </c>
      <c r="L14" s="14">
        <f>VLOOKUP($B14,'Goal Analysis'!$C$6:$H$18,4,FALSE)</f>
        <v>3</v>
      </c>
      <c r="M14" s="23">
        <f t="array" ref="M14">IFERROR(AVERAGE(IF(Crowdfunding!$O:$O=$B14,IF(Crowdfunding!$F:$F=$B$4,Crowdfunding!$G:$G))),"NA")</f>
        <v>237</v>
      </c>
      <c r="N14" s="23">
        <f t="array" ref="N14">IFERROR(MEDIAN(IF(Crowdfunding!$O:$O=$B14,IF(Crowdfunding!$F:$F=$B$4,Crowdfunding!$G:$G))),"NA")</f>
        <v>200</v>
      </c>
      <c r="O14" s="14">
        <f t="array" ref="O14">IFERROR(MIN(IF(Crowdfunding!$O:$O=$B14,IF(Crowdfunding!$F:$F=$B$4,Crowdfunding!$G:$G))),"NA")</f>
        <v>76</v>
      </c>
      <c r="P14" s="14">
        <f t="array" ref="P14">IFERROR(MAX(IF(Crowdfunding!$O:$O=$B14,IF(Crowdfunding!$F:$F=$B$4,Crowdfunding!$G:$G))),"NA")</f>
        <v>435</v>
      </c>
      <c r="Q14" s="23">
        <f t="array" ref="Q14">IFERROR(_xlfn.STDEV.P(IF(Crowdfunding!$O:$O=$B14,IF(Crowdfunding!$F:$F=$B$4,Crowdfunding!$G:$G))),"NA")</f>
        <v>148.87802613773016</v>
      </c>
      <c r="R14" s="23">
        <f t="array" ref="R14">IFERROR(VARPA(IF(Crowdfunding!$O:$O=$B14,IF(Crowdfunding!$F:$F=$B$4,Crowdfunding!$G:$G))),"NA")</f>
        <v>22164.666666666668</v>
      </c>
      <c r="S14" s="23">
        <f t="shared" si="1"/>
        <v>0.74557678442963493</v>
      </c>
      <c r="U14" s="14">
        <f>VLOOKUP($B14,'Goal Analysis'!$C$6:$H$18,5,FALSE)</f>
        <v>0</v>
      </c>
      <c r="V14" s="23" t="str">
        <f t="array" ref="V14">IFERROR(AVERAGE(IF(Crowdfunding!$O:$O=$B14,IF(Crowdfunding!$F:$F=$B$3,Crowdfunding!$G:$G))),"NA")</f>
        <v>NA</v>
      </c>
      <c r="W14" s="23" t="str">
        <f t="array" ref="W14">IFERROR(MEDIAN(IF(Crowdfunding!$O:$O=$B14,IF(Crowdfunding!$F:$F=$B$3,Crowdfunding!$G:$G))),"NA")</f>
        <v>NA</v>
      </c>
      <c r="X14" s="14">
        <f t="array" ref="X14">IFERROR(MIN(IF(Crowdfunding!$O:$O=$B14,IF(Crowdfunding!$F:$F=$B$3,Crowdfunding!$G:$G))),"NA")</f>
        <v>0</v>
      </c>
      <c r="Y14" s="14">
        <f t="array" ref="Y14">IFERROR(MAX(IF(Crowdfunding!$O:$O=$B14,IF(Crowdfunding!$F:$F=$B$3,Crowdfunding!$G:$G))),"NA")</f>
        <v>0</v>
      </c>
      <c r="Z14" s="23" t="str">
        <f t="array" ref="Z14">IFERROR(_xlfn.STDEV.P(IF(Crowdfunding!$O:$O=$B14,IF(Crowdfunding!$F:$F=$B$3,Crowdfunding!$G:$G))),"NA")</f>
        <v>NA</v>
      </c>
      <c r="AA14" s="23" t="str">
        <f t="array" ref="AA14">IFERROR(VARPA(IF(Crowdfunding!$O:$O=$B14,IF(Crowdfunding!$F:$F=$B$3,Crowdfunding!$G:$G))),"NA")</f>
        <v>NA</v>
      </c>
      <c r="AB14" s="23" t="str">
        <f t="shared" si="2"/>
        <v>NA</v>
      </c>
    </row>
    <row r="15" spans="1:28" x14ac:dyDescent="0.25">
      <c r="A15" s="10"/>
      <c r="B15" s="11" t="s">
        <v>2097</v>
      </c>
      <c r="C15" s="14">
        <f>VLOOKUP($B15,'Goal Analysis'!$C$6:$H$18,3,FALSE)</f>
        <v>7</v>
      </c>
      <c r="D15" s="23">
        <f t="array" ref="D15">IFERROR(AVERAGE(IF(Crowdfunding!$O:$O=$B15,IF(Crowdfunding!$F:$F=$B$2,Crowdfunding!$G:$G))),"NA")</f>
        <v>1628.1428571428571</v>
      </c>
      <c r="E15" s="23">
        <f t="array" ref="E15">IFERROR(MEDIAN(IF(Crowdfunding!$O:$O=$B15,IF(Crowdfunding!$F:$F=$B$2,Crowdfunding!$G:$G))),"NA")</f>
        <v>1703</v>
      </c>
      <c r="F15" s="14">
        <f t="array" ref="F15">IFERROR(MIN(IF(Crowdfunding!$O:$O=$B15,IF(Crowdfunding!$F:$F=$B$2,Crowdfunding!$G:$G))),"NA")</f>
        <v>374</v>
      </c>
      <c r="G15" s="14">
        <f t="array" ref="G15">IFERROR(MAX(IF(Crowdfunding!$O:$O=$B15,IF(Crowdfunding!$F:$F=$B$2,Crowdfunding!$G:$G))),"NA")</f>
        <v>2725</v>
      </c>
      <c r="H15" s="23">
        <f t="array" ref="H15">IFERROR(_xlfn.STDEV.P(IF(Crowdfunding!$O:$O=$B15,IF(Crowdfunding!$F:$F=$B$2,Crowdfunding!$G:$G))),"NA")</f>
        <v>816.47612659900994</v>
      </c>
      <c r="I15" s="23">
        <f t="array" ref="I15">IFERROR(VARPA(IF(Crowdfunding!$O:$O=$B15,IF(Crowdfunding!$F:$F=$B$2,Crowdfunding!$G:$G))),"NA")</f>
        <v>666633.26530612248</v>
      </c>
      <c r="J15" s="23">
        <f t="shared" si="0"/>
        <v>-0.27504959576328286</v>
      </c>
      <c r="L15" s="14">
        <f>VLOOKUP($B15,'Goal Analysis'!$C$6:$H$18,4,FALSE)</f>
        <v>0</v>
      </c>
      <c r="M15" s="23" t="str">
        <f t="array" ref="M15">IFERROR(AVERAGE(IF(Crowdfunding!$O:$O=$B15,IF(Crowdfunding!$F:$F=$B$4,Crowdfunding!$G:$G))),"NA")</f>
        <v>NA</v>
      </c>
      <c r="N15" s="23" t="str">
        <f t="array" ref="N15">IFERROR(MEDIAN(IF(Crowdfunding!$O:$O=$B15,IF(Crowdfunding!$F:$F=$B$4,Crowdfunding!$G:$G))),"NA")</f>
        <v>NA</v>
      </c>
      <c r="O15" s="14">
        <f t="array" ref="O15">IFERROR(MIN(IF(Crowdfunding!$O:$O=$B15,IF(Crowdfunding!$F:$F=$B$4,Crowdfunding!$G:$G))),"NA")</f>
        <v>0</v>
      </c>
      <c r="P15" s="14">
        <f t="array" ref="P15">IFERROR(MAX(IF(Crowdfunding!$O:$O=$B15,IF(Crowdfunding!$F:$F=$B$4,Crowdfunding!$G:$G))),"NA")</f>
        <v>0</v>
      </c>
      <c r="Q15" s="23" t="str">
        <f t="array" ref="Q15">IFERROR(_xlfn.STDEV.P(IF(Crowdfunding!$O:$O=$B15,IF(Crowdfunding!$F:$F=$B$4,Crowdfunding!$G:$G))),"NA")</f>
        <v>NA</v>
      </c>
      <c r="R15" s="23" t="str">
        <f t="array" ref="R15">IFERROR(VARPA(IF(Crowdfunding!$O:$O=$B15,IF(Crowdfunding!$F:$F=$B$4,Crowdfunding!$G:$G))),"NA")</f>
        <v>NA</v>
      </c>
      <c r="S15" s="23" t="str">
        <f t="shared" si="1"/>
        <v>NA</v>
      </c>
      <c r="U15" s="14">
        <f>VLOOKUP($B15,'Goal Analysis'!$C$6:$H$18,5,FALSE)</f>
        <v>0</v>
      </c>
      <c r="V15" s="23" t="str">
        <f t="array" ref="V15">IFERROR(AVERAGE(IF(Crowdfunding!$O:$O=$B15,IF(Crowdfunding!$F:$F=$B$3,Crowdfunding!$G:$G))),"NA")</f>
        <v>NA</v>
      </c>
      <c r="W15" s="23" t="str">
        <f t="array" ref="W15">IFERROR(MEDIAN(IF(Crowdfunding!$O:$O=$B15,IF(Crowdfunding!$F:$F=$B$3,Crowdfunding!$G:$G))),"NA")</f>
        <v>NA</v>
      </c>
      <c r="X15" s="14">
        <f t="array" ref="X15">IFERROR(MIN(IF(Crowdfunding!$O:$O=$B15,IF(Crowdfunding!$F:$F=$B$3,Crowdfunding!$G:$G))),"NA")</f>
        <v>0</v>
      </c>
      <c r="Y15" s="14">
        <f t="array" ref="Y15">IFERROR(MAX(IF(Crowdfunding!$O:$O=$B15,IF(Crowdfunding!$F:$F=$B$3,Crowdfunding!$G:$G))),"NA")</f>
        <v>0</v>
      </c>
      <c r="Z15" s="23" t="str">
        <f t="array" ref="Z15">IFERROR(_xlfn.STDEV.P(IF(Crowdfunding!$O:$O=$B15,IF(Crowdfunding!$F:$F=$B$3,Crowdfunding!$G:$G))),"NA")</f>
        <v>NA</v>
      </c>
      <c r="AA15" s="23" t="str">
        <f t="array" ref="AA15">IFERROR(VARPA(IF(Crowdfunding!$O:$O=$B15,IF(Crowdfunding!$F:$F=$B$3,Crowdfunding!$G:$G))),"NA")</f>
        <v>NA</v>
      </c>
      <c r="AB15" s="23" t="str">
        <f t="shared" si="2"/>
        <v>NA</v>
      </c>
    </row>
    <row r="16" spans="1:28" x14ac:dyDescent="0.25">
      <c r="A16" s="10"/>
      <c r="B16" s="11" t="s">
        <v>2102</v>
      </c>
      <c r="C16" s="14">
        <f>VLOOKUP($B16,'Goal Analysis'!$C$6:$H$18,3,FALSE)</f>
        <v>8</v>
      </c>
      <c r="D16" s="23">
        <f t="array" ref="D16">IFERROR(AVERAGE(IF(Crowdfunding!$O:$O=$B16,IF(Crowdfunding!$F:$F=$B$2,Crowdfunding!$G:$G))),"NA")</f>
        <v>2192</v>
      </c>
      <c r="E16" s="23">
        <f t="array" ref="E16">IFERROR(MEDIAN(IF(Crowdfunding!$O:$O=$B16,IF(Crowdfunding!$F:$F=$B$2,Crowdfunding!$G:$G))),"NA")</f>
        <v>2140</v>
      </c>
      <c r="F16" s="14">
        <f t="array" ref="F16">IFERROR(MIN(IF(Crowdfunding!$O:$O=$B16,IF(Crowdfunding!$F:$F=$B$2,Crowdfunding!$G:$G))),"NA")</f>
        <v>645</v>
      </c>
      <c r="G16" s="14">
        <f t="array" ref="G16">IFERROR(MAX(IF(Crowdfunding!$O:$O=$B16,IF(Crowdfunding!$F:$F=$B$2,Crowdfunding!$G:$G))),"NA")</f>
        <v>3934</v>
      </c>
      <c r="H16" s="23">
        <f t="array" ref="H16">IFERROR(_xlfn.STDEV.P(IF(Crowdfunding!$O:$O=$B16,IF(Crowdfunding!$F:$F=$B$2,Crowdfunding!$G:$G))),"NA")</f>
        <v>983.26255394985935</v>
      </c>
      <c r="I16" s="23">
        <f t="array" ref="I16">IFERROR(VARPA(IF(Crowdfunding!$O:$O=$B16,IF(Crowdfunding!$F:$F=$B$2,Crowdfunding!$G:$G))),"NA")</f>
        <v>966805.25</v>
      </c>
      <c r="J16" s="23">
        <f t="shared" si="0"/>
        <v>0.15865548766535767</v>
      </c>
      <c r="L16" s="14">
        <f>VLOOKUP($B16,'Goal Analysis'!$C$6:$H$18,4,FALSE)</f>
        <v>3</v>
      </c>
      <c r="M16" s="23">
        <f t="array" ref="M16">IFERROR(AVERAGE(IF(Crowdfunding!$O:$O=$B16,IF(Crowdfunding!$F:$F=$B$4,Crowdfunding!$G:$G))),"NA")</f>
        <v>225</v>
      </c>
      <c r="N16" s="23">
        <f t="array" ref="N16">IFERROR(MEDIAN(IF(Crowdfunding!$O:$O=$B16,IF(Crowdfunding!$F:$F=$B$4,Crowdfunding!$G:$G))),"NA")</f>
        <v>225</v>
      </c>
      <c r="O16" s="14">
        <f t="array" ref="O16">IFERROR(MIN(IF(Crowdfunding!$O:$O=$B16,IF(Crowdfunding!$F:$F=$B$4,Crowdfunding!$G:$G))),"NA")</f>
        <v>57</v>
      </c>
      <c r="P16" s="14">
        <f t="array" ref="P16">IFERROR(MAX(IF(Crowdfunding!$O:$O=$B16,IF(Crowdfunding!$F:$F=$B$4,Crowdfunding!$G:$G))),"NA")</f>
        <v>393</v>
      </c>
      <c r="Q16" s="23">
        <f t="array" ref="Q16">IFERROR(_xlfn.STDEV.P(IF(Crowdfunding!$O:$O=$B16,IF(Crowdfunding!$F:$F=$B$4,Crowdfunding!$G:$G))),"NA")</f>
        <v>137.17142559585798</v>
      </c>
      <c r="R16" s="23">
        <f t="array" ref="R16">IFERROR(VARPA(IF(Crowdfunding!$O:$O=$B16,IF(Crowdfunding!$F:$F=$B$4,Crowdfunding!$G:$G))),"NA")</f>
        <v>18816</v>
      </c>
      <c r="S16" s="23">
        <f t="shared" si="1"/>
        <v>0</v>
      </c>
      <c r="U16" s="14">
        <f>VLOOKUP($B16,'Goal Analysis'!$C$6:$H$18,5,FALSE)</f>
        <v>1</v>
      </c>
      <c r="V16" s="23">
        <f t="array" ref="V16">IFERROR(AVERAGE(IF(Crowdfunding!$O:$O=$B16,IF(Crowdfunding!$F:$F=$B$3,Crowdfunding!$G:$G))),"NA")</f>
        <v>379</v>
      </c>
      <c r="W16" s="23">
        <f t="array" ref="W16">IFERROR(MEDIAN(IF(Crowdfunding!$O:$O=$B16,IF(Crowdfunding!$F:$F=$B$3,Crowdfunding!$G:$G))),"NA")</f>
        <v>379</v>
      </c>
      <c r="X16" s="14">
        <f t="array" ref="X16">IFERROR(MIN(IF(Crowdfunding!$O:$O=$B16,IF(Crowdfunding!$F:$F=$B$3,Crowdfunding!$G:$G))),"NA")</f>
        <v>379</v>
      </c>
      <c r="Y16" s="14">
        <f t="array" ref="Y16">IFERROR(MAX(IF(Crowdfunding!$O:$O=$B16,IF(Crowdfunding!$F:$F=$B$3,Crowdfunding!$G:$G))),"NA")</f>
        <v>379</v>
      </c>
      <c r="Z16" s="23">
        <f t="array" ref="Z16">IFERROR(_xlfn.STDEV.P(IF(Crowdfunding!$O:$O=$B16,IF(Crowdfunding!$F:$F=$B$3,Crowdfunding!$G:$G))),"NA")</f>
        <v>0</v>
      </c>
      <c r="AA16" s="23">
        <f t="array" ref="AA16">IFERROR(VARPA(IF(Crowdfunding!$O:$O=$B16,IF(Crowdfunding!$F:$F=$B$3,Crowdfunding!$G:$G))),"NA")</f>
        <v>0</v>
      </c>
      <c r="AB16" s="23" t="str">
        <f t="shared" si="2"/>
        <v>NA</v>
      </c>
    </row>
    <row r="17" spans="1:28" x14ac:dyDescent="0.25">
      <c r="A17" s="10"/>
      <c r="B17" s="11" t="s">
        <v>2101</v>
      </c>
      <c r="C17" s="14">
        <f>VLOOKUP($B17,'Goal Analysis'!$C$6:$H$18,3,FALSE)</f>
        <v>11</v>
      </c>
      <c r="D17" s="23">
        <f t="array" ref="D17">IFERROR(AVERAGE(IF(Crowdfunding!$O:$O=$B17,IF(Crowdfunding!$F:$F=$B$2,Crowdfunding!$G:$G))),"NA")</f>
        <v>2876.181818181818</v>
      </c>
      <c r="E17" s="23">
        <f t="array" ref="E17">IFERROR(MEDIAN(IF(Crowdfunding!$O:$O=$B17,IF(Crowdfunding!$F:$F=$B$2,Crowdfunding!$G:$G))),"NA")</f>
        <v>2893</v>
      </c>
      <c r="F17" s="14">
        <f t="array" ref="F17">IFERROR(MIN(IF(Crowdfunding!$O:$O=$B17,IF(Crowdfunding!$F:$F=$B$2,Crowdfunding!$G:$G))),"NA")</f>
        <v>1297</v>
      </c>
      <c r="G17" s="14">
        <f t="array" ref="G17">IFERROR(MAX(IF(Crowdfunding!$O:$O=$B17,IF(Crowdfunding!$F:$F=$B$2,Crowdfunding!$G:$G))),"NA")</f>
        <v>6406</v>
      </c>
      <c r="H17" s="23">
        <f t="array" ref="H17">IFERROR(_xlfn.STDEV.P(IF(Crowdfunding!$O:$O=$B17,IF(Crowdfunding!$F:$F=$B$2,Crowdfunding!$G:$G))),"NA")</f>
        <v>1472.5541705227577</v>
      </c>
      <c r="I17" s="23">
        <f t="array" ref="I17">IFERROR(VARPA(IF(Crowdfunding!$O:$O=$B17,IF(Crowdfunding!$F:$F=$B$2,Crowdfunding!$G:$G))),"NA")</f>
        <v>2168415.7851239671</v>
      </c>
      <c r="J17" s="23">
        <f t="shared" si="0"/>
        <v>-3.426328651572428E-2</v>
      </c>
      <c r="L17" s="14">
        <f>VLOOKUP($B17,'Goal Analysis'!$C$6:$H$18,4,FALSE)</f>
        <v>3</v>
      </c>
      <c r="M17" s="23">
        <f t="array" ref="M17">IFERROR(AVERAGE(IF(Crowdfunding!$O:$O=$B17,IF(Crowdfunding!$F:$F=$B$4,Crowdfunding!$G:$G))),"NA")</f>
        <v>189.66666666666666</v>
      </c>
      <c r="N17" s="23">
        <f t="array" ref="N17">IFERROR(MEDIAN(IF(Crowdfunding!$O:$O=$B17,IF(Crowdfunding!$F:$F=$B$4,Crowdfunding!$G:$G))),"NA")</f>
        <v>243</v>
      </c>
      <c r="O17" s="14">
        <f t="array" ref="O17">IFERROR(MIN(IF(Crowdfunding!$O:$O=$B17,IF(Crowdfunding!$F:$F=$B$4,Crowdfunding!$G:$G))),"NA")</f>
        <v>78</v>
      </c>
      <c r="P17" s="14">
        <f t="array" ref="P17">IFERROR(MAX(IF(Crowdfunding!$O:$O=$B17,IF(Crowdfunding!$F:$F=$B$4,Crowdfunding!$G:$G))),"NA")</f>
        <v>248</v>
      </c>
      <c r="Q17" s="23">
        <f t="array" ref="Q17">IFERROR(_xlfn.STDEV.P(IF(Crowdfunding!$O:$O=$B17,IF(Crowdfunding!$F:$F=$B$4,Crowdfunding!$G:$G))),"NA")</f>
        <v>78.986637407151903</v>
      </c>
      <c r="R17" s="23">
        <f t="array" ref="R17">IFERROR(VARPA(IF(Crowdfunding!$O:$O=$B17,IF(Crowdfunding!$F:$F=$B$4,Crowdfunding!$G:$G))),"NA")</f>
        <v>6238.8888888888887</v>
      </c>
      <c r="S17" s="23">
        <f t="shared" si="1"/>
        <v>-2.0256590893374669</v>
      </c>
      <c r="U17" s="14">
        <f>VLOOKUP($B17,'Goal Analysis'!$C$6:$H$18,5,FALSE)</f>
        <v>0</v>
      </c>
      <c r="V17" s="23" t="str">
        <f t="array" ref="V17">IFERROR(AVERAGE(IF(Crowdfunding!$O:$O=$B17,IF(Crowdfunding!$F:$F=$B$3,Crowdfunding!$G:$G))),"NA")</f>
        <v>NA</v>
      </c>
      <c r="W17" s="23" t="str">
        <f t="array" ref="W17">IFERROR(MEDIAN(IF(Crowdfunding!$O:$O=$B17,IF(Crowdfunding!$F:$F=$B$3,Crowdfunding!$G:$G))),"NA")</f>
        <v>NA</v>
      </c>
      <c r="X17" s="14">
        <f t="array" ref="X17">IFERROR(MIN(IF(Crowdfunding!$O:$O=$B17,IF(Crowdfunding!$F:$F=$B$3,Crowdfunding!$G:$G))),"NA")</f>
        <v>0</v>
      </c>
      <c r="Y17" s="14">
        <f t="array" ref="Y17">IFERROR(MAX(IF(Crowdfunding!$O:$O=$B17,IF(Crowdfunding!$F:$F=$B$3,Crowdfunding!$G:$G))),"NA")</f>
        <v>0</v>
      </c>
      <c r="Z17" s="23" t="str">
        <f t="array" ref="Z17">IFERROR(_xlfn.STDEV.P(IF(Crowdfunding!$O:$O=$B17,IF(Crowdfunding!$F:$F=$B$3,Crowdfunding!$G:$G))),"NA")</f>
        <v>NA</v>
      </c>
      <c r="AA17" s="23" t="str">
        <f t="array" ref="AA17">IFERROR(VARPA(IF(Crowdfunding!$O:$O=$B17,IF(Crowdfunding!$F:$F=$B$3,Crowdfunding!$G:$G))),"NA")</f>
        <v>NA</v>
      </c>
      <c r="AB17" s="23" t="str">
        <f t="shared" si="2"/>
        <v>NA</v>
      </c>
    </row>
    <row r="18" spans="1:28" x14ac:dyDescent="0.25">
      <c r="A18" s="10"/>
      <c r="B18" s="11" t="s">
        <v>2096</v>
      </c>
      <c r="C18" s="14">
        <f>VLOOKUP($B18,'Goal Analysis'!$C$6:$H$18,3,FALSE)</f>
        <v>8</v>
      </c>
      <c r="D18" s="23">
        <f t="array" ref="D18">IFERROR(AVERAGE(IF(Crowdfunding!$O:$O=$B18,IF(Crowdfunding!$F:$F=$B$2,Crowdfunding!$G:$G))),"NA")</f>
        <v>2514.125</v>
      </c>
      <c r="E18" s="23">
        <f t="array" ref="E18">IFERROR(MEDIAN(IF(Crowdfunding!$O:$O=$B18,IF(Crowdfunding!$F:$F=$B$2,Crowdfunding!$G:$G))),"NA")</f>
        <v>1929</v>
      </c>
      <c r="F18" s="14">
        <f t="array" ref="F18">IFERROR(MIN(IF(Crowdfunding!$O:$O=$B18,IF(Crowdfunding!$F:$F=$B$2,Crowdfunding!$G:$G))),"NA")</f>
        <v>903</v>
      </c>
      <c r="G18" s="14">
        <f t="array" ref="G18">IFERROR(MAX(IF(Crowdfunding!$O:$O=$B18,IF(Crowdfunding!$F:$F=$B$2,Crowdfunding!$G:$G))),"NA")</f>
        <v>5512</v>
      </c>
      <c r="H18" s="23">
        <f t="array" ref="H18">IFERROR(_xlfn.STDEV.P(IF(Crowdfunding!$O:$O=$B18,IF(Crowdfunding!$F:$F=$B$2,Crowdfunding!$G:$G))),"NA")</f>
        <v>1394.1373172593151</v>
      </c>
      <c r="I18" s="23">
        <f t="array" ref="I18">IFERROR(VARPA(IF(Crowdfunding!$O:$O=$B18,IF(Crowdfunding!$F:$F=$B$2,Crowdfunding!$G:$G))),"NA")</f>
        <v>1943618.859375</v>
      </c>
      <c r="J18" s="23">
        <f t="shared" si="0"/>
        <v>1.2591119814874687</v>
      </c>
      <c r="L18" s="14">
        <f>VLOOKUP($B18,'Goal Analysis'!$C$6:$H$18,4,FALSE)</f>
        <v>3</v>
      </c>
      <c r="M18" s="23">
        <f t="array" ref="M18">IFERROR(AVERAGE(IF(Crowdfunding!$O:$O=$B18,IF(Crowdfunding!$F:$F=$B$4,Crowdfunding!$G:$G))),"NA")</f>
        <v>221.66666666666666</v>
      </c>
      <c r="N18" s="23">
        <f t="array" ref="N18">IFERROR(MEDIAN(IF(Crowdfunding!$O:$O=$B18,IF(Crowdfunding!$F:$F=$B$4,Crowdfunding!$G:$G))),"NA")</f>
        <v>210</v>
      </c>
      <c r="O18" s="14">
        <f t="array" ref="O18">IFERROR(MIN(IF(Crowdfunding!$O:$O=$B18,IF(Crowdfunding!$F:$F=$B$4,Crowdfunding!$G:$G))),"NA")</f>
        <v>127</v>
      </c>
      <c r="P18" s="14">
        <f t="array" ref="P18">IFERROR(MAX(IF(Crowdfunding!$O:$O=$B18,IF(Crowdfunding!$F:$F=$B$4,Crowdfunding!$G:$G))),"NA")</f>
        <v>328</v>
      </c>
      <c r="Q18" s="23">
        <f t="array" ref="Q18">IFERROR(_xlfn.STDEV.P(IF(Crowdfunding!$O:$O=$B18,IF(Crowdfunding!$F:$F=$B$4,Crowdfunding!$G:$G))),"NA")</f>
        <v>82.471543913980142</v>
      </c>
      <c r="R18" s="23">
        <f t="array" ref="R18">IFERROR(VARPA(IF(Crowdfunding!$O:$O=$B18,IF(Crowdfunding!$F:$F=$B$4,Crowdfunding!$G:$G))),"NA")</f>
        <v>6801.5555555555557</v>
      </c>
      <c r="S18" s="23">
        <f t="shared" si="1"/>
        <v>0.42438880538608365</v>
      </c>
      <c r="U18" s="14">
        <f>VLOOKUP($B18,'Goal Analysis'!$C$6:$H$18,5,FALSE)</f>
        <v>0</v>
      </c>
      <c r="V18" s="23" t="str">
        <f t="array" ref="V18">IFERROR(AVERAGE(IF(Crowdfunding!$O:$O=$B18,IF(Crowdfunding!$F:$F=$B$3,Crowdfunding!$G:$G))),"NA")</f>
        <v>NA</v>
      </c>
      <c r="W18" s="23" t="str">
        <f t="array" ref="W18">IFERROR(MEDIAN(IF(Crowdfunding!$O:$O=$B18,IF(Crowdfunding!$F:$F=$B$3,Crowdfunding!$G:$G))),"NA")</f>
        <v>NA</v>
      </c>
      <c r="X18" s="14">
        <f t="array" ref="X18">IFERROR(MIN(IF(Crowdfunding!$O:$O=$B18,IF(Crowdfunding!$F:$F=$B$3,Crowdfunding!$G:$G))),"NA")</f>
        <v>0</v>
      </c>
      <c r="Y18" s="14">
        <f t="array" ref="Y18">IFERROR(MAX(IF(Crowdfunding!$O:$O=$B18,IF(Crowdfunding!$F:$F=$B$3,Crowdfunding!$G:$G))),"NA")</f>
        <v>0</v>
      </c>
      <c r="Z18" s="23" t="str">
        <f t="array" ref="Z18">IFERROR(_xlfn.STDEV.P(IF(Crowdfunding!$O:$O=$B18,IF(Crowdfunding!$F:$F=$B$3,Crowdfunding!$G:$G))),"NA")</f>
        <v>NA</v>
      </c>
      <c r="AA18" s="23" t="str">
        <f t="array" ref="AA18">IFERROR(VARPA(IF(Crowdfunding!$O:$O=$B18,IF(Crowdfunding!$F:$F=$B$3,Crowdfunding!$G:$G))),"NA")</f>
        <v>NA</v>
      </c>
      <c r="AB18" s="23" t="str">
        <f t="shared" si="2"/>
        <v>NA</v>
      </c>
    </row>
    <row r="19" spans="1:28" x14ac:dyDescent="0.25">
      <c r="A19" s="10"/>
      <c r="B19" s="18" t="s">
        <v>2093</v>
      </c>
      <c r="C19" s="14">
        <f>VLOOKUP($B19,'Goal Analysis'!$C$6:$H$18,3,FALSE)</f>
        <v>114</v>
      </c>
      <c r="D19" s="23">
        <f t="array" ref="D19">IFERROR(AVERAGE(IF(Crowdfunding!$O:$O=$B19,IF(Crowdfunding!$F:$F=$B$2,Crowdfunding!$G:$G))),"NA")</f>
        <v>2585.9210526315787</v>
      </c>
      <c r="E19" s="23">
        <f t="array" ref="E19">IFERROR(MEDIAN(IF(Crowdfunding!$O:$O=$B19,IF(Crowdfunding!$F:$F=$B$2,Crowdfunding!$G:$G))),"NA")</f>
        <v>2274.5</v>
      </c>
      <c r="F19" s="14">
        <f t="array" ref="F19">IFERROR(MIN(IF(Crowdfunding!$O:$O=$B19,IF(Crowdfunding!$F:$F=$B$2,Crowdfunding!$G:$G))),"NA")</f>
        <v>676</v>
      </c>
      <c r="G19" s="14">
        <f t="array" ref="G19">IFERROR(MAX(IF(Crowdfunding!$O:$O=$B19,IF(Crowdfunding!$F:$F=$B$2,Crowdfunding!$G:$G))),"NA")</f>
        <v>7295</v>
      </c>
      <c r="H19" s="23">
        <f t="array" ref="H19">IFERROR(_xlfn.STDEV.P(IF(Crowdfunding!$O:$O=$B19,IF(Crowdfunding!$F:$F=$B$2,Crowdfunding!$G:$G))),"NA")</f>
        <v>1375.0976497685144</v>
      </c>
      <c r="I19" s="23">
        <f t="array" ref="I19">IFERROR(VARPA(IF(Crowdfunding!$O:$O=$B19,IF(Crowdfunding!$F:$F=$B$2,Crowdfunding!$G:$G))),"NA")</f>
        <v>1890893.5463988921</v>
      </c>
      <c r="J19" s="23">
        <f t="shared" si="0"/>
        <v>0.67941586406755272</v>
      </c>
      <c r="L19" s="14">
        <f>VLOOKUP($B19,'Goal Analysis'!$C$6:$H$18,4,FALSE)</f>
        <v>163</v>
      </c>
      <c r="M19" s="23">
        <f t="array" ref="M19">IFERROR(AVERAGE(IF(Crowdfunding!$O:$O=$B19,IF(Crowdfunding!$F:$F=$B$4,Crowdfunding!$G:$G))),"NA")</f>
        <v>1226.122699386503</v>
      </c>
      <c r="N19" s="23">
        <f t="array" ref="N19">IFERROR(MEDIAN(IF(Crowdfunding!$O:$O=$B19,IF(Crowdfunding!$F:$F=$B$4,Crowdfunding!$G:$G))),"NA")</f>
        <v>886</v>
      </c>
      <c r="O19" s="14">
        <f t="array" ref="O19">IFERROR(MIN(IF(Crowdfunding!$O:$O=$B19,IF(Crowdfunding!$F:$F=$B$4,Crowdfunding!$G:$G))),"NA")</f>
        <v>15</v>
      </c>
      <c r="P19" s="14">
        <f t="array" ref="P19">IFERROR(MAX(IF(Crowdfunding!$O:$O=$B19,IF(Crowdfunding!$F:$F=$B$4,Crowdfunding!$G:$G))),"NA")</f>
        <v>6080</v>
      </c>
      <c r="Q19" s="23">
        <f t="array" ref="Q19">IFERROR(_xlfn.STDEV.P(IF(Crowdfunding!$O:$O=$B19,IF(Crowdfunding!$F:$F=$B$4,Crowdfunding!$G:$G))),"NA")</f>
        <v>1144.3227363039507</v>
      </c>
      <c r="R19" s="23">
        <f t="array" ref="R19">IFERROR(VARPA(IF(Crowdfunding!$O:$O=$B19,IF(Crowdfunding!$F:$F=$B$4,Crowdfunding!$G:$G))),"NA")</f>
        <v>1309474.5248221611</v>
      </c>
      <c r="S19" s="23">
        <f t="shared" si="1"/>
        <v>0.89167860236282381</v>
      </c>
      <c r="U19" s="14">
        <f>VLOOKUP($B19,'Goal Analysis'!$C$6:$H$18,5,FALSE)</f>
        <v>28</v>
      </c>
      <c r="V19" s="23">
        <f t="array" ref="V19">IFERROR(AVERAGE(IF(Crowdfunding!$O:$O=$B19,IF(Crowdfunding!$F:$F=$B$3,Crowdfunding!$G:$G))),"NA")</f>
        <v>802.32142857142856</v>
      </c>
      <c r="W19" s="23">
        <f t="array" ref="W19">IFERROR(MEDIAN(IF(Crowdfunding!$O:$O=$B19,IF(Crowdfunding!$F:$F=$B$3,Crowdfunding!$G:$G))),"NA")</f>
        <v>602.5</v>
      </c>
      <c r="X19" s="14">
        <f t="array" ref="X19">IFERROR(MIN(IF(Crowdfunding!$O:$O=$B19,IF(Crowdfunding!$F:$F=$B$3,Crowdfunding!$G:$G))),"NA")</f>
        <v>55</v>
      </c>
      <c r="Y19" s="14">
        <f t="array" ref="Y19">IFERROR(MAX(IF(Crowdfunding!$O:$O=$B19,IF(Crowdfunding!$F:$F=$B$3,Crowdfunding!$G:$G))),"NA")</f>
        <v>2266</v>
      </c>
      <c r="Z19" s="23">
        <f t="array" ref="Z19">IFERROR(_xlfn.STDEV.P(IF(Crowdfunding!$O:$O=$B19,IF(Crowdfunding!$F:$F=$B$3,Crowdfunding!$G:$G))),"NA")</f>
        <v>621.51100746323004</v>
      </c>
      <c r="AA19" s="23">
        <f t="array" ref="AA19">IFERROR(VARPA(IF(Crowdfunding!$O:$O=$B19,IF(Crowdfunding!$F:$F=$B$3,Crowdfunding!$G:$G))),"NA")</f>
        <v>386275.93239795917</v>
      </c>
      <c r="AB19" s="23">
        <f t="shared" si="2"/>
        <v>0.96452722239155397</v>
      </c>
    </row>
    <row r="20" spans="1:28" ht="16.5" thickBot="1" x14ac:dyDescent="0.3">
      <c r="A20" s="10"/>
      <c r="B20" s="20" t="s">
        <v>2103</v>
      </c>
      <c r="C20" s="21">
        <f>SUM(C8:C19)</f>
        <v>565</v>
      </c>
      <c r="D20" s="24">
        <f t="array" ref="D20">IFERROR(AVERAGE(IF(Crowdfunding!$F:$F=$B$2,Crowdfunding!$G:$G)),"NA")</f>
        <v>851.14690265486729</v>
      </c>
      <c r="E20" s="24">
        <f t="array" ref="E20">IFERROR(MEDIAN(IF(Crowdfunding!$F:$F=$B$2,Crowdfunding!$G:$G)),"NA")</f>
        <v>201</v>
      </c>
      <c r="F20" s="21">
        <f t="array" ref="F20">IFERROR(MIN(IF(Crowdfunding!$F:$F=$B$2,Crowdfunding!$G:$G)),"NA")</f>
        <v>16</v>
      </c>
      <c r="G20" s="21">
        <f t="array" ref="G20">IFERROR(MAX(IF(Crowdfunding!$F:$F=$B$2,Crowdfunding!$G:$G)),"NA")</f>
        <v>7295</v>
      </c>
      <c r="H20" s="24">
        <f t="array" ref="H20">IFERROR(_xlfn.STDEV.P(IF(Crowdfunding!$F:$F=$B$2,Crowdfunding!$G:$G)),"NA")</f>
        <v>1266.2439466397898</v>
      </c>
      <c r="I20" s="24">
        <f t="array" ref="I20">IFERROR(VARPA(IF(Crowdfunding!$F:$F=$B$2,Crowdfunding!$G:$G)),"NA")</f>
        <v>1603373.7324019109</v>
      </c>
      <c r="J20" s="24">
        <f t="shared" si="0"/>
        <v>1.5403356621292867</v>
      </c>
      <c r="L20" s="21">
        <f>SUM(L8:L19)</f>
        <v>364</v>
      </c>
      <c r="M20" s="24">
        <f t="array" ref="M20">IFERROR(AVERAGE(IF(Crowdfunding!$F:$F=$B$4,Crowdfunding!$G:$G)),"NA")</f>
        <v>585.61538461538464</v>
      </c>
      <c r="N20" s="24">
        <f t="array" ref="N20">IFERROR(MEDIAN(IF(Crowdfunding!$F:$F=$B$4,Crowdfunding!$G:$G)),"NA")</f>
        <v>114.5</v>
      </c>
      <c r="O20" s="21">
        <f t="array" ref="O20">IFERROR(MIN(IF(Crowdfunding!$F:$F=$B$4,Crowdfunding!$G:$G)),"NA")</f>
        <v>0</v>
      </c>
      <c r="P20" s="21">
        <f t="array" ref="P20">IFERROR(MAX(IF(Crowdfunding!$F:$F=$B$4,Crowdfunding!$G:$G)),"NA")</f>
        <v>6080</v>
      </c>
      <c r="Q20" s="24">
        <f t="array" ref="Q20">IFERROR(_xlfn.STDEV.P(IF(Crowdfunding!$F:$F=$B$4,Crowdfunding!$G:$G)),"NA")</f>
        <v>959.98681331637863</v>
      </c>
      <c r="R20" s="24">
        <f t="array" ref="R20">IFERROR(VARPA(IF(Crowdfunding!$F:$F=$B$4,Crowdfunding!$G:$G)),"NA")</f>
        <v>921574.68174133555</v>
      </c>
      <c r="S20" s="24">
        <f t="shared" si="1"/>
        <v>1.4722558000183317</v>
      </c>
      <c r="U20" s="21">
        <f>SUM(U8:U19)</f>
        <v>57</v>
      </c>
      <c r="V20" s="24">
        <f t="array" ref="V20">IFERROR(AVERAGE(IF(Crowdfunding!$F:$F=$B$3,Crowdfunding!$G:$G)),"NA")</f>
        <v>434.5263157894737</v>
      </c>
      <c r="W20" s="24">
        <f t="array" ref="W20">IFERROR(MEDIAN(IF(Crowdfunding!$F:$F=$B$3,Crowdfunding!$G:$G)),"NA")</f>
        <v>139</v>
      </c>
      <c r="X20" s="21">
        <f t="array" ref="X20">IFERROR(MIN(IF(Crowdfunding!$F:$F=$B$3,Crowdfunding!$G:$G)),"NA")</f>
        <v>1</v>
      </c>
      <c r="Y20" s="21">
        <f t="array" ref="Y20">IFERROR(MAX(IF(Crowdfunding!$F:$F=$B$3,Crowdfunding!$G:$G)),"NA")</f>
        <v>2266</v>
      </c>
      <c r="Z20" s="24">
        <f t="array" ref="Z20">IFERROR(_xlfn.STDEV.P(IF(Crowdfunding!$F:$F=$B$3,Crowdfunding!$G:$G)),"NA")</f>
        <v>568.50030798995374</v>
      </c>
      <c r="AA20" s="24">
        <f t="array" ref="AA20">IFERROR(VARPA(IF(Crowdfunding!$F:$F=$B$3,Crowdfunding!$G:$G)),"NA")</f>
        <v>323192.60018467222</v>
      </c>
      <c r="AB20" s="24">
        <f t="shared" si="2"/>
        <v>1.5595047793432124</v>
      </c>
    </row>
    <row r="21" spans="1:28" ht="16.5" thickTop="1" x14ac:dyDescent="0.25">
      <c r="A21" s="10"/>
    </row>
    <row r="22" spans="1:28" x14ac:dyDescent="0.25">
      <c r="D22" s="53"/>
    </row>
    <row r="34" spans="15:92" x14ac:dyDescent="0.25">
      <c r="O34" t="s">
        <v>2112</v>
      </c>
      <c r="CM34">
        <v>1</v>
      </c>
      <c r="CN34" t="s">
        <v>2113</v>
      </c>
    </row>
  </sheetData>
  <mergeCells count="3">
    <mergeCell ref="C6:J6"/>
    <mergeCell ref="L6:S6"/>
    <mergeCell ref="U6:AB6"/>
  </mergeCells>
  <pageMargins left="0.7" right="0.7" top="0.75" bottom="0.75" header="0.3" footer="0.3"/>
  <pageSetup orientation="portrait" horizontalDpi="90" verticalDpi="90" r:id="rId1"/>
  <headerFooter>
    <oddFooter>&amp;C&amp;1#&amp;"Calibri"&amp;8&amp;K000000INTERNAL USE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92AD6-671D-4859-9C87-29E3606EB6EF}">
  <sheetPr codeName="Sheet2"/>
  <dimension ref="A2:L18"/>
  <sheetViews>
    <sheetView showGridLines="0" topLeftCell="D1" zoomScale="80" zoomScaleNormal="80" workbookViewId="0">
      <selection activeCell="S16" sqref="S16"/>
    </sheetView>
  </sheetViews>
  <sheetFormatPr defaultRowHeight="15.75" outlineLevelRow="1" outlineLevelCol="1" x14ac:dyDescent="0.25"/>
  <cols>
    <col min="1" max="2" width="9" style="10" hidden="1" customWidth="1" outlineLevel="1"/>
    <col min="3" max="3" width="2.25" style="10" hidden="1" customWidth="1" outlineLevel="1"/>
    <col min="4" max="4" width="20.625" bestFit="1" customWidth="1" collapsed="1"/>
    <col min="5" max="7" width="14.625" customWidth="1"/>
    <col min="8" max="8" width="16.125" customWidth="1"/>
    <col min="9" max="9" width="1.625" customWidth="1"/>
    <col min="10" max="10" width="14.625" style="12" customWidth="1"/>
    <col min="11" max="12" width="11.875" style="12" customWidth="1"/>
  </cols>
  <sheetData>
    <row r="2" spans="1:12" hidden="1" outlineLevel="1" x14ac:dyDescent="0.25">
      <c r="A2" t="s">
        <v>20</v>
      </c>
      <c r="C2"/>
    </row>
    <row r="3" spans="1:12" hidden="1" outlineLevel="1" x14ac:dyDescent="0.25">
      <c r="A3" t="s">
        <v>14</v>
      </c>
      <c r="C3"/>
    </row>
    <row r="4" spans="1:12" hidden="1" outlineLevel="1" x14ac:dyDescent="0.25">
      <c r="A4" t="s">
        <v>74</v>
      </c>
      <c r="C4"/>
    </row>
    <row r="5" spans="1:12" ht="16.5" collapsed="1" thickBot="1" x14ac:dyDescent="0.3"/>
    <row r="6" spans="1:12" ht="36.75" customHeight="1" x14ac:dyDescent="0.25">
      <c r="D6" s="19" t="s">
        <v>2104</v>
      </c>
      <c r="E6" s="25" t="str">
        <f>"# "&amp;A2&amp;" projects"</f>
        <v># successful projects</v>
      </c>
      <c r="F6" s="28" t="str">
        <f>"# "&amp;A3&amp;" projects"</f>
        <v># failed projects</v>
      </c>
      <c r="G6" s="32" t="str">
        <f>"# "&amp;A4&amp;" projects"</f>
        <v># canceled projects</v>
      </c>
      <c r="H6" s="30" t="s">
        <v>2108</v>
      </c>
      <c r="J6" s="25" t="str">
        <f>A2&amp;" projects (%)"</f>
        <v>successful projects (%)</v>
      </c>
      <c r="K6" s="27" t="str">
        <f>A3&amp;" projects (%)"</f>
        <v>failed projects (%)</v>
      </c>
      <c r="L6" s="26" t="str">
        <f>A4&amp;" projects (%)"</f>
        <v>canceled projects (%)</v>
      </c>
    </row>
    <row r="7" spans="1:12" x14ac:dyDescent="0.25">
      <c r="A7" s="17"/>
      <c r="B7" s="10">
        <v>1000</v>
      </c>
      <c r="C7" s="35" t="s">
        <v>2091</v>
      </c>
      <c r="D7" s="18" t="s">
        <v>2114</v>
      </c>
      <c r="E7" s="15">
        <f>COUNTIFS(Crowdfunding!$F$1:$F$1001,A$2,Crowdfunding!$D$1:$D$1001,"&lt;" &amp;'Goal Analysis'!$B7)</f>
        <v>30</v>
      </c>
      <c r="F7" s="29">
        <f>COUNTIFS(Crowdfunding!$F$1:$F$1001,A$3,Crowdfunding!$D$1:$D$1001,"&lt;" &amp;'Goal Analysis'!$B7)</f>
        <v>20</v>
      </c>
      <c r="G7" s="29">
        <f>COUNTIFS(Crowdfunding!$F$1:$F$1001,A$4,Crowdfunding!$D$1:$D$1001,"&lt;" &amp;'Goal Analysis'!$B7)</f>
        <v>1</v>
      </c>
      <c r="H7" s="31">
        <f t="shared" ref="H7:H18" si="0">SUM(E7:G7)</f>
        <v>51</v>
      </c>
      <c r="I7" s="13"/>
      <c r="J7" s="34">
        <f t="shared" ref="J7:J18" si="1">IFERROR(E7/$H7,"NA")</f>
        <v>0.58823529411764708</v>
      </c>
      <c r="K7" s="34">
        <f t="shared" ref="K7:K18" si="2">IFERROR(F7/$H7,"NA")</f>
        <v>0.39215686274509803</v>
      </c>
      <c r="L7" s="34">
        <f t="shared" ref="L7:L18" si="3">IFERROR(G7/$H7,"NA")</f>
        <v>1.9607843137254902E-2</v>
      </c>
    </row>
    <row r="8" spans="1:12" x14ac:dyDescent="0.25">
      <c r="A8" s="10">
        <f>B7</f>
        <v>1000</v>
      </c>
      <c r="B8" s="10">
        <v>4999</v>
      </c>
      <c r="C8" s="36" t="s">
        <v>2092</v>
      </c>
      <c r="D8" s="11" t="s">
        <v>2115</v>
      </c>
      <c r="E8" s="15">
        <f>COUNTIFS(Crowdfunding!$F$1:$F$1001,A$2,Crowdfunding!$D$1:$D$1001,"&gt;=" &amp;'Goal Analysis'!$A8,Crowdfunding!$D$1:$D$1001,"&lt;" &amp;'Goal Analysis'!$B8)</f>
        <v>191</v>
      </c>
      <c r="F8" s="29">
        <f>COUNTIFS(Crowdfunding!$F$1:$F$1001,A$3,Crowdfunding!$D$1:$D$1001,"&gt;=" &amp;'Goal Analysis'!$A8,Crowdfunding!$D$1:$D$1001,"&lt;" &amp;'Goal Analysis'!$B8)</f>
        <v>38</v>
      </c>
      <c r="G8" s="29">
        <f>COUNTIFS(Crowdfunding!$F$1:$F$1001,A$4,Crowdfunding!$D$1:$D$1001,"&gt;=" &amp;'Goal Analysis'!$A8,Crowdfunding!$D$1:$D$1001,"&lt;" &amp;'Goal Analysis'!$B8)</f>
        <v>2</v>
      </c>
      <c r="H8" s="31">
        <f t="shared" si="0"/>
        <v>231</v>
      </c>
      <c r="I8" s="13"/>
      <c r="J8" s="34">
        <f t="shared" si="1"/>
        <v>0.82683982683982682</v>
      </c>
      <c r="K8" s="34">
        <f t="shared" si="2"/>
        <v>0.16450216450216451</v>
      </c>
      <c r="L8" s="34">
        <f t="shared" si="3"/>
        <v>8.658008658008658E-3</v>
      </c>
    </row>
    <row r="9" spans="1:12" x14ac:dyDescent="0.25">
      <c r="A9" s="10">
        <f>B8+1</f>
        <v>5000</v>
      </c>
      <c r="B9" s="10">
        <f t="shared" ref="B9:B17" si="4">A9+$B$8</f>
        <v>9999</v>
      </c>
      <c r="C9" s="36" t="s">
        <v>2094</v>
      </c>
      <c r="D9" s="11" t="s">
        <v>2116</v>
      </c>
      <c r="E9" s="15">
        <f>COUNTIFS(Crowdfunding!$F$1:$F$1001,A$2,Crowdfunding!$D$1:$D$1001,"&gt;=" &amp;'Goal Analysis'!$A9,Crowdfunding!$D$1:$D$1001,"&lt;" &amp;'Goal Analysis'!$B9)</f>
        <v>164</v>
      </c>
      <c r="F9" s="29">
        <f>COUNTIFS(Crowdfunding!$F$1:$F$1001,A$3,Crowdfunding!$D$1:$D$1001,"&gt;=" &amp;'Goal Analysis'!$A9,Crowdfunding!$D$1:$D$1001,"&lt;" &amp;'Goal Analysis'!$B9)</f>
        <v>126</v>
      </c>
      <c r="G9" s="29">
        <f>COUNTIFS(Crowdfunding!$F$1:$F$1001,A$4,Crowdfunding!$D$1:$D$1001,"&gt;=" &amp;'Goal Analysis'!$A9,Crowdfunding!$D$1:$D$1001,"&lt;" &amp;'Goal Analysis'!$B9)</f>
        <v>25</v>
      </c>
      <c r="H9" s="31">
        <f t="shared" si="0"/>
        <v>315</v>
      </c>
      <c r="I9" s="13"/>
      <c r="J9" s="34">
        <f t="shared" si="1"/>
        <v>0.52063492063492067</v>
      </c>
      <c r="K9" s="34">
        <f t="shared" si="2"/>
        <v>0.4</v>
      </c>
      <c r="L9" s="34">
        <f t="shared" si="3"/>
        <v>7.9365079365079361E-2</v>
      </c>
    </row>
    <row r="10" spans="1:12" x14ac:dyDescent="0.25">
      <c r="A10" s="10">
        <f t="shared" ref="A10:A17" si="5">B9+1</f>
        <v>10000</v>
      </c>
      <c r="B10" s="10">
        <f t="shared" si="4"/>
        <v>14999</v>
      </c>
      <c r="C10" s="36" t="s">
        <v>2100</v>
      </c>
      <c r="D10" s="11" t="s">
        <v>2117</v>
      </c>
      <c r="E10" s="15">
        <f>COUNTIFS(Crowdfunding!$F$1:$F$1001,A$2,Crowdfunding!$D$1:$D$1001,"&gt;=" &amp;'Goal Analysis'!$A10,Crowdfunding!$D$1:$D$1001,"&lt;" &amp;'Goal Analysis'!$B10)</f>
        <v>4</v>
      </c>
      <c r="F10" s="29">
        <f>COUNTIFS(Crowdfunding!$F$1:$F$1001,A$3,Crowdfunding!$D$1:$D$1001,"&gt;=" &amp;'Goal Analysis'!$A10,Crowdfunding!$D$1:$D$1001,"&lt;" &amp;'Goal Analysis'!$B10)</f>
        <v>5</v>
      </c>
      <c r="G10" s="29">
        <f>COUNTIFS(Crowdfunding!$F$1:$F$1001,A$4,Crowdfunding!$D$1:$D$1001,"&gt;=" &amp;'Goal Analysis'!$A10,Crowdfunding!$D$1:$D$1001,"&lt;" &amp;'Goal Analysis'!$B10)</f>
        <v>0</v>
      </c>
      <c r="H10" s="31">
        <f t="shared" si="0"/>
        <v>9</v>
      </c>
      <c r="I10" s="13"/>
      <c r="J10" s="34">
        <f t="shared" si="1"/>
        <v>0.44444444444444442</v>
      </c>
      <c r="K10" s="34">
        <f t="shared" si="2"/>
        <v>0.55555555555555558</v>
      </c>
      <c r="L10" s="34">
        <f t="shared" si="3"/>
        <v>0</v>
      </c>
    </row>
    <row r="11" spans="1:12" x14ac:dyDescent="0.25">
      <c r="A11" s="10">
        <f t="shared" si="5"/>
        <v>15000</v>
      </c>
      <c r="B11" s="10">
        <f t="shared" si="4"/>
        <v>19999</v>
      </c>
      <c r="C11" s="36" t="s">
        <v>2098</v>
      </c>
      <c r="D11" s="11" t="s">
        <v>2118</v>
      </c>
      <c r="E11" s="15">
        <f>COUNTIFS(Crowdfunding!$F$1:$F$1001,A$2,Crowdfunding!$D$1:$D$1001,"&gt;=" &amp;'Goal Analysis'!$A11,Crowdfunding!$D$1:$D$1001,"&lt;" &amp;'Goal Analysis'!$B11)</f>
        <v>10</v>
      </c>
      <c r="F11" s="29">
        <f>COUNTIFS(Crowdfunding!$F$1:$F$1001,A$3,Crowdfunding!$D$1:$D$1001,"&gt;=" &amp;'Goal Analysis'!$A11,Crowdfunding!$D$1:$D$1001,"&lt;" &amp;'Goal Analysis'!$B11)</f>
        <v>0</v>
      </c>
      <c r="G11" s="29">
        <f>COUNTIFS(Crowdfunding!$F$1:$F$1001,A$4,Crowdfunding!$D$1:$D$1001,"&gt;=" &amp;'Goal Analysis'!$A11,Crowdfunding!$D$1:$D$1001,"&lt;" &amp;'Goal Analysis'!$B11)</f>
        <v>0</v>
      </c>
      <c r="H11" s="31">
        <f t="shared" si="0"/>
        <v>10</v>
      </c>
      <c r="I11" s="13"/>
      <c r="J11" s="34">
        <f t="shared" si="1"/>
        <v>1</v>
      </c>
      <c r="K11" s="34">
        <f t="shared" si="2"/>
        <v>0</v>
      </c>
      <c r="L11" s="34">
        <f t="shared" si="3"/>
        <v>0</v>
      </c>
    </row>
    <row r="12" spans="1:12" x14ac:dyDescent="0.25">
      <c r="A12" s="10">
        <f t="shared" si="5"/>
        <v>20000</v>
      </c>
      <c r="B12" s="10">
        <f t="shared" si="4"/>
        <v>24999</v>
      </c>
      <c r="C12" s="36" t="s">
        <v>2099</v>
      </c>
      <c r="D12" s="11" t="s">
        <v>2119</v>
      </c>
      <c r="E12" s="15">
        <f>COUNTIFS(Crowdfunding!$F$1:$F$1001,A$2,Crowdfunding!$D$1:$D$1001,"&gt;=" &amp;'Goal Analysis'!$A12,Crowdfunding!$D$1:$D$1001,"&lt;" &amp;'Goal Analysis'!$B12)</f>
        <v>7</v>
      </c>
      <c r="F12" s="29">
        <f>COUNTIFS(Crowdfunding!$F$1:$F$1001,A$3,Crowdfunding!$D$1:$D$1001,"&gt;=" &amp;'Goal Analysis'!$A12,Crowdfunding!$D$1:$D$1001,"&lt;" &amp;'Goal Analysis'!$B12)</f>
        <v>0</v>
      </c>
      <c r="G12" s="29">
        <f>COUNTIFS(Crowdfunding!$F$1:$F$1001,A$4,Crowdfunding!$D$1:$D$1001,"&gt;=" &amp;'Goal Analysis'!$A12,Crowdfunding!$D$1:$D$1001,"&lt;" &amp;'Goal Analysis'!$B12)</f>
        <v>0</v>
      </c>
      <c r="H12" s="31">
        <f t="shared" si="0"/>
        <v>7</v>
      </c>
      <c r="I12" s="13"/>
      <c r="J12" s="34">
        <f t="shared" si="1"/>
        <v>1</v>
      </c>
      <c r="K12" s="34">
        <f t="shared" si="2"/>
        <v>0</v>
      </c>
      <c r="L12" s="34">
        <f t="shared" si="3"/>
        <v>0</v>
      </c>
    </row>
    <row r="13" spans="1:12" x14ac:dyDescent="0.25">
      <c r="A13" s="10">
        <f t="shared" si="5"/>
        <v>25000</v>
      </c>
      <c r="B13" s="10">
        <f t="shared" si="4"/>
        <v>29999</v>
      </c>
      <c r="C13" s="36" t="s">
        <v>2095</v>
      </c>
      <c r="D13" s="11" t="s">
        <v>2120</v>
      </c>
      <c r="E13" s="15">
        <f>COUNTIFS(Crowdfunding!$F$1:$F$1001,A$2,Crowdfunding!$D$1:$D$1001,"&gt;=" &amp;'Goal Analysis'!$A13,Crowdfunding!$D$1:$D$1001,"&lt;" &amp;'Goal Analysis'!$B13)</f>
        <v>11</v>
      </c>
      <c r="F13" s="29">
        <f>COUNTIFS(Crowdfunding!$F$1:$F$1001,A$3,Crowdfunding!$D$1:$D$1001,"&gt;=" &amp;'Goal Analysis'!$A13,Crowdfunding!$D$1:$D$1001,"&lt;" &amp;'Goal Analysis'!$B13)</f>
        <v>3</v>
      </c>
      <c r="G13" s="29">
        <f>COUNTIFS(Crowdfunding!$F$1:$F$1001,A$4,Crowdfunding!$D$1:$D$1001,"&gt;=" &amp;'Goal Analysis'!$A13,Crowdfunding!$D$1:$D$1001,"&lt;" &amp;'Goal Analysis'!$B13)</f>
        <v>0</v>
      </c>
      <c r="H13" s="31">
        <f t="shared" si="0"/>
        <v>14</v>
      </c>
      <c r="I13" s="13"/>
      <c r="J13" s="34">
        <f t="shared" si="1"/>
        <v>0.7857142857142857</v>
      </c>
      <c r="K13" s="34">
        <f t="shared" si="2"/>
        <v>0.21428571428571427</v>
      </c>
      <c r="L13" s="34">
        <f t="shared" si="3"/>
        <v>0</v>
      </c>
    </row>
    <row r="14" spans="1:12" x14ac:dyDescent="0.25">
      <c r="A14" s="10">
        <f t="shared" si="5"/>
        <v>30000</v>
      </c>
      <c r="B14" s="10">
        <f t="shared" si="4"/>
        <v>34999</v>
      </c>
      <c r="C14" s="36" t="s">
        <v>2097</v>
      </c>
      <c r="D14" s="11" t="s">
        <v>2121</v>
      </c>
      <c r="E14" s="15">
        <f>COUNTIFS(Crowdfunding!$F$1:$F$1001,A$2,Crowdfunding!$D$1:$D$1001,"&gt;=" &amp;'Goal Analysis'!$A14,Crowdfunding!$D$1:$D$1001,"&lt;" &amp;'Goal Analysis'!$B14)</f>
        <v>7</v>
      </c>
      <c r="F14" s="29">
        <f>COUNTIFS(Crowdfunding!$F$1:$F$1001,A$3,Crowdfunding!$D$1:$D$1001,"&gt;=" &amp;'Goal Analysis'!$A14,Crowdfunding!$D$1:$D$1001,"&lt;" &amp;'Goal Analysis'!$B14)</f>
        <v>0</v>
      </c>
      <c r="G14" s="29">
        <f>COUNTIFS(Crowdfunding!$F$1:$F$1001,A$4,Crowdfunding!$D$1:$D$1001,"&gt;=" &amp;'Goal Analysis'!$A14,Crowdfunding!$D$1:$D$1001,"&lt;" &amp;'Goal Analysis'!$B14)</f>
        <v>0</v>
      </c>
      <c r="H14" s="31">
        <f t="shared" si="0"/>
        <v>7</v>
      </c>
      <c r="I14" s="13"/>
      <c r="J14" s="34">
        <f t="shared" si="1"/>
        <v>1</v>
      </c>
      <c r="K14" s="34">
        <f t="shared" si="2"/>
        <v>0</v>
      </c>
      <c r="L14" s="34">
        <f t="shared" si="3"/>
        <v>0</v>
      </c>
    </row>
    <row r="15" spans="1:12" x14ac:dyDescent="0.25">
      <c r="A15" s="10">
        <f t="shared" si="5"/>
        <v>35000</v>
      </c>
      <c r="B15" s="10">
        <f t="shared" si="4"/>
        <v>39999</v>
      </c>
      <c r="C15" s="36" t="s">
        <v>2102</v>
      </c>
      <c r="D15" s="11" t="s">
        <v>2122</v>
      </c>
      <c r="E15" s="15">
        <f>COUNTIFS(Crowdfunding!$F$1:$F$1001,A$2,Crowdfunding!$D$1:$D$1001,"&gt;=" &amp;'Goal Analysis'!$A15,Crowdfunding!$D$1:$D$1001,"&lt;" &amp;'Goal Analysis'!$B15)</f>
        <v>8</v>
      </c>
      <c r="F15" s="29">
        <f>COUNTIFS(Crowdfunding!$F$1:$F$1001,A$3,Crowdfunding!$D$1:$D$1001,"&gt;=" &amp;'Goal Analysis'!$A15,Crowdfunding!$D$1:$D$1001,"&lt;" &amp;'Goal Analysis'!$B15)</f>
        <v>3</v>
      </c>
      <c r="G15" s="29">
        <f>COUNTIFS(Crowdfunding!$F$1:$F$1001,A$4,Crowdfunding!$D$1:$D$1001,"&gt;=" &amp;'Goal Analysis'!$A15,Crowdfunding!$D$1:$D$1001,"&lt;" &amp;'Goal Analysis'!$B15)</f>
        <v>1</v>
      </c>
      <c r="H15" s="31">
        <f t="shared" si="0"/>
        <v>12</v>
      </c>
      <c r="I15" s="13"/>
      <c r="J15" s="34">
        <f t="shared" si="1"/>
        <v>0.66666666666666663</v>
      </c>
      <c r="K15" s="34">
        <f t="shared" si="2"/>
        <v>0.25</v>
      </c>
      <c r="L15" s="34">
        <f t="shared" si="3"/>
        <v>8.3333333333333329E-2</v>
      </c>
    </row>
    <row r="16" spans="1:12" x14ac:dyDescent="0.25">
      <c r="A16" s="10">
        <f t="shared" si="5"/>
        <v>40000</v>
      </c>
      <c r="B16" s="10">
        <f t="shared" si="4"/>
        <v>44999</v>
      </c>
      <c r="C16" s="36" t="s">
        <v>2101</v>
      </c>
      <c r="D16" s="11" t="s">
        <v>2123</v>
      </c>
      <c r="E16" s="15">
        <f>COUNTIFS(Crowdfunding!$F$1:$F$1001,A$2,Crowdfunding!$D$1:$D$1001,"&gt;=" &amp;'Goal Analysis'!$A16,Crowdfunding!$D$1:$D$1001,"&lt;" &amp;'Goal Analysis'!$B16)</f>
        <v>11</v>
      </c>
      <c r="F16" s="29">
        <f>COUNTIFS(Crowdfunding!$F$1:$F$1001,A$3,Crowdfunding!$D$1:$D$1001,"&gt;=" &amp;'Goal Analysis'!$A16,Crowdfunding!$D$1:$D$1001,"&lt;" &amp;'Goal Analysis'!$B16)</f>
        <v>3</v>
      </c>
      <c r="G16" s="29">
        <f>COUNTIFS(Crowdfunding!$F$1:$F$1001,A$4,Crowdfunding!$D$1:$D$1001,"&gt;=" &amp;'Goal Analysis'!$A16,Crowdfunding!$D$1:$D$1001,"&lt;" &amp;'Goal Analysis'!$B16)</f>
        <v>0</v>
      </c>
      <c r="H16" s="31">
        <f t="shared" si="0"/>
        <v>14</v>
      </c>
      <c r="I16" s="13"/>
      <c r="J16" s="34">
        <f t="shared" si="1"/>
        <v>0.7857142857142857</v>
      </c>
      <c r="K16" s="34">
        <f t="shared" si="2"/>
        <v>0.21428571428571427</v>
      </c>
      <c r="L16" s="34">
        <f t="shared" si="3"/>
        <v>0</v>
      </c>
    </row>
    <row r="17" spans="1:12" x14ac:dyDescent="0.25">
      <c r="A17" s="10">
        <f t="shared" si="5"/>
        <v>45000</v>
      </c>
      <c r="B17" s="10">
        <f t="shared" si="4"/>
        <v>49999</v>
      </c>
      <c r="C17" s="36" t="s">
        <v>2096</v>
      </c>
      <c r="D17" s="11" t="s">
        <v>2124</v>
      </c>
      <c r="E17" s="15">
        <f>COUNTIFS(Crowdfunding!$F$1:$F$1001,A$2,Crowdfunding!$D$1:$D$1001,"&gt;=" &amp;'Goal Analysis'!$A17,Crowdfunding!$D$1:$D$1001,"&lt;" &amp;'Goal Analysis'!$B17)</f>
        <v>8</v>
      </c>
      <c r="F17" s="29">
        <f>COUNTIFS(Crowdfunding!$F$1:$F$1001,A$3,Crowdfunding!$D$1:$D$1001,"&gt;=" &amp;'Goal Analysis'!$A17,Crowdfunding!$D$1:$D$1001,"&lt;" &amp;'Goal Analysis'!$B17)</f>
        <v>3</v>
      </c>
      <c r="G17" s="29">
        <f>COUNTIFS(Crowdfunding!$F$1:$F$1001,A$4,Crowdfunding!$D$1:$D$1001,"&gt;=" &amp;'Goal Analysis'!$A17,Crowdfunding!$D$1:$D$1001,"&lt;" &amp;'Goal Analysis'!$B17)</f>
        <v>0</v>
      </c>
      <c r="H17" s="31">
        <f t="shared" si="0"/>
        <v>11</v>
      </c>
      <c r="I17" s="13"/>
      <c r="J17" s="34">
        <f t="shared" si="1"/>
        <v>0.72727272727272729</v>
      </c>
      <c r="K17" s="34">
        <f t="shared" si="2"/>
        <v>0.27272727272727271</v>
      </c>
      <c r="L17" s="34">
        <f t="shared" si="3"/>
        <v>0</v>
      </c>
    </row>
    <row r="18" spans="1:12" ht="16.5" thickBot="1" x14ac:dyDescent="0.3">
      <c r="A18" s="17"/>
      <c r="B18" s="10">
        <f>B17+1</f>
        <v>50000</v>
      </c>
      <c r="C18" s="35" t="s">
        <v>2093</v>
      </c>
      <c r="D18" s="18" t="s">
        <v>2125</v>
      </c>
      <c r="E18" s="15">
        <f>COUNTIFS(Crowdfunding!$F$1:$F$1001,A$2,Crowdfunding!$D$1:$D$1001,"&gt;=" &amp;'Goal Analysis'!$B18)</f>
        <v>114</v>
      </c>
      <c r="F18" s="15">
        <f>COUNTIFS(Crowdfunding!$F$1:$F$1001,A$3,Crowdfunding!$D$1:$D$1001,"&gt;=" &amp;'Goal Analysis'!$B18)</f>
        <v>163</v>
      </c>
      <c r="G18" s="29">
        <f>COUNTIFS(Crowdfunding!$F$1:$F$1001,A$4,Crowdfunding!$D$1:$D$1001,"&gt;=" &amp;'Goal Analysis'!$B18)</f>
        <v>28</v>
      </c>
      <c r="H18" s="33">
        <f t="shared" si="0"/>
        <v>305</v>
      </c>
      <c r="I18" s="13"/>
      <c r="J18" s="34">
        <f t="shared" si="1"/>
        <v>0.3737704918032787</v>
      </c>
      <c r="K18" s="34">
        <f t="shared" si="2"/>
        <v>0.53442622950819674</v>
      </c>
      <c r="L18" s="34">
        <f t="shared" si="3"/>
        <v>9.1803278688524587E-2</v>
      </c>
    </row>
  </sheetData>
  <pageMargins left="0.7" right="0.7" top="0.75" bottom="0.75" header="0.3" footer="0.3"/>
  <pageSetup orientation="portrait" r:id="rId1"/>
  <headerFooter>
    <oddFooter>&amp;C&amp;1#&amp;"Calibri"&amp;8&amp;K000000INTERNAL USE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DB66E-5213-4D8C-8705-72361466D91F}">
  <sheetPr codeName="Sheet3"/>
  <dimension ref="B2:F19"/>
  <sheetViews>
    <sheetView showGridLines="0" topLeftCell="H1" zoomScale="80" zoomScaleNormal="80" workbookViewId="0">
      <selection activeCell="M2" sqref="M2"/>
    </sheetView>
  </sheetViews>
  <sheetFormatPr defaultRowHeight="15.75" x14ac:dyDescent="0.25"/>
  <cols>
    <col min="1" max="1" width="2.625" customWidth="1"/>
    <col min="2" max="2" width="16.75" bestFit="1" customWidth="1"/>
    <col min="3" max="3" width="15.875" bestFit="1" customWidth="1"/>
    <col min="4" max="4" width="5.75" bestFit="1" customWidth="1"/>
    <col min="5" max="5" width="9.375" bestFit="1" customWidth="1"/>
    <col min="6" max="6" width="11" customWidth="1"/>
  </cols>
  <sheetData>
    <row r="2" spans="2:6" x14ac:dyDescent="0.25">
      <c r="B2" s="4" t="s">
        <v>2083</v>
      </c>
      <c r="C2" t="s">
        <v>2034</v>
      </c>
    </row>
    <row r="3" spans="2:6" x14ac:dyDescent="0.25">
      <c r="B3" s="4" t="s">
        <v>2085</v>
      </c>
      <c r="C3" t="s">
        <v>2034</v>
      </c>
    </row>
    <row r="5" spans="2:6" x14ac:dyDescent="0.25">
      <c r="B5" s="4" t="s">
        <v>2084</v>
      </c>
      <c r="C5" s="4" t="s">
        <v>2046</v>
      </c>
    </row>
    <row r="6" spans="2:6" x14ac:dyDescent="0.25">
      <c r="B6" s="4" t="s">
        <v>2035</v>
      </c>
      <c r="C6" s="6" t="s">
        <v>74</v>
      </c>
      <c r="D6" s="6" t="s">
        <v>14</v>
      </c>
      <c r="E6" s="6" t="s">
        <v>20</v>
      </c>
      <c r="F6" s="6" t="s">
        <v>2045</v>
      </c>
    </row>
    <row r="7" spans="2:6" x14ac:dyDescent="0.25">
      <c r="B7" s="5" t="s">
        <v>2071</v>
      </c>
      <c r="C7" s="8">
        <v>6</v>
      </c>
      <c r="D7" s="8">
        <v>36</v>
      </c>
      <c r="E7" s="8">
        <v>49</v>
      </c>
      <c r="F7" s="8">
        <v>91</v>
      </c>
    </row>
    <row r="8" spans="2:6" x14ac:dyDescent="0.25">
      <c r="B8" s="5" t="s">
        <v>2072</v>
      </c>
      <c r="C8" s="8">
        <v>7</v>
      </c>
      <c r="D8" s="8">
        <v>28</v>
      </c>
      <c r="E8" s="8">
        <v>44</v>
      </c>
      <c r="F8" s="8">
        <v>79</v>
      </c>
    </row>
    <row r="9" spans="2:6" x14ac:dyDescent="0.25">
      <c r="B9" s="5" t="s">
        <v>2073</v>
      </c>
      <c r="C9" s="8">
        <v>4</v>
      </c>
      <c r="D9" s="8">
        <v>33</v>
      </c>
      <c r="E9" s="8">
        <v>49</v>
      </c>
      <c r="F9" s="8">
        <v>86</v>
      </c>
    </row>
    <row r="10" spans="2:6" x14ac:dyDescent="0.25">
      <c r="B10" s="5" t="s">
        <v>2074</v>
      </c>
      <c r="C10" s="8">
        <v>1</v>
      </c>
      <c r="D10" s="8">
        <v>30</v>
      </c>
      <c r="E10" s="8">
        <v>46</v>
      </c>
      <c r="F10" s="8">
        <v>77</v>
      </c>
    </row>
    <row r="11" spans="2:6" x14ac:dyDescent="0.25">
      <c r="B11" s="5" t="s">
        <v>2075</v>
      </c>
      <c r="C11" s="8">
        <v>3</v>
      </c>
      <c r="D11" s="8">
        <v>35</v>
      </c>
      <c r="E11" s="8">
        <v>46</v>
      </c>
      <c r="F11" s="8">
        <v>84</v>
      </c>
    </row>
    <row r="12" spans="2:6" x14ac:dyDescent="0.25">
      <c r="B12" s="5" t="s">
        <v>2076</v>
      </c>
      <c r="C12" s="8">
        <v>3</v>
      </c>
      <c r="D12" s="8">
        <v>28</v>
      </c>
      <c r="E12" s="8">
        <v>55</v>
      </c>
      <c r="F12" s="8">
        <v>86</v>
      </c>
    </row>
    <row r="13" spans="2:6" x14ac:dyDescent="0.25">
      <c r="B13" s="5" t="s">
        <v>2077</v>
      </c>
      <c r="C13" s="8">
        <v>4</v>
      </c>
      <c r="D13" s="8">
        <v>31</v>
      </c>
      <c r="E13" s="8">
        <v>58</v>
      </c>
      <c r="F13" s="8">
        <v>93</v>
      </c>
    </row>
    <row r="14" spans="2:6" x14ac:dyDescent="0.25">
      <c r="B14" s="5" t="s">
        <v>2078</v>
      </c>
      <c r="C14" s="8">
        <v>8</v>
      </c>
      <c r="D14" s="8">
        <v>35</v>
      </c>
      <c r="E14" s="8">
        <v>41</v>
      </c>
      <c r="F14" s="8">
        <v>84</v>
      </c>
    </row>
    <row r="15" spans="2:6" x14ac:dyDescent="0.25">
      <c r="B15" s="5" t="s">
        <v>2079</v>
      </c>
      <c r="C15" s="8">
        <v>5</v>
      </c>
      <c r="D15" s="8">
        <v>23</v>
      </c>
      <c r="E15" s="8">
        <v>45</v>
      </c>
      <c r="F15" s="8">
        <v>73</v>
      </c>
    </row>
    <row r="16" spans="2:6" x14ac:dyDescent="0.25">
      <c r="B16" s="5" t="s">
        <v>2080</v>
      </c>
      <c r="C16" s="8">
        <v>6</v>
      </c>
      <c r="D16" s="8">
        <v>26</v>
      </c>
      <c r="E16" s="8">
        <v>45</v>
      </c>
      <c r="F16" s="8">
        <v>77</v>
      </c>
    </row>
    <row r="17" spans="2:6" x14ac:dyDescent="0.25">
      <c r="B17" s="5" t="s">
        <v>2081</v>
      </c>
      <c r="C17" s="8">
        <v>3</v>
      </c>
      <c r="D17" s="8">
        <v>27</v>
      </c>
      <c r="E17" s="8">
        <v>45</v>
      </c>
      <c r="F17" s="8">
        <v>75</v>
      </c>
    </row>
    <row r="18" spans="2:6" x14ac:dyDescent="0.25">
      <c r="B18" s="5" t="s">
        <v>2082</v>
      </c>
      <c r="C18" s="8">
        <v>7</v>
      </c>
      <c r="D18" s="8">
        <v>32</v>
      </c>
      <c r="E18" s="8">
        <v>42</v>
      </c>
      <c r="F18" s="8">
        <v>81</v>
      </c>
    </row>
    <row r="19" spans="2:6" x14ac:dyDescent="0.25">
      <c r="B19" s="5" t="s">
        <v>2045</v>
      </c>
      <c r="C19" s="8">
        <v>57</v>
      </c>
      <c r="D19" s="8">
        <v>364</v>
      </c>
      <c r="E19" s="8">
        <v>565</v>
      </c>
      <c r="F19" s="8">
        <v>986</v>
      </c>
    </row>
  </sheetData>
  <pageMargins left="0.7" right="0.7" top="0.75" bottom="0.75" header="0.3" footer="0.3"/>
  <pageSetup orientation="portrait" r:id="rId2"/>
  <headerFooter>
    <oddFooter>&amp;C&amp;1#&amp;"Calibri"&amp;8&amp;K000000INTERNAL USE</oddFooter>
  </headerFooter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C3B54-8D36-4335-8D0C-42FEC9714504}">
  <sheetPr codeName="Sheet4"/>
  <dimension ref="B1:G30"/>
  <sheetViews>
    <sheetView showGridLines="0" zoomScale="80" zoomScaleNormal="80" workbookViewId="0">
      <selection activeCell="G6" sqref="G6"/>
    </sheetView>
  </sheetViews>
  <sheetFormatPr defaultRowHeight="15.75" x14ac:dyDescent="0.25"/>
  <cols>
    <col min="1" max="1" width="2.625" customWidth="1"/>
    <col min="2" max="2" width="17.75" bestFit="1" customWidth="1"/>
    <col min="3" max="3" width="15.875" bestFit="1" customWidth="1"/>
    <col min="4" max="4" width="5.75" bestFit="1" customWidth="1"/>
    <col min="5" max="5" width="4" bestFit="1" customWidth="1"/>
    <col min="6" max="6" width="9.375" bestFit="1" customWidth="1"/>
    <col min="7" max="7" width="11" customWidth="1"/>
  </cols>
  <sheetData>
    <row r="1" spans="2:7" x14ac:dyDescent="0.25">
      <c r="B1" s="4" t="s">
        <v>6</v>
      </c>
      <c r="C1" t="s">
        <v>2034</v>
      </c>
    </row>
    <row r="2" spans="2:7" x14ac:dyDescent="0.25">
      <c r="B2" s="4" t="s">
        <v>2085</v>
      </c>
      <c r="C2" t="s">
        <v>2034</v>
      </c>
    </row>
    <row r="4" spans="2:7" x14ac:dyDescent="0.25">
      <c r="B4" s="4" t="s">
        <v>2084</v>
      </c>
      <c r="C4" s="4" t="s">
        <v>2046</v>
      </c>
    </row>
    <row r="5" spans="2:7" x14ac:dyDescent="0.25">
      <c r="B5" s="4" t="s">
        <v>2035</v>
      </c>
      <c r="C5" t="s">
        <v>74</v>
      </c>
      <c r="D5" t="s">
        <v>14</v>
      </c>
      <c r="E5" t="s">
        <v>47</v>
      </c>
      <c r="F5" t="s">
        <v>20</v>
      </c>
      <c r="G5" t="s">
        <v>2045</v>
      </c>
    </row>
    <row r="6" spans="2:7" x14ac:dyDescent="0.25">
      <c r="B6" s="58" t="s">
        <v>2060</v>
      </c>
      <c r="C6" s="8">
        <v>23</v>
      </c>
      <c r="D6" s="8">
        <v>132</v>
      </c>
      <c r="E6" s="8">
        <v>2</v>
      </c>
      <c r="F6" s="8">
        <v>187</v>
      </c>
      <c r="G6" s="8">
        <v>344</v>
      </c>
    </row>
    <row r="7" spans="2:7" x14ac:dyDescent="0.25">
      <c r="B7" s="58" t="s">
        <v>2062</v>
      </c>
      <c r="C7" s="8">
        <v>6</v>
      </c>
      <c r="D7" s="8">
        <v>30</v>
      </c>
      <c r="E7" s="8"/>
      <c r="F7" s="8">
        <v>49</v>
      </c>
      <c r="G7" s="8">
        <v>85</v>
      </c>
    </row>
    <row r="8" spans="2:7" x14ac:dyDescent="0.25">
      <c r="B8" s="58" t="s">
        <v>2049</v>
      </c>
      <c r="C8" s="8">
        <v>4</v>
      </c>
      <c r="D8" s="8">
        <v>21</v>
      </c>
      <c r="E8" s="8">
        <v>1</v>
      </c>
      <c r="F8" s="8">
        <v>34</v>
      </c>
      <c r="G8" s="8">
        <v>60</v>
      </c>
    </row>
    <row r="9" spans="2:7" x14ac:dyDescent="0.25">
      <c r="B9" s="58" t="s">
        <v>2069</v>
      </c>
      <c r="C9" s="8">
        <v>2</v>
      </c>
      <c r="D9" s="8">
        <v>12</v>
      </c>
      <c r="E9" s="8">
        <v>1</v>
      </c>
      <c r="F9" s="8">
        <v>36</v>
      </c>
      <c r="G9" s="8">
        <v>51</v>
      </c>
    </row>
    <row r="10" spans="2:7" x14ac:dyDescent="0.25">
      <c r="B10" s="58" t="s">
        <v>2053</v>
      </c>
      <c r="C10" s="8">
        <v>4</v>
      </c>
      <c r="D10" s="8">
        <v>20</v>
      </c>
      <c r="E10" s="8"/>
      <c r="F10" s="8">
        <v>22</v>
      </c>
      <c r="G10" s="8">
        <v>46</v>
      </c>
    </row>
    <row r="11" spans="2:7" x14ac:dyDescent="0.25">
      <c r="B11" s="58" t="s">
        <v>2068</v>
      </c>
      <c r="C11" s="8"/>
      <c r="D11" s="8">
        <v>16</v>
      </c>
      <c r="E11" s="8">
        <v>1</v>
      </c>
      <c r="F11" s="8">
        <v>28</v>
      </c>
      <c r="G11" s="8">
        <v>45</v>
      </c>
    </row>
    <row r="12" spans="2:7" x14ac:dyDescent="0.25">
      <c r="B12" s="58" t="s">
        <v>2054</v>
      </c>
      <c r="C12" s="8">
        <v>3</v>
      </c>
      <c r="D12" s="8">
        <v>19</v>
      </c>
      <c r="E12" s="8"/>
      <c r="F12" s="8">
        <v>23</v>
      </c>
      <c r="G12" s="8">
        <v>45</v>
      </c>
    </row>
    <row r="13" spans="2:7" x14ac:dyDescent="0.25">
      <c r="B13" s="58" t="s">
        <v>2059</v>
      </c>
      <c r="C13" s="8">
        <v>4</v>
      </c>
      <c r="D13" s="8">
        <v>11</v>
      </c>
      <c r="E13" s="8">
        <v>1</v>
      </c>
      <c r="F13" s="8">
        <v>26</v>
      </c>
      <c r="G13" s="8">
        <v>42</v>
      </c>
    </row>
    <row r="14" spans="2:7" x14ac:dyDescent="0.25">
      <c r="B14" s="58" t="s">
        <v>2050</v>
      </c>
      <c r="C14" s="8">
        <v>2</v>
      </c>
      <c r="D14" s="8">
        <v>12</v>
      </c>
      <c r="E14" s="8">
        <v>1</v>
      </c>
      <c r="F14" s="8">
        <v>22</v>
      </c>
      <c r="G14" s="8">
        <v>37</v>
      </c>
    </row>
    <row r="15" spans="2:7" x14ac:dyDescent="0.25">
      <c r="B15" s="58" t="s">
        <v>2067</v>
      </c>
      <c r="C15" s="8">
        <v>1</v>
      </c>
      <c r="D15" s="8">
        <v>15</v>
      </c>
      <c r="E15" s="8">
        <v>2</v>
      </c>
      <c r="F15" s="8">
        <v>17</v>
      </c>
      <c r="G15" s="8">
        <v>35</v>
      </c>
    </row>
    <row r="16" spans="2:7" x14ac:dyDescent="0.25">
      <c r="B16" s="58" t="s">
        <v>2047</v>
      </c>
      <c r="C16" s="8">
        <v>1</v>
      </c>
      <c r="D16" s="8">
        <v>10</v>
      </c>
      <c r="E16" s="8">
        <v>2</v>
      </c>
      <c r="F16" s="8">
        <v>21</v>
      </c>
      <c r="G16" s="8">
        <v>34</v>
      </c>
    </row>
    <row r="17" spans="2:7" x14ac:dyDescent="0.25">
      <c r="B17" s="58" t="s">
        <v>2066</v>
      </c>
      <c r="C17" s="8"/>
      <c r="D17" s="8">
        <v>7</v>
      </c>
      <c r="E17" s="8"/>
      <c r="F17" s="8">
        <v>14</v>
      </c>
      <c r="G17" s="8">
        <v>21</v>
      </c>
    </row>
    <row r="18" spans="2:7" x14ac:dyDescent="0.25">
      <c r="B18" s="58" t="s">
        <v>2058</v>
      </c>
      <c r="C18" s="8">
        <v>1</v>
      </c>
      <c r="D18" s="8">
        <v>6</v>
      </c>
      <c r="E18" s="8">
        <v>1</v>
      </c>
      <c r="F18" s="8">
        <v>13</v>
      </c>
      <c r="G18" s="8">
        <v>21</v>
      </c>
    </row>
    <row r="19" spans="2:7" x14ac:dyDescent="0.25">
      <c r="B19" s="58" t="s">
        <v>2051</v>
      </c>
      <c r="C19" s="8"/>
      <c r="D19" s="8">
        <v>8</v>
      </c>
      <c r="E19" s="8"/>
      <c r="F19" s="8">
        <v>10</v>
      </c>
      <c r="G19" s="8">
        <v>18</v>
      </c>
    </row>
    <row r="20" spans="2:7" x14ac:dyDescent="0.25">
      <c r="B20" s="58" t="s">
        <v>2052</v>
      </c>
      <c r="C20" s="8">
        <v>1</v>
      </c>
      <c r="D20" s="8">
        <v>7</v>
      </c>
      <c r="E20" s="8"/>
      <c r="F20" s="8">
        <v>9</v>
      </c>
      <c r="G20" s="8">
        <v>17</v>
      </c>
    </row>
    <row r="21" spans="2:7" x14ac:dyDescent="0.25">
      <c r="B21" s="58" t="s">
        <v>2055</v>
      </c>
      <c r="C21" s="8">
        <v>1</v>
      </c>
      <c r="D21" s="8">
        <v>6</v>
      </c>
      <c r="E21" s="8"/>
      <c r="F21" s="8">
        <v>10</v>
      </c>
      <c r="G21" s="8">
        <v>17</v>
      </c>
    </row>
    <row r="22" spans="2:7" x14ac:dyDescent="0.25">
      <c r="B22" s="58" t="s">
        <v>2065</v>
      </c>
      <c r="C22" s="8">
        <v>3</v>
      </c>
      <c r="D22" s="8">
        <v>3</v>
      </c>
      <c r="E22" s="8"/>
      <c r="F22" s="8">
        <v>11</v>
      </c>
      <c r="G22" s="8">
        <v>17</v>
      </c>
    </row>
    <row r="23" spans="2:7" x14ac:dyDescent="0.25">
      <c r="B23" s="58" t="s">
        <v>2064</v>
      </c>
      <c r="C23" s="8">
        <v>1</v>
      </c>
      <c r="D23" s="8">
        <v>5</v>
      </c>
      <c r="E23" s="8">
        <v>1</v>
      </c>
      <c r="F23" s="8">
        <v>9</v>
      </c>
      <c r="G23" s="8">
        <v>16</v>
      </c>
    </row>
    <row r="24" spans="2:7" x14ac:dyDescent="0.25">
      <c r="B24" s="58" t="s">
        <v>2063</v>
      </c>
      <c r="C24" s="8"/>
      <c r="D24" s="8">
        <v>9</v>
      </c>
      <c r="E24" s="8"/>
      <c r="F24" s="8">
        <v>5</v>
      </c>
      <c r="G24" s="8">
        <v>14</v>
      </c>
    </row>
    <row r="25" spans="2:7" x14ac:dyDescent="0.25">
      <c r="B25" s="58" t="s">
        <v>2057</v>
      </c>
      <c r="C25" s="8"/>
      <c r="D25" s="8">
        <v>8</v>
      </c>
      <c r="E25" s="8">
        <v>1</v>
      </c>
      <c r="F25" s="8">
        <v>4</v>
      </c>
      <c r="G25" s="8">
        <v>13</v>
      </c>
    </row>
    <row r="26" spans="2:7" x14ac:dyDescent="0.25">
      <c r="B26" s="58" t="s">
        <v>2061</v>
      </c>
      <c r="C26" s="8"/>
      <c r="D26" s="8">
        <v>4</v>
      </c>
      <c r="E26" s="8"/>
      <c r="F26" s="8">
        <v>4</v>
      </c>
      <c r="G26" s="8">
        <v>8</v>
      </c>
    </row>
    <row r="27" spans="2:7" x14ac:dyDescent="0.25">
      <c r="B27" s="58" t="s">
        <v>2056</v>
      </c>
      <c r="C27" s="8"/>
      <c r="D27" s="8">
        <v>3</v>
      </c>
      <c r="E27" s="8"/>
      <c r="F27" s="8">
        <v>4</v>
      </c>
      <c r="G27" s="8">
        <v>7</v>
      </c>
    </row>
    <row r="28" spans="2:7" x14ac:dyDescent="0.25">
      <c r="B28" s="58" t="s">
        <v>2048</v>
      </c>
      <c r="C28" s="8"/>
      <c r="D28" s="8"/>
      <c r="E28" s="8"/>
      <c r="F28" s="8">
        <v>4</v>
      </c>
      <c r="G28" s="8">
        <v>4</v>
      </c>
    </row>
    <row r="29" spans="2:7" x14ac:dyDescent="0.25">
      <c r="B29" s="59" t="s">
        <v>2070</v>
      </c>
      <c r="C29" s="8"/>
      <c r="D29" s="8"/>
      <c r="E29" s="8"/>
      <c r="F29" s="8">
        <v>3</v>
      </c>
      <c r="G29" s="8">
        <v>3</v>
      </c>
    </row>
    <row r="30" spans="2:7" x14ac:dyDescent="0.25">
      <c r="B30" s="7" t="s">
        <v>2045</v>
      </c>
      <c r="C30" s="8">
        <v>57</v>
      </c>
      <c r="D30" s="8">
        <v>364</v>
      </c>
      <c r="E30" s="8">
        <v>14</v>
      </c>
      <c r="F30" s="8">
        <v>565</v>
      </c>
      <c r="G30" s="8">
        <v>1000</v>
      </c>
    </row>
  </sheetData>
  <pageMargins left="0.7" right="0.7" top="0.75" bottom="0.75" header="0.3" footer="0.3"/>
  <pageSetup orientation="portrait" horizontalDpi="90" verticalDpi="90" r:id="rId2"/>
  <headerFooter>
    <oddFooter>&amp;C&amp;1#&amp;"Calibri"&amp;8&amp;K000000INTERNAL USE</oddFooter>
  </headerFooter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DA187-E6D9-440F-B0B7-4B0B77E43418}">
  <sheetPr codeName="Sheet5"/>
  <dimension ref="B2:G15"/>
  <sheetViews>
    <sheetView showGridLines="0" zoomScale="80" zoomScaleNormal="80" workbookViewId="0">
      <selection activeCell="G6" sqref="B6:G9"/>
    </sheetView>
  </sheetViews>
  <sheetFormatPr defaultRowHeight="15.75" x14ac:dyDescent="0.25"/>
  <cols>
    <col min="1" max="1" width="2.625" customWidth="1"/>
    <col min="2" max="2" width="16.75" bestFit="1" customWidth="1"/>
    <col min="3" max="3" width="15.875" bestFit="1" customWidth="1"/>
    <col min="4" max="4" width="5.75" bestFit="1" customWidth="1"/>
    <col min="5" max="5" width="4" bestFit="1" customWidth="1"/>
    <col min="6" max="6" width="9.375" bestFit="1" customWidth="1"/>
    <col min="7" max="7" width="11" customWidth="1"/>
  </cols>
  <sheetData>
    <row r="2" spans="2:7" x14ac:dyDescent="0.25">
      <c r="B2" s="4" t="s">
        <v>6</v>
      </c>
      <c r="C2" t="s">
        <v>2034</v>
      </c>
    </row>
    <row r="4" spans="2:7" x14ac:dyDescent="0.25">
      <c r="B4" s="4" t="s">
        <v>2084</v>
      </c>
      <c r="C4" s="4" t="s">
        <v>2046</v>
      </c>
    </row>
    <row r="5" spans="2:7" x14ac:dyDescent="0.25">
      <c r="B5" s="4" t="s">
        <v>2035</v>
      </c>
      <c r="C5" t="s">
        <v>74</v>
      </c>
      <c r="D5" t="s">
        <v>14</v>
      </c>
      <c r="E5" t="s">
        <v>47</v>
      </c>
      <c r="F5" t="s">
        <v>20</v>
      </c>
      <c r="G5" t="s">
        <v>2045</v>
      </c>
    </row>
    <row r="6" spans="2:7" x14ac:dyDescent="0.25">
      <c r="B6" s="58" t="s">
        <v>2044</v>
      </c>
      <c r="C6" s="8">
        <v>23</v>
      </c>
      <c r="D6" s="8">
        <v>132</v>
      </c>
      <c r="E6" s="8">
        <v>2</v>
      </c>
      <c r="F6" s="8">
        <v>187</v>
      </c>
      <c r="G6" s="8">
        <v>344</v>
      </c>
    </row>
    <row r="7" spans="2:7" x14ac:dyDescent="0.25">
      <c r="B7" s="58" t="s">
        <v>2036</v>
      </c>
      <c r="C7" s="8">
        <v>11</v>
      </c>
      <c r="D7" s="8">
        <v>60</v>
      </c>
      <c r="E7" s="8">
        <v>5</v>
      </c>
      <c r="F7" s="8">
        <v>102</v>
      </c>
      <c r="G7" s="8">
        <v>178</v>
      </c>
    </row>
    <row r="8" spans="2:7" x14ac:dyDescent="0.25">
      <c r="B8" s="58" t="s">
        <v>2040</v>
      </c>
      <c r="C8" s="8">
        <v>10</v>
      </c>
      <c r="D8" s="8">
        <v>66</v>
      </c>
      <c r="E8" s="8"/>
      <c r="F8" s="8">
        <v>99</v>
      </c>
      <c r="G8" s="8">
        <v>175</v>
      </c>
    </row>
    <row r="9" spans="2:7" x14ac:dyDescent="0.25">
      <c r="B9" s="58" t="s">
        <v>2043</v>
      </c>
      <c r="C9" s="8">
        <v>2</v>
      </c>
      <c r="D9" s="8">
        <v>28</v>
      </c>
      <c r="E9" s="8">
        <v>2</v>
      </c>
      <c r="F9" s="8">
        <v>64</v>
      </c>
      <c r="G9" s="8">
        <v>96</v>
      </c>
    </row>
    <row r="10" spans="2:7" x14ac:dyDescent="0.25">
      <c r="B10" s="58" t="s">
        <v>2042</v>
      </c>
      <c r="C10" s="8">
        <v>2</v>
      </c>
      <c r="D10" s="8">
        <v>24</v>
      </c>
      <c r="E10" s="8">
        <v>1</v>
      </c>
      <c r="F10" s="8">
        <v>40</v>
      </c>
      <c r="G10" s="8">
        <v>67</v>
      </c>
    </row>
    <row r="11" spans="2:7" x14ac:dyDescent="0.25">
      <c r="B11" s="58" t="s">
        <v>2038</v>
      </c>
      <c r="C11" s="8">
        <v>1</v>
      </c>
      <c r="D11" s="8">
        <v>23</v>
      </c>
      <c r="E11" s="8">
        <v>3</v>
      </c>
      <c r="F11" s="8">
        <v>21</v>
      </c>
      <c r="G11" s="8">
        <v>48</v>
      </c>
    </row>
    <row r="12" spans="2:7" x14ac:dyDescent="0.25">
      <c r="B12" s="58" t="s">
        <v>2037</v>
      </c>
      <c r="C12" s="8">
        <v>4</v>
      </c>
      <c r="D12" s="8">
        <v>20</v>
      </c>
      <c r="E12" s="8"/>
      <c r="F12" s="8">
        <v>22</v>
      </c>
      <c r="G12" s="8">
        <v>46</v>
      </c>
    </row>
    <row r="13" spans="2:7" x14ac:dyDescent="0.25">
      <c r="B13" s="58" t="s">
        <v>2041</v>
      </c>
      <c r="C13" s="8">
        <v>4</v>
      </c>
      <c r="D13" s="8">
        <v>11</v>
      </c>
      <c r="E13" s="8">
        <v>1</v>
      </c>
      <c r="F13" s="8">
        <v>26</v>
      </c>
      <c r="G13" s="8">
        <v>42</v>
      </c>
    </row>
    <row r="14" spans="2:7" x14ac:dyDescent="0.25">
      <c r="B14" s="59" t="s">
        <v>2039</v>
      </c>
      <c r="C14" s="8"/>
      <c r="D14" s="8"/>
      <c r="E14" s="8"/>
      <c r="F14" s="8">
        <v>4</v>
      </c>
      <c r="G14" s="8">
        <v>4</v>
      </c>
    </row>
    <row r="15" spans="2:7" x14ac:dyDescent="0.25">
      <c r="B15" s="7" t="s">
        <v>2045</v>
      </c>
      <c r="C15" s="8">
        <v>57</v>
      </c>
      <c r="D15" s="8">
        <v>364</v>
      </c>
      <c r="E15" s="8">
        <v>14</v>
      </c>
      <c r="F15" s="8">
        <v>565</v>
      </c>
      <c r="G15" s="8">
        <v>1000</v>
      </c>
    </row>
  </sheetData>
  <pageMargins left="0.7" right="0.7" top="0.75" bottom="0.75" header="0.3" footer="0.3"/>
  <pageSetup orientation="portrait" horizontalDpi="90" verticalDpi="90" r:id="rId2"/>
  <headerFooter>
    <oddFooter>&amp;C&amp;1#&amp;"Calibri"&amp;8&amp;K000000INTERNAL USE</oddFooter>
  </headerFooter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V1001"/>
  <sheetViews>
    <sheetView zoomScale="70" zoomScaleNormal="70" workbookViewId="0">
      <selection activeCell="T2" sqref="T2:T1001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2" customWidth="1"/>
    <col min="6" max="6" width="11" customWidth="1"/>
    <col min="7" max="7" width="13" bestFit="1" customWidth="1"/>
    <col min="8" max="9" width="11" customWidth="1"/>
    <col min="10" max="11" width="11.125" customWidth="1"/>
    <col min="12" max="12" width="11" customWidth="1"/>
    <col min="14" max="14" width="28" bestFit="1" customWidth="1"/>
    <col min="15" max="15" width="28" customWidth="1"/>
    <col min="16" max="16" width="20.25" bestFit="1" customWidth="1"/>
    <col min="17" max="17" width="21.875" bestFit="1" customWidth="1"/>
    <col min="18" max="21" width="12" customWidth="1"/>
    <col min="22" max="22" width="17.75" bestFit="1" customWidth="1"/>
  </cols>
  <sheetData>
    <row r="1" spans="1:22" s="6" customFormat="1" x14ac:dyDescent="0.25">
      <c r="A1" s="6" t="s">
        <v>2027</v>
      </c>
      <c r="B1" s="6" t="s">
        <v>0</v>
      </c>
      <c r="C1" s="9" t="s">
        <v>1</v>
      </c>
      <c r="D1" s="6" t="s">
        <v>2</v>
      </c>
      <c r="E1" s="6" t="s">
        <v>3</v>
      </c>
      <c r="F1" s="1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2028</v>
      </c>
      <c r="O1" s="6" t="s">
        <v>2090</v>
      </c>
      <c r="P1" s="1" t="s">
        <v>2030</v>
      </c>
      <c r="Q1" s="1" t="s">
        <v>2031</v>
      </c>
      <c r="R1" s="1" t="s">
        <v>2032</v>
      </c>
      <c r="S1" s="1" t="s">
        <v>2033</v>
      </c>
      <c r="T1" s="1" t="s">
        <v>2129</v>
      </c>
      <c r="U1" s="1" t="s">
        <v>2085</v>
      </c>
      <c r="V1" s="1" t="s">
        <v>2029</v>
      </c>
    </row>
    <row r="2" spans="1:22" x14ac:dyDescent="0.25">
      <c r="A2">
        <v>0</v>
      </c>
      <c r="B2" t="s">
        <v>12</v>
      </c>
      <c r="C2" s="2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t="str">
        <f>IF(D2&lt;1000,"01:  &lt;1,000",
IF(D2&lt;=4999,"02:  1,000 to 4,999",
IF(D2&lt;=9999,"03:  5,000 to 9,999",
IF(D2&lt;=14999,"04:  10,000 to 14,999",
IF(D2&lt;=19999,"05:  15,000 to 19,999",
IF(D2&lt;=24999,"06:  20,000 to 24,999",
IF(D2&lt;=29999,"07:  25,000 to 29,999",
IF(D2&lt;=34999,"08:  30,000 to 34,999",
IF(D2&lt;=39999,"09:  35,000 to 39,999",
IF(D2&lt;=44999,"010:  40,000 to 44,999",
IF(D2&lt;=49999,"011:  45,000 to 49,999",
"012:  &gt; 50,000")))))))))))</f>
        <v>01:  &lt;1,000</v>
      </c>
      <c r="P2">
        <f>IFERROR((E2/D2)*100,"NA")</f>
        <v>0</v>
      </c>
      <c r="Q2" t="str">
        <f>IFERROR(E2/G2,"NA")</f>
        <v>NA</v>
      </c>
      <c r="R2" s="3">
        <f>(J2/86400)+DATE(1970,1,1)</f>
        <v>42336.25</v>
      </c>
      <c r="S2" s="3">
        <f>(K2/86400)+DATE(1970,1,1)</f>
        <v>42353.25</v>
      </c>
      <c r="T2" s="56">
        <f>_xlfn.DAYS(S2,R2)</f>
        <v>17</v>
      </c>
      <c r="U2" t="str">
        <f>LEFT(N2,SEARCH("/",N2)-1)</f>
        <v>food</v>
      </c>
      <c r="V2" t="str">
        <f>RIGHT(N2,LEN(N2)-SEARCH("/",N2))</f>
        <v>food trucks</v>
      </c>
    </row>
    <row r="3" spans="1:22" x14ac:dyDescent="0.25">
      <c r="A3">
        <v>1</v>
      </c>
      <c r="B3" t="s">
        <v>18</v>
      </c>
      <c r="C3" s="2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t="str">
        <f t="shared" ref="O3:O66" si="0">IF(D3&lt;1000,"01:  &lt;1,000",
IF(D3&lt;=4999,"02:  1,000 to 4,999",
IF(D3&lt;=9999,"03:  5,000 to 9,999",
IF(D3&lt;=14999,"04:  10,000 to 14,999",
IF(D3&lt;=19999,"05:  15,000 to 19,999",
IF(D3&lt;=24999,"06:  20,000 to 24,999",
IF(D3&lt;=29999,"07:  25,000 to 29,999",
IF(D3&lt;=34999,"08:  30,000 to 34,999",
IF(D3&lt;=39999,"09:  35,000 to 39,999",
IF(D3&lt;=44999,"010:  40,000 to 44,999",
IF(D3&lt;=49999,"011:  45,000 to 49,999",
"012:  &gt; 50,000")))))))))))</f>
        <v>02:  1,000 to 4,999</v>
      </c>
      <c r="P3">
        <f t="shared" ref="P3:P66" si="1">IFERROR((E3/D3)*100,"NA")</f>
        <v>1040</v>
      </c>
      <c r="Q3">
        <f t="shared" ref="Q3:Q66" si="2">IFERROR(E3/G3,"NA")</f>
        <v>92.151898734177209</v>
      </c>
      <c r="R3" s="3">
        <f t="shared" ref="R3:R66" si="3">(J3/86400)+DATE(1970,1,1)</f>
        <v>41870.208333333336</v>
      </c>
      <c r="S3" s="3">
        <f t="shared" ref="S3:S66" si="4">(K3/86400)+DATE(1970,1,1)</f>
        <v>41872.208333333336</v>
      </c>
      <c r="T3" s="56">
        <f t="shared" ref="T3:T66" si="5">_xlfn.DAYS(S3,R3)</f>
        <v>2</v>
      </c>
      <c r="U3" t="str">
        <f t="shared" ref="U3:U66" si="6">LEFT(N3,SEARCH("/",N3)-1)</f>
        <v>music</v>
      </c>
      <c r="V3" t="str">
        <f t="shared" ref="V3:V66" si="7">RIGHT(N3,LEN(N3)-SEARCH("/",N3))</f>
        <v>rock</v>
      </c>
    </row>
    <row r="4" spans="1:22" ht="31.5" x14ac:dyDescent="0.25">
      <c r="A4">
        <v>2</v>
      </c>
      <c r="B4" t="s">
        <v>24</v>
      </c>
      <c r="C4" s="2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t="str">
        <f t="shared" si="0"/>
        <v>012:  &gt; 50,000</v>
      </c>
      <c r="P4">
        <f t="shared" si="1"/>
        <v>131.4787822878229</v>
      </c>
      <c r="Q4">
        <f t="shared" si="2"/>
        <v>100.01614035087719</v>
      </c>
      <c r="R4" s="3">
        <f t="shared" si="3"/>
        <v>41595.25</v>
      </c>
      <c r="S4" s="3">
        <f t="shared" si="4"/>
        <v>41597.25</v>
      </c>
      <c r="T4" s="56">
        <f t="shared" si="5"/>
        <v>2</v>
      </c>
      <c r="U4" t="str">
        <f t="shared" si="6"/>
        <v>technology</v>
      </c>
      <c r="V4" t="str">
        <f t="shared" si="7"/>
        <v>web</v>
      </c>
    </row>
    <row r="5" spans="1:22" ht="31.5" x14ac:dyDescent="0.25">
      <c r="A5">
        <v>3</v>
      </c>
      <c r="B5" t="s">
        <v>29</v>
      </c>
      <c r="C5" s="2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t="str">
        <f t="shared" si="0"/>
        <v>02:  1,000 to 4,999</v>
      </c>
      <c r="P5">
        <f t="shared" si="1"/>
        <v>58.976190476190467</v>
      </c>
      <c r="Q5">
        <f t="shared" si="2"/>
        <v>103.20833333333333</v>
      </c>
      <c r="R5" s="3">
        <f t="shared" si="3"/>
        <v>43688.208333333328</v>
      </c>
      <c r="S5" s="3">
        <f t="shared" si="4"/>
        <v>43728.208333333328</v>
      </c>
      <c r="T5" s="56">
        <f t="shared" si="5"/>
        <v>40</v>
      </c>
      <c r="U5" t="str">
        <f t="shared" si="6"/>
        <v>music</v>
      </c>
      <c r="V5" t="str">
        <f t="shared" si="7"/>
        <v>rock</v>
      </c>
    </row>
    <row r="6" spans="1:22" x14ac:dyDescent="0.25">
      <c r="A6">
        <v>4</v>
      </c>
      <c r="B6" t="s">
        <v>31</v>
      </c>
      <c r="C6" s="2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t="str">
        <f t="shared" si="0"/>
        <v>03:  5,000 to 9,999</v>
      </c>
      <c r="P6">
        <f t="shared" si="1"/>
        <v>69.276315789473685</v>
      </c>
      <c r="Q6">
        <f t="shared" si="2"/>
        <v>99.339622641509436</v>
      </c>
      <c r="R6" s="3">
        <f t="shared" si="3"/>
        <v>43485.25</v>
      </c>
      <c r="S6" s="3">
        <f t="shared" si="4"/>
        <v>43489.25</v>
      </c>
      <c r="T6" s="56">
        <f t="shared" si="5"/>
        <v>4</v>
      </c>
      <c r="U6" t="str">
        <f t="shared" si="6"/>
        <v>theater</v>
      </c>
      <c r="V6" t="str">
        <f t="shared" si="7"/>
        <v>plays</v>
      </c>
    </row>
    <row r="7" spans="1:22" x14ac:dyDescent="0.25">
      <c r="A7">
        <v>5</v>
      </c>
      <c r="B7" t="s">
        <v>34</v>
      </c>
      <c r="C7" s="2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t="str">
        <f t="shared" si="0"/>
        <v>03:  5,000 to 9,999</v>
      </c>
      <c r="P7">
        <f t="shared" si="1"/>
        <v>173.61842105263159</v>
      </c>
      <c r="Q7">
        <f t="shared" si="2"/>
        <v>75.833333333333329</v>
      </c>
      <c r="R7" s="3">
        <f t="shared" si="3"/>
        <v>41149.208333333336</v>
      </c>
      <c r="S7" s="3">
        <f t="shared" si="4"/>
        <v>41160.208333333336</v>
      </c>
      <c r="T7" s="56">
        <f t="shared" si="5"/>
        <v>11</v>
      </c>
      <c r="U7" t="str">
        <f t="shared" si="6"/>
        <v>theater</v>
      </c>
      <c r="V7" t="str">
        <f t="shared" si="7"/>
        <v>plays</v>
      </c>
    </row>
    <row r="8" spans="1:22" x14ac:dyDescent="0.25">
      <c r="A8">
        <v>6</v>
      </c>
      <c r="B8" t="s">
        <v>38</v>
      </c>
      <c r="C8" s="2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t="str">
        <f t="shared" si="0"/>
        <v>03:  5,000 to 9,999</v>
      </c>
      <c r="P8">
        <f t="shared" si="1"/>
        <v>20.961538461538463</v>
      </c>
      <c r="Q8">
        <f t="shared" si="2"/>
        <v>60.555555555555557</v>
      </c>
      <c r="R8" s="3">
        <f t="shared" si="3"/>
        <v>42991.208333333328</v>
      </c>
      <c r="S8" s="3">
        <f t="shared" si="4"/>
        <v>42992.208333333328</v>
      </c>
      <c r="T8" s="56">
        <f t="shared" si="5"/>
        <v>1</v>
      </c>
      <c r="U8" t="str">
        <f t="shared" si="6"/>
        <v>film &amp; video</v>
      </c>
      <c r="V8" t="str">
        <f t="shared" si="7"/>
        <v>documentary</v>
      </c>
    </row>
    <row r="9" spans="1:22" x14ac:dyDescent="0.25">
      <c r="A9">
        <v>7</v>
      </c>
      <c r="B9" t="s">
        <v>43</v>
      </c>
      <c r="C9" s="2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t="str">
        <f t="shared" si="0"/>
        <v>02:  1,000 to 4,999</v>
      </c>
      <c r="P9">
        <f t="shared" si="1"/>
        <v>327.57777777777778</v>
      </c>
      <c r="Q9">
        <f t="shared" si="2"/>
        <v>64.93832599118943</v>
      </c>
      <c r="R9" s="3">
        <f t="shared" si="3"/>
        <v>42229.208333333328</v>
      </c>
      <c r="S9" s="3">
        <f t="shared" si="4"/>
        <v>42231.208333333328</v>
      </c>
      <c r="T9" s="56">
        <f t="shared" si="5"/>
        <v>2</v>
      </c>
      <c r="U9" t="str">
        <f t="shared" si="6"/>
        <v>theater</v>
      </c>
      <c r="V9" t="str">
        <f t="shared" si="7"/>
        <v>plays</v>
      </c>
    </row>
    <row r="10" spans="1:22" x14ac:dyDescent="0.25">
      <c r="A10">
        <v>8</v>
      </c>
      <c r="B10" t="s">
        <v>45</v>
      </c>
      <c r="C10" s="2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t="str">
        <f t="shared" si="0"/>
        <v>012:  &gt; 50,000</v>
      </c>
      <c r="P10">
        <f t="shared" si="1"/>
        <v>19.932788374205266</v>
      </c>
      <c r="Q10">
        <f t="shared" si="2"/>
        <v>30.997175141242938</v>
      </c>
      <c r="R10" s="3">
        <f t="shared" si="3"/>
        <v>40399.208333333336</v>
      </c>
      <c r="S10" s="3">
        <f t="shared" si="4"/>
        <v>40401.208333333336</v>
      </c>
      <c r="T10" s="56">
        <f t="shared" si="5"/>
        <v>2</v>
      </c>
      <c r="U10" t="str">
        <f t="shared" si="6"/>
        <v>theater</v>
      </c>
      <c r="V10" t="str">
        <f t="shared" si="7"/>
        <v>plays</v>
      </c>
    </row>
    <row r="11" spans="1:22" x14ac:dyDescent="0.25">
      <c r="A11">
        <v>9</v>
      </c>
      <c r="B11" t="s">
        <v>48</v>
      </c>
      <c r="C11" s="2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t="str">
        <f t="shared" si="0"/>
        <v>03:  5,000 to 9,999</v>
      </c>
      <c r="P11">
        <f t="shared" si="1"/>
        <v>51.741935483870968</v>
      </c>
      <c r="Q11">
        <f t="shared" si="2"/>
        <v>72.909090909090907</v>
      </c>
      <c r="R11" s="3">
        <f t="shared" si="3"/>
        <v>41536.208333333336</v>
      </c>
      <c r="S11" s="3">
        <f t="shared" si="4"/>
        <v>41585.25</v>
      </c>
      <c r="T11" s="56">
        <f t="shared" si="5"/>
        <v>49</v>
      </c>
      <c r="U11" t="str">
        <f t="shared" si="6"/>
        <v>music</v>
      </c>
      <c r="V11" t="str">
        <f t="shared" si="7"/>
        <v>electric music</v>
      </c>
    </row>
    <row r="12" spans="1:22" x14ac:dyDescent="0.25">
      <c r="A12">
        <v>10</v>
      </c>
      <c r="B12" t="s">
        <v>51</v>
      </c>
      <c r="C12" s="2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t="str">
        <f t="shared" si="0"/>
        <v>03:  5,000 to 9,999</v>
      </c>
      <c r="P12">
        <f t="shared" si="1"/>
        <v>266.11538461538464</v>
      </c>
      <c r="Q12">
        <f t="shared" si="2"/>
        <v>62.9</v>
      </c>
      <c r="R12" s="3">
        <f t="shared" si="3"/>
        <v>40404.208333333336</v>
      </c>
      <c r="S12" s="3">
        <f t="shared" si="4"/>
        <v>40452.208333333336</v>
      </c>
      <c r="T12" s="56">
        <f t="shared" si="5"/>
        <v>48</v>
      </c>
      <c r="U12" t="str">
        <f t="shared" si="6"/>
        <v>film &amp; video</v>
      </c>
      <c r="V12" t="str">
        <f t="shared" si="7"/>
        <v>drama</v>
      </c>
    </row>
    <row r="13" spans="1:22" ht="31.5" x14ac:dyDescent="0.25">
      <c r="A13">
        <v>11</v>
      </c>
      <c r="B13" t="s">
        <v>54</v>
      </c>
      <c r="C13" s="2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t="str">
        <f t="shared" si="0"/>
        <v>03:  5,000 to 9,999</v>
      </c>
      <c r="P13">
        <f t="shared" si="1"/>
        <v>48.095238095238095</v>
      </c>
      <c r="Q13">
        <f t="shared" si="2"/>
        <v>112.22222222222223</v>
      </c>
      <c r="R13" s="3">
        <f t="shared" si="3"/>
        <v>40442.208333333336</v>
      </c>
      <c r="S13" s="3">
        <f t="shared" si="4"/>
        <v>40448.208333333336</v>
      </c>
      <c r="T13" s="56">
        <f t="shared" si="5"/>
        <v>6</v>
      </c>
      <c r="U13" t="str">
        <f t="shared" si="6"/>
        <v>theater</v>
      </c>
      <c r="V13" t="str">
        <f t="shared" si="7"/>
        <v>plays</v>
      </c>
    </row>
    <row r="14" spans="1:22" x14ac:dyDescent="0.25">
      <c r="A14">
        <v>12</v>
      </c>
      <c r="B14" t="s">
        <v>56</v>
      </c>
      <c r="C14" s="2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t="str">
        <f t="shared" si="0"/>
        <v>03:  5,000 to 9,999</v>
      </c>
      <c r="P14">
        <f t="shared" si="1"/>
        <v>89.349206349206341</v>
      </c>
      <c r="Q14">
        <f t="shared" si="2"/>
        <v>102.34545454545454</v>
      </c>
      <c r="R14" s="3">
        <f t="shared" si="3"/>
        <v>43760.208333333328</v>
      </c>
      <c r="S14" s="3">
        <f t="shared" si="4"/>
        <v>43768.208333333328</v>
      </c>
      <c r="T14" s="56">
        <f t="shared" si="5"/>
        <v>8</v>
      </c>
      <c r="U14" t="str">
        <f t="shared" si="6"/>
        <v>film &amp; video</v>
      </c>
      <c r="V14" t="str">
        <f t="shared" si="7"/>
        <v>drama</v>
      </c>
    </row>
    <row r="15" spans="1:22" ht="31.5" x14ac:dyDescent="0.25">
      <c r="A15">
        <v>13</v>
      </c>
      <c r="B15" t="s">
        <v>58</v>
      </c>
      <c r="C15" s="2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t="str">
        <f t="shared" si="0"/>
        <v>02:  1,000 to 4,999</v>
      </c>
      <c r="P15">
        <f t="shared" si="1"/>
        <v>245.11904761904765</v>
      </c>
      <c r="Q15">
        <f t="shared" si="2"/>
        <v>105.05102040816327</v>
      </c>
      <c r="R15" s="3">
        <f t="shared" si="3"/>
        <v>42532.208333333328</v>
      </c>
      <c r="S15" s="3">
        <f t="shared" si="4"/>
        <v>42544.208333333328</v>
      </c>
      <c r="T15" s="56">
        <f t="shared" si="5"/>
        <v>12</v>
      </c>
      <c r="U15" t="str">
        <f t="shared" si="6"/>
        <v>music</v>
      </c>
      <c r="V15" t="str">
        <f t="shared" si="7"/>
        <v>indie rock</v>
      </c>
    </row>
    <row r="16" spans="1:22" x14ac:dyDescent="0.25">
      <c r="A16">
        <v>14</v>
      </c>
      <c r="B16" t="s">
        <v>61</v>
      </c>
      <c r="C16" s="2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t="str">
        <f t="shared" si="0"/>
        <v>07:  25,000 to 29,999</v>
      </c>
      <c r="P16">
        <f t="shared" si="1"/>
        <v>66.769503546099301</v>
      </c>
      <c r="Q16">
        <f t="shared" si="2"/>
        <v>94.144999999999996</v>
      </c>
      <c r="R16" s="3">
        <f t="shared" si="3"/>
        <v>40974.25</v>
      </c>
      <c r="S16" s="3">
        <f t="shared" si="4"/>
        <v>41001.208333333336</v>
      </c>
      <c r="T16" s="56">
        <f t="shared" si="5"/>
        <v>27</v>
      </c>
      <c r="U16" t="str">
        <f t="shared" si="6"/>
        <v>music</v>
      </c>
      <c r="V16" t="str">
        <f t="shared" si="7"/>
        <v>indie rock</v>
      </c>
    </row>
    <row r="17" spans="1:22" x14ac:dyDescent="0.25">
      <c r="A17">
        <v>15</v>
      </c>
      <c r="B17" t="s">
        <v>63</v>
      </c>
      <c r="C17" s="2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t="str">
        <f t="shared" si="0"/>
        <v>012:  &gt; 50,000</v>
      </c>
      <c r="P17">
        <f t="shared" si="1"/>
        <v>47.307881773399011</v>
      </c>
      <c r="Q17">
        <f t="shared" si="2"/>
        <v>84.986725663716811</v>
      </c>
      <c r="R17" s="3">
        <f t="shared" si="3"/>
        <v>43809.25</v>
      </c>
      <c r="S17" s="3">
        <f t="shared" si="4"/>
        <v>43813.25</v>
      </c>
      <c r="T17" s="56">
        <f t="shared" si="5"/>
        <v>4</v>
      </c>
      <c r="U17" t="str">
        <f t="shared" si="6"/>
        <v>technology</v>
      </c>
      <c r="V17" t="str">
        <f t="shared" si="7"/>
        <v>wearables</v>
      </c>
    </row>
    <row r="18" spans="1:22" x14ac:dyDescent="0.25">
      <c r="A18">
        <v>16</v>
      </c>
      <c r="B18" t="s">
        <v>66</v>
      </c>
      <c r="C18" s="2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t="str">
        <f t="shared" si="0"/>
        <v>02:  1,000 to 4,999</v>
      </c>
      <c r="P18">
        <f t="shared" si="1"/>
        <v>649.47058823529414</v>
      </c>
      <c r="Q18">
        <f t="shared" si="2"/>
        <v>110.41</v>
      </c>
      <c r="R18" s="3">
        <f t="shared" si="3"/>
        <v>41661.25</v>
      </c>
      <c r="S18" s="3">
        <f t="shared" si="4"/>
        <v>41683.25</v>
      </c>
      <c r="T18" s="56">
        <f t="shared" si="5"/>
        <v>22</v>
      </c>
      <c r="U18" t="str">
        <f t="shared" si="6"/>
        <v>publishing</v>
      </c>
      <c r="V18" t="str">
        <f t="shared" si="7"/>
        <v>nonfiction</v>
      </c>
    </row>
    <row r="19" spans="1:22" x14ac:dyDescent="0.25">
      <c r="A19">
        <v>17</v>
      </c>
      <c r="B19" t="s">
        <v>69</v>
      </c>
      <c r="C19" s="2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t="str">
        <f t="shared" si="0"/>
        <v>012:  &gt; 50,000</v>
      </c>
      <c r="P19">
        <f t="shared" si="1"/>
        <v>159.39125295508273</v>
      </c>
      <c r="Q19">
        <f t="shared" si="2"/>
        <v>107.96236989591674</v>
      </c>
      <c r="R19" s="3">
        <f t="shared" si="3"/>
        <v>40555.25</v>
      </c>
      <c r="S19" s="3">
        <f t="shared" si="4"/>
        <v>40556.25</v>
      </c>
      <c r="T19" s="56">
        <f t="shared" si="5"/>
        <v>1</v>
      </c>
      <c r="U19" t="str">
        <f t="shared" si="6"/>
        <v>film &amp; video</v>
      </c>
      <c r="V19" t="str">
        <f t="shared" si="7"/>
        <v>animation</v>
      </c>
    </row>
    <row r="20" spans="1:22" x14ac:dyDescent="0.25">
      <c r="A20">
        <v>18</v>
      </c>
      <c r="B20" t="s">
        <v>72</v>
      </c>
      <c r="C20" s="2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t="str">
        <f t="shared" si="0"/>
        <v>03:  5,000 to 9,999</v>
      </c>
      <c r="P20">
        <f t="shared" si="1"/>
        <v>66.912087912087912</v>
      </c>
      <c r="Q20">
        <f t="shared" si="2"/>
        <v>45.103703703703701</v>
      </c>
      <c r="R20" s="3">
        <f t="shared" si="3"/>
        <v>43351.208333333328</v>
      </c>
      <c r="S20" s="3">
        <f t="shared" si="4"/>
        <v>43359.208333333328</v>
      </c>
      <c r="T20" s="56">
        <f t="shared" si="5"/>
        <v>8</v>
      </c>
      <c r="U20" t="str">
        <f t="shared" si="6"/>
        <v>theater</v>
      </c>
      <c r="V20" t="str">
        <f t="shared" si="7"/>
        <v>plays</v>
      </c>
    </row>
    <row r="21" spans="1:22" x14ac:dyDescent="0.25">
      <c r="A21">
        <v>19</v>
      </c>
      <c r="B21" t="s">
        <v>75</v>
      </c>
      <c r="C21" s="2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t="str">
        <f t="shared" si="0"/>
        <v>012:  &gt; 50,000</v>
      </c>
      <c r="P21">
        <f t="shared" si="1"/>
        <v>48.529600000000002</v>
      </c>
      <c r="Q21">
        <f t="shared" si="2"/>
        <v>45.001483679525222</v>
      </c>
      <c r="R21" s="3">
        <f t="shared" si="3"/>
        <v>43528.25</v>
      </c>
      <c r="S21" s="3">
        <f t="shared" si="4"/>
        <v>43549.208333333328</v>
      </c>
      <c r="T21" s="56">
        <f t="shared" si="5"/>
        <v>21</v>
      </c>
      <c r="U21" t="str">
        <f t="shared" si="6"/>
        <v>theater</v>
      </c>
      <c r="V21" t="str">
        <f t="shared" si="7"/>
        <v>plays</v>
      </c>
    </row>
    <row r="22" spans="1:22" x14ac:dyDescent="0.25">
      <c r="A22">
        <v>20</v>
      </c>
      <c r="B22" t="s">
        <v>77</v>
      </c>
      <c r="C22" s="2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t="str">
        <f t="shared" si="0"/>
        <v>012:  &gt; 50,000</v>
      </c>
      <c r="P22">
        <f t="shared" si="1"/>
        <v>112.24279210925646</v>
      </c>
      <c r="Q22">
        <f t="shared" si="2"/>
        <v>105.97134670487107</v>
      </c>
      <c r="R22" s="3">
        <f t="shared" si="3"/>
        <v>41848.208333333336</v>
      </c>
      <c r="S22" s="3">
        <f t="shared" si="4"/>
        <v>41848.208333333336</v>
      </c>
      <c r="T22" s="56">
        <f t="shared" si="5"/>
        <v>0</v>
      </c>
      <c r="U22" t="str">
        <f t="shared" si="6"/>
        <v>film &amp; video</v>
      </c>
      <c r="V22" t="str">
        <f t="shared" si="7"/>
        <v>drama</v>
      </c>
    </row>
    <row r="23" spans="1:22" x14ac:dyDescent="0.25">
      <c r="A23">
        <v>21</v>
      </c>
      <c r="B23" t="s">
        <v>79</v>
      </c>
      <c r="C23" s="2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t="str">
        <f t="shared" si="0"/>
        <v>012:  &gt; 50,000</v>
      </c>
      <c r="P23">
        <f t="shared" si="1"/>
        <v>40.992553191489364</v>
      </c>
      <c r="Q23">
        <f t="shared" si="2"/>
        <v>69.055555555555557</v>
      </c>
      <c r="R23" s="3">
        <f t="shared" si="3"/>
        <v>40770.208333333336</v>
      </c>
      <c r="S23" s="3">
        <f t="shared" si="4"/>
        <v>40804.208333333336</v>
      </c>
      <c r="T23" s="56">
        <f t="shared" si="5"/>
        <v>34</v>
      </c>
      <c r="U23" t="str">
        <f t="shared" si="6"/>
        <v>theater</v>
      </c>
      <c r="V23" t="str">
        <f t="shared" si="7"/>
        <v>plays</v>
      </c>
    </row>
    <row r="24" spans="1:22" x14ac:dyDescent="0.25">
      <c r="A24">
        <v>22</v>
      </c>
      <c r="B24" t="s">
        <v>81</v>
      </c>
      <c r="C24" s="2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t="str">
        <f t="shared" si="0"/>
        <v>012:  &gt; 50,000</v>
      </c>
      <c r="P24">
        <f t="shared" si="1"/>
        <v>128.07106598984771</v>
      </c>
      <c r="Q24">
        <f t="shared" si="2"/>
        <v>85.044943820224717</v>
      </c>
      <c r="R24" s="3">
        <f t="shared" si="3"/>
        <v>43193.208333333328</v>
      </c>
      <c r="S24" s="3">
        <f t="shared" si="4"/>
        <v>43208.208333333328</v>
      </c>
      <c r="T24" s="56">
        <f t="shared" si="5"/>
        <v>15</v>
      </c>
      <c r="U24" t="str">
        <f t="shared" si="6"/>
        <v>theater</v>
      </c>
      <c r="V24" t="str">
        <f t="shared" si="7"/>
        <v>plays</v>
      </c>
    </row>
    <row r="25" spans="1:22" x14ac:dyDescent="0.25">
      <c r="A25">
        <v>23</v>
      </c>
      <c r="B25" t="s">
        <v>83</v>
      </c>
      <c r="C25" s="2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t="str">
        <f t="shared" si="0"/>
        <v>02:  1,000 to 4,999</v>
      </c>
      <c r="P25">
        <f t="shared" si="1"/>
        <v>332.04444444444448</v>
      </c>
      <c r="Q25">
        <f t="shared" si="2"/>
        <v>105.22535211267606</v>
      </c>
      <c r="R25" s="3">
        <f t="shared" si="3"/>
        <v>43510.25</v>
      </c>
      <c r="S25" s="3">
        <f t="shared" si="4"/>
        <v>43563.208333333328</v>
      </c>
      <c r="T25" s="56">
        <f t="shared" si="5"/>
        <v>53</v>
      </c>
      <c r="U25" t="str">
        <f t="shared" si="6"/>
        <v>film &amp; video</v>
      </c>
      <c r="V25" t="str">
        <f t="shared" si="7"/>
        <v>documentary</v>
      </c>
    </row>
    <row r="26" spans="1:22" x14ac:dyDescent="0.25">
      <c r="A26">
        <v>24</v>
      </c>
      <c r="B26" t="s">
        <v>85</v>
      </c>
      <c r="C26" s="2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t="str">
        <f t="shared" si="0"/>
        <v>012:  &gt; 50,000</v>
      </c>
      <c r="P26">
        <f t="shared" si="1"/>
        <v>112.83225108225108</v>
      </c>
      <c r="Q26">
        <f t="shared" si="2"/>
        <v>39.003741114852225</v>
      </c>
      <c r="R26" s="3">
        <f t="shared" si="3"/>
        <v>41811.208333333336</v>
      </c>
      <c r="S26" s="3">
        <f t="shared" si="4"/>
        <v>41813.208333333336</v>
      </c>
      <c r="T26" s="56">
        <f t="shared" si="5"/>
        <v>2</v>
      </c>
      <c r="U26" t="str">
        <f t="shared" si="6"/>
        <v>technology</v>
      </c>
      <c r="V26" t="str">
        <f t="shared" si="7"/>
        <v>wearables</v>
      </c>
    </row>
    <row r="27" spans="1:22" x14ac:dyDescent="0.25">
      <c r="A27">
        <v>25</v>
      </c>
      <c r="B27" t="s">
        <v>87</v>
      </c>
      <c r="C27" s="2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t="str">
        <f t="shared" si="0"/>
        <v>03:  5,000 to 9,999</v>
      </c>
      <c r="P27">
        <f t="shared" si="1"/>
        <v>216.43636363636364</v>
      </c>
      <c r="Q27">
        <f t="shared" si="2"/>
        <v>73.030674846625772</v>
      </c>
      <c r="R27" s="3">
        <f t="shared" si="3"/>
        <v>40681.208333333336</v>
      </c>
      <c r="S27" s="3">
        <f t="shared" si="4"/>
        <v>40701.208333333336</v>
      </c>
      <c r="T27" s="56">
        <f t="shared" si="5"/>
        <v>20</v>
      </c>
      <c r="U27" t="str">
        <f t="shared" si="6"/>
        <v>games</v>
      </c>
      <c r="V27" t="str">
        <f t="shared" si="7"/>
        <v>video games</v>
      </c>
    </row>
    <row r="28" spans="1:22" x14ac:dyDescent="0.25">
      <c r="A28">
        <v>26</v>
      </c>
      <c r="B28" t="s">
        <v>90</v>
      </c>
      <c r="C28" s="2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t="str">
        <f t="shared" si="0"/>
        <v>012:  &gt; 50,000</v>
      </c>
      <c r="P28">
        <f t="shared" si="1"/>
        <v>48.199069767441863</v>
      </c>
      <c r="Q28">
        <f t="shared" si="2"/>
        <v>35.009459459459457</v>
      </c>
      <c r="R28" s="3">
        <f t="shared" si="3"/>
        <v>43312.208333333328</v>
      </c>
      <c r="S28" s="3">
        <f t="shared" si="4"/>
        <v>43339.208333333328</v>
      </c>
      <c r="T28" s="56">
        <f t="shared" si="5"/>
        <v>27</v>
      </c>
      <c r="U28" t="str">
        <f t="shared" si="6"/>
        <v>theater</v>
      </c>
      <c r="V28" t="str">
        <f t="shared" si="7"/>
        <v>plays</v>
      </c>
    </row>
    <row r="29" spans="1:22" x14ac:dyDescent="0.25">
      <c r="A29">
        <v>27</v>
      </c>
      <c r="B29" t="s">
        <v>92</v>
      </c>
      <c r="C29" s="2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t="str">
        <f t="shared" si="0"/>
        <v>02:  1,000 to 4,999</v>
      </c>
      <c r="P29">
        <f t="shared" si="1"/>
        <v>79.95</v>
      </c>
      <c r="Q29">
        <f t="shared" si="2"/>
        <v>106.6</v>
      </c>
      <c r="R29" s="3">
        <f t="shared" si="3"/>
        <v>42280.208333333328</v>
      </c>
      <c r="S29" s="3">
        <f t="shared" si="4"/>
        <v>42288.208333333328</v>
      </c>
      <c r="T29" s="56">
        <f t="shared" si="5"/>
        <v>8</v>
      </c>
      <c r="U29" t="str">
        <f t="shared" si="6"/>
        <v>music</v>
      </c>
      <c r="V29" t="str">
        <f t="shared" si="7"/>
        <v>rock</v>
      </c>
    </row>
    <row r="30" spans="1:22" x14ac:dyDescent="0.25">
      <c r="A30">
        <v>28</v>
      </c>
      <c r="B30" t="s">
        <v>94</v>
      </c>
      <c r="C30" s="2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t="str">
        <f t="shared" si="0"/>
        <v>012:  &gt; 50,000</v>
      </c>
      <c r="P30">
        <f t="shared" si="1"/>
        <v>105.22553516819573</v>
      </c>
      <c r="Q30">
        <f t="shared" si="2"/>
        <v>61.997747747747745</v>
      </c>
      <c r="R30" s="3">
        <f t="shared" si="3"/>
        <v>40218.25</v>
      </c>
      <c r="S30" s="3">
        <f t="shared" si="4"/>
        <v>40241.25</v>
      </c>
      <c r="T30" s="56">
        <f t="shared" si="5"/>
        <v>23</v>
      </c>
      <c r="U30" t="str">
        <f t="shared" si="6"/>
        <v>theater</v>
      </c>
      <c r="V30" t="str">
        <f t="shared" si="7"/>
        <v>plays</v>
      </c>
    </row>
    <row r="31" spans="1:22" x14ac:dyDescent="0.25">
      <c r="A31">
        <v>29</v>
      </c>
      <c r="B31" t="s">
        <v>96</v>
      </c>
      <c r="C31" s="2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t="str">
        <f t="shared" si="0"/>
        <v>011:  45,000 to 49,999</v>
      </c>
      <c r="P31">
        <f t="shared" si="1"/>
        <v>328.89978213507629</v>
      </c>
      <c r="Q31">
        <f t="shared" si="2"/>
        <v>94.000622665006233</v>
      </c>
      <c r="R31" s="3">
        <f t="shared" si="3"/>
        <v>43301.208333333328</v>
      </c>
      <c r="S31" s="3">
        <f t="shared" si="4"/>
        <v>43341.208333333328</v>
      </c>
      <c r="T31" s="56">
        <f t="shared" si="5"/>
        <v>40</v>
      </c>
      <c r="U31" t="str">
        <f t="shared" si="6"/>
        <v>film &amp; video</v>
      </c>
      <c r="V31" t="str">
        <f t="shared" si="7"/>
        <v>shorts</v>
      </c>
    </row>
    <row r="32" spans="1:22" x14ac:dyDescent="0.25">
      <c r="A32">
        <v>30</v>
      </c>
      <c r="B32" t="s">
        <v>101</v>
      </c>
      <c r="C32" s="2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t="str">
        <f t="shared" si="0"/>
        <v>03:  5,000 to 9,999</v>
      </c>
      <c r="P32">
        <f t="shared" si="1"/>
        <v>160.61111111111111</v>
      </c>
      <c r="Q32">
        <f t="shared" si="2"/>
        <v>112.05426356589147</v>
      </c>
      <c r="R32" s="3">
        <f t="shared" si="3"/>
        <v>43609.208333333328</v>
      </c>
      <c r="S32" s="3">
        <f t="shared" si="4"/>
        <v>43614.208333333328</v>
      </c>
      <c r="T32" s="56">
        <f t="shared" si="5"/>
        <v>5</v>
      </c>
      <c r="U32" t="str">
        <f t="shared" si="6"/>
        <v>film &amp; video</v>
      </c>
      <c r="V32" t="str">
        <f t="shared" si="7"/>
        <v>animation</v>
      </c>
    </row>
    <row r="33" spans="1:22" x14ac:dyDescent="0.25">
      <c r="A33">
        <v>31</v>
      </c>
      <c r="B33" t="s">
        <v>103</v>
      </c>
      <c r="C33" s="2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t="str">
        <f t="shared" si="0"/>
        <v>02:  1,000 to 4,999</v>
      </c>
      <c r="P33">
        <f t="shared" si="1"/>
        <v>310</v>
      </c>
      <c r="Q33">
        <f t="shared" si="2"/>
        <v>48.008849557522126</v>
      </c>
      <c r="R33" s="3">
        <f t="shared" si="3"/>
        <v>42374.25</v>
      </c>
      <c r="S33" s="3">
        <f t="shared" si="4"/>
        <v>42402.25</v>
      </c>
      <c r="T33" s="56">
        <f t="shared" si="5"/>
        <v>28</v>
      </c>
      <c r="U33" t="str">
        <f t="shared" si="6"/>
        <v>games</v>
      </c>
      <c r="V33" t="str">
        <f t="shared" si="7"/>
        <v>video games</v>
      </c>
    </row>
    <row r="34" spans="1:22" x14ac:dyDescent="0.25">
      <c r="A34">
        <v>32</v>
      </c>
      <c r="B34" t="s">
        <v>105</v>
      </c>
      <c r="C34" s="2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t="str">
        <f t="shared" si="0"/>
        <v>012:  &gt; 50,000</v>
      </c>
      <c r="P34">
        <f t="shared" si="1"/>
        <v>86.807920792079202</v>
      </c>
      <c r="Q34">
        <f t="shared" si="2"/>
        <v>38.004334633723452</v>
      </c>
      <c r="R34" s="3">
        <f t="shared" si="3"/>
        <v>43110.25</v>
      </c>
      <c r="S34" s="3">
        <f t="shared" si="4"/>
        <v>43137.25</v>
      </c>
      <c r="T34" s="56">
        <f t="shared" si="5"/>
        <v>27</v>
      </c>
      <c r="U34" t="str">
        <f t="shared" si="6"/>
        <v>film &amp; video</v>
      </c>
      <c r="V34" t="str">
        <f t="shared" si="7"/>
        <v>documentary</v>
      </c>
    </row>
    <row r="35" spans="1:22" x14ac:dyDescent="0.25">
      <c r="A35">
        <v>33</v>
      </c>
      <c r="B35" t="s">
        <v>109</v>
      </c>
      <c r="C35" s="2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t="str">
        <f t="shared" si="0"/>
        <v>012:  &gt; 50,000</v>
      </c>
      <c r="P35">
        <f t="shared" si="1"/>
        <v>377.82071713147411</v>
      </c>
      <c r="Q35">
        <f t="shared" si="2"/>
        <v>35.000184535892231</v>
      </c>
      <c r="R35" s="3">
        <f t="shared" si="3"/>
        <v>41917.208333333336</v>
      </c>
      <c r="S35" s="3">
        <f t="shared" si="4"/>
        <v>41954.25</v>
      </c>
      <c r="T35" s="56">
        <f t="shared" si="5"/>
        <v>37</v>
      </c>
      <c r="U35" t="str">
        <f t="shared" si="6"/>
        <v>theater</v>
      </c>
      <c r="V35" t="str">
        <f t="shared" si="7"/>
        <v>plays</v>
      </c>
    </row>
    <row r="36" spans="1:22" ht="31.5" x14ac:dyDescent="0.25">
      <c r="A36">
        <v>34</v>
      </c>
      <c r="B36" t="s">
        <v>111</v>
      </c>
      <c r="C36" s="2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t="str">
        <f t="shared" si="0"/>
        <v>03:  5,000 to 9,999</v>
      </c>
      <c r="P36">
        <f t="shared" si="1"/>
        <v>150.80645161290323</v>
      </c>
      <c r="Q36">
        <f t="shared" si="2"/>
        <v>85</v>
      </c>
      <c r="R36" s="3">
        <f t="shared" si="3"/>
        <v>42817.208333333328</v>
      </c>
      <c r="S36" s="3">
        <f t="shared" si="4"/>
        <v>42822.208333333328</v>
      </c>
      <c r="T36" s="56">
        <f t="shared" si="5"/>
        <v>5</v>
      </c>
      <c r="U36" t="str">
        <f t="shared" si="6"/>
        <v>film &amp; video</v>
      </c>
      <c r="V36" t="str">
        <f t="shared" si="7"/>
        <v>documentary</v>
      </c>
    </row>
    <row r="37" spans="1:22" x14ac:dyDescent="0.25">
      <c r="A37">
        <v>35</v>
      </c>
      <c r="B37" t="s">
        <v>113</v>
      </c>
      <c r="C37" s="2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t="str">
        <f t="shared" si="0"/>
        <v>012:  &gt; 50,000</v>
      </c>
      <c r="P37">
        <f t="shared" si="1"/>
        <v>150.30119521912351</v>
      </c>
      <c r="Q37">
        <f t="shared" si="2"/>
        <v>95.993893129770996</v>
      </c>
      <c r="R37" s="3">
        <f t="shared" si="3"/>
        <v>43484.25</v>
      </c>
      <c r="S37" s="3">
        <f t="shared" si="4"/>
        <v>43526.25</v>
      </c>
      <c r="T37" s="56">
        <f t="shared" si="5"/>
        <v>42</v>
      </c>
      <c r="U37" t="str">
        <f t="shared" si="6"/>
        <v>film &amp; video</v>
      </c>
      <c r="V37" t="str">
        <f t="shared" si="7"/>
        <v>drama</v>
      </c>
    </row>
    <row r="38" spans="1:22" x14ac:dyDescent="0.25">
      <c r="A38">
        <v>36</v>
      </c>
      <c r="B38" t="s">
        <v>115</v>
      </c>
      <c r="C38" s="2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t="str">
        <f t="shared" si="0"/>
        <v>01:  &lt;1,000</v>
      </c>
      <c r="P38">
        <f t="shared" si="1"/>
        <v>157.28571428571431</v>
      </c>
      <c r="Q38">
        <f t="shared" si="2"/>
        <v>68.8125</v>
      </c>
      <c r="R38" s="3">
        <f t="shared" si="3"/>
        <v>40600.25</v>
      </c>
      <c r="S38" s="3">
        <f t="shared" si="4"/>
        <v>40625.208333333336</v>
      </c>
      <c r="T38" s="56">
        <f t="shared" si="5"/>
        <v>25</v>
      </c>
      <c r="U38" t="str">
        <f t="shared" si="6"/>
        <v>theater</v>
      </c>
      <c r="V38" t="str">
        <f t="shared" si="7"/>
        <v>plays</v>
      </c>
    </row>
    <row r="39" spans="1:22" ht="31.5" x14ac:dyDescent="0.25">
      <c r="A39">
        <v>37</v>
      </c>
      <c r="B39" t="s">
        <v>117</v>
      </c>
      <c r="C39" s="2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t="str">
        <f t="shared" si="0"/>
        <v>03:  5,000 to 9,999</v>
      </c>
      <c r="P39">
        <f t="shared" si="1"/>
        <v>139.98765432098764</v>
      </c>
      <c r="Q39">
        <f t="shared" si="2"/>
        <v>105.97196261682242</v>
      </c>
      <c r="R39" s="3">
        <f t="shared" si="3"/>
        <v>43744.208333333328</v>
      </c>
      <c r="S39" s="3">
        <f t="shared" si="4"/>
        <v>43777.25</v>
      </c>
      <c r="T39" s="56">
        <f t="shared" si="5"/>
        <v>33</v>
      </c>
      <c r="U39" t="str">
        <f t="shared" si="6"/>
        <v>publishing</v>
      </c>
      <c r="V39" t="str">
        <f t="shared" si="7"/>
        <v>fiction</v>
      </c>
    </row>
    <row r="40" spans="1:22" x14ac:dyDescent="0.25">
      <c r="A40">
        <v>38</v>
      </c>
      <c r="B40" t="s">
        <v>120</v>
      </c>
      <c r="C40" s="2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t="str">
        <f t="shared" si="0"/>
        <v>02:  1,000 to 4,999</v>
      </c>
      <c r="P40">
        <f t="shared" si="1"/>
        <v>325.32258064516128</v>
      </c>
      <c r="Q40">
        <f t="shared" si="2"/>
        <v>75.261194029850742</v>
      </c>
      <c r="R40" s="3">
        <f t="shared" si="3"/>
        <v>40469.208333333336</v>
      </c>
      <c r="S40" s="3">
        <f t="shared" si="4"/>
        <v>40474.208333333336</v>
      </c>
      <c r="T40" s="56">
        <f t="shared" si="5"/>
        <v>5</v>
      </c>
      <c r="U40" t="str">
        <f t="shared" si="6"/>
        <v>photography</v>
      </c>
      <c r="V40" t="str">
        <f t="shared" si="7"/>
        <v>photography books</v>
      </c>
    </row>
    <row r="41" spans="1:22" x14ac:dyDescent="0.25">
      <c r="A41">
        <v>39</v>
      </c>
      <c r="B41" t="s">
        <v>123</v>
      </c>
      <c r="C41" s="2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t="str">
        <f t="shared" si="0"/>
        <v>03:  5,000 to 9,999</v>
      </c>
      <c r="P41">
        <f t="shared" si="1"/>
        <v>50.777777777777779</v>
      </c>
      <c r="Q41">
        <f t="shared" si="2"/>
        <v>57.125</v>
      </c>
      <c r="R41" s="3">
        <f t="shared" si="3"/>
        <v>41330.25</v>
      </c>
      <c r="S41" s="3">
        <f t="shared" si="4"/>
        <v>41344.208333333336</v>
      </c>
      <c r="T41" s="56">
        <f t="shared" si="5"/>
        <v>14</v>
      </c>
      <c r="U41" t="str">
        <f t="shared" si="6"/>
        <v>theater</v>
      </c>
      <c r="V41" t="str">
        <f t="shared" si="7"/>
        <v>plays</v>
      </c>
    </row>
    <row r="42" spans="1:22" x14ac:dyDescent="0.25">
      <c r="A42">
        <v>40</v>
      </c>
      <c r="B42" t="s">
        <v>125</v>
      </c>
      <c r="C42" s="2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t="str">
        <f t="shared" si="0"/>
        <v>03:  5,000 to 9,999</v>
      </c>
      <c r="P42">
        <f t="shared" si="1"/>
        <v>169.06818181818181</v>
      </c>
      <c r="Q42">
        <f t="shared" si="2"/>
        <v>75.141414141414145</v>
      </c>
      <c r="R42" s="3">
        <f t="shared" si="3"/>
        <v>40334.208333333336</v>
      </c>
      <c r="S42" s="3">
        <f t="shared" si="4"/>
        <v>40353.208333333336</v>
      </c>
      <c r="T42" s="56">
        <f t="shared" si="5"/>
        <v>19</v>
      </c>
      <c r="U42" t="str">
        <f t="shared" si="6"/>
        <v>technology</v>
      </c>
      <c r="V42" t="str">
        <f t="shared" si="7"/>
        <v>wearables</v>
      </c>
    </row>
    <row r="43" spans="1:22" x14ac:dyDescent="0.25">
      <c r="A43">
        <v>41</v>
      </c>
      <c r="B43" t="s">
        <v>127</v>
      </c>
      <c r="C43" s="2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t="str">
        <f t="shared" si="0"/>
        <v>03:  5,000 to 9,999</v>
      </c>
      <c r="P43">
        <f t="shared" si="1"/>
        <v>212.92857142857144</v>
      </c>
      <c r="Q43">
        <f t="shared" si="2"/>
        <v>107.42342342342343</v>
      </c>
      <c r="R43" s="3">
        <f t="shared" si="3"/>
        <v>41156.208333333336</v>
      </c>
      <c r="S43" s="3">
        <f t="shared" si="4"/>
        <v>41182.208333333336</v>
      </c>
      <c r="T43" s="56">
        <f t="shared" si="5"/>
        <v>26</v>
      </c>
      <c r="U43" t="str">
        <f t="shared" si="6"/>
        <v>music</v>
      </c>
      <c r="V43" t="str">
        <f t="shared" si="7"/>
        <v>rock</v>
      </c>
    </row>
    <row r="44" spans="1:22" x14ac:dyDescent="0.25">
      <c r="A44">
        <v>42</v>
      </c>
      <c r="B44" t="s">
        <v>129</v>
      </c>
      <c r="C44" s="2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t="str">
        <f t="shared" si="0"/>
        <v>02:  1,000 to 4,999</v>
      </c>
      <c r="P44">
        <f t="shared" si="1"/>
        <v>443.94444444444446</v>
      </c>
      <c r="Q44">
        <f t="shared" si="2"/>
        <v>35.995495495495497</v>
      </c>
      <c r="R44" s="3">
        <f t="shared" si="3"/>
        <v>40728.208333333336</v>
      </c>
      <c r="S44" s="3">
        <f t="shared" si="4"/>
        <v>40737.208333333336</v>
      </c>
      <c r="T44" s="56">
        <f t="shared" si="5"/>
        <v>9</v>
      </c>
      <c r="U44" t="str">
        <f t="shared" si="6"/>
        <v>food</v>
      </c>
      <c r="V44" t="str">
        <f t="shared" si="7"/>
        <v>food trucks</v>
      </c>
    </row>
    <row r="45" spans="1:22" x14ac:dyDescent="0.25">
      <c r="A45">
        <v>43</v>
      </c>
      <c r="B45" t="s">
        <v>131</v>
      </c>
      <c r="C45" s="2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t="str">
        <f t="shared" si="0"/>
        <v>012:  &gt; 50,000</v>
      </c>
      <c r="P45">
        <f t="shared" si="1"/>
        <v>185.9390243902439</v>
      </c>
      <c r="Q45">
        <f t="shared" si="2"/>
        <v>26.998873148744366</v>
      </c>
      <c r="R45" s="3">
        <f t="shared" si="3"/>
        <v>41844.208333333336</v>
      </c>
      <c r="S45" s="3">
        <f t="shared" si="4"/>
        <v>41860.208333333336</v>
      </c>
      <c r="T45" s="56">
        <f t="shared" si="5"/>
        <v>16</v>
      </c>
      <c r="U45" t="str">
        <f t="shared" si="6"/>
        <v>publishing</v>
      </c>
      <c r="V45" t="str">
        <f t="shared" si="7"/>
        <v>radio &amp; podcasts</v>
      </c>
    </row>
    <row r="46" spans="1:22" x14ac:dyDescent="0.25">
      <c r="A46">
        <v>44</v>
      </c>
      <c r="B46" t="s">
        <v>134</v>
      </c>
      <c r="C46" s="2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t="str">
        <f t="shared" si="0"/>
        <v>02:  1,000 to 4,999</v>
      </c>
      <c r="P46">
        <f t="shared" si="1"/>
        <v>658.8125</v>
      </c>
      <c r="Q46">
        <f t="shared" si="2"/>
        <v>107.56122448979592</v>
      </c>
      <c r="R46" s="3">
        <f t="shared" si="3"/>
        <v>43541.208333333328</v>
      </c>
      <c r="S46" s="3">
        <f t="shared" si="4"/>
        <v>43542.208333333328</v>
      </c>
      <c r="T46" s="56">
        <f t="shared" si="5"/>
        <v>1</v>
      </c>
      <c r="U46" t="str">
        <f t="shared" si="6"/>
        <v>publishing</v>
      </c>
      <c r="V46" t="str">
        <f t="shared" si="7"/>
        <v>fiction</v>
      </c>
    </row>
    <row r="47" spans="1:22" ht="31.5" x14ac:dyDescent="0.25">
      <c r="A47">
        <v>45</v>
      </c>
      <c r="B47" t="s">
        <v>136</v>
      </c>
      <c r="C47" s="2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t="str">
        <f t="shared" si="0"/>
        <v>03:  5,000 to 9,999</v>
      </c>
      <c r="P47">
        <f t="shared" si="1"/>
        <v>47.684210526315788</v>
      </c>
      <c r="Q47">
        <f t="shared" si="2"/>
        <v>94.375</v>
      </c>
      <c r="R47" s="3">
        <f t="shared" si="3"/>
        <v>42676.208333333328</v>
      </c>
      <c r="S47" s="3">
        <f t="shared" si="4"/>
        <v>42691.25</v>
      </c>
      <c r="T47" s="56">
        <f t="shared" si="5"/>
        <v>15</v>
      </c>
      <c r="U47" t="str">
        <f t="shared" si="6"/>
        <v>theater</v>
      </c>
      <c r="V47" t="str">
        <f t="shared" si="7"/>
        <v>plays</v>
      </c>
    </row>
    <row r="48" spans="1:22" x14ac:dyDescent="0.25">
      <c r="A48">
        <v>46</v>
      </c>
      <c r="B48" t="s">
        <v>138</v>
      </c>
      <c r="C48" s="2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t="str">
        <f t="shared" si="0"/>
        <v>02:  1,000 to 4,999</v>
      </c>
      <c r="P48">
        <f t="shared" si="1"/>
        <v>114.78378378378378</v>
      </c>
      <c r="Q48">
        <f t="shared" si="2"/>
        <v>46.163043478260867</v>
      </c>
      <c r="R48" s="3">
        <f t="shared" si="3"/>
        <v>40367.208333333336</v>
      </c>
      <c r="S48" s="3">
        <f t="shared" si="4"/>
        <v>40390.208333333336</v>
      </c>
      <c r="T48" s="56">
        <f t="shared" si="5"/>
        <v>23</v>
      </c>
      <c r="U48" t="str">
        <f t="shared" si="6"/>
        <v>music</v>
      </c>
      <c r="V48" t="str">
        <f t="shared" si="7"/>
        <v>rock</v>
      </c>
    </row>
    <row r="49" spans="1:22" x14ac:dyDescent="0.25">
      <c r="A49">
        <v>47</v>
      </c>
      <c r="B49" t="s">
        <v>140</v>
      </c>
      <c r="C49" s="2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t="str">
        <f t="shared" si="0"/>
        <v>02:  1,000 to 4,999</v>
      </c>
      <c r="P49">
        <f t="shared" si="1"/>
        <v>475.26666666666665</v>
      </c>
      <c r="Q49">
        <f t="shared" si="2"/>
        <v>47.845637583892618</v>
      </c>
      <c r="R49" s="3">
        <f t="shared" si="3"/>
        <v>41727.208333333336</v>
      </c>
      <c r="S49" s="3">
        <f t="shared" si="4"/>
        <v>41757.208333333336</v>
      </c>
      <c r="T49" s="56">
        <f t="shared" si="5"/>
        <v>30</v>
      </c>
      <c r="U49" t="str">
        <f t="shared" si="6"/>
        <v>theater</v>
      </c>
      <c r="V49" t="str">
        <f t="shared" si="7"/>
        <v>plays</v>
      </c>
    </row>
    <row r="50" spans="1:22" x14ac:dyDescent="0.25">
      <c r="A50">
        <v>48</v>
      </c>
      <c r="B50" t="s">
        <v>142</v>
      </c>
      <c r="C50" s="2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t="str">
        <f t="shared" si="0"/>
        <v>08:  30,000 to 34,999</v>
      </c>
      <c r="P50">
        <f t="shared" si="1"/>
        <v>386.97297297297297</v>
      </c>
      <c r="Q50">
        <f t="shared" si="2"/>
        <v>53.007815713698065</v>
      </c>
      <c r="R50" s="3">
        <f t="shared" si="3"/>
        <v>42180.208333333328</v>
      </c>
      <c r="S50" s="3">
        <f t="shared" si="4"/>
        <v>42192.208333333328</v>
      </c>
      <c r="T50" s="56">
        <f t="shared" si="5"/>
        <v>12</v>
      </c>
      <c r="U50" t="str">
        <f t="shared" si="6"/>
        <v>theater</v>
      </c>
      <c r="V50" t="str">
        <f t="shared" si="7"/>
        <v>plays</v>
      </c>
    </row>
    <row r="51" spans="1:22" x14ac:dyDescent="0.25">
      <c r="A51">
        <v>49</v>
      </c>
      <c r="B51" t="s">
        <v>144</v>
      </c>
      <c r="C51" s="2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t="str">
        <f t="shared" si="0"/>
        <v>03:  5,000 to 9,999</v>
      </c>
      <c r="P51">
        <f t="shared" si="1"/>
        <v>189.625</v>
      </c>
      <c r="Q51">
        <f t="shared" si="2"/>
        <v>45.059405940594061</v>
      </c>
      <c r="R51" s="3">
        <f t="shared" si="3"/>
        <v>43758.208333333328</v>
      </c>
      <c r="S51" s="3">
        <f t="shared" si="4"/>
        <v>43803.25</v>
      </c>
      <c r="T51" s="56">
        <f t="shared" si="5"/>
        <v>45</v>
      </c>
      <c r="U51" t="str">
        <f t="shared" si="6"/>
        <v>music</v>
      </c>
      <c r="V51" t="str">
        <f t="shared" si="7"/>
        <v>rock</v>
      </c>
    </row>
    <row r="52" spans="1:22" ht="31.5" x14ac:dyDescent="0.25">
      <c r="A52">
        <v>50</v>
      </c>
      <c r="B52" t="s">
        <v>146</v>
      </c>
      <c r="C52" s="2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t="str">
        <f t="shared" si="0"/>
        <v>01:  &lt;1,000</v>
      </c>
      <c r="P52">
        <f t="shared" si="1"/>
        <v>2</v>
      </c>
      <c r="Q52">
        <f t="shared" si="2"/>
        <v>2</v>
      </c>
      <c r="R52" s="3">
        <f t="shared" si="3"/>
        <v>41487.208333333336</v>
      </c>
      <c r="S52" s="3">
        <f t="shared" si="4"/>
        <v>41515.208333333336</v>
      </c>
      <c r="T52" s="56">
        <f t="shared" si="5"/>
        <v>28</v>
      </c>
      <c r="U52" t="str">
        <f t="shared" si="6"/>
        <v>music</v>
      </c>
      <c r="V52" t="str">
        <f t="shared" si="7"/>
        <v>metal</v>
      </c>
    </row>
    <row r="53" spans="1:22" x14ac:dyDescent="0.25">
      <c r="A53">
        <v>51</v>
      </c>
      <c r="B53" t="s">
        <v>149</v>
      </c>
      <c r="C53" s="2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t="str">
        <f t="shared" si="0"/>
        <v>012:  &gt; 50,000</v>
      </c>
      <c r="P53">
        <f t="shared" si="1"/>
        <v>91.867805186590772</v>
      </c>
      <c r="Q53">
        <f t="shared" si="2"/>
        <v>99.006816632583508</v>
      </c>
      <c r="R53" s="3">
        <f t="shared" si="3"/>
        <v>40995.208333333336</v>
      </c>
      <c r="S53" s="3">
        <f t="shared" si="4"/>
        <v>41011.208333333336</v>
      </c>
      <c r="T53" s="56">
        <f t="shared" si="5"/>
        <v>16</v>
      </c>
      <c r="U53" t="str">
        <f t="shared" si="6"/>
        <v>technology</v>
      </c>
      <c r="V53" t="str">
        <f t="shared" si="7"/>
        <v>wearables</v>
      </c>
    </row>
    <row r="54" spans="1:22" x14ac:dyDescent="0.25">
      <c r="A54">
        <v>52</v>
      </c>
      <c r="B54" t="s">
        <v>151</v>
      </c>
      <c r="C54" s="2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t="str">
        <f t="shared" si="0"/>
        <v>03:  5,000 to 9,999</v>
      </c>
      <c r="P54">
        <f t="shared" si="1"/>
        <v>34.152777777777779</v>
      </c>
      <c r="Q54">
        <f t="shared" si="2"/>
        <v>32.786666666666669</v>
      </c>
      <c r="R54" s="3">
        <f t="shared" si="3"/>
        <v>40436.208333333336</v>
      </c>
      <c r="S54" s="3">
        <f t="shared" si="4"/>
        <v>40440.208333333336</v>
      </c>
      <c r="T54" s="56">
        <f t="shared" si="5"/>
        <v>4</v>
      </c>
      <c r="U54" t="str">
        <f t="shared" si="6"/>
        <v>theater</v>
      </c>
      <c r="V54" t="str">
        <f t="shared" si="7"/>
        <v>plays</v>
      </c>
    </row>
    <row r="55" spans="1:22" x14ac:dyDescent="0.25">
      <c r="A55">
        <v>53</v>
      </c>
      <c r="B55" t="s">
        <v>153</v>
      </c>
      <c r="C55" s="2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t="str">
        <f t="shared" si="0"/>
        <v>03:  5,000 to 9,999</v>
      </c>
      <c r="P55">
        <f t="shared" si="1"/>
        <v>140.40909090909091</v>
      </c>
      <c r="Q55">
        <f t="shared" si="2"/>
        <v>59.119617224880386</v>
      </c>
      <c r="R55" s="3">
        <f t="shared" si="3"/>
        <v>41779.208333333336</v>
      </c>
      <c r="S55" s="3">
        <f t="shared" si="4"/>
        <v>41818.208333333336</v>
      </c>
      <c r="T55" s="56">
        <f t="shared" si="5"/>
        <v>39</v>
      </c>
      <c r="U55" t="str">
        <f t="shared" si="6"/>
        <v>film &amp; video</v>
      </c>
      <c r="V55" t="str">
        <f t="shared" si="7"/>
        <v>drama</v>
      </c>
    </row>
    <row r="56" spans="1:22" ht="31.5" x14ac:dyDescent="0.25">
      <c r="A56">
        <v>54</v>
      </c>
      <c r="B56" t="s">
        <v>155</v>
      </c>
      <c r="C56" s="2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t="str">
        <f t="shared" si="0"/>
        <v>03:  5,000 to 9,999</v>
      </c>
      <c r="P56">
        <f t="shared" si="1"/>
        <v>89.86666666666666</v>
      </c>
      <c r="Q56">
        <f t="shared" si="2"/>
        <v>44.93333333333333</v>
      </c>
      <c r="R56" s="3">
        <f t="shared" si="3"/>
        <v>43170.25</v>
      </c>
      <c r="S56" s="3">
        <f t="shared" si="4"/>
        <v>43176.208333333328</v>
      </c>
      <c r="T56" s="56">
        <f t="shared" si="5"/>
        <v>6</v>
      </c>
      <c r="U56" t="str">
        <f t="shared" si="6"/>
        <v>technology</v>
      </c>
      <c r="V56" t="str">
        <f t="shared" si="7"/>
        <v>wearables</v>
      </c>
    </row>
    <row r="57" spans="1:22" ht="31.5" x14ac:dyDescent="0.25">
      <c r="A57">
        <v>55</v>
      </c>
      <c r="B57" t="s">
        <v>157</v>
      </c>
      <c r="C57" s="2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t="str">
        <f t="shared" si="0"/>
        <v>03:  5,000 to 9,999</v>
      </c>
      <c r="P57">
        <f t="shared" si="1"/>
        <v>177.96969696969697</v>
      </c>
      <c r="Q57">
        <f t="shared" si="2"/>
        <v>89.664122137404576</v>
      </c>
      <c r="R57" s="3">
        <f t="shared" si="3"/>
        <v>43311.208333333328</v>
      </c>
      <c r="S57" s="3">
        <f t="shared" si="4"/>
        <v>43316.208333333328</v>
      </c>
      <c r="T57" s="56">
        <f t="shared" si="5"/>
        <v>5</v>
      </c>
      <c r="U57" t="str">
        <f t="shared" si="6"/>
        <v>music</v>
      </c>
      <c r="V57" t="str">
        <f t="shared" si="7"/>
        <v>jazz</v>
      </c>
    </row>
    <row r="58" spans="1:22" ht="31.5" x14ac:dyDescent="0.25">
      <c r="A58">
        <v>56</v>
      </c>
      <c r="B58" t="s">
        <v>160</v>
      </c>
      <c r="C58" s="2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t="str">
        <f t="shared" si="0"/>
        <v>03:  5,000 to 9,999</v>
      </c>
      <c r="P58">
        <f t="shared" si="1"/>
        <v>143.66249999999999</v>
      </c>
      <c r="Q58">
        <f t="shared" si="2"/>
        <v>70.079268292682926</v>
      </c>
      <c r="R58" s="3">
        <f t="shared" si="3"/>
        <v>42014.25</v>
      </c>
      <c r="S58" s="3">
        <f t="shared" si="4"/>
        <v>42021.25</v>
      </c>
      <c r="T58" s="56">
        <f t="shared" si="5"/>
        <v>7</v>
      </c>
      <c r="U58" t="str">
        <f t="shared" si="6"/>
        <v>technology</v>
      </c>
      <c r="V58" t="str">
        <f t="shared" si="7"/>
        <v>wearables</v>
      </c>
    </row>
    <row r="59" spans="1:22" x14ac:dyDescent="0.25">
      <c r="A59">
        <v>57</v>
      </c>
      <c r="B59" t="s">
        <v>162</v>
      </c>
      <c r="C59" s="2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t="str">
        <f t="shared" si="0"/>
        <v>02:  1,000 to 4,999</v>
      </c>
      <c r="P59">
        <f t="shared" si="1"/>
        <v>215.27586206896552</v>
      </c>
      <c r="Q59">
        <f t="shared" si="2"/>
        <v>31.059701492537314</v>
      </c>
      <c r="R59" s="3">
        <f t="shared" si="3"/>
        <v>42979.208333333328</v>
      </c>
      <c r="S59" s="3">
        <f t="shared" si="4"/>
        <v>42991.208333333328</v>
      </c>
      <c r="T59" s="56">
        <f t="shared" si="5"/>
        <v>12</v>
      </c>
      <c r="U59" t="str">
        <f t="shared" si="6"/>
        <v>games</v>
      </c>
      <c r="V59" t="str">
        <f t="shared" si="7"/>
        <v>video games</v>
      </c>
    </row>
    <row r="60" spans="1:22" x14ac:dyDescent="0.25">
      <c r="A60">
        <v>58</v>
      </c>
      <c r="B60" t="s">
        <v>164</v>
      </c>
      <c r="C60" s="2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t="str">
        <f t="shared" si="0"/>
        <v>02:  1,000 to 4,999</v>
      </c>
      <c r="P60">
        <f t="shared" si="1"/>
        <v>227.11111111111114</v>
      </c>
      <c r="Q60">
        <f t="shared" si="2"/>
        <v>29.061611374407583</v>
      </c>
      <c r="R60" s="3">
        <f t="shared" si="3"/>
        <v>42268.208333333328</v>
      </c>
      <c r="S60" s="3">
        <f t="shared" si="4"/>
        <v>42281.208333333328</v>
      </c>
      <c r="T60" s="56">
        <f t="shared" si="5"/>
        <v>13</v>
      </c>
      <c r="U60" t="str">
        <f t="shared" si="6"/>
        <v>theater</v>
      </c>
      <c r="V60" t="str">
        <f t="shared" si="7"/>
        <v>plays</v>
      </c>
    </row>
    <row r="61" spans="1:22" x14ac:dyDescent="0.25">
      <c r="A61">
        <v>59</v>
      </c>
      <c r="B61" t="s">
        <v>166</v>
      </c>
      <c r="C61" s="2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t="str">
        <f t="shared" si="0"/>
        <v>02:  1,000 to 4,999</v>
      </c>
      <c r="P61">
        <f t="shared" si="1"/>
        <v>275.07142857142861</v>
      </c>
      <c r="Q61">
        <f t="shared" si="2"/>
        <v>30.0859375</v>
      </c>
      <c r="R61" s="3">
        <f t="shared" si="3"/>
        <v>42898.208333333328</v>
      </c>
      <c r="S61" s="3">
        <f t="shared" si="4"/>
        <v>42913.208333333328</v>
      </c>
      <c r="T61" s="56">
        <f t="shared" si="5"/>
        <v>15</v>
      </c>
      <c r="U61" t="str">
        <f t="shared" si="6"/>
        <v>theater</v>
      </c>
      <c r="V61" t="str">
        <f t="shared" si="7"/>
        <v>plays</v>
      </c>
    </row>
    <row r="62" spans="1:22" x14ac:dyDescent="0.25">
      <c r="A62">
        <v>60</v>
      </c>
      <c r="B62" t="s">
        <v>168</v>
      </c>
      <c r="C62" s="2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t="str">
        <f t="shared" si="0"/>
        <v>012:  &gt; 50,000</v>
      </c>
      <c r="P62">
        <f t="shared" si="1"/>
        <v>144.37048832271762</v>
      </c>
      <c r="Q62">
        <f t="shared" si="2"/>
        <v>84.998125000000002</v>
      </c>
      <c r="R62" s="3">
        <f t="shared" si="3"/>
        <v>41107.208333333336</v>
      </c>
      <c r="S62" s="3">
        <f t="shared" si="4"/>
        <v>41110.208333333336</v>
      </c>
      <c r="T62" s="56">
        <f t="shared" si="5"/>
        <v>3</v>
      </c>
      <c r="U62" t="str">
        <f t="shared" si="6"/>
        <v>theater</v>
      </c>
      <c r="V62" t="str">
        <f t="shared" si="7"/>
        <v>plays</v>
      </c>
    </row>
    <row r="63" spans="1:22" ht="31.5" x14ac:dyDescent="0.25">
      <c r="A63">
        <v>61</v>
      </c>
      <c r="B63" t="s">
        <v>170</v>
      </c>
      <c r="C63" s="2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t="str">
        <f t="shared" si="0"/>
        <v>012:  &gt; 50,000</v>
      </c>
      <c r="P63">
        <f t="shared" si="1"/>
        <v>92.74598393574297</v>
      </c>
      <c r="Q63">
        <f t="shared" si="2"/>
        <v>82.001775410563695</v>
      </c>
      <c r="R63" s="3">
        <f t="shared" si="3"/>
        <v>40595.25</v>
      </c>
      <c r="S63" s="3">
        <f t="shared" si="4"/>
        <v>40635.208333333336</v>
      </c>
      <c r="T63" s="56">
        <f t="shared" si="5"/>
        <v>40</v>
      </c>
      <c r="U63" t="str">
        <f t="shared" si="6"/>
        <v>theater</v>
      </c>
      <c r="V63" t="str">
        <f t="shared" si="7"/>
        <v>plays</v>
      </c>
    </row>
    <row r="64" spans="1:22" x14ac:dyDescent="0.25">
      <c r="A64">
        <v>62</v>
      </c>
      <c r="B64" t="s">
        <v>172</v>
      </c>
      <c r="C64" s="2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t="str">
        <f t="shared" si="0"/>
        <v>02:  1,000 to 4,999</v>
      </c>
      <c r="P64">
        <f t="shared" si="1"/>
        <v>722.6</v>
      </c>
      <c r="Q64">
        <f t="shared" si="2"/>
        <v>58.040160642570278</v>
      </c>
      <c r="R64" s="3">
        <f t="shared" si="3"/>
        <v>42160.208333333328</v>
      </c>
      <c r="S64" s="3">
        <f t="shared" si="4"/>
        <v>42161.208333333328</v>
      </c>
      <c r="T64" s="56">
        <f t="shared" si="5"/>
        <v>1</v>
      </c>
      <c r="U64" t="str">
        <f t="shared" si="6"/>
        <v>technology</v>
      </c>
      <c r="V64" t="str">
        <f t="shared" si="7"/>
        <v>web</v>
      </c>
    </row>
    <row r="65" spans="1:22" x14ac:dyDescent="0.25">
      <c r="A65">
        <v>63</v>
      </c>
      <c r="B65" t="s">
        <v>174</v>
      </c>
      <c r="C65" s="2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t="str">
        <f t="shared" si="0"/>
        <v>02:  1,000 to 4,999</v>
      </c>
      <c r="P65">
        <f t="shared" si="1"/>
        <v>11.851063829787234</v>
      </c>
      <c r="Q65">
        <f t="shared" si="2"/>
        <v>111.4</v>
      </c>
      <c r="R65" s="3">
        <f t="shared" si="3"/>
        <v>42853.208333333328</v>
      </c>
      <c r="S65" s="3">
        <f t="shared" si="4"/>
        <v>42859.208333333328</v>
      </c>
      <c r="T65" s="56">
        <f t="shared" si="5"/>
        <v>6</v>
      </c>
      <c r="U65" t="str">
        <f t="shared" si="6"/>
        <v>theater</v>
      </c>
      <c r="V65" t="str">
        <f t="shared" si="7"/>
        <v>plays</v>
      </c>
    </row>
    <row r="66" spans="1:22" x14ac:dyDescent="0.25">
      <c r="A66">
        <v>64</v>
      </c>
      <c r="B66" t="s">
        <v>176</v>
      </c>
      <c r="C66" s="2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t="str">
        <f t="shared" si="0"/>
        <v>02:  1,000 to 4,999</v>
      </c>
      <c r="P66">
        <f t="shared" si="1"/>
        <v>97.642857142857139</v>
      </c>
      <c r="Q66">
        <f t="shared" si="2"/>
        <v>71.94736842105263</v>
      </c>
      <c r="R66" s="3">
        <f t="shared" si="3"/>
        <v>43283.208333333328</v>
      </c>
      <c r="S66" s="3">
        <f t="shared" si="4"/>
        <v>43298.208333333328</v>
      </c>
      <c r="T66" s="56">
        <f t="shared" si="5"/>
        <v>15</v>
      </c>
      <c r="U66" t="str">
        <f t="shared" si="6"/>
        <v>technology</v>
      </c>
      <c r="V66" t="str">
        <f t="shared" si="7"/>
        <v>web</v>
      </c>
    </row>
    <row r="67" spans="1:22" x14ac:dyDescent="0.25">
      <c r="A67">
        <v>65</v>
      </c>
      <c r="B67" t="s">
        <v>178</v>
      </c>
      <c r="C67" s="2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t="str">
        <f t="shared" ref="O67:O130" si="8">IF(D67&lt;1000,"01:  &lt;1,000",
IF(D67&lt;=4999,"02:  1,000 to 4,999",
IF(D67&lt;=9999,"03:  5,000 to 9,999",
IF(D67&lt;=14999,"04:  10,000 to 14,999",
IF(D67&lt;=19999,"05:  15,000 to 19,999",
IF(D67&lt;=24999,"06:  20,000 to 24,999",
IF(D67&lt;=29999,"07:  25,000 to 29,999",
IF(D67&lt;=34999,"08:  30,000 to 34,999",
IF(D67&lt;=39999,"09:  35,000 to 39,999",
IF(D67&lt;=44999,"010:  40,000 to 44,999",
IF(D67&lt;=49999,"011:  45,000 to 49,999",
"012:  &gt; 50,000")))))))))))</f>
        <v>03:  5,000 to 9,999</v>
      </c>
      <c r="P67">
        <f t="shared" ref="P67:P130" si="9">IFERROR((E67/D67)*100,"NA")</f>
        <v>236.14754098360655</v>
      </c>
      <c r="Q67">
        <f t="shared" ref="Q67:Q130" si="10">IFERROR(E67/G67,"NA")</f>
        <v>61.038135593220339</v>
      </c>
      <c r="R67" s="3">
        <f t="shared" ref="R67:R130" si="11">(J67/86400)+DATE(1970,1,1)</f>
        <v>40570.25</v>
      </c>
      <c r="S67" s="3">
        <f t="shared" ref="S67:S130" si="12">(K67/86400)+DATE(1970,1,1)</f>
        <v>40577.25</v>
      </c>
      <c r="T67" s="56">
        <f t="shared" ref="T67:T130" si="13">_xlfn.DAYS(S67,R67)</f>
        <v>7</v>
      </c>
      <c r="U67" t="str">
        <f t="shared" ref="U67:U130" si="14">LEFT(N67,SEARCH("/",N67)-1)</f>
        <v>theater</v>
      </c>
      <c r="V67" t="str">
        <f t="shared" ref="V67:V130" si="15">RIGHT(N67,LEN(N67)-SEARCH("/",N67))</f>
        <v>plays</v>
      </c>
    </row>
    <row r="68" spans="1:22" x14ac:dyDescent="0.25">
      <c r="A68">
        <v>66</v>
      </c>
      <c r="B68" t="s">
        <v>180</v>
      </c>
      <c r="C68" s="2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t="str">
        <f t="shared" si="8"/>
        <v>02:  1,000 to 4,999</v>
      </c>
      <c r="P68">
        <f t="shared" si="9"/>
        <v>45.068965517241381</v>
      </c>
      <c r="Q68">
        <f t="shared" si="10"/>
        <v>108.91666666666667</v>
      </c>
      <c r="R68" s="3">
        <f t="shared" si="11"/>
        <v>42102.208333333328</v>
      </c>
      <c r="S68" s="3">
        <f t="shared" si="12"/>
        <v>42107.208333333328</v>
      </c>
      <c r="T68" s="56">
        <f t="shared" si="13"/>
        <v>5</v>
      </c>
      <c r="U68" t="str">
        <f t="shared" si="14"/>
        <v>theater</v>
      </c>
      <c r="V68" t="str">
        <f t="shared" si="15"/>
        <v>plays</v>
      </c>
    </row>
    <row r="69" spans="1:22" ht="31.5" x14ac:dyDescent="0.25">
      <c r="A69">
        <v>67</v>
      </c>
      <c r="B69" t="s">
        <v>182</v>
      </c>
      <c r="C69" s="2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t="str">
        <f t="shared" si="8"/>
        <v>012:  &gt; 50,000</v>
      </c>
      <c r="P69">
        <f t="shared" si="9"/>
        <v>162.38567493112947</v>
      </c>
      <c r="Q69">
        <f t="shared" si="10"/>
        <v>29.001722017220171</v>
      </c>
      <c r="R69" s="3">
        <f t="shared" si="11"/>
        <v>40203.25</v>
      </c>
      <c r="S69" s="3">
        <f t="shared" si="12"/>
        <v>40208.25</v>
      </c>
      <c r="T69" s="56">
        <f t="shared" si="13"/>
        <v>5</v>
      </c>
      <c r="U69" t="str">
        <f t="shared" si="14"/>
        <v>technology</v>
      </c>
      <c r="V69" t="str">
        <f t="shared" si="15"/>
        <v>wearables</v>
      </c>
    </row>
    <row r="70" spans="1:22" x14ac:dyDescent="0.25">
      <c r="A70">
        <v>68</v>
      </c>
      <c r="B70" t="s">
        <v>184</v>
      </c>
      <c r="C70" s="2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t="str">
        <f t="shared" si="8"/>
        <v>03:  5,000 to 9,999</v>
      </c>
      <c r="P70">
        <f t="shared" si="9"/>
        <v>254.52631578947367</v>
      </c>
      <c r="Q70">
        <f t="shared" si="10"/>
        <v>58.975609756097562</v>
      </c>
      <c r="R70" s="3">
        <f t="shared" si="11"/>
        <v>42943.208333333328</v>
      </c>
      <c r="S70" s="3">
        <f t="shared" si="12"/>
        <v>42990.208333333328</v>
      </c>
      <c r="T70" s="56">
        <f t="shared" si="13"/>
        <v>47</v>
      </c>
      <c r="U70" t="str">
        <f t="shared" si="14"/>
        <v>theater</v>
      </c>
      <c r="V70" t="str">
        <f t="shared" si="15"/>
        <v>plays</v>
      </c>
    </row>
    <row r="71" spans="1:22" x14ac:dyDescent="0.25">
      <c r="A71">
        <v>69</v>
      </c>
      <c r="B71" t="s">
        <v>186</v>
      </c>
      <c r="C71" s="2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t="str">
        <f t="shared" si="8"/>
        <v>03:  5,000 to 9,999</v>
      </c>
      <c r="P71">
        <f t="shared" si="9"/>
        <v>24.063291139240505</v>
      </c>
      <c r="Q71">
        <f t="shared" si="10"/>
        <v>111.82352941176471</v>
      </c>
      <c r="R71" s="3">
        <f t="shared" si="11"/>
        <v>40531.25</v>
      </c>
      <c r="S71" s="3">
        <f t="shared" si="12"/>
        <v>40565.25</v>
      </c>
      <c r="T71" s="56">
        <f t="shared" si="13"/>
        <v>34</v>
      </c>
      <c r="U71" t="str">
        <f t="shared" si="14"/>
        <v>theater</v>
      </c>
      <c r="V71" t="str">
        <f t="shared" si="15"/>
        <v>plays</v>
      </c>
    </row>
    <row r="72" spans="1:22" x14ac:dyDescent="0.25">
      <c r="A72">
        <v>70</v>
      </c>
      <c r="B72" t="s">
        <v>188</v>
      </c>
      <c r="C72" s="2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t="str">
        <f t="shared" si="8"/>
        <v>012:  &gt; 50,000</v>
      </c>
      <c r="P72">
        <f t="shared" si="9"/>
        <v>123.74140625000001</v>
      </c>
      <c r="Q72">
        <f t="shared" si="10"/>
        <v>63.995555555555555</v>
      </c>
      <c r="R72" s="3">
        <f t="shared" si="11"/>
        <v>40484.208333333336</v>
      </c>
      <c r="S72" s="3">
        <f t="shared" si="12"/>
        <v>40533.25</v>
      </c>
      <c r="T72" s="56">
        <f t="shared" si="13"/>
        <v>49</v>
      </c>
      <c r="U72" t="str">
        <f t="shared" si="14"/>
        <v>theater</v>
      </c>
      <c r="V72" t="str">
        <f t="shared" si="15"/>
        <v>plays</v>
      </c>
    </row>
    <row r="73" spans="1:22" ht="31.5" x14ac:dyDescent="0.25">
      <c r="A73">
        <v>71</v>
      </c>
      <c r="B73" t="s">
        <v>190</v>
      </c>
      <c r="C73" s="2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t="str">
        <f t="shared" si="8"/>
        <v>03:  5,000 to 9,999</v>
      </c>
      <c r="P73">
        <f t="shared" si="9"/>
        <v>108.06666666666666</v>
      </c>
      <c r="Q73">
        <f t="shared" si="10"/>
        <v>85.315789473684205</v>
      </c>
      <c r="R73" s="3">
        <f t="shared" si="11"/>
        <v>43799.25</v>
      </c>
      <c r="S73" s="3">
        <f t="shared" si="12"/>
        <v>43803.25</v>
      </c>
      <c r="T73" s="56">
        <f t="shared" si="13"/>
        <v>4</v>
      </c>
      <c r="U73" t="str">
        <f t="shared" si="14"/>
        <v>theater</v>
      </c>
      <c r="V73" t="str">
        <f t="shared" si="15"/>
        <v>plays</v>
      </c>
    </row>
    <row r="74" spans="1:22" x14ac:dyDescent="0.25">
      <c r="A74">
        <v>72</v>
      </c>
      <c r="B74" t="s">
        <v>192</v>
      </c>
      <c r="C74" s="2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t="str">
        <f t="shared" si="8"/>
        <v>01:  &lt;1,000</v>
      </c>
      <c r="P74">
        <f t="shared" si="9"/>
        <v>670.33333333333326</v>
      </c>
      <c r="Q74">
        <f t="shared" si="10"/>
        <v>74.481481481481481</v>
      </c>
      <c r="R74" s="3">
        <f t="shared" si="11"/>
        <v>42186.208333333328</v>
      </c>
      <c r="S74" s="3">
        <f t="shared" si="12"/>
        <v>42222.208333333328</v>
      </c>
      <c r="T74" s="56">
        <f t="shared" si="13"/>
        <v>36</v>
      </c>
      <c r="U74" t="str">
        <f t="shared" si="14"/>
        <v>film &amp; video</v>
      </c>
      <c r="V74" t="str">
        <f t="shared" si="15"/>
        <v>animation</v>
      </c>
    </row>
    <row r="75" spans="1:22" x14ac:dyDescent="0.25">
      <c r="A75">
        <v>73</v>
      </c>
      <c r="B75" t="s">
        <v>194</v>
      </c>
      <c r="C75" s="2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t="str">
        <f t="shared" si="8"/>
        <v>02:  1,000 to 4,999</v>
      </c>
      <c r="P75">
        <f t="shared" si="9"/>
        <v>660.92857142857144</v>
      </c>
      <c r="Q75">
        <f t="shared" si="10"/>
        <v>105.14772727272727</v>
      </c>
      <c r="R75" s="3">
        <f t="shared" si="11"/>
        <v>42701.25</v>
      </c>
      <c r="S75" s="3">
        <f t="shared" si="12"/>
        <v>42704.25</v>
      </c>
      <c r="T75" s="56">
        <f t="shared" si="13"/>
        <v>3</v>
      </c>
      <c r="U75" t="str">
        <f t="shared" si="14"/>
        <v>music</v>
      </c>
      <c r="V75" t="str">
        <f t="shared" si="15"/>
        <v>jazz</v>
      </c>
    </row>
    <row r="76" spans="1:22" x14ac:dyDescent="0.25">
      <c r="A76">
        <v>74</v>
      </c>
      <c r="B76" t="s">
        <v>196</v>
      </c>
      <c r="C76" s="2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t="str">
        <f t="shared" si="8"/>
        <v>02:  1,000 to 4,999</v>
      </c>
      <c r="P76">
        <f t="shared" si="9"/>
        <v>122.46153846153847</v>
      </c>
      <c r="Q76">
        <f t="shared" si="10"/>
        <v>56.188235294117646</v>
      </c>
      <c r="R76" s="3">
        <f t="shared" si="11"/>
        <v>42456.208333333328</v>
      </c>
      <c r="S76" s="3">
        <f t="shared" si="12"/>
        <v>42457.208333333328</v>
      </c>
      <c r="T76" s="56">
        <f t="shared" si="13"/>
        <v>1</v>
      </c>
      <c r="U76" t="str">
        <f t="shared" si="14"/>
        <v>music</v>
      </c>
      <c r="V76" t="str">
        <f t="shared" si="15"/>
        <v>metal</v>
      </c>
    </row>
    <row r="77" spans="1:22" x14ac:dyDescent="0.25">
      <c r="A77">
        <v>75</v>
      </c>
      <c r="B77" t="s">
        <v>198</v>
      </c>
      <c r="C77" s="2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t="str">
        <f t="shared" si="8"/>
        <v>03:  5,000 to 9,999</v>
      </c>
      <c r="P77">
        <f t="shared" si="9"/>
        <v>150.57731958762886</v>
      </c>
      <c r="Q77">
        <f t="shared" si="10"/>
        <v>85.917647058823533</v>
      </c>
      <c r="R77" s="3">
        <f t="shared" si="11"/>
        <v>43296.208333333328</v>
      </c>
      <c r="S77" s="3">
        <f t="shared" si="12"/>
        <v>43304.208333333328</v>
      </c>
      <c r="T77" s="56">
        <f t="shared" si="13"/>
        <v>8</v>
      </c>
      <c r="U77" t="str">
        <f t="shared" si="14"/>
        <v>photography</v>
      </c>
      <c r="V77" t="str">
        <f t="shared" si="15"/>
        <v>photography books</v>
      </c>
    </row>
    <row r="78" spans="1:22" x14ac:dyDescent="0.25">
      <c r="A78">
        <v>76</v>
      </c>
      <c r="B78" t="s">
        <v>200</v>
      </c>
      <c r="C78" s="2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t="str">
        <f t="shared" si="8"/>
        <v>012:  &gt; 50,000</v>
      </c>
      <c r="P78">
        <f t="shared" si="9"/>
        <v>78.106590724165997</v>
      </c>
      <c r="Q78">
        <f t="shared" si="10"/>
        <v>57.00296912114014</v>
      </c>
      <c r="R78" s="3">
        <f t="shared" si="11"/>
        <v>42027.25</v>
      </c>
      <c r="S78" s="3">
        <f t="shared" si="12"/>
        <v>42076.208333333328</v>
      </c>
      <c r="T78" s="56">
        <f t="shared" si="13"/>
        <v>49</v>
      </c>
      <c r="U78" t="str">
        <f t="shared" si="14"/>
        <v>theater</v>
      </c>
      <c r="V78" t="str">
        <f t="shared" si="15"/>
        <v>plays</v>
      </c>
    </row>
    <row r="79" spans="1:22" x14ac:dyDescent="0.25">
      <c r="A79">
        <v>77</v>
      </c>
      <c r="B79" t="s">
        <v>202</v>
      </c>
      <c r="C79" s="2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t="str">
        <f t="shared" si="8"/>
        <v>03:  5,000 to 9,999</v>
      </c>
      <c r="P79">
        <f t="shared" si="9"/>
        <v>46.94736842105263</v>
      </c>
      <c r="Q79">
        <f t="shared" si="10"/>
        <v>79.642857142857139</v>
      </c>
      <c r="R79" s="3">
        <f t="shared" si="11"/>
        <v>40448.208333333336</v>
      </c>
      <c r="S79" s="3">
        <f t="shared" si="12"/>
        <v>40462.208333333336</v>
      </c>
      <c r="T79" s="56">
        <f t="shared" si="13"/>
        <v>14</v>
      </c>
      <c r="U79" t="str">
        <f t="shared" si="14"/>
        <v>film &amp; video</v>
      </c>
      <c r="V79" t="str">
        <f t="shared" si="15"/>
        <v>animation</v>
      </c>
    </row>
    <row r="80" spans="1:22" x14ac:dyDescent="0.25">
      <c r="A80">
        <v>78</v>
      </c>
      <c r="B80" t="s">
        <v>204</v>
      </c>
      <c r="C80" s="2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t="str">
        <f t="shared" si="8"/>
        <v>02:  1,000 to 4,999</v>
      </c>
      <c r="P80">
        <f t="shared" si="9"/>
        <v>300.8</v>
      </c>
      <c r="Q80">
        <f t="shared" si="10"/>
        <v>41.018181818181816</v>
      </c>
      <c r="R80" s="3">
        <f t="shared" si="11"/>
        <v>43206.208333333328</v>
      </c>
      <c r="S80" s="3">
        <f t="shared" si="12"/>
        <v>43207.208333333328</v>
      </c>
      <c r="T80" s="56">
        <f t="shared" si="13"/>
        <v>1</v>
      </c>
      <c r="U80" t="str">
        <f t="shared" si="14"/>
        <v>publishing</v>
      </c>
      <c r="V80" t="str">
        <f t="shared" si="15"/>
        <v>translations</v>
      </c>
    </row>
    <row r="81" spans="1:22" x14ac:dyDescent="0.25">
      <c r="A81">
        <v>79</v>
      </c>
      <c r="B81" t="s">
        <v>207</v>
      </c>
      <c r="C81" s="2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t="str">
        <f t="shared" si="8"/>
        <v>012:  &gt; 50,000</v>
      </c>
      <c r="P81">
        <f t="shared" si="9"/>
        <v>69.598615916955026</v>
      </c>
      <c r="Q81">
        <f t="shared" si="10"/>
        <v>48.004773269689736</v>
      </c>
      <c r="R81" s="3">
        <f t="shared" si="11"/>
        <v>43267.208333333328</v>
      </c>
      <c r="S81" s="3">
        <f t="shared" si="12"/>
        <v>43272.208333333328</v>
      </c>
      <c r="T81" s="56">
        <f t="shared" si="13"/>
        <v>5</v>
      </c>
      <c r="U81" t="str">
        <f t="shared" si="14"/>
        <v>theater</v>
      </c>
      <c r="V81" t="str">
        <f t="shared" si="15"/>
        <v>plays</v>
      </c>
    </row>
    <row r="82" spans="1:22" x14ac:dyDescent="0.25">
      <c r="A82">
        <v>80</v>
      </c>
      <c r="B82" t="s">
        <v>209</v>
      </c>
      <c r="C82" s="2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t="str">
        <f t="shared" si="8"/>
        <v>02:  1,000 to 4,999</v>
      </c>
      <c r="P82">
        <f t="shared" si="9"/>
        <v>637.4545454545455</v>
      </c>
      <c r="Q82">
        <f t="shared" si="10"/>
        <v>55.212598425196852</v>
      </c>
      <c r="R82" s="3">
        <f t="shared" si="11"/>
        <v>42976.208333333328</v>
      </c>
      <c r="S82" s="3">
        <f t="shared" si="12"/>
        <v>43006.208333333328</v>
      </c>
      <c r="T82" s="56">
        <f t="shared" si="13"/>
        <v>30</v>
      </c>
      <c r="U82" t="str">
        <f t="shared" si="14"/>
        <v>games</v>
      </c>
      <c r="V82" t="str">
        <f t="shared" si="15"/>
        <v>video games</v>
      </c>
    </row>
    <row r="83" spans="1:22" x14ac:dyDescent="0.25">
      <c r="A83">
        <v>81</v>
      </c>
      <c r="B83" t="s">
        <v>211</v>
      </c>
      <c r="C83" s="2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t="str">
        <f t="shared" si="8"/>
        <v>05:  15,000 to 19,999</v>
      </c>
      <c r="P83">
        <f t="shared" si="9"/>
        <v>225.33928571428569</v>
      </c>
      <c r="Q83">
        <f t="shared" si="10"/>
        <v>92.109489051094897</v>
      </c>
      <c r="R83" s="3">
        <f t="shared" si="11"/>
        <v>43062.25</v>
      </c>
      <c r="S83" s="3">
        <f t="shared" si="12"/>
        <v>43087.25</v>
      </c>
      <c r="T83" s="56">
        <f t="shared" si="13"/>
        <v>25</v>
      </c>
      <c r="U83" t="str">
        <f t="shared" si="14"/>
        <v>music</v>
      </c>
      <c r="V83" t="str">
        <f t="shared" si="15"/>
        <v>rock</v>
      </c>
    </row>
    <row r="84" spans="1:22" x14ac:dyDescent="0.25">
      <c r="A84">
        <v>82</v>
      </c>
      <c r="B84" t="s">
        <v>213</v>
      </c>
      <c r="C84" s="2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t="str">
        <f t="shared" si="8"/>
        <v>02:  1,000 to 4,999</v>
      </c>
      <c r="P84">
        <f t="shared" si="9"/>
        <v>1497.3000000000002</v>
      </c>
      <c r="Q84">
        <f t="shared" si="10"/>
        <v>83.183333333333337</v>
      </c>
      <c r="R84" s="3">
        <f t="shared" si="11"/>
        <v>43482.25</v>
      </c>
      <c r="S84" s="3">
        <f t="shared" si="12"/>
        <v>43489.25</v>
      </c>
      <c r="T84" s="56">
        <f t="shared" si="13"/>
        <v>7</v>
      </c>
      <c r="U84" t="str">
        <f t="shared" si="14"/>
        <v>games</v>
      </c>
      <c r="V84" t="str">
        <f t="shared" si="15"/>
        <v>video games</v>
      </c>
    </row>
    <row r="85" spans="1:22" x14ac:dyDescent="0.25">
      <c r="A85">
        <v>83</v>
      </c>
      <c r="B85" t="s">
        <v>215</v>
      </c>
      <c r="C85" s="2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t="str">
        <f t="shared" si="8"/>
        <v>012:  &gt; 50,000</v>
      </c>
      <c r="P85">
        <f t="shared" si="9"/>
        <v>37.590225563909776</v>
      </c>
      <c r="Q85">
        <f t="shared" si="10"/>
        <v>39.996000000000002</v>
      </c>
      <c r="R85" s="3">
        <f t="shared" si="11"/>
        <v>42579.208333333328</v>
      </c>
      <c r="S85" s="3">
        <f t="shared" si="12"/>
        <v>42601.208333333328</v>
      </c>
      <c r="T85" s="56">
        <f t="shared" si="13"/>
        <v>22</v>
      </c>
      <c r="U85" t="str">
        <f t="shared" si="14"/>
        <v>music</v>
      </c>
      <c r="V85" t="str">
        <f t="shared" si="15"/>
        <v>electric music</v>
      </c>
    </row>
    <row r="86" spans="1:22" x14ac:dyDescent="0.25">
      <c r="A86">
        <v>84</v>
      </c>
      <c r="B86" t="s">
        <v>217</v>
      </c>
      <c r="C86" s="2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t="str">
        <f t="shared" si="8"/>
        <v>08:  30,000 to 34,999</v>
      </c>
      <c r="P86">
        <f t="shared" si="9"/>
        <v>132.36942675159236</v>
      </c>
      <c r="Q86">
        <f t="shared" si="10"/>
        <v>111.1336898395722</v>
      </c>
      <c r="R86" s="3">
        <f t="shared" si="11"/>
        <v>41118.208333333336</v>
      </c>
      <c r="S86" s="3">
        <f t="shared" si="12"/>
        <v>41128.208333333336</v>
      </c>
      <c r="T86" s="56">
        <f t="shared" si="13"/>
        <v>10</v>
      </c>
      <c r="U86" t="str">
        <f t="shared" si="14"/>
        <v>technology</v>
      </c>
      <c r="V86" t="str">
        <f t="shared" si="15"/>
        <v>wearables</v>
      </c>
    </row>
    <row r="87" spans="1:22" x14ac:dyDescent="0.25">
      <c r="A87">
        <v>85</v>
      </c>
      <c r="B87" t="s">
        <v>219</v>
      </c>
      <c r="C87" s="2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t="str">
        <f t="shared" si="8"/>
        <v>02:  1,000 to 4,999</v>
      </c>
      <c r="P87">
        <f t="shared" si="9"/>
        <v>131.22448979591837</v>
      </c>
      <c r="Q87">
        <f t="shared" si="10"/>
        <v>90.563380281690144</v>
      </c>
      <c r="R87" s="3">
        <f t="shared" si="11"/>
        <v>40797.208333333336</v>
      </c>
      <c r="S87" s="3">
        <f t="shared" si="12"/>
        <v>40805.208333333336</v>
      </c>
      <c r="T87" s="56">
        <f t="shared" si="13"/>
        <v>8</v>
      </c>
      <c r="U87" t="str">
        <f t="shared" si="14"/>
        <v>music</v>
      </c>
      <c r="V87" t="str">
        <f t="shared" si="15"/>
        <v>indie rock</v>
      </c>
    </row>
    <row r="88" spans="1:22" x14ac:dyDescent="0.25">
      <c r="A88">
        <v>86</v>
      </c>
      <c r="B88" t="s">
        <v>221</v>
      </c>
      <c r="C88" s="2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t="str">
        <f t="shared" si="8"/>
        <v>03:  5,000 to 9,999</v>
      </c>
      <c r="P88">
        <f t="shared" si="9"/>
        <v>167.63513513513513</v>
      </c>
      <c r="Q88">
        <f t="shared" si="10"/>
        <v>61.108374384236456</v>
      </c>
      <c r="R88" s="3">
        <f t="shared" si="11"/>
        <v>42128.208333333328</v>
      </c>
      <c r="S88" s="3">
        <f t="shared" si="12"/>
        <v>42141.208333333328</v>
      </c>
      <c r="T88" s="56">
        <f t="shared" si="13"/>
        <v>13</v>
      </c>
      <c r="U88" t="str">
        <f t="shared" si="14"/>
        <v>theater</v>
      </c>
      <c r="V88" t="str">
        <f t="shared" si="15"/>
        <v>plays</v>
      </c>
    </row>
    <row r="89" spans="1:22" ht="31.5" x14ac:dyDescent="0.25">
      <c r="A89">
        <v>87</v>
      </c>
      <c r="B89" t="s">
        <v>223</v>
      </c>
      <c r="C89" s="2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t="str">
        <f t="shared" si="8"/>
        <v>012:  &gt; 50,000</v>
      </c>
      <c r="P89">
        <f t="shared" si="9"/>
        <v>61.984886649874063</v>
      </c>
      <c r="Q89">
        <f t="shared" si="10"/>
        <v>83.022941970310384</v>
      </c>
      <c r="R89" s="3">
        <f t="shared" si="11"/>
        <v>40610.25</v>
      </c>
      <c r="S89" s="3">
        <f t="shared" si="12"/>
        <v>40621.208333333336</v>
      </c>
      <c r="T89" s="56">
        <f t="shared" si="13"/>
        <v>11</v>
      </c>
      <c r="U89" t="str">
        <f t="shared" si="14"/>
        <v>music</v>
      </c>
      <c r="V89" t="str">
        <f t="shared" si="15"/>
        <v>rock</v>
      </c>
    </row>
    <row r="90" spans="1:22" x14ac:dyDescent="0.25">
      <c r="A90">
        <v>88</v>
      </c>
      <c r="B90" t="s">
        <v>225</v>
      </c>
      <c r="C90" s="2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t="str">
        <f t="shared" si="8"/>
        <v>02:  1,000 to 4,999</v>
      </c>
      <c r="P90">
        <f t="shared" si="9"/>
        <v>260.75</v>
      </c>
      <c r="Q90">
        <f t="shared" si="10"/>
        <v>110.76106194690266</v>
      </c>
      <c r="R90" s="3">
        <f t="shared" si="11"/>
        <v>42110.208333333328</v>
      </c>
      <c r="S90" s="3">
        <f t="shared" si="12"/>
        <v>42132.208333333328</v>
      </c>
      <c r="T90" s="56">
        <f t="shared" si="13"/>
        <v>22</v>
      </c>
      <c r="U90" t="str">
        <f t="shared" si="14"/>
        <v>publishing</v>
      </c>
      <c r="V90" t="str">
        <f t="shared" si="15"/>
        <v>translations</v>
      </c>
    </row>
    <row r="91" spans="1:22" x14ac:dyDescent="0.25">
      <c r="A91">
        <v>89</v>
      </c>
      <c r="B91" t="s">
        <v>227</v>
      </c>
      <c r="C91" s="2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t="str">
        <f t="shared" si="8"/>
        <v>02:  1,000 to 4,999</v>
      </c>
      <c r="P91">
        <f t="shared" si="9"/>
        <v>252.58823529411765</v>
      </c>
      <c r="Q91">
        <f t="shared" si="10"/>
        <v>89.458333333333329</v>
      </c>
      <c r="R91" s="3">
        <f t="shared" si="11"/>
        <v>40283.208333333336</v>
      </c>
      <c r="S91" s="3">
        <f t="shared" si="12"/>
        <v>40285.208333333336</v>
      </c>
      <c r="T91" s="56">
        <f t="shared" si="13"/>
        <v>2</v>
      </c>
      <c r="U91" t="str">
        <f t="shared" si="14"/>
        <v>theater</v>
      </c>
      <c r="V91" t="str">
        <f t="shared" si="15"/>
        <v>plays</v>
      </c>
    </row>
    <row r="92" spans="1:22" x14ac:dyDescent="0.25">
      <c r="A92">
        <v>90</v>
      </c>
      <c r="B92" t="s">
        <v>229</v>
      </c>
      <c r="C92" s="2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t="str">
        <f t="shared" si="8"/>
        <v>03:  5,000 to 9,999</v>
      </c>
      <c r="P92">
        <f t="shared" si="9"/>
        <v>78.615384615384613</v>
      </c>
      <c r="Q92">
        <f t="shared" si="10"/>
        <v>57.849056603773583</v>
      </c>
      <c r="R92" s="3">
        <f t="shared" si="11"/>
        <v>42425.25</v>
      </c>
      <c r="S92" s="3">
        <f t="shared" si="12"/>
        <v>42425.25</v>
      </c>
      <c r="T92" s="56">
        <f t="shared" si="13"/>
        <v>0</v>
      </c>
      <c r="U92" t="str">
        <f t="shared" si="14"/>
        <v>theater</v>
      </c>
      <c r="V92" t="str">
        <f t="shared" si="15"/>
        <v>plays</v>
      </c>
    </row>
    <row r="93" spans="1:22" x14ac:dyDescent="0.25">
      <c r="A93">
        <v>91</v>
      </c>
      <c r="B93" t="s">
        <v>231</v>
      </c>
      <c r="C93" s="2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t="str">
        <f t="shared" si="8"/>
        <v>012:  &gt; 50,000</v>
      </c>
      <c r="P93">
        <f t="shared" si="9"/>
        <v>48.404406999351913</v>
      </c>
      <c r="Q93">
        <f t="shared" si="10"/>
        <v>109.99705449189985</v>
      </c>
      <c r="R93" s="3">
        <f t="shared" si="11"/>
        <v>42588.208333333328</v>
      </c>
      <c r="S93" s="3">
        <f t="shared" si="12"/>
        <v>42616.208333333328</v>
      </c>
      <c r="T93" s="56">
        <f t="shared" si="13"/>
        <v>28</v>
      </c>
      <c r="U93" t="str">
        <f t="shared" si="14"/>
        <v>publishing</v>
      </c>
      <c r="V93" t="str">
        <f t="shared" si="15"/>
        <v>translations</v>
      </c>
    </row>
    <row r="94" spans="1:22" ht="31.5" x14ac:dyDescent="0.25">
      <c r="A94">
        <v>92</v>
      </c>
      <c r="B94" t="s">
        <v>233</v>
      </c>
      <c r="C94" s="2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t="str">
        <f t="shared" si="8"/>
        <v>06:  20,000 to 24,999</v>
      </c>
      <c r="P94">
        <f t="shared" si="9"/>
        <v>258.875</v>
      </c>
      <c r="Q94">
        <f t="shared" si="10"/>
        <v>103.96586345381526</v>
      </c>
      <c r="R94" s="3">
        <f t="shared" si="11"/>
        <v>40352.208333333336</v>
      </c>
      <c r="S94" s="3">
        <f t="shared" si="12"/>
        <v>40353.208333333336</v>
      </c>
      <c r="T94" s="56">
        <f t="shared" si="13"/>
        <v>1</v>
      </c>
      <c r="U94" t="str">
        <f t="shared" si="14"/>
        <v>games</v>
      </c>
      <c r="V94" t="str">
        <f t="shared" si="15"/>
        <v>video games</v>
      </c>
    </row>
    <row r="95" spans="1:22" x14ac:dyDescent="0.25">
      <c r="A95">
        <v>93</v>
      </c>
      <c r="B95" t="s">
        <v>235</v>
      </c>
      <c r="C95" s="2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t="str">
        <f t="shared" si="8"/>
        <v>012:  &gt; 50,000</v>
      </c>
      <c r="P95">
        <f t="shared" si="9"/>
        <v>60.548713235294116</v>
      </c>
      <c r="Q95">
        <f t="shared" si="10"/>
        <v>107.99508196721311</v>
      </c>
      <c r="R95" s="3">
        <f t="shared" si="11"/>
        <v>41202.208333333336</v>
      </c>
      <c r="S95" s="3">
        <f t="shared" si="12"/>
        <v>41206.208333333336</v>
      </c>
      <c r="T95" s="56">
        <f t="shared" si="13"/>
        <v>4</v>
      </c>
      <c r="U95" t="str">
        <f t="shared" si="14"/>
        <v>theater</v>
      </c>
      <c r="V95" t="str">
        <f t="shared" si="15"/>
        <v>plays</v>
      </c>
    </row>
    <row r="96" spans="1:22" x14ac:dyDescent="0.25">
      <c r="A96">
        <v>94</v>
      </c>
      <c r="B96" t="s">
        <v>237</v>
      </c>
      <c r="C96" s="2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t="str">
        <f t="shared" si="8"/>
        <v>02:  1,000 to 4,999</v>
      </c>
      <c r="P96">
        <f t="shared" si="9"/>
        <v>303.68965517241378</v>
      </c>
      <c r="Q96">
        <f t="shared" si="10"/>
        <v>48.927777777777777</v>
      </c>
      <c r="R96" s="3">
        <f t="shared" si="11"/>
        <v>43562.208333333328</v>
      </c>
      <c r="S96" s="3">
        <f t="shared" si="12"/>
        <v>43573.208333333328</v>
      </c>
      <c r="T96" s="56">
        <f t="shared" si="13"/>
        <v>11</v>
      </c>
      <c r="U96" t="str">
        <f t="shared" si="14"/>
        <v>technology</v>
      </c>
      <c r="V96" t="str">
        <f t="shared" si="15"/>
        <v>web</v>
      </c>
    </row>
    <row r="97" spans="1:22" ht="31.5" x14ac:dyDescent="0.25">
      <c r="A97">
        <v>95</v>
      </c>
      <c r="B97" t="s">
        <v>239</v>
      </c>
      <c r="C97" s="2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t="str">
        <f t="shared" si="8"/>
        <v>01:  &lt;1,000</v>
      </c>
      <c r="P97">
        <f t="shared" si="9"/>
        <v>112.99999999999999</v>
      </c>
      <c r="Q97">
        <f t="shared" si="10"/>
        <v>37.666666666666664</v>
      </c>
      <c r="R97" s="3">
        <f t="shared" si="11"/>
        <v>43752.208333333328</v>
      </c>
      <c r="S97" s="3">
        <f t="shared" si="12"/>
        <v>43759.208333333328</v>
      </c>
      <c r="T97" s="56">
        <f t="shared" si="13"/>
        <v>7</v>
      </c>
      <c r="U97" t="str">
        <f t="shared" si="14"/>
        <v>film &amp; video</v>
      </c>
      <c r="V97" t="str">
        <f t="shared" si="15"/>
        <v>documentary</v>
      </c>
    </row>
    <row r="98" spans="1:22" x14ac:dyDescent="0.25">
      <c r="A98">
        <v>96</v>
      </c>
      <c r="B98" t="s">
        <v>241</v>
      </c>
      <c r="C98" s="2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t="str">
        <f t="shared" si="8"/>
        <v>012:  &gt; 50,000</v>
      </c>
      <c r="P98">
        <f t="shared" si="9"/>
        <v>217.37876614060258</v>
      </c>
      <c r="Q98">
        <f t="shared" si="10"/>
        <v>64.999141999141997</v>
      </c>
      <c r="R98" s="3">
        <f t="shared" si="11"/>
        <v>40612.25</v>
      </c>
      <c r="S98" s="3">
        <f t="shared" si="12"/>
        <v>40625.208333333336</v>
      </c>
      <c r="T98" s="56">
        <f t="shared" si="13"/>
        <v>13</v>
      </c>
      <c r="U98" t="str">
        <f t="shared" si="14"/>
        <v>theater</v>
      </c>
      <c r="V98" t="str">
        <f t="shared" si="15"/>
        <v>plays</v>
      </c>
    </row>
    <row r="99" spans="1:22" x14ac:dyDescent="0.25">
      <c r="A99">
        <v>97</v>
      </c>
      <c r="B99" t="s">
        <v>243</v>
      </c>
      <c r="C99" s="2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t="str">
        <f t="shared" si="8"/>
        <v>02:  1,000 to 4,999</v>
      </c>
      <c r="P99">
        <f t="shared" si="9"/>
        <v>926.69230769230762</v>
      </c>
      <c r="Q99">
        <f t="shared" si="10"/>
        <v>106.61061946902655</v>
      </c>
      <c r="R99" s="3">
        <f t="shared" si="11"/>
        <v>42180.208333333328</v>
      </c>
      <c r="S99" s="3">
        <f t="shared" si="12"/>
        <v>42234.208333333328</v>
      </c>
      <c r="T99" s="56">
        <f t="shared" si="13"/>
        <v>54</v>
      </c>
      <c r="U99" t="str">
        <f t="shared" si="14"/>
        <v>food</v>
      </c>
      <c r="V99" t="str">
        <f t="shared" si="15"/>
        <v>food trucks</v>
      </c>
    </row>
    <row r="100" spans="1:22" x14ac:dyDescent="0.25">
      <c r="A100">
        <v>98</v>
      </c>
      <c r="B100" t="s">
        <v>245</v>
      </c>
      <c r="C100" s="2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t="str">
        <f t="shared" si="8"/>
        <v>012:  &gt; 50,000</v>
      </c>
      <c r="P100">
        <f t="shared" si="9"/>
        <v>33.692229038854805</v>
      </c>
      <c r="Q100">
        <f t="shared" si="10"/>
        <v>27.009016393442622</v>
      </c>
      <c r="R100" s="3">
        <f t="shared" si="11"/>
        <v>42212.208333333328</v>
      </c>
      <c r="S100" s="3">
        <f t="shared" si="12"/>
        <v>42216.208333333328</v>
      </c>
      <c r="T100" s="56">
        <f t="shared" si="13"/>
        <v>4</v>
      </c>
      <c r="U100" t="str">
        <f t="shared" si="14"/>
        <v>games</v>
      </c>
      <c r="V100" t="str">
        <f t="shared" si="15"/>
        <v>video games</v>
      </c>
    </row>
    <row r="101" spans="1:22" x14ac:dyDescent="0.25">
      <c r="A101">
        <v>99</v>
      </c>
      <c r="B101" t="s">
        <v>247</v>
      </c>
      <c r="C101" s="2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t="str">
        <f t="shared" si="8"/>
        <v>03:  5,000 to 9,999</v>
      </c>
      <c r="P101">
        <f t="shared" si="9"/>
        <v>196.7236842105263</v>
      </c>
      <c r="Q101">
        <f t="shared" si="10"/>
        <v>91.16463414634147</v>
      </c>
      <c r="R101" s="3">
        <f t="shared" si="11"/>
        <v>41968.25</v>
      </c>
      <c r="S101" s="3">
        <f t="shared" si="12"/>
        <v>41997.25</v>
      </c>
      <c r="T101" s="56">
        <f t="shared" si="13"/>
        <v>29</v>
      </c>
      <c r="U101" t="str">
        <f t="shared" si="14"/>
        <v>theater</v>
      </c>
      <c r="V101" t="str">
        <f t="shared" si="15"/>
        <v>plays</v>
      </c>
    </row>
    <row r="102" spans="1:22" x14ac:dyDescent="0.25">
      <c r="A102">
        <v>100</v>
      </c>
      <c r="B102" t="s">
        <v>249</v>
      </c>
      <c r="C102" s="2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t="str">
        <f t="shared" si="8"/>
        <v>01:  &lt;1,000</v>
      </c>
      <c r="P102">
        <f t="shared" si="9"/>
        <v>1</v>
      </c>
      <c r="Q102">
        <f t="shared" si="10"/>
        <v>1</v>
      </c>
      <c r="R102" s="3">
        <f t="shared" si="11"/>
        <v>40835.208333333336</v>
      </c>
      <c r="S102" s="3">
        <f t="shared" si="12"/>
        <v>40853.208333333336</v>
      </c>
      <c r="T102" s="56">
        <f t="shared" si="13"/>
        <v>18</v>
      </c>
      <c r="U102" t="str">
        <f t="shared" si="14"/>
        <v>theater</v>
      </c>
      <c r="V102" t="str">
        <f t="shared" si="15"/>
        <v>plays</v>
      </c>
    </row>
    <row r="103" spans="1:22" x14ac:dyDescent="0.25">
      <c r="A103">
        <v>101</v>
      </c>
      <c r="B103" t="s">
        <v>251</v>
      </c>
      <c r="C103" s="2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t="str">
        <f t="shared" si="8"/>
        <v>01:  &lt;1,000</v>
      </c>
      <c r="P103">
        <f t="shared" si="9"/>
        <v>1021.4444444444445</v>
      </c>
      <c r="Q103">
        <f t="shared" si="10"/>
        <v>56.054878048780488</v>
      </c>
      <c r="R103" s="3">
        <f t="shared" si="11"/>
        <v>42056.25</v>
      </c>
      <c r="S103" s="3">
        <f t="shared" si="12"/>
        <v>42063.25</v>
      </c>
      <c r="T103" s="56">
        <f t="shared" si="13"/>
        <v>7</v>
      </c>
      <c r="U103" t="str">
        <f t="shared" si="14"/>
        <v>music</v>
      </c>
      <c r="V103" t="str">
        <f t="shared" si="15"/>
        <v>electric music</v>
      </c>
    </row>
    <row r="104" spans="1:22" x14ac:dyDescent="0.25">
      <c r="A104">
        <v>102</v>
      </c>
      <c r="B104" t="s">
        <v>253</v>
      </c>
      <c r="C104" s="2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t="str">
        <f t="shared" si="8"/>
        <v>02:  1,000 to 4,999</v>
      </c>
      <c r="P104">
        <f t="shared" si="9"/>
        <v>281.67567567567568</v>
      </c>
      <c r="Q104">
        <f t="shared" si="10"/>
        <v>31.017857142857142</v>
      </c>
      <c r="R104" s="3">
        <f t="shared" si="11"/>
        <v>43234.208333333328</v>
      </c>
      <c r="S104" s="3">
        <f t="shared" si="12"/>
        <v>43241.208333333328</v>
      </c>
      <c r="T104" s="56">
        <f t="shared" si="13"/>
        <v>7</v>
      </c>
      <c r="U104" t="str">
        <f t="shared" si="14"/>
        <v>technology</v>
      </c>
      <c r="V104" t="str">
        <f t="shared" si="15"/>
        <v>wearables</v>
      </c>
    </row>
    <row r="105" spans="1:22" x14ac:dyDescent="0.25">
      <c r="A105">
        <v>103</v>
      </c>
      <c r="B105" t="s">
        <v>255</v>
      </c>
      <c r="C105" s="2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t="str">
        <f t="shared" si="8"/>
        <v>04:  10,000 to 14,999</v>
      </c>
      <c r="P105">
        <f t="shared" si="9"/>
        <v>24.610000000000003</v>
      </c>
      <c r="Q105">
        <f t="shared" si="10"/>
        <v>66.513513513513516</v>
      </c>
      <c r="R105" s="3">
        <f t="shared" si="11"/>
        <v>40475.208333333336</v>
      </c>
      <c r="S105" s="3">
        <f t="shared" si="12"/>
        <v>40484.208333333336</v>
      </c>
      <c r="T105" s="56">
        <f t="shared" si="13"/>
        <v>9</v>
      </c>
      <c r="U105" t="str">
        <f t="shared" si="14"/>
        <v>music</v>
      </c>
      <c r="V105" t="str">
        <f t="shared" si="15"/>
        <v>electric music</v>
      </c>
    </row>
    <row r="106" spans="1:22" x14ac:dyDescent="0.25">
      <c r="A106">
        <v>104</v>
      </c>
      <c r="B106" t="s">
        <v>257</v>
      </c>
      <c r="C106" s="2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t="str">
        <f t="shared" si="8"/>
        <v>012:  &gt; 50,000</v>
      </c>
      <c r="P106">
        <f t="shared" si="9"/>
        <v>143.14010067114094</v>
      </c>
      <c r="Q106">
        <f t="shared" si="10"/>
        <v>89.005216484089729</v>
      </c>
      <c r="R106" s="3">
        <f t="shared" si="11"/>
        <v>42878.208333333328</v>
      </c>
      <c r="S106" s="3">
        <f t="shared" si="12"/>
        <v>42879.208333333328</v>
      </c>
      <c r="T106" s="56">
        <f t="shared" si="13"/>
        <v>1</v>
      </c>
      <c r="U106" t="str">
        <f t="shared" si="14"/>
        <v>music</v>
      </c>
      <c r="V106" t="str">
        <f t="shared" si="15"/>
        <v>indie rock</v>
      </c>
    </row>
    <row r="107" spans="1:22" x14ac:dyDescent="0.25">
      <c r="A107">
        <v>105</v>
      </c>
      <c r="B107" t="s">
        <v>259</v>
      </c>
      <c r="C107" s="2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t="str">
        <f t="shared" si="8"/>
        <v>03:  5,000 to 9,999</v>
      </c>
      <c r="P107">
        <f t="shared" si="9"/>
        <v>144.54411764705884</v>
      </c>
      <c r="Q107">
        <f t="shared" si="10"/>
        <v>103.46315789473684</v>
      </c>
      <c r="R107" s="3">
        <f t="shared" si="11"/>
        <v>41366.208333333336</v>
      </c>
      <c r="S107" s="3">
        <f t="shared" si="12"/>
        <v>41384.208333333336</v>
      </c>
      <c r="T107" s="56">
        <f t="shared" si="13"/>
        <v>18</v>
      </c>
      <c r="U107" t="str">
        <f t="shared" si="14"/>
        <v>technology</v>
      </c>
      <c r="V107" t="str">
        <f t="shared" si="15"/>
        <v>web</v>
      </c>
    </row>
    <row r="108" spans="1:22" x14ac:dyDescent="0.25">
      <c r="A108">
        <v>106</v>
      </c>
      <c r="B108" t="s">
        <v>261</v>
      </c>
      <c r="C108" s="2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t="str">
        <f t="shared" si="8"/>
        <v>02:  1,000 to 4,999</v>
      </c>
      <c r="P108">
        <f t="shared" si="9"/>
        <v>359.12820512820514</v>
      </c>
      <c r="Q108">
        <f t="shared" si="10"/>
        <v>95.278911564625844</v>
      </c>
      <c r="R108" s="3">
        <f t="shared" si="11"/>
        <v>43716.208333333328</v>
      </c>
      <c r="S108" s="3">
        <f t="shared" si="12"/>
        <v>43721.208333333328</v>
      </c>
      <c r="T108" s="56">
        <f t="shared" si="13"/>
        <v>5</v>
      </c>
      <c r="U108" t="str">
        <f t="shared" si="14"/>
        <v>theater</v>
      </c>
      <c r="V108" t="str">
        <f t="shared" si="15"/>
        <v>plays</v>
      </c>
    </row>
    <row r="109" spans="1:22" ht="31.5" x14ac:dyDescent="0.25">
      <c r="A109">
        <v>107</v>
      </c>
      <c r="B109" t="s">
        <v>263</v>
      </c>
      <c r="C109" s="2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t="str">
        <f t="shared" si="8"/>
        <v>02:  1,000 to 4,999</v>
      </c>
      <c r="P109">
        <f t="shared" si="9"/>
        <v>186.48571428571427</v>
      </c>
      <c r="Q109">
        <f t="shared" si="10"/>
        <v>75.895348837209298</v>
      </c>
      <c r="R109" s="3">
        <f t="shared" si="11"/>
        <v>43213.208333333328</v>
      </c>
      <c r="S109" s="3">
        <f t="shared" si="12"/>
        <v>43230.208333333328</v>
      </c>
      <c r="T109" s="56">
        <f t="shared" si="13"/>
        <v>17</v>
      </c>
      <c r="U109" t="str">
        <f t="shared" si="14"/>
        <v>theater</v>
      </c>
      <c r="V109" t="str">
        <f t="shared" si="15"/>
        <v>plays</v>
      </c>
    </row>
    <row r="110" spans="1:22" ht="31.5" x14ac:dyDescent="0.25">
      <c r="A110">
        <v>108</v>
      </c>
      <c r="B110" t="s">
        <v>265</v>
      </c>
      <c r="C110" s="2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t="str">
        <f t="shared" si="8"/>
        <v>02:  1,000 to 4,999</v>
      </c>
      <c r="P110">
        <f t="shared" si="9"/>
        <v>595.26666666666665</v>
      </c>
      <c r="Q110">
        <f t="shared" si="10"/>
        <v>107.57831325301204</v>
      </c>
      <c r="R110" s="3">
        <f t="shared" si="11"/>
        <v>41005.208333333336</v>
      </c>
      <c r="S110" s="3">
        <f t="shared" si="12"/>
        <v>41042.208333333336</v>
      </c>
      <c r="T110" s="56">
        <f t="shared" si="13"/>
        <v>37</v>
      </c>
      <c r="U110" t="str">
        <f t="shared" si="14"/>
        <v>film &amp; video</v>
      </c>
      <c r="V110" t="str">
        <f t="shared" si="15"/>
        <v>documentary</v>
      </c>
    </row>
    <row r="111" spans="1:22" x14ac:dyDescent="0.25">
      <c r="A111">
        <v>109</v>
      </c>
      <c r="B111" t="s">
        <v>267</v>
      </c>
      <c r="C111" s="2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t="str">
        <f t="shared" si="8"/>
        <v>03:  5,000 to 9,999</v>
      </c>
      <c r="P111">
        <f t="shared" si="9"/>
        <v>59.21153846153846</v>
      </c>
      <c r="Q111">
        <f t="shared" si="10"/>
        <v>51.31666666666667</v>
      </c>
      <c r="R111" s="3">
        <f t="shared" si="11"/>
        <v>41651.25</v>
      </c>
      <c r="S111" s="3">
        <f t="shared" si="12"/>
        <v>41653.25</v>
      </c>
      <c r="T111" s="56">
        <f t="shared" si="13"/>
        <v>2</v>
      </c>
      <c r="U111" t="str">
        <f t="shared" si="14"/>
        <v>film &amp; video</v>
      </c>
      <c r="V111" t="str">
        <f t="shared" si="15"/>
        <v>television</v>
      </c>
    </row>
    <row r="112" spans="1:22" ht="31.5" x14ac:dyDescent="0.25">
      <c r="A112">
        <v>110</v>
      </c>
      <c r="B112" t="s">
        <v>270</v>
      </c>
      <c r="C112" s="2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t="str">
        <f t="shared" si="8"/>
        <v>012:  &gt; 50,000</v>
      </c>
      <c r="P112">
        <f t="shared" si="9"/>
        <v>14.962780898876405</v>
      </c>
      <c r="Q112">
        <f t="shared" si="10"/>
        <v>71.983108108108112</v>
      </c>
      <c r="R112" s="3">
        <f t="shared" si="11"/>
        <v>43354.208333333328</v>
      </c>
      <c r="S112" s="3">
        <f t="shared" si="12"/>
        <v>43373.208333333328</v>
      </c>
      <c r="T112" s="56">
        <f t="shared" si="13"/>
        <v>19</v>
      </c>
      <c r="U112" t="str">
        <f t="shared" si="14"/>
        <v>food</v>
      </c>
      <c r="V112" t="str">
        <f t="shared" si="15"/>
        <v>food trucks</v>
      </c>
    </row>
    <row r="113" spans="1:22" x14ac:dyDescent="0.25">
      <c r="A113">
        <v>111</v>
      </c>
      <c r="B113" t="s">
        <v>272</v>
      </c>
      <c r="C113" s="2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t="str">
        <f t="shared" si="8"/>
        <v>012:  &gt; 50,000</v>
      </c>
      <c r="P113">
        <f t="shared" si="9"/>
        <v>119.95602605863192</v>
      </c>
      <c r="Q113">
        <f t="shared" si="10"/>
        <v>108.95414201183432</v>
      </c>
      <c r="R113" s="3">
        <f t="shared" si="11"/>
        <v>41174.208333333336</v>
      </c>
      <c r="S113" s="3">
        <f t="shared" si="12"/>
        <v>41180.208333333336</v>
      </c>
      <c r="T113" s="56">
        <f t="shared" si="13"/>
        <v>6</v>
      </c>
      <c r="U113" t="str">
        <f t="shared" si="14"/>
        <v>publishing</v>
      </c>
      <c r="V113" t="str">
        <f t="shared" si="15"/>
        <v>radio &amp; podcasts</v>
      </c>
    </row>
    <row r="114" spans="1:22" x14ac:dyDescent="0.25">
      <c r="A114">
        <v>112</v>
      </c>
      <c r="B114" t="s">
        <v>274</v>
      </c>
      <c r="C114" s="2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t="str">
        <f t="shared" si="8"/>
        <v>02:  1,000 to 4,999</v>
      </c>
      <c r="P114">
        <f t="shared" si="9"/>
        <v>268.82978723404256</v>
      </c>
      <c r="Q114">
        <f t="shared" si="10"/>
        <v>35</v>
      </c>
      <c r="R114" s="3">
        <f t="shared" si="11"/>
        <v>41875.208333333336</v>
      </c>
      <c r="S114" s="3">
        <f t="shared" si="12"/>
        <v>41890.208333333336</v>
      </c>
      <c r="T114" s="56">
        <f t="shared" si="13"/>
        <v>15</v>
      </c>
      <c r="U114" t="str">
        <f t="shared" si="14"/>
        <v>technology</v>
      </c>
      <c r="V114" t="str">
        <f t="shared" si="15"/>
        <v>web</v>
      </c>
    </row>
    <row r="115" spans="1:22" x14ac:dyDescent="0.25">
      <c r="A115">
        <v>113</v>
      </c>
      <c r="B115" t="s">
        <v>276</v>
      </c>
      <c r="C115" s="2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t="str">
        <f t="shared" si="8"/>
        <v>02:  1,000 to 4,999</v>
      </c>
      <c r="P115">
        <f t="shared" si="9"/>
        <v>376.87878787878788</v>
      </c>
      <c r="Q115">
        <f t="shared" si="10"/>
        <v>94.938931297709928</v>
      </c>
      <c r="R115" s="3">
        <f t="shared" si="11"/>
        <v>42990.208333333328</v>
      </c>
      <c r="S115" s="3">
        <f t="shared" si="12"/>
        <v>42997.208333333328</v>
      </c>
      <c r="T115" s="56">
        <f t="shared" si="13"/>
        <v>7</v>
      </c>
      <c r="U115" t="str">
        <f t="shared" si="14"/>
        <v>food</v>
      </c>
      <c r="V115" t="str">
        <f t="shared" si="15"/>
        <v>food trucks</v>
      </c>
    </row>
    <row r="116" spans="1:22" x14ac:dyDescent="0.25">
      <c r="A116">
        <v>114</v>
      </c>
      <c r="B116" t="s">
        <v>278</v>
      </c>
      <c r="C116" s="2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t="str">
        <f t="shared" si="8"/>
        <v>02:  1,000 to 4,999</v>
      </c>
      <c r="P116">
        <f t="shared" si="9"/>
        <v>727.15789473684208</v>
      </c>
      <c r="Q116">
        <f t="shared" si="10"/>
        <v>109.65079365079364</v>
      </c>
      <c r="R116" s="3">
        <f t="shared" si="11"/>
        <v>43564.208333333328</v>
      </c>
      <c r="S116" s="3">
        <f t="shared" si="12"/>
        <v>43565.208333333328</v>
      </c>
      <c r="T116" s="56">
        <f t="shared" si="13"/>
        <v>1</v>
      </c>
      <c r="U116" t="str">
        <f t="shared" si="14"/>
        <v>technology</v>
      </c>
      <c r="V116" t="str">
        <f t="shared" si="15"/>
        <v>wearables</v>
      </c>
    </row>
    <row r="117" spans="1:22" x14ac:dyDescent="0.25">
      <c r="A117">
        <v>115</v>
      </c>
      <c r="B117" t="s">
        <v>280</v>
      </c>
      <c r="C117" s="2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t="str">
        <f t="shared" si="8"/>
        <v>012:  &gt; 50,000</v>
      </c>
      <c r="P117">
        <f t="shared" si="9"/>
        <v>87.211757648470297</v>
      </c>
      <c r="Q117">
        <f t="shared" si="10"/>
        <v>44.001815980629537</v>
      </c>
      <c r="R117" s="3">
        <f t="shared" si="11"/>
        <v>43056.25</v>
      </c>
      <c r="S117" s="3">
        <f t="shared" si="12"/>
        <v>43091.25</v>
      </c>
      <c r="T117" s="56">
        <f t="shared" si="13"/>
        <v>35</v>
      </c>
      <c r="U117" t="str">
        <f t="shared" si="14"/>
        <v>publishing</v>
      </c>
      <c r="V117" t="str">
        <f t="shared" si="15"/>
        <v>fiction</v>
      </c>
    </row>
    <row r="118" spans="1:22" ht="31.5" x14ac:dyDescent="0.25">
      <c r="A118">
        <v>116</v>
      </c>
      <c r="B118" t="s">
        <v>282</v>
      </c>
      <c r="C118" s="2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t="str">
        <f t="shared" si="8"/>
        <v>03:  5,000 to 9,999</v>
      </c>
      <c r="P118">
        <f t="shared" si="9"/>
        <v>88</v>
      </c>
      <c r="Q118">
        <f t="shared" si="10"/>
        <v>86.794520547945211</v>
      </c>
      <c r="R118" s="3">
        <f t="shared" si="11"/>
        <v>42265.208333333328</v>
      </c>
      <c r="S118" s="3">
        <f t="shared" si="12"/>
        <v>42266.208333333328</v>
      </c>
      <c r="T118" s="56">
        <f t="shared" si="13"/>
        <v>1</v>
      </c>
      <c r="U118" t="str">
        <f t="shared" si="14"/>
        <v>theater</v>
      </c>
      <c r="V118" t="str">
        <f t="shared" si="15"/>
        <v>plays</v>
      </c>
    </row>
    <row r="119" spans="1:22" x14ac:dyDescent="0.25">
      <c r="A119">
        <v>117</v>
      </c>
      <c r="B119" t="s">
        <v>284</v>
      </c>
      <c r="C119" s="2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t="str">
        <f t="shared" si="8"/>
        <v>02:  1,000 to 4,999</v>
      </c>
      <c r="P119">
        <f t="shared" si="9"/>
        <v>173.9387755102041</v>
      </c>
      <c r="Q119">
        <f t="shared" si="10"/>
        <v>30.992727272727272</v>
      </c>
      <c r="R119" s="3">
        <f t="shared" si="11"/>
        <v>40808.208333333336</v>
      </c>
      <c r="S119" s="3">
        <f t="shared" si="12"/>
        <v>40814.208333333336</v>
      </c>
      <c r="T119" s="56">
        <f t="shared" si="13"/>
        <v>6</v>
      </c>
      <c r="U119" t="str">
        <f t="shared" si="14"/>
        <v>film &amp; video</v>
      </c>
      <c r="V119" t="str">
        <f t="shared" si="15"/>
        <v>television</v>
      </c>
    </row>
    <row r="120" spans="1:22" x14ac:dyDescent="0.25">
      <c r="A120">
        <v>118</v>
      </c>
      <c r="B120" t="s">
        <v>286</v>
      </c>
      <c r="C120" s="2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t="str">
        <f t="shared" si="8"/>
        <v>03:  5,000 to 9,999</v>
      </c>
      <c r="P120">
        <f t="shared" si="9"/>
        <v>117.61111111111111</v>
      </c>
      <c r="Q120">
        <f t="shared" si="10"/>
        <v>94.791044776119406</v>
      </c>
      <c r="R120" s="3">
        <f t="shared" si="11"/>
        <v>41665.25</v>
      </c>
      <c r="S120" s="3">
        <f t="shared" si="12"/>
        <v>41671.25</v>
      </c>
      <c r="T120" s="56">
        <f t="shared" si="13"/>
        <v>6</v>
      </c>
      <c r="U120" t="str">
        <f t="shared" si="14"/>
        <v>photography</v>
      </c>
      <c r="V120" t="str">
        <f t="shared" si="15"/>
        <v>photography books</v>
      </c>
    </row>
    <row r="121" spans="1:22" ht="31.5" x14ac:dyDescent="0.25">
      <c r="A121">
        <v>119</v>
      </c>
      <c r="B121" t="s">
        <v>288</v>
      </c>
      <c r="C121" s="2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t="str">
        <f t="shared" si="8"/>
        <v>03:  5,000 to 9,999</v>
      </c>
      <c r="P121">
        <f t="shared" si="9"/>
        <v>214.96</v>
      </c>
      <c r="Q121">
        <f t="shared" si="10"/>
        <v>69.79220779220779</v>
      </c>
      <c r="R121" s="3">
        <f t="shared" si="11"/>
        <v>41806.208333333336</v>
      </c>
      <c r="S121" s="3">
        <f t="shared" si="12"/>
        <v>41823.208333333336</v>
      </c>
      <c r="T121" s="56">
        <f t="shared" si="13"/>
        <v>17</v>
      </c>
      <c r="U121" t="str">
        <f t="shared" si="14"/>
        <v>film &amp; video</v>
      </c>
      <c r="V121" t="str">
        <f t="shared" si="15"/>
        <v>documentary</v>
      </c>
    </row>
    <row r="122" spans="1:22" x14ac:dyDescent="0.25">
      <c r="A122">
        <v>120</v>
      </c>
      <c r="B122" t="s">
        <v>290</v>
      </c>
      <c r="C122" s="2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t="str">
        <f t="shared" si="8"/>
        <v>012:  &gt; 50,000</v>
      </c>
      <c r="P122">
        <f t="shared" si="9"/>
        <v>149.49667110519306</v>
      </c>
      <c r="Q122">
        <f t="shared" si="10"/>
        <v>63.003367003367003</v>
      </c>
      <c r="R122" s="3">
        <f t="shared" si="11"/>
        <v>42111.208333333328</v>
      </c>
      <c r="S122" s="3">
        <f t="shared" si="12"/>
        <v>42115.208333333328</v>
      </c>
      <c r="T122" s="56">
        <f t="shared" si="13"/>
        <v>4</v>
      </c>
      <c r="U122" t="str">
        <f t="shared" si="14"/>
        <v>games</v>
      </c>
      <c r="V122" t="str">
        <f t="shared" si="15"/>
        <v>mobile games</v>
      </c>
    </row>
    <row r="123" spans="1:22" x14ac:dyDescent="0.25">
      <c r="A123">
        <v>121</v>
      </c>
      <c r="B123" t="s">
        <v>293</v>
      </c>
      <c r="C123" s="2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t="str">
        <f t="shared" si="8"/>
        <v>011:  45,000 to 49,999</v>
      </c>
      <c r="P123">
        <f t="shared" si="9"/>
        <v>219.33995584988963</v>
      </c>
      <c r="Q123">
        <f t="shared" si="10"/>
        <v>110.0343300110742</v>
      </c>
      <c r="R123" s="3">
        <f t="shared" si="11"/>
        <v>41917.208333333336</v>
      </c>
      <c r="S123" s="3">
        <f t="shared" si="12"/>
        <v>41930.208333333336</v>
      </c>
      <c r="T123" s="56">
        <f t="shared" si="13"/>
        <v>13</v>
      </c>
      <c r="U123" t="str">
        <f t="shared" si="14"/>
        <v>games</v>
      </c>
      <c r="V123" t="str">
        <f t="shared" si="15"/>
        <v>video games</v>
      </c>
    </row>
    <row r="124" spans="1:22" x14ac:dyDescent="0.25">
      <c r="A124">
        <v>122</v>
      </c>
      <c r="B124" t="s">
        <v>295</v>
      </c>
      <c r="C124" s="2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t="str">
        <f t="shared" si="8"/>
        <v>012:  &gt; 50,000</v>
      </c>
      <c r="P124">
        <f t="shared" si="9"/>
        <v>64.367690058479525</v>
      </c>
      <c r="Q124">
        <f t="shared" si="10"/>
        <v>25.997933274284026</v>
      </c>
      <c r="R124" s="3">
        <f t="shared" si="11"/>
        <v>41970.25</v>
      </c>
      <c r="S124" s="3">
        <f t="shared" si="12"/>
        <v>41997.25</v>
      </c>
      <c r="T124" s="56">
        <f t="shared" si="13"/>
        <v>27</v>
      </c>
      <c r="U124" t="str">
        <f t="shared" si="14"/>
        <v>publishing</v>
      </c>
      <c r="V124" t="str">
        <f t="shared" si="15"/>
        <v>fiction</v>
      </c>
    </row>
    <row r="125" spans="1:22" x14ac:dyDescent="0.25">
      <c r="A125">
        <v>123</v>
      </c>
      <c r="B125" t="s">
        <v>297</v>
      </c>
      <c r="C125" s="2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t="str">
        <f t="shared" si="8"/>
        <v>012:  &gt; 50,000</v>
      </c>
      <c r="P125">
        <f t="shared" si="9"/>
        <v>18.622397298818232</v>
      </c>
      <c r="Q125">
        <f t="shared" si="10"/>
        <v>49.987915407854985</v>
      </c>
      <c r="R125" s="3">
        <f t="shared" si="11"/>
        <v>42332.25</v>
      </c>
      <c r="S125" s="3">
        <f t="shared" si="12"/>
        <v>42335.25</v>
      </c>
      <c r="T125" s="56">
        <f t="shared" si="13"/>
        <v>3</v>
      </c>
      <c r="U125" t="str">
        <f t="shared" si="14"/>
        <v>theater</v>
      </c>
      <c r="V125" t="str">
        <f t="shared" si="15"/>
        <v>plays</v>
      </c>
    </row>
    <row r="126" spans="1:22" x14ac:dyDescent="0.25">
      <c r="A126">
        <v>124</v>
      </c>
      <c r="B126" t="s">
        <v>299</v>
      </c>
      <c r="C126" s="2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t="str">
        <f t="shared" si="8"/>
        <v>02:  1,000 to 4,999</v>
      </c>
      <c r="P126">
        <f t="shared" si="9"/>
        <v>367.76923076923077</v>
      </c>
      <c r="Q126">
        <f t="shared" si="10"/>
        <v>101.72340425531915</v>
      </c>
      <c r="R126" s="3">
        <f t="shared" si="11"/>
        <v>43598.208333333328</v>
      </c>
      <c r="S126" s="3">
        <f t="shared" si="12"/>
        <v>43651.208333333328</v>
      </c>
      <c r="T126" s="56">
        <f t="shared" si="13"/>
        <v>53</v>
      </c>
      <c r="U126" t="str">
        <f t="shared" si="14"/>
        <v>photography</v>
      </c>
      <c r="V126" t="str">
        <f t="shared" si="15"/>
        <v>photography books</v>
      </c>
    </row>
    <row r="127" spans="1:22" x14ac:dyDescent="0.25">
      <c r="A127">
        <v>125</v>
      </c>
      <c r="B127" t="s">
        <v>301</v>
      </c>
      <c r="C127" s="2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t="str">
        <f t="shared" si="8"/>
        <v>03:  5,000 to 9,999</v>
      </c>
      <c r="P127">
        <f t="shared" si="9"/>
        <v>159.90566037735849</v>
      </c>
      <c r="Q127">
        <f t="shared" si="10"/>
        <v>47.083333333333336</v>
      </c>
      <c r="R127" s="3">
        <f t="shared" si="11"/>
        <v>43362.208333333328</v>
      </c>
      <c r="S127" s="3">
        <f t="shared" si="12"/>
        <v>43366.208333333328</v>
      </c>
      <c r="T127" s="56">
        <f t="shared" si="13"/>
        <v>4</v>
      </c>
      <c r="U127" t="str">
        <f t="shared" si="14"/>
        <v>theater</v>
      </c>
      <c r="V127" t="str">
        <f t="shared" si="15"/>
        <v>plays</v>
      </c>
    </row>
    <row r="128" spans="1:22" x14ac:dyDescent="0.25">
      <c r="A128">
        <v>126</v>
      </c>
      <c r="B128" t="s">
        <v>303</v>
      </c>
      <c r="C128" s="2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t="str">
        <f t="shared" si="8"/>
        <v>012:  &gt; 50,000</v>
      </c>
      <c r="P128">
        <f t="shared" si="9"/>
        <v>38.633185349611544</v>
      </c>
      <c r="Q128">
        <f t="shared" si="10"/>
        <v>89.944444444444443</v>
      </c>
      <c r="R128" s="3">
        <f t="shared" si="11"/>
        <v>42596.208333333328</v>
      </c>
      <c r="S128" s="3">
        <f t="shared" si="12"/>
        <v>42624.208333333328</v>
      </c>
      <c r="T128" s="56">
        <f t="shared" si="13"/>
        <v>28</v>
      </c>
      <c r="U128" t="str">
        <f t="shared" si="14"/>
        <v>theater</v>
      </c>
      <c r="V128" t="str">
        <f t="shared" si="15"/>
        <v>plays</v>
      </c>
    </row>
    <row r="129" spans="1:22" x14ac:dyDescent="0.25">
      <c r="A129">
        <v>127</v>
      </c>
      <c r="B129" t="s">
        <v>305</v>
      </c>
      <c r="C129" s="2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t="str">
        <f t="shared" si="8"/>
        <v>012:  &gt; 50,000</v>
      </c>
      <c r="P129">
        <f t="shared" si="9"/>
        <v>51.42151162790698</v>
      </c>
      <c r="Q129">
        <f t="shared" si="10"/>
        <v>78.96875</v>
      </c>
      <c r="R129" s="3">
        <f t="shared" si="11"/>
        <v>40310.208333333336</v>
      </c>
      <c r="S129" s="3">
        <f t="shared" si="12"/>
        <v>40313.208333333336</v>
      </c>
      <c r="T129" s="56">
        <f t="shared" si="13"/>
        <v>3</v>
      </c>
      <c r="U129" t="str">
        <f t="shared" si="14"/>
        <v>theater</v>
      </c>
      <c r="V129" t="str">
        <f t="shared" si="15"/>
        <v>plays</v>
      </c>
    </row>
    <row r="130" spans="1:22" x14ac:dyDescent="0.25">
      <c r="A130">
        <v>128</v>
      </c>
      <c r="B130" t="s">
        <v>307</v>
      </c>
      <c r="C130" s="2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t="str">
        <f t="shared" si="8"/>
        <v>012:  &gt; 50,000</v>
      </c>
      <c r="P130">
        <f t="shared" si="9"/>
        <v>60.334277620396605</v>
      </c>
      <c r="Q130">
        <f t="shared" si="10"/>
        <v>80.067669172932327</v>
      </c>
      <c r="R130" s="3">
        <f t="shared" si="11"/>
        <v>40417.208333333336</v>
      </c>
      <c r="S130" s="3">
        <f t="shared" si="12"/>
        <v>40430.208333333336</v>
      </c>
      <c r="T130" s="56">
        <f t="shared" si="13"/>
        <v>13</v>
      </c>
      <c r="U130" t="str">
        <f t="shared" si="14"/>
        <v>music</v>
      </c>
      <c r="V130" t="str">
        <f t="shared" si="15"/>
        <v>rock</v>
      </c>
    </row>
    <row r="131" spans="1:22" x14ac:dyDescent="0.25">
      <c r="A131">
        <v>129</v>
      </c>
      <c r="B131" t="s">
        <v>309</v>
      </c>
      <c r="C131" s="2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t="str">
        <f t="shared" ref="O131:O194" si="16">IF(D131&lt;1000,"01:  &lt;1,000",
IF(D131&lt;=4999,"02:  1,000 to 4,999",
IF(D131&lt;=9999,"03:  5,000 to 9,999",
IF(D131&lt;=14999,"04:  10,000 to 14,999",
IF(D131&lt;=19999,"05:  15,000 to 19,999",
IF(D131&lt;=24999,"06:  20,000 to 24,999",
IF(D131&lt;=29999,"07:  25,000 to 29,999",
IF(D131&lt;=34999,"08:  30,000 to 34,999",
IF(D131&lt;=39999,"09:  35,000 to 39,999",
IF(D131&lt;=44999,"010:  40,000 to 44,999",
IF(D131&lt;=49999,"011:  45,000 to 49,999",
"012:  &gt; 50,000")))))))))))</f>
        <v>012:  &gt; 50,000</v>
      </c>
      <c r="P131">
        <f t="shared" ref="P131:P194" si="17">IFERROR((E131/D131)*100,"NA")</f>
        <v>3.202693602693603</v>
      </c>
      <c r="Q131">
        <f t="shared" ref="Q131:Q194" si="18">IFERROR(E131/G131,"NA")</f>
        <v>86.472727272727269</v>
      </c>
      <c r="R131" s="3">
        <f t="shared" ref="R131:R194" si="19">(J131/86400)+DATE(1970,1,1)</f>
        <v>42038.25</v>
      </c>
      <c r="S131" s="3">
        <f t="shared" ref="S131:S194" si="20">(K131/86400)+DATE(1970,1,1)</f>
        <v>42063.25</v>
      </c>
      <c r="T131" s="56">
        <f t="shared" ref="T131:T194" si="21">_xlfn.DAYS(S131,R131)</f>
        <v>25</v>
      </c>
      <c r="U131" t="str">
        <f t="shared" ref="U131:U194" si="22">LEFT(N131,SEARCH("/",N131)-1)</f>
        <v>food</v>
      </c>
      <c r="V131" t="str">
        <f t="shared" ref="V131:V194" si="23">RIGHT(N131,LEN(N131)-SEARCH("/",N131))</f>
        <v>food trucks</v>
      </c>
    </row>
    <row r="132" spans="1:22" x14ac:dyDescent="0.25">
      <c r="A132">
        <v>130</v>
      </c>
      <c r="B132" t="s">
        <v>311</v>
      </c>
      <c r="C132" s="2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t="str">
        <f t="shared" si="16"/>
        <v>03:  5,000 to 9,999</v>
      </c>
      <c r="P132">
        <f t="shared" si="17"/>
        <v>155.46875</v>
      </c>
      <c r="Q132">
        <f t="shared" si="18"/>
        <v>28.001876172607879</v>
      </c>
      <c r="R132" s="3">
        <f t="shared" si="19"/>
        <v>40842.208333333336</v>
      </c>
      <c r="S132" s="3">
        <f t="shared" si="20"/>
        <v>40858.25</v>
      </c>
      <c r="T132" s="56">
        <f t="shared" si="21"/>
        <v>16</v>
      </c>
      <c r="U132" t="str">
        <f t="shared" si="22"/>
        <v>film &amp; video</v>
      </c>
      <c r="V132" t="str">
        <f t="shared" si="23"/>
        <v>drama</v>
      </c>
    </row>
    <row r="133" spans="1:22" ht="31.5" x14ac:dyDescent="0.25">
      <c r="A133">
        <v>131</v>
      </c>
      <c r="B133" t="s">
        <v>313</v>
      </c>
      <c r="C133" s="2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t="str">
        <f t="shared" si="16"/>
        <v>012:  &gt; 50,000</v>
      </c>
      <c r="P133">
        <f t="shared" si="17"/>
        <v>100.85974499089254</v>
      </c>
      <c r="Q133">
        <f t="shared" si="18"/>
        <v>67.996725337699544</v>
      </c>
      <c r="R133" s="3">
        <f t="shared" si="19"/>
        <v>41607.25</v>
      </c>
      <c r="S133" s="3">
        <f t="shared" si="20"/>
        <v>41620.25</v>
      </c>
      <c r="T133" s="56">
        <f t="shared" si="21"/>
        <v>13</v>
      </c>
      <c r="U133" t="str">
        <f t="shared" si="22"/>
        <v>technology</v>
      </c>
      <c r="V133" t="str">
        <f t="shared" si="23"/>
        <v>web</v>
      </c>
    </row>
    <row r="134" spans="1:22" x14ac:dyDescent="0.25">
      <c r="A134">
        <v>132</v>
      </c>
      <c r="B134" t="s">
        <v>315</v>
      </c>
      <c r="C134" s="2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t="str">
        <f t="shared" si="16"/>
        <v>02:  1,000 to 4,999</v>
      </c>
      <c r="P134">
        <f t="shared" si="17"/>
        <v>116.18181818181819</v>
      </c>
      <c r="Q134">
        <f t="shared" si="18"/>
        <v>43.078651685393261</v>
      </c>
      <c r="R134" s="3">
        <f t="shared" si="19"/>
        <v>43112.25</v>
      </c>
      <c r="S134" s="3">
        <f t="shared" si="20"/>
        <v>43128.25</v>
      </c>
      <c r="T134" s="56">
        <f t="shared" si="21"/>
        <v>16</v>
      </c>
      <c r="U134" t="str">
        <f t="shared" si="22"/>
        <v>theater</v>
      </c>
      <c r="V134" t="str">
        <f t="shared" si="23"/>
        <v>plays</v>
      </c>
    </row>
    <row r="135" spans="1:22" x14ac:dyDescent="0.25">
      <c r="A135">
        <v>133</v>
      </c>
      <c r="B135" t="s">
        <v>317</v>
      </c>
      <c r="C135" s="2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t="str">
        <f t="shared" si="16"/>
        <v>02:  1,000 to 4,999</v>
      </c>
      <c r="P135">
        <f t="shared" si="17"/>
        <v>310.77777777777777</v>
      </c>
      <c r="Q135">
        <f t="shared" si="18"/>
        <v>87.95597484276729</v>
      </c>
      <c r="R135" s="3">
        <f t="shared" si="19"/>
        <v>40767.208333333336</v>
      </c>
      <c r="S135" s="3">
        <f t="shared" si="20"/>
        <v>40789.208333333336</v>
      </c>
      <c r="T135" s="56">
        <f t="shared" si="21"/>
        <v>22</v>
      </c>
      <c r="U135" t="str">
        <f t="shared" si="22"/>
        <v>music</v>
      </c>
      <c r="V135" t="str">
        <f t="shared" si="23"/>
        <v>world music</v>
      </c>
    </row>
    <row r="136" spans="1:22" x14ac:dyDescent="0.25">
      <c r="A136">
        <v>134</v>
      </c>
      <c r="B136" t="s">
        <v>320</v>
      </c>
      <c r="C136" s="2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t="str">
        <f t="shared" si="16"/>
        <v>012:  &gt; 50,000</v>
      </c>
      <c r="P136">
        <f t="shared" si="17"/>
        <v>89.73668341708543</v>
      </c>
      <c r="Q136">
        <f t="shared" si="18"/>
        <v>94.987234042553197</v>
      </c>
      <c r="R136" s="3">
        <f t="shared" si="19"/>
        <v>40713.208333333336</v>
      </c>
      <c r="S136" s="3">
        <f t="shared" si="20"/>
        <v>40762.208333333336</v>
      </c>
      <c r="T136" s="56">
        <f t="shared" si="21"/>
        <v>49</v>
      </c>
      <c r="U136" t="str">
        <f t="shared" si="22"/>
        <v>film &amp; video</v>
      </c>
      <c r="V136" t="str">
        <f t="shared" si="23"/>
        <v>documentary</v>
      </c>
    </row>
    <row r="137" spans="1:22" x14ac:dyDescent="0.25">
      <c r="A137">
        <v>135</v>
      </c>
      <c r="B137" t="s">
        <v>322</v>
      </c>
      <c r="C137" s="2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t="str">
        <f t="shared" si="16"/>
        <v>03:  5,000 to 9,999</v>
      </c>
      <c r="P137">
        <f t="shared" si="17"/>
        <v>71.27272727272728</v>
      </c>
      <c r="Q137">
        <f t="shared" si="18"/>
        <v>46.905982905982903</v>
      </c>
      <c r="R137" s="3">
        <f t="shared" si="19"/>
        <v>41340.25</v>
      </c>
      <c r="S137" s="3">
        <f t="shared" si="20"/>
        <v>41345.208333333336</v>
      </c>
      <c r="T137" s="56">
        <f t="shared" si="21"/>
        <v>5</v>
      </c>
      <c r="U137" t="str">
        <f t="shared" si="22"/>
        <v>theater</v>
      </c>
      <c r="V137" t="str">
        <f t="shared" si="23"/>
        <v>plays</v>
      </c>
    </row>
    <row r="138" spans="1:22" x14ac:dyDescent="0.25">
      <c r="A138">
        <v>136</v>
      </c>
      <c r="B138" t="s">
        <v>324</v>
      </c>
      <c r="C138" s="2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t="str">
        <f t="shared" si="16"/>
        <v>012:  &gt; 50,000</v>
      </c>
      <c r="P138">
        <f t="shared" si="17"/>
        <v>3.2862318840579712</v>
      </c>
      <c r="Q138">
        <f t="shared" si="18"/>
        <v>46.913793103448278</v>
      </c>
      <c r="R138" s="3">
        <f t="shared" si="19"/>
        <v>41797.208333333336</v>
      </c>
      <c r="S138" s="3">
        <f t="shared" si="20"/>
        <v>41809.208333333336</v>
      </c>
      <c r="T138" s="56">
        <f t="shared" si="21"/>
        <v>12</v>
      </c>
      <c r="U138" t="str">
        <f t="shared" si="22"/>
        <v>film &amp; video</v>
      </c>
      <c r="V138" t="str">
        <f t="shared" si="23"/>
        <v>drama</v>
      </c>
    </row>
    <row r="139" spans="1:22" x14ac:dyDescent="0.25">
      <c r="A139">
        <v>137</v>
      </c>
      <c r="B139" t="s">
        <v>326</v>
      </c>
      <c r="C139" s="2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t="str">
        <f t="shared" si="16"/>
        <v>02:  1,000 to 4,999</v>
      </c>
      <c r="P139">
        <f t="shared" si="17"/>
        <v>261.77777777777777</v>
      </c>
      <c r="Q139">
        <f t="shared" si="18"/>
        <v>94.24</v>
      </c>
      <c r="R139" s="3">
        <f t="shared" si="19"/>
        <v>40457.208333333336</v>
      </c>
      <c r="S139" s="3">
        <f t="shared" si="20"/>
        <v>40463.208333333336</v>
      </c>
      <c r="T139" s="56">
        <f t="shared" si="21"/>
        <v>6</v>
      </c>
      <c r="U139" t="str">
        <f t="shared" si="22"/>
        <v>publishing</v>
      </c>
      <c r="V139" t="str">
        <f t="shared" si="23"/>
        <v>nonfiction</v>
      </c>
    </row>
    <row r="140" spans="1:22" ht="31.5" x14ac:dyDescent="0.25">
      <c r="A140">
        <v>138</v>
      </c>
      <c r="B140" t="s">
        <v>328</v>
      </c>
      <c r="C140" s="2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t="str">
        <f t="shared" si="16"/>
        <v>03:  5,000 to 9,999</v>
      </c>
      <c r="P140">
        <f t="shared" si="17"/>
        <v>96</v>
      </c>
      <c r="Q140">
        <f t="shared" si="18"/>
        <v>80.139130434782615</v>
      </c>
      <c r="R140" s="3">
        <f t="shared" si="19"/>
        <v>41180.208333333336</v>
      </c>
      <c r="S140" s="3">
        <f t="shared" si="20"/>
        <v>41186.208333333336</v>
      </c>
      <c r="T140" s="56">
        <f t="shared" si="21"/>
        <v>6</v>
      </c>
      <c r="U140" t="str">
        <f t="shared" si="22"/>
        <v>games</v>
      </c>
      <c r="V140" t="str">
        <f t="shared" si="23"/>
        <v>mobile games</v>
      </c>
    </row>
    <row r="141" spans="1:22" x14ac:dyDescent="0.25">
      <c r="A141">
        <v>139</v>
      </c>
      <c r="B141" t="s">
        <v>330</v>
      </c>
      <c r="C141" s="2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t="str">
        <f t="shared" si="16"/>
        <v>012:  &gt; 50,000</v>
      </c>
      <c r="P141">
        <f t="shared" si="17"/>
        <v>20.896851248642779</v>
      </c>
      <c r="Q141">
        <f t="shared" si="18"/>
        <v>59.036809815950917</v>
      </c>
      <c r="R141" s="3">
        <f t="shared" si="19"/>
        <v>42115.208333333328</v>
      </c>
      <c r="S141" s="3">
        <f t="shared" si="20"/>
        <v>42131.208333333328</v>
      </c>
      <c r="T141" s="56">
        <f t="shared" si="21"/>
        <v>16</v>
      </c>
      <c r="U141" t="str">
        <f t="shared" si="22"/>
        <v>technology</v>
      </c>
      <c r="V141" t="str">
        <f t="shared" si="23"/>
        <v>wearables</v>
      </c>
    </row>
    <row r="142" spans="1:22" ht="31.5" x14ac:dyDescent="0.25">
      <c r="A142">
        <v>140</v>
      </c>
      <c r="B142" t="s">
        <v>332</v>
      </c>
      <c r="C142" s="2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t="str">
        <f t="shared" si="16"/>
        <v>03:  5,000 to 9,999</v>
      </c>
      <c r="P142">
        <f t="shared" si="17"/>
        <v>223.16363636363636</v>
      </c>
      <c r="Q142">
        <f t="shared" si="18"/>
        <v>65.989247311827953</v>
      </c>
      <c r="R142" s="3">
        <f t="shared" si="19"/>
        <v>43156.25</v>
      </c>
      <c r="S142" s="3">
        <f t="shared" si="20"/>
        <v>43161.25</v>
      </c>
      <c r="T142" s="56">
        <f t="shared" si="21"/>
        <v>5</v>
      </c>
      <c r="U142" t="str">
        <f t="shared" si="22"/>
        <v>film &amp; video</v>
      </c>
      <c r="V142" t="str">
        <f t="shared" si="23"/>
        <v>documentary</v>
      </c>
    </row>
    <row r="143" spans="1:22" x14ac:dyDescent="0.25">
      <c r="A143">
        <v>141</v>
      </c>
      <c r="B143" t="s">
        <v>334</v>
      </c>
      <c r="C143" s="2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t="str">
        <f t="shared" si="16"/>
        <v>012:  &gt; 50,000</v>
      </c>
      <c r="P143">
        <f t="shared" si="17"/>
        <v>101.59097978227061</v>
      </c>
      <c r="Q143">
        <f t="shared" si="18"/>
        <v>60.992530345471522</v>
      </c>
      <c r="R143" s="3">
        <f t="shared" si="19"/>
        <v>42167.208333333328</v>
      </c>
      <c r="S143" s="3">
        <f t="shared" si="20"/>
        <v>42173.208333333328</v>
      </c>
      <c r="T143" s="56">
        <f t="shared" si="21"/>
        <v>6</v>
      </c>
      <c r="U143" t="str">
        <f t="shared" si="22"/>
        <v>technology</v>
      </c>
      <c r="V143" t="str">
        <f t="shared" si="23"/>
        <v>web</v>
      </c>
    </row>
    <row r="144" spans="1:22" x14ac:dyDescent="0.25">
      <c r="A144">
        <v>142</v>
      </c>
      <c r="B144" t="s">
        <v>336</v>
      </c>
      <c r="C144" s="2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t="str">
        <f t="shared" si="16"/>
        <v>03:  5,000 to 9,999</v>
      </c>
      <c r="P144">
        <f t="shared" si="17"/>
        <v>230.03999999999996</v>
      </c>
      <c r="Q144">
        <f t="shared" si="18"/>
        <v>98.307692307692307</v>
      </c>
      <c r="R144" s="3">
        <f t="shared" si="19"/>
        <v>41005.208333333336</v>
      </c>
      <c r="S144" s="3">
        <f t="shared" si="20"/>
        <v>41046.208333333336</v>
      </c>
      <c r="T144" s="56">
        <f t="shared" si="21"/>
        <v>41</v>
      </c>
      <c r="U144" t="str">
        <f t="shared" si="22"/>
        <v>technology</v>
      </c>
      <c r="V144" t="str">
        <f t="shared" si="23"/>
        <v>web</v>
      </c>
    </row>
    <row r="145" spans="1:22" x14ac:dyDescent="0.25">
      <c r="A145">
        <v>143</v>
      </c>
      <c r="B145" t="s">
        <v>338</v>
      </c>
      <c r="C145" s="2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t="str">
        <f t="shared" si="16"/>
        <v>03:  5,000 to 9,999</v>
      </c>
      <c r="P145">
        <f t="shared" si="17"/>
        <v>135.59259259259261</v>
      </c>
      <c r="Q145">
        <f t="shared" si="18"/>
        <v>104.6</v>
      </c>
      <c r="R145" s="3">
        <f t="shared" si="19"/>
        <v>40357.208333333336</v>
      </c>
      <c r="S145" s="3">
        <f t="shared" si="20"/>
        <v>40377.208333333336</v>
      </c>
      <c r="T145" s="56">
        <f t="shared" si="21"/>
        <v>20</v>
      </c>
      <c r="U145" t="str">
        <f t="shared" si="22"/>
        <v>music</v>
      </c>
      <c r="V145" t="str">
        <f t="shared" si="23"/>
        <v>indie rock</v>
      </c>
    </row>
    <row r="146" spans="1:22" x14ac:dyDescent="0.25">
      <c r="A146">
        <v>144</v>
      </c>
      <c r="B146" t="s">
        <v>340</v>
      </c>
      <c r="C146" s="2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t="str">
        <f t="shared" si="16"/>
        <v>03:  5,000 to 9,999</v>
      </c>
      <c r="P146">
        <f t="shared" si="17"/>
        <v>129.1</v>
      </c>
      <c r="Q146">
        <f t="shared" si="18"/>
        <v>86.066666666666663</v>
      </c>
      <c r="R146" s="3">
        <f t="shared" si="19"/>
        <v>43633.208333333328</v>
      </c>
      <c r="S146" s="3">
        <f t="shared" si="20"/>
        <v>43641.208333333328</v>
      </c>
      <c r="T146" s="56">
        <f t="shared" si="21"/>
        <v>8</v>
      </c>
      <c r="U146" t="str">
        <f t="shared" si="22"/>
        <v>theater</v>
      </c>
      <c r="V146" t="str">
        <f t="shared" si="23"/>
        <v>plays</v>
      </c>
    </row>
    <row r="147" spans="1:22" x14ac:dyDescent="0.25">
      <c r="A147">
        <v>145</v>
      </c>
      <c r="B147" t="s">
        <v>342</v>
      </c>
      <c r="C147" s="2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t="str">
        <f t="shared" si="16"/>
        <v>07:  25,000 to 29,999</v>
      </c>
      <c r="P147">
        <f t="shared" si="17"/>
        <v>236.512</v>
      </c>
      <c r="Q147">
        <f t="shared" si="18"/>
        <v>76.989583333333329</v>
      </c>
      <c r="R147" s="3">
        <f t="shared" si="19"/>
        <v>41889.208333333336</v>
      </c>
      <c r="S147" s="3">
        <f t="shared" si="20"/>
        <v>41894.208333333336</v>
      </c>
      <c r="T147" s="56">
        <f t="shared" si="21"/>
        <v>5</v>
      </c>
      <c r="U147" t="str">
        <f t="shared" si="22"/>
        <v>technology</v>
      </c>
      <c r="V147" t="str">
        <f t="shared" si="23"/>
        <v>wearables</v>
      </c>
    </row>
    <row r="148" spans="1:22" ht="31.5" x14ac:dyDescent="0.25">
      <c r="A148">
        <v>146</v>
      </c>
      <c r="B148" t="s">
        <v>344</v>
      </c>
      <c r="C148" s="2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t="str">
        <f t="shared" si="16"/>
        <v>03:  5,000 to 9,999</v>
      </c>
      <c r="P148">
        <f t="shared" si="17"/>
        <v>17.25</v>
      </c>
      <c r="Q148">
        <f t="shared" si="18"/>
        <v>29.764705882352942</v>
      </c>
      <c r="R148" s="3">
        <f t="shared" si="19"/>
        <v>40855.25</v>
      </c>
      <c r="S148" s="3">
        <f t="shared" si="20"/>
        <v>40875.25</v>
      </c>
      <c r="T148" s="56">
        <f t="shared" si="21"/>
        <v>20</v>
      </c>
      <c r="U148" t="str">
        <f t="shared" si="22"/>
        <v>theater</v>
      </c>
      <c r="V148" t="str">
        <f t="shared" si="23"/>
        <v>plays</v>
      </c>
    </row>
    <row r="149" spans="1:22" x14ac:dyDescent="0.25">
      <c r="A149">
        <v>147</v>
      </c>
      <c r="B149" t="s">
        <v>346</v>
      </c>
      <c r="C149" s="2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t="str">
        <f t="shared" si="16"/>
        <v>03:  5,000 to 9,999</v>
      </c>
      <c r="P149">
        <f t="shared" si="17"/>
        <v>112.49397590361446</v>
      </c>
      <c r="Q149">
        <f t="shared" si="18"/>
        <v>46.91959798994975</v>
      </c>
      <c r="R149" s="3">
        <f t="shared" si="19"/>
        <v>42534.208333333328</v>
      </c>
      <c r="S149" s="3">
        <f t="shared" si="20"/>
        <v>42540.208333333328</v>
      </c>
      <c r="T149" s="56">
        <f t="shared" si="21"/>
        <v>6</v>
      </c>
      <c r="U149" t="str">
        <f t="shared" si="22"/>
        <v>theater</v>
      </c>
      <c r="V149" t="str">
        <f t="shared" si="23"/>
        <v>plays</v>
      </c>
    </row>
    <row r="150" spans="1:22" x14ac:dyDescent="0.25">
      <c r="A150">
        <v>148</v>
      </c>
      <c r="B150" t="s">
        <v>348</v>
      </c>
      <c r="C150" s="2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t="str">
        <f t="shared" si="16"/>
        <v>03:  5,000 to 9,999</v>
      </c>
      <c r="P150">
        <f t="shared" si="17"/>
        <v>121.02150537634408</v>
      </c>
      <c r="Q150">
        <f t="shared" si="18"/>
        <v>105.18691588785046</v>
      </c>
      <c r="R150" s="3">
        <f t="shared" si="19"/>
        <v>42941.208333333328</v>
      </c>
      <c r="S150" s="3">
        <f t="shared" si="20"/>
        <v>42950.208333333328</v>
      </c>
      <c r="T150" s="56">
        <f t="shared" si="21"/>
        <v>9</v>
      </c>
      <c r="U150" t="str">
        <f t="shared" si="22"/>
        <v>technology</v>
      </c>
      <c r="V150" t="str">
        <f t="shared" si="23"/>
        <v>wearables</v>
      </c>
    </row>
    <row r="151" spans="1:22" x14ac:dyDescent="0.25">
      <c r="A151">
        <v>149</v>
      </c>
      <c r="B151" t="s">
        <v>350</v>
      </c>
      <c r="C151" s="2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t="str">
        <f t="shared" si="16"/>
        <v>03:  5,000 to 9,999</v>
      </c>
      <c r="P151">
        <f t="shared" si="17"/>
        <v>219.87096774193549</v>
      </c>
      <c r="Q151">
        <f t="shared" si="18"/>
        <v>69.907692307692301</v>
      </c>
      <c r="R151" s="3">
        <f t="shared" si="19"/>
        <v>41275.25</v>
      </c>
      <c r="S151" s="3">
        <f t="shared" si="20"/>
        <v>41327.25</v>
      </c>
      <c r="T151" s="56">
        <f t="shared" si="21"/>
        <v>52</v>
      </c>
      <c r="U151" t="str">
        <f t="shared" si="22"/>
        <v>music</v>
      </c>
      <c r="V151" t="str">
        <f t="shared" si="23"/>
        <v>indie rock</v>
      </c>
    </row>
    <row r="152" spans="1:22" x14ac:dyDescent="0.25">
      <c r="A152">
        <v>150</v>
      </c>
      <c r="B152" t="s">
        <v>352</v>
      </c>
      <c r="C152" s="2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t="str">
        <f t="shared" si="16"/>
        <v>01:  &lt;1,000</v>
      </c>
      <c r="P152">
        <f t="shared" si="17"/>
        <v>1</v>
      </c>
      <c r="Q152">
        <f t="shared" si="18"/>
        <v>1</v>
      </c>
      <c r="R152" s="3">
        <f t="shared" si="19"/>
        <v>43450.25</v>
      </c>
      <c r="S152" s="3">
        <f t="shared" si="20"/>
        <v>43451.25</v>
      </c>
      <c r="T152" s="56">
        <f t="shared" si="21"/>
        <v>1</v>
      </c>
      <c r="U152" t="str">
        <f t="shared" si="22"/>
        <v>music</v>
      </c>
      <c r="V152" t="str">
        <f t="shared" si="23"/>
        <v>rock</v>
      </c>
    </row>
    <row r="153" spans="1:22" x14ac:dyDescent="0.25">
      <c r="A153">
        <v>151</v>
      </c>
      <c r="B153" t="s">
        <v>354</v>
      </c>
      <c r="C153" s="2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t="str">
        <f t="shared" si="16"/>
        <v>012:  &gt; 50,000</v>
      </c>
      <c r="P153">
        <f t="shared" si="17"/>
        <v>64.166909620991248</v>
      </c>
      <c r="Q153">
        <f t="shared" si="18"/>
        <v>60.011588275391958</v>
      </c>
      <c r="R153" s="3">
        <f t="shared" si="19"/>
        <v>41799.208333333336</v>
      </c>
      <c r="S153" s="3">
        <f t="shared" si="20"/>
        <v>41850.208333333336</v>
      </c>
      <c r="T153" s="56">
        <f t="shared" si="21"/>
        <v>51</v>
      </c>
      <c r="U153" t="str">
        <f t="shared" si="22"/>
        <v>music</v>
      </c>
      <c r="V153" t="str">
        <f t="shared" si="23"/>
        <v>electric music</v>
      </c>
    </row>
    <row r="154" spans="1:22" x14ac:dyDescent="0.25">
      <c r="A154">
        <v>152</v>
      </c>
      <c r="B154" t="s">
        <v>356</v>
      </c>
      <c r="C154" s="2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t="str">
        <f t="shared" si="16"/>
        <v>010:  40,000 to 44,999</v>
      </c>
      <c r="P154">
        <f t="shared" si="17"/>
        <v>423.06746987951806</v>
      </c>
      <c r="Q154">
        <f t="shared" si="18"/>
        <v>52.006220379146917</v>
      </c>
      <c r="R154" s="3">
        <f t="shared" si="19"/>
        <v>42783.25</v>
      </c>
      <c r="S154" s="3">
        <f t="shared" si="20"/>
        <v>42790.25</v>
      </c>
      <c r="T154" s="56">
        <f t="shared" si="21"/>
        <v>7</v>
      </c>
      <c r="U154" t="str">
        <f t="shared" si="22"/>
        <v>music</v>
      </c>
      <c r="V154" t="str">
        <f t="shared" si="23"/>
        <v>indie rock</v>
      </c>
    </row>
    <row r="155" spans="1:22" x14ac:dyDescent="0.25">
      <c r="A155">
        <v>153</v>
      </c>
      <c r="B155" t="s">
        <v>358</v>
      </c>
      <c r="C155" s="2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t="str">
        <f t="shared" si="16"/>
        <v>012:  &gt; 50,000</v>
      </c>
      <c r="P155">
        <f t="shared" si="17"/>
        <v>92.984160506863773</v>
      </c>
      <c r="Q155">
        <f t="shared" si="18"/>
        <v>31.000176025347649</v>
      </c>
      <c r="R155" s="3">
        <f t="shared" si="19"/>
        <v>41201.208333333336</v>
      </c>
      <c r="S155" s="3">
        <f t="shared" si="20"/>
        <v>41207.208333333336</v>
      </c>
      <c r="T155" s="56">
        <f t="shared" si="21"/>
        <v>6</v>
      </c>
      <c r="U155" t="str">
        <f t="shared" si="22"/>
        <v>theater</v>
      </c>
      <c r="V155" t="str">
        <f t="shared" si="23"/>
        <v>plays</v>
      </c>
    </row>
    <row r="156" spans="1:22" x14ac:dyDescent="0.25">
      <c r="A156">
        <v>154</v>
      </c>
      <c r="B156" t="s">
        <v>360</v>
      </c>
      <c r="C156" s="2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t="str">
        <f t="shared" si="16"/>
        <v>012:  &gt; 50,000</v>
      </c>
      <c r="P156">
        <f t="shared" si="17"/>
        <v>58.756567425569173</v>
      </c>
      <c r="Q156">
        <f t="shared" si="18"/>
        <v>95.042492917847028</v>
      </c>
      <c r="R156" s="3">
        <f t="shared" si="19"/>
        <v>42502.208333333328</v>
      </c>
      <c r="S156" s="3">
        <f t="shared" si="20"/>
        <v>42525.208333333328</v>
      </c>
      <c r="T156" s="56">
        <f t="shared" si="21"/>
        <v>23</v>
      </c>
      <c r="U156" t="str">
        <f t="shared" si="22"/>
        <v>music</v>
      </c>
      <c r="V156" t="str">
        <f t="shared" si="23"/>
        <v>indie rock</v>
      </c>
    </row>
    <row r="157" spans="1:22" x14ac:dyDescent="0.25">
      <c r="A157">
        <v>155</v>
      </c>
      <c r="B157" t="s">
        <v>362</v>
      </c>
      <c r="C157" s="2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t="str">
        <f t="shared" si="16"/>
        <v>012:  &gt; 50,000</v>
      </c>
      <c r="P157">
        <f t="shared" si="17"/>
        <v>65.022222222222226</v>
      </c>
      <c r="Q157">
        <f t="shared" si="18"/>
        <v>75.968174204355108</v>
      </c>
      <c r="R157" s="3">
        <f t="shared" si="19"/>
        <v>40262.208333333336</v>
      </c>
      <c r="S157" s="3">
        <f t="shared" si="20"/>
        <v>40277.208333333336</v>
      </c>
      <c r="T157" s="56">
        <f t="shared" si="21"/>
        <v>15</v>
      </c>
      <c r="U157" t="str">
        <f t="shared" si="22"/>
        <v>theater</v>
      </c>
      <c r="V157" t="str">
        <f t="shared" si="23"/>
        <v>plays</v>
      </c>
    </row>
    <row r="158" spans="1:22" x14ac:dyDescent="0.25">
      <c r="A158">
        <v>156</v>
      </c>
      <c r="B158" t="s">
        <v>364</v>
      </c>
      <c r="C158" s="2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t="str">
        <f t="shared" si="16"/>
        <v>09:  35,000 to 39,999</v>
      </c>
      <c r="P158">
        <f t="shared" si="17"/>
        <v>73.939560439560438</v>
      </c>
      <c r="Q158">
        <f t="shared" si="18"/>
        <v>71.013192612137203</v>
      </c>
      <c r="R158" s="3">
        <f t="shared" si="19"/>
        <v>43743.208333333328</v>
      </c>
      <c r="S158" s="3">
        <f t="shared" si="20"/>
        <v>43767.208333333328</v>
      </c>
      <c r="T158" s="56">
        <f t="shared" si="21"/>
        <v>24</v>
      </c>
      <c r="U158" t="str">
        <f t="shared" si="22"/>
        <v>music</v>
      </c>
      <c r="V158" t="str">
        <f t="shared" si="23"/>
        <v>rock</v>
      </c>
    </row>
    <row r="159" spans="1:22" x14ac:dyDescent="0.25">
      <c r="A159">
        <v>157</v>
      </c>
      <c r="B159" t="s">
        <v>366</v>
      </c>
      <c r="C159" s="2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t="str">
        <f t="shared" si="16"/>
        <v>02:  1,000 to 4,999</v>
      </c>
      <c r="P159">
        <f t="shared" si="17"/>
        <v>52.666666666666664</v>
      </c>
      <c r="Q159">
        <f t="shared" si="18"/>
        <v>73.733333333333334</v>
      </c>
      <c r="R159" s="3">
        <f t="shared" si="19"/>
        <v>41638.25</v>
      </c>
      <c r="S159" s="3">
        <f t="shared" si="20"/>
        <v>41650.25</v>
      </c>
      <c r="T159" s="56">
        <f t="shared" si="21"/>
        <v>12</v>
      </c>
      <c r="U159" t="str">
        <f t="shared" si="22"/>
        <v>photography</v>
      </c>
      <c r="V159" t="str">
        <f t="shared" si="23"/>
        <v>photography books</v>
      </c>
    </row>
    <row r="160" spans="1:22" x14ac:dyDescent="0.25">
      <c r="A160">
        <v>158</v>
      </c>
      <c r="B160" t="s">
        <v>368</v>
      </c>
      <c r="C160" s="2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t="str">
        <f t="shared" si="16"/>
        <v>02:  1,000 to 4,999</v>
      </c>
      <c r="P160">
        <f t="shared" si="17"/>
        <v>220.95238095238096</v>
      </c>
      <c r="Q160">
        <f t="shared" si="18"/>
        <v>113.17073170731707</v>
      </c>
      <c r="R160" s="3">
        <f t="shared" si="19"/>
        <v>42346.25</v>
      </c>
      <c r="S160" s="3">
        <f t="shared" si="20"/>
        <v>42347.25</v>
      </c>
      <c r="T160" s="56">
        <f t="shared" si="21"/>
        <v>1</v>
      </c>
      <c r="U160" t="str">
        <f t="shared" si="22"/>
        <v>music</v>
      </c>
      <c r="V160" t="str">
        <f t="shared" si="23"/>
        <v>rock</v>
      </c>
    </row>
    <row r="161" spans="1:22" x14ac:dyDescent="0.25">
      <c r="A161">
        <v>159</v>
      </c>
      <c r="B161" t="s">
        <v>370</v>
      </c>
      <c r="C161" s="2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t="str">
        <f t="shared" si="16"/>
        <v>012:  &gt; 50,000</v>
      </c>
      <c r="P161">
        <f t="shared" si="17"/>
        <v>100.01150627615063</v>
      </c>
      <c r="Q161">
        <f t="shared" si="18"/>
        <v>105.00933552992861</v>
      </c>
      <c r="R161" s="3">
        <f t="shared" si="19"/>
        <v>43551.208333333328</v>
      </c>
      <c r="S161" s="3">
        <f t="shared" si="20"/>
        <v>43569.208333333328</v>
      </c>
      <c r="T161" s="56">
        <f t="shared" si="21"/>
        <v>18</v>
      </c>
      <c r="U161" t="str">
        <f t="shared" si="22"/>
        <v>theater</v>
      </c>
      <c r="V161" t="str">
        <f t="shared" si="23"/>
        <v>plays</v>
      </c>
    </row>
    <row r="162" spans="1:22" x14ac:dyDescent="0.25">
      <c r="A162">
        <v>160</v>
      </c>
      <c r="B162" t="s">
        <v>372</v>
      </c>
      <c r="C162" s="2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t="str">
        <f t="shared" si="16"/>
        <v>03:  5,000 to 9,999</v>
      </c>
      <c r="P162">
        <f t="shared" si="17"/>
        <v>162.3125</v>
      </c>
      <c r="Q162">
        <f t="shared" si="18"/>
        <v>79.176829268292678</v>
      </c>
      <c r="R162" s="3">
        <f t="shared" si="19"/>
        <v>43582.208333333328</v>
      </c>
      <c r="S162" s="3">
        <f t="shared" si="20"/>
        <v>43598.208333333328</v>
      </c>
      <c r="T162" s="56">
        <f t="shared" si="21"/>
        <v>16</v>
      </c>
      <c r="U162" t="str">
        <f t="shared" si="22"/>
        <v>technology</v>
      </c>
      <c r="V162" t="str">
        <f t="shared" si="23"/>
        <v>wearables</v>
      </c>
    </row>
    <row r="163" spans="1:22" ht="31.5" x14ac:dyDescent="0.25">
      <c r="A163">
        <v>161</v>
      </c>
      <c r="B163" t="s">
        <v>374</v>
      </c>
      <c r="C163" s="2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t="str">
        <f t="shared" si="16"/>
        <v>03:  5,000 to 9,999</v>
      </c>
      <c r="P163">
        <f t="shared" si="17"/>
        <v>78.181818181818187</v>
      </c>
      <c r="Q163">
        <f t="shared" si="18"/>
        <v>57.333333333333336</v>
      </c>
      <c r="R163" s="3">
        <f t="shared" si="19"/>
        <v>42270.208333333328</v>
      </c>
      <c r="S163" s="3">
        <f t="shared" si="20"/>
        <v>42276.208333333328</v>
      </c>
      <c r="T163" s="56">
        <f t="shared" si="21"/>
        <v>6</v>
      </c>
      <c r="U163" t="str">
        <f t="shared" si="22"/>
        <v>technology</v>
      </c>
      <c r="V163" t="str">
        <f t="shared" si="23"/>
        <v>web</v>
      </c>
    </row>
    <row r="164" spans="1:22" ht="31.5" x14ac:dyDescent="0.25">
      <c r="A164">
        <v>162</v>
      </c>
      <c r="B164" t="s">
        <v>376</v>
      </c>
      <c r="C164" s="2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t="str">
        <f t="shared" si="16"/>
        <v>03:  5,000 to 9,999</v>
      </c>
      <c r="P164">
        <f t="shared" si="17"/>
        <v>149.73770491803279</v>
      </c>
      <c r="Q164">
        <f t="shared" si="18"/>
        <v>58.178343949044589</v>
      </c>
      <c r="R164" s="3">
        <f t="shared" si="19"/>
        <v>43442.25</v>
      </c>
      <c r="S164" s="3">
        <f t="shared" si="20"/>
        <v>43472.25</v>
      </c>
      <c r="T164" s="56">
        <f t="shared" si="21"/>
        <v>30</v>
      </c>
      <c r="U164" t="str">
        <f t="shared" si="22"/>
        <v>music</v>
      </c>
      <c r="V164" t="str">
        <f t="shared" si="23"/>
        <v>rock</v>
      </c>
    </row>
    <row r="165" spans="1:22" x14ac:dyDescent="0.25">
      <c r="A165">
        <v>163</v>
      </c>
      <c r="B165" t="s">
        <v>378</v>
      </c>
      <c r="C165" s="2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t="str">
        <f t="shared" si="16"/>
        <v>02:  1,000 to 4,999</v>
      </c>
      <c r="P165">
        <f t="shared" si="17"/>
        <v>253.25714285714284</v>
      </c>
      <c r="Q165">
        <f t="shared" si="18"/>
        <v>36.032520325203251</v>
      </c>
      <c r="R165" s="3">
        <f t="shared" si="19"/>
        <v>43028.208333333328</v>
      </c>
      <c r="S165" s="3">
        <f t="shared" si="20"/>
        <v>43077.25</v>
      </c>
      <c r="T165" s="56">
        <f t="shared" si="21"/>
        <v>49</v>
      </c>
      <c r="U165" t="str">
        <f t="shared" si="22"/>
        <v>photography</v>
      </c>
      <c r="V165" t="str">
        <f t="shared" si="23"/>
        <v>photography books</v>
      </c>
    </row>
    <row r="166" spans="1:22" x14ac:dyDescent="0.25">
      <c r="A166">
        <v>164</v>
      </c>
      <c r="B166" t="s">
        <v>380</v>
      </c>
      <c r="C166" s="2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t="str">
        <f t="shared" si="16"/>
        <v>012:  &gt; 50,000</v>
      </c>
      <c r="P166">
        <f t="shared" si="17"/>
        <v>100.16943521594683</v>
      </c>
      <c r="Q166">
        <f t="shared" si="18"/>
        <v>107.99068767908309</v>
      </c>
      <c r="R166" s="3">
        <f t="shared" si="19"/>
        <v>43016.208333333328</v>
      </c>
      <c r="S166" s="3">
        <f t="shared" si="20"/>
        <v>43017.208333333328</v>
      </c>
      <c r="T166" s="56">
        <f t="shared" si="21"/>
        <v>1</v>
      </c>
      <c r="U166" t="str">
        <f t="shared" si="22"/>
        <v>theater</v>
      </c>
      <c r="V166" t="str">
        <f t="shared" si="23"/>
        <v>plays</v>
      </c>
    </row>
    <row r="167" spans="1:22" x14ac:dyDescent="0.25">
      <c r="A167">
        <v>165</v>
      </c>
      <c r="B167" t="s">
        <v>382</v>
      </c>
      <c r="C167" s="2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t="str">
        <f t="shared" si="16"/>
        <v>012:  &gt; 50,000</v>
      </c>
      <c r="P167">
        <f t="shared" si="17"/>
        <v>121.99004424778761</v>
      </c>
      <c r="Q167">
        <f t="shared" si="18"/>
        <v>44.005985634477256</v>
      </c>
      <c r="R167" s="3">
        <f t="shared" si="19"/>
        <v>42948.208333333328</v>
      </c>
      <c r="S167" s="3">
        <f t="shared" si="20"/>
        <v>42980.208333333328</v>
      </c>
      <c r="T167" s="56">
        <f t="shared" si="21"/>
        <v>32</v>
      </c>
      <c r="U167" t="str">
        <f t="shared" si="22"/>
        <v>technology</v>
      </c>
      <c r="V167" t="str">
        <f t="shared" si="23"/>
        <v>web</v>
      </c>
    </row>
    <row r="168" spans="1:22" x14ac:dyDescent="0.25">
      <c r="A168">
        <v>166</v>
      </c>
      <c r="B168" t="s">
        <v>384</v>
      </c>
      <c r="C168" s="2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t="str">
        <f t="shared" si="16"/>
        <v>03:  5,000 to 9,999</v>
      </c>
      <c r="P168">
        <f t="shared" si="17"/>
        <v>137.13265306122449</v>
      </c>
      <c r="Q168">
        <f t="shared" si="18"/>
        <v>55.077868852459019</v>
      </c>
      <c r="R168" s="3">
        <f t="shared" si="19"/>
        <v>40534.25</v>
      </c>
      <c r="S168" s="3">
        <f t="shared" si="20"/>
        <v>40538.25</v>
      </c>
      <c r="T168" s="56">
        <f t="shared" si="21"/>
        <v>4</v>
      </c>
      <c r="U168" t="str">
        <f t="shared" si="22"/>
        <v>photography</v>
      </c>
      <c r="V168" t="str">
        <f t="shared" si="23"/>
        <v>photography books</v>
      </c>
    </row>
    <row r="169" spans="1:22" x14ac:dyDescent="0.25">
      <c r="A169">
        <v>167</v>
      </c>
      <c r="B169" t="s">
        <v>386</v>
      </c>
      <c r="C169" s="2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t="str">
        <f t="shared" si="16"/>
        <v>02:  1,000 to 4,999</v>
      </c>
      <c r="P169">
        <f t="shared" si="17"/>
        <v>415.53846153846149</v>
      </c>
      <c r="Q169">
        <f t="shared" si="18"/>
        <v>74</v>
      </c>
      <c r="R169" s="3">
        <f t="shared" si="19"/>
        <v>41435.208333333336</v>
      </c>
      <c r="S169" s="3">
        <f t="shared" si="20"/>
        <v>41445.208333333336</v>
      </c>
      <c r="T169" s="56">
        <f t="shared" si="21"/>
        <v>10</v>
      </c>
      <c r="U169" t="str">
        <f t="shared" si="22"/>
        <v>theater</v>
      </c>
      <c r="V169" t="str">
        <f t="shared" si="23"/>
        <v>plays</v>
      </c>
    </row>
    <row r="170" spans="1:22" x14ac:dyDescent="0.25">
      <c r="A170">
        <v>168</v>
      </c>
      <c r="B170" t="s">
        <v>388</v>
      </c>
      <c r="C170" s="2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t="str">
        <f t="shared" si="16"/>
        <v>012:  &gt; 50,000</v>
      </c>
      <c r="P170">
        <f t="shared" si="17"/>
        <v>31.30913348946136</v>
      </c>
      <c r="Q170">
        <f t="shared" si="18"/>
        <v>41.996858638743454</v>
      </c>
      <c r="R170" s="3">
        <f t="shared" si="19"/>
        <v>43518.25</v>
      </c>
      <c r="S170" s="3">
        <f t="shared" si="20"/>
        <v>43541.208333333328</v>
      </c>
      <c r="T170" s="56">
        <f t="shared" si="21"/>
        <v>23</v>
      </c>
      <c r="U170" t="str">
        <f t="shared" si="22"/>
        <v>music</v>
      </c>
      <c r="V170" t="str">
        <f t="shared" si="23"/>
        <v>indie rock</v>
      </c>
    </row>
    <row r="171" spans="1:22" x14ac:dyDescent="0.25">
      <c r="A171">
        <v>169</v>
      </c>
      <c r="B171" t="s">
        <v>390</v>
      </c>
      <c r="C171" s="2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t="str">
        <f t="shared" si="16"/>
        <v>06:  20,000 to 24,999</v>
      </c>
      <c r="P171">
        <f t="shared" si="17"/>
        <v>424.08154506437768</v>
      </c>
      <c r="Q171">
        <f t="shared" si="18"/>
        <v>77.988161010260455</v>
      </c>
      <c r="R171" s="3">
        <f t="shared" si="19"/>
        <v>41077.208333333336</v>
      </c>
      <c r="S171" s="3">
        <f t="shared" si="20"/>
        <v>41105.208333333336</v>
      </c>
      <c r="T171" s="56">
        <f t="shared" si="21"/>
        <v>28</v>
      </c>
      <c r="U171" t="str">
        <f t="shared" si="22"/>
        <v>film &amp; video</v>
      </c>
      <c r="V171" t="str">
        <f t="shared" si="23"/>
        <v>shorts</v>
      </c>
    </row>
    <row r="172" spans="1:22" x14ac:dyDescent="0.25">
      <c r="A172">
        <v>170</v>
      </c>
      <c r="B172" t="s">
        <v>392</v>
      </c>
      <c r="C172" s="2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t="str">
        <f t="shared" si="16"/>
        <v>012:  &gt; 50,000</v>
      </c>
      <c r="P172">
        <f t="shared" si="17"/>
        <v>2.93886230728336</v>
      </c>
      <c r="Q172">
        <f t="shared" si="18"/>
        <v>82.507462686567166</v>
      </c>
      <c r="R172" s="3">
        <f t="shared" si="19"/>
        <v>42950.208333333328</v>
      </c>
      <c r="S172" s="3">
        <f t="shared" si="20"/>
        <v>42957.208333333328</v>
      </c>
      <c r="T172" s="56">
        <f t="shared" si="21"/>
        <v>7</v>
      </c>
      <c r="U172" t="str">
        <f t="shared" si="22"/>
        <v>music</v>
      </c>
      <c r="V172" t="str">
        <f t="shared" si="23"/>
        <v>indie rock</v>
      </c>
    </row>
    <row r="173" spans="1:22" ht="31.5" x14ac:dyDescent="0.25">
      <c r="A173">
        <v>171</v>
      </c>
      <c r="B173" t="s">
        <v>394</v>
      </c>
      <c r="C173" s="2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t="str">
        <f t="shared" si="16"/>
        <v>02:  1,000 to 4,999</v>
      </c>
      <c r="P173">
        <f t="shared" si="17"/>
        <v>10.63265306122449</v>
      </c>
      <c r="Q173">
        <f t="shared" si="18"/>
        <v>104.2</v>
      </c>
      <c r="R173" s="3">
        <f t="shared" si="19"/>
        <v>41718.208333333336</v>
      </c>
      <c r="S173" s="3">
        <f t="shared" si="20"/>
        <v>41740.208333333336</v>
      </c>
      <c r="T173" s="56">
        <f t="shared" si="21"/>
        <v>22</v>
      </c>
      <c r="U173" t="str">
        <f t="shared" si="22"/>
        <v>publishing</v>
      </c>
      <c r="V173" t="str">
        <f t="shared" si="23"/>
        <v>translations</v>
      </c>
    </row>
    <row r="174" spans="1:22" x14ac:dyDescent="0.25">
      <c r="A174">
        <v>172</v>
      </c>
      <c r="B174" t="s">
        <v>396</v>
      </c>
      <c r="C174" s="2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t="str">
        <f t="shared" si="16"/>
        <v>01:  &lt;1,000</v>
      </c>
      <c r="P174">
        <f t="shared" si="17"/>
        <v>82.875</v>
      </c>
      <c r="Q174">
        <f t="shared" si="18"/>
        <v>25.5</v>
      </c>
      <c r="R174" s="3">
        <f t="shared" si="19"/>
        <v>41839.208333333336</v>
      </c>
      <c r="S174" s="3">
        <f t="shared" si="20"/>
        <v>41854.208333333336</v>
      </c>
      <c r="T174" s="56">
        <f t="shared" si="21"/>
        <v>15</v>
      </c>
      <c r="U174" t="str">
        <f t="shared" si="22"/>
        <v>film &amp; video</v>
      </c>
      <c r="V174" t="str">
        <f t="shared" si="23"/>
        <v>documentary</v>
      </c>
    </row>
    <row r="175" spans="1:22" x14ac:dyDescent="0.25">
      <c r="A175">
        <v>173</v>
      </c>
      <c r="B175" t="s">
        <v>398</v>
      </c>
      <c r="C175" s="2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t="str">
        <f t="shared" si="16"/>
        <v>012:  &gt; 50,000</v>
      </c>
      <c r="P175">
        <f t="shared" si="17"/>
        <v>163.01447776628748</v>
      </c>
      <c r="Q175">
        <f t="shared" si="18"/>
        <v>100.98334401024984</v>
      </c>
      <c r="R175" s="3">
        <f t="shared" si="19"/>
        <v>41412.208333333336</v>
      </c>
      <c r="S175" s="3">
        <f t="shared" si="20"/>
        <v>41418.208333333336</v>
      </c>
      <c r="T175" s="56">
        <f t="shared" si="21"/>
        <v>6</v>
      </c>
      <c r="U175" t="str">
        <f t="shared" si="22"/>
        <v>theater</v>
      </c>
      <c r="V175" t="str">
        <f t="shared" si="23"/>
        <v>plays</v>
      </c>
    </row>
    <row r="176" spans="1:22" x14ac:dyDescent="0.25">
      <c r="A176">
        <v>174</v>
      </c>
      <c r="B176" t="s">
        <v>400</v>
      </c>
      <c r="C176" s="2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t="str">
        <f t="shared" si="16"/>
        <v>01:  &lt;1,000</v>
      </c>
      <c r="P176">
        <f t="shared" si="17"/>
        <v>894.66666666666674</v>
      </c>
      <c r="Q176">
        <f t="shared" si="18"/>
        <v>111.83333333333333</v>
      </c>
      <c r="R176" s="3">
        <f t="shared" si="19"/>
        <v>42282.208333333328</v>
      </c>
      <c r="S176" s="3">
        <f t="shared" si="20"/>
        <v>42283.208333333328</v>
      </c>
      <c r="T176" s="56">
        <f t="shared" si="21"/>
        <v>1</v>
      </c>
      <c r="U176" t="str">
        <f t="shared" si="22"/>
        <v>technology</v>
      </c>
      <c r="V176" t="str">
        <f t="shared" si="23"/>
        <v>wearables</v>
      </c>
    </row>
    <row r="177" spans="1:22" x14ac:dyDescent="0.25">
      <c r="A177">
        <v>175</v>
      </c>
      <c r="B177" t="s">
        <v>402</v>
      </c>
      <c r="C177" s="2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t="str">
        <f t="shared" si="16"/>
        <v>012:  &gt; 50,000</v>
      </c>
      <c r="P177">
        <f t="shared" si="17"/>
        <v>26.191501103752756</v>
      </c>
      <c r="Q177">
        <f t="shared" si="18"/>
        <v>41.999115044247787</v>
      </c>
      <c r="R177" s="3">
        <f t="shared" si="19"/>
        <v>42613.208333333328</v>
      </c>
      <c r="S177" s="3">
        <f t="shared" si="20"/>
        <v>42632.208333333328</v>
      </c>
      <c r="T177" s="56">
        <f t="shared" si="21"/>
        <v>19</v>
      </c>
      <c r="U177" t="str">
        <f t="shared" si="22"/>
        <v>theater</v>
      </c>
      <c r="V177" t="str">
        <f t="shared" si="23"/>
        <v>plays</v>
      </c>
    </row>
    <row r="178" spans="1:22" ht="31.5" x14ac:dyDescent="0.25">
      <c r="A178">
        <v>176</v>
      </c>
      <c r="B178" t="s">
        <v>404</v>
      </c>
      <c r="C178" s="2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t="str">
        <f t="shared" si="16"/>
        <v>012:  &gt; 50,000</v>
      </c>
      <c r="P178">
        <f t="shared" si="17"/>
        <v>74.834782608695647</v>
      </c>
      <c r="Q178">
        <f t="shared" si="18"/>
        <v>110.05115089514067</v>
      </c>
      <c r="R178" s="3">
        <f t="shared" si="19"/>
        <v>42616.208333333328</v>
      </c>
      <c r="S178" s="3">
        <f t="shared" si="20"/>
        <v>42625.208333333328</v>
      </c>
      <c r="T178" s="56">
        <f t="shared" si="21"/>
        <v>9</v>
      </c>
      <c r="U178" t="str">
        <f t="shared" si="22"/>
        <v>theater</v>
      </c>
      <c r="V178" t="str">
        <f t="shared" si="23"/>
        <v>plays</v>
      </c>
    </row>
    <row r="179" spans="1:22" x14ac:dyDescent="0.25">
      <c r="A179">
        <v>177</v>
      </c>
      <c r="B179" t="s">
        <v>406</v>
      </c>
      <c r="C179" s="2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t="str">
        <f t="shared" si="16"/>
        <v>09:  35,000 to 39,999</v>
      </c>
      <c r="P179">
        <f t="shared" si="17"/>
        <v>416.47680412371136</v>
      </c>
      <c r="Q179">
        <f t="shared" si="18"/>
        <v>58.997079225994888</v>
      </c>
      <c r="R179" s="3">
        <f t="shared" si="19"/>
        <v>40497.25</v>
      </c>
      <c r="S179" s="3">
        <f t="shared" si="20"/>
        <v>40522.25</v>
      </c>
      <c r="T179" s="56">
        <f t="shared" si="21"/>
        <v>25</v>
      </c>
      <c r="U179" t="str">
        <f t="shared" si="22"/>
        <v>theater</v>
      </c>
      <c r="V179" t="str">
        <f t="shared" si="23"/>
        <v>plays</v>
      </c>
    </row>
    <row r="180" spans="1:22" x14ac:dyDescent="0.25">
      <c r="A180">
        <v>178</v>
      </c>
      <c r="B180" t="s">
        <v>408</v>
      </c>
      <c r="C180" s="2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t="str">
        <f t="shared" si="16"/>
        <v>03:  5,000 to 9,999</v>
      </c>
      <c r="P180">
        <f t="shared" si="17"/>
        <v>96.208333333333329</v>
      </c>
      <c r="Q180">
        <f t="shared" si="18"/>
        <v>32.985714285714288</v>
      </c>
      <c r="R180" s="3">
        <f t="shared" si="19"/>
        <v>42999.208333333328</v>
      </c>
      <c r="S180" s="3">
        <f t="shared" si="20"/>
        <v>43008.208333333328</v>
      </c>
      <c r="T180" s="56">
        <f t="shared" si="21"/>
        <v>9</v>
      </c>
      <c r="U180" t="str">
        <f t="shared" si="22"/>
        <v>food</v>
      </c>
      <c r="V180" t="str">
        <f t="shared" si="23"/>
        <v>food trucks</v>
      </c>
    </row>
    <row r="181" spans="1:22" ht="31.5" x14ac:dyDescent="0.25">
      <c r="A181">
        <v>179</v>
      </c>
      <c r="B181" t="s">
        <v>410</v>
      </c>
      <c r="C181" s="2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t="str">
        <f t="shared" si="16"/>
        <v>010:  40,000 to 44,999</v>
      </c>
      <c r="P181">
        <f t="shared" si="17"/>
        <v>357.71910112359546</v>
      </c>
      <c r="Q181">
        <f t="shared" si="18"/>
        <v>45.005654509471306</v>
      </c>
      <c r="R181" s="3">
        <f t="shared" si="19"/>
        <v>41350.208333333336</v>
      </c>
      <c r="S181" s="3">
        <f t="shared" si="20"/>
        <v>41351.208333333336</v>
      </c>
      <c r="T181" s="56">
        <f t="shared" si="21"/>
        <v>1</v>
      </c>
      <c r="U181" t="str">
        <f t="shared" si="22"/>
        <v>theater</v>
      </c>
      <c r="V181" t="str">
        <f t="shared" si="23"/>
        <v>plays</v>
      </c>
    </row>
    <row r="182" spans="1:22" x14ac:dyDescent="0.25">
      <c r="A182">
        <v>180</v>
      </c>
      <c r="B182" t="s">
        <v>412</v>
      </c>
      <c r="C182" s="2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t="str">
        <f t="shared" si="16"/>
        <v>012:  &gt; 50,000</v>
      </c>
      <c r="P182">
        <f t="shared" si="17"/>
        <v>308.45714285714286</v>
      </c>
      <c r="Q182">
        <f t="shared" si="18"/>
        <v>81.98196487897485</v>
      </c>
      <c r="R182" s="3">
        <f t="shared" si="19"/>
        <v>40259.208333333336</v>
      </c>
      <c r="S182" s="3">
        <f t="shared" si="20"/>
        <v>40264.208333333336</v>
      </c>
      <c r="T182" s="56">
        <f t="shared" si="21"/>
        <v>5</v>
      </c>
      <c r="U182" t="str">
        <f t="shared" si="22"/>
        <v>technology</v>
      </c>
      <c r="V182" t="str">
        <f t="shared" si="23"/>
        <v>wearables</v>
      </c>
    </row>
    <row r="183" spans="1:22" x14ac:dyDescent="0.25">
      <c r="A183">
        <v>181</v>
      </c>
      <c r="B183" t="s">
        <v>414</v>
      </c>
      <c r="C183" s="2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t="str">
        <f t="shared" si="16"/>
        <v>03:  5,000 to 9,999</v>
      </c>
      <c r="P183">
        <f t="shared" si="17"/>
        <v>61.802325581395344</v>
      </c>
      <c r="Q183">
        <f t="shared" si="18"/>
        <v>39.080882352941174</v>
      </c>
      <c r="R183" s="3">
        <f t="shared" si="19"/>
        <v>43012.208333333328</v>
      </c>
      <c r="S183" s="3">
        <f t="shared" si="20"/>
        <v>43030.208333333328</v>
      </c>
      <c r="T183" s="56">
        <f t="shared" si="21"/>
        <v>18</v>
      </c>
      <c r="U183" t="str">
        <f t="shared" si="22"/>
        <v>technology</v>
      </c>
      <c r="V183" t="str">
        <f t="shared" si="23"/>
        <v>web</v>
      </c>
    </row>
    <row r="184" spans="1:22" ht="31.5" x14ac:dyDescent="0.25">
      <c r="A184">
        <v>182</v>
      </c>
      <c r="B184" t="s">
        <v>416</v>
      </c>
      <c r="C184" s="2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t="str">
        <f t="shared" si="16"/>
        <v>07:  25,000 to 29,999</v>
      </c>
      <c r="P184">
        <f t="shared" si="17"/>
        <v>722.32472324723244</v>
      </c>
      <c r="Q184">
        <f t="shared" si="18"/>
        <v>58.996383363471971</v>
      </c>
      <c r="R184" s="3">
        <f t="shared" si="19"/>
        <v>43631.208333333328</v>
      </c>
      <c r="S184" s="3">
        <f t="shared" si="20"/>
        <v>43647.208333333328</v>
      </c>
      <c r="T184" s="56">
        <f t="shared" si="21"/>
        <v>16</v>
      </c>
      <c r="U184" t="str">
        <f t="shared" si="22"/>
        <v>theater</v>
      </c>
      <c r="V184" t="str">
        <f t="shared" si="23"/>
        <v>plays</v>
      </c>
    </row>
    <row r="185" spans="1:22" ht="31.5" x14ac:dyDescent="0.25">
      <c r="A185">
        <v>183</v>
      </c>
      <c r="B185" t="s">
        <v>418</v>
      </c>
      <c r="C185" s="2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t="str">
        <f t="shared" si="16"/>
        <v>03:  5,000 to 9,999</v>
      </c>
      <c r="P185">
        <f t="shared" si="17"/>
        <v>69.117647058823522</v>
      </c>
      <c r="Q185">
        <f t="shared" si="18"/>
        <v>40.988372093023258</v>
      </c>
      <c r="R185" s="3">
        <f t="shared" si="19"/>
        <v>40430.208333333336</v>
      </c>
      <c r="S185" s="3">
        <f t="shared" si="20"/>
        <v>40443.208333333336</v>
      </c>
      <c r="T185" s="56">
        <f t="shared" si="21"/>
        <v>13</v>
      </c>
      <c r="U185" t="str">
        <f t="shared" si="22"/>
        <v>music</v>
      </c>
      <c r="V185" t="str">
        <f t="shared" si="23"/>
        <v>rock</v>
      </c>
    </row>
    <row r="186" spans="1:22" x14ac:dyDescent="0.25">
      <c r="A186">
        <v>184</v>
      </c>
      <c r="B186" t="s">
        <v>420</v>
      </c>
      <c r="C186" s="2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t="str">
        <f t="shared" si="16"/>
        <v>02:  1,000 to 4,999</v>
      </c>
      <c r="P186">
        <f t="shared" si="17"/>
        <v>293.05555555555554</v>
      </c>
      <c r="Q186">
        <f t="shared" si="18"/>
        <v>31.029411764705884</v>
      </c>
      <c r="R186" s="3">
        <f t="shared" si="19"/>
        <v>43588.208333333328</v>
      </c>
      <c r="S186" s="3">
        <f t="shared" si="20"/>
        <v>43589.208333333328</v>
      </c>
      <c r="T186" s="56">
        <f t="shared" si="21"/>
        <v>1</v>
      </c>
      <c r="U186" t="str">
        <f t="shared" si="22"/>
        <v>theater</v>
      </c>
      <c r="V186" t="str">
        <f t="shared" si="23"/>
        <v>plays</v>
      </c>
    </row>
    <row r="187" spans="1:22" x14ac:dyDescent="0.25">
      <c r="A187">
        <v>185</v>
      </c>
      <c r="B187" t="s">
        <v>422</v>
      </c>
      <c r="C187" s="2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t="str">
        <f t="shared" si="16"/>
        <v>02:  1,000 to 4,999</v>
      </c>
      <c r="P187">
        <f t="shared" si="17"/>
        <v>71.8</v>
      </c>
      <c r="Q187">
        <f t="shared" si="18"/>
        <v>37.789473684210527</v>
      </c>
      <c r="R187" s="3">
        <f t="shared" si="19"/>
        <v>43233.208333333328</v>
      </c>
      <c r="S187" s="3">
        <f t="shared" si="20"/>
        <v>43244.208333333328</v>
      </c>
      <c r="T187" s="56">
        <f t="shared" si="21"/>
        <v>11</v>
      </c>
      <c r="U187" t="str">
        <f t="shared" si="22"/>
        <v>film &amp; video</v>
      </c>
      <c r="V187" t="str">
        <f t="shared" si="23"/>
        <v>television</v>
      </c>
    </row>
    <row r="188" spans="1:22" x14ac:dyDescent="0.25">
      <c r="A188">
        <v>186</v>
      </c>
      <c r="B188" t="s">
        <v>424</v>
      </c>
      <c r="C188" s="2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t="str">
        <f t="shared" si="16"/>
        <v>012:  &gt; 50,000</v>
      </c>
      <c r="P188">
        <f t="shared" si="17"/>
        <v>31.934684684684683</v>
      </c>
      <c r="Q188">
        <f t="shared" si="18"/>
        <v>32.006772009029348</v>
      </c>
      <c r="R188" s="3">
        <f t="shared" si="19"/>
        <v>41782.208333333336</v>
      </c>
      <c r="S188" s="3">
        <f t="shared" si="20"/>
        <v>41797.208333333336</v>
      </c>
      <c r="T188" s="56">
        <f t="shared" si="21"/>
        <v>15</v>
      </c>
      <c r="U188" t="str">
        <f t="shared" si="22"/>
        <v>theater</v>
      </c>
      <c r="V188" t="str">
        <f t="shared" si="23"/>
        <v>plays</v>
      </c>
    </row>
    <row r="189" spans="1:22" x14ac:dyDescent="0.25">
      <c r="A189">
        <v>187</v>
      </c>
      <c r="B189" t="s">
        <v>426</v>
      </c>
      <c r="C189" s="2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t="str">
        <f t="shared" si="16"/>
        <v>012:  &gt; 50,000</v>
      </c>
      <c r="P189">
        <f t="shared" si="17"/>
        <v>229.87375415282392</v>
      </c>
      <c r="Q189">
        <f t="shared" si="18"/>
        <v>95.966712898751737</v>
      </c>
      <c r="R189" s="3">
        <f t="shared" si="19"/>
        <v>41328.25</v>
      </c>
      <c r="S189" s="3">
        <f t="shared" si="20"/>
        <v>41356.208333333336</v>
      </c>
      <c r="T189" s="56">
        <f t="shared" si="21"/>
        <v>28</v>
      </c>
      <c r="U189" t="str">
        <f t="shared" si="22"/>
        <v>film &amp; video</v>
      </c>
      <c r="V189" t="str">
        <f t="shared" si="23"/>
        <v>shorts</v>
      </c>
    </row>
    <row r="190" spans="1:22" x14ac:dyDescent="0.25">
      <c r="A190">
        <v>188</v>
      </c>
      <c r="B190" t="s">
        <v>428</v>
      </c>
      <c r="C190" s="2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t="str">
        <f t="shared" si="16"/>
        <v>03:  5,000 to 9,999</v>
      </c>
      <c r="P190">
        <f t="shared" si="17"/>
        <v>32.012195121951223</v>
      </c>
      <c r="Q190">
        <f t="shared" si="18"/>
        <v>75</v>
      </c>
      <c r="R190" s="3">
        <f t="shared" si="19"/>
        <v>41975.25</v>
      </c>
      <c r="S190" s="3">
        <f t="shared" si="20"/>
        <v>41976.25</v>
      </c>
      <c r="T190" s="56">
        <f t="shared" si="21"/>
        <v>1</v>
      </c>
      <c r="U190" t="str">
        <f t="shared" si="22"/>
        <v>theater</v>
      </c>
      <c r="V190" t="str">
        <f t="shared" si="23"/>
        <v>plays</v>
      </c>
    </row>
    <row r="191" spans="1:22" x14ac:dyDescent="0.25">
      <c r="A191">
        <v>189</v>
      </c>
      <c r="B191" t="s">
        <v>430</v>
      </c>
      <c r="C191" s="2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t="str">
        <f t="shared" si="16"/>
        <v>012:  &gt; 50,000</v>
      </c>
      <c r="P191">
        <f t="shared" si="17"/>
        <v>23.525352848928385</v>
      </c>
      <c r="Q191">
        <f t="shared" si="18"/>
        <v>102.0498866213152</v>
      </c>
      <c r="R191" s="3">
        <f t="shared" si="19"/>
        <v>42433.25</v>
      </c>
      <c r="S191" s="3">
        <f t="shared" si="20"/>
        <v>42433.25</v>
      </c>
      <c r="T191" s="56">
        <f t="shared" si="21"/>
        <v>0</v>
      </c>
      <c r="U191" t="str">
        <f t="shared" si="22"/>
        <v>theater</v>
      </c>
      <c r="V191" t="str">
        <f t="shared" si="23"/>
        <v>plays</v>
      </c>
    </row>
    <row r="192" spans="1:22" x14ac:dyDescent="0.25">
      <c r="A192">
        <v>190</v>
      </c>
      <c r="B192" t="s">
        <v>432</v>
      </c>
      <c r="C192" s="2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t="str">
        <f t="shared" si="16"/>
        <v>02:  1,000 to 4,999</v>
      </c>
      <c r="P192">
        <f t="shared" si="17"/>
        <v>68.594594594594597</v>
      </c>
      <c r="Q192">
        <f t="shared" si="18"/>
        <v>105.75</v>
      </c>
      <c r="R192" s="3">
        <f t="shared" si="19"/>
        <v>41429.208333333336</v>
      </c>
      <c r="S192" s="3">
        <f t="shared" si="20"/>
        <v>41430.208333333336</v>
      </c>
      <c r="T192" s="56">
        <f t="shared" si="21"/>
        <v>1</v>
      </c>
      <c r="U192" t="str">
        <f t="shared" si="22"/>
        <v>theater</v>
      </c>
      <c r="V192" t="str">
        <f t="shared" si="23"/>
        <v>plays</v>
      </c>
    </row>
    <row r="193" spans="1:22" x14ac:dyDescent="0.25">
      <c r="A193">
        <v>191</v>
      </c>
      <c r="B193" t="s">
        <v>434</v>
      </c>
      <c r="C193" s="2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t="str">
        <f t="shared" si="16"/>
        <v>03:  5,000 to 9,999</v>
      </c>
      <c r="P193">
        <f t="shared" si="17"/>
        <v>37.952380952380956</v>
      </c>
      <c r="Q193">
        <f t="shared" si="18"/>
        <v>37.069767441860463</v>
      </c>
      <c r="R193" s="3">
        <f t="shared" si="19"/>
        <v>43536.208333333328</v>
      </c>
      <c r="S193" s="3">
        <f t="shared" si="20"/>
        <v>43539.208333333328</v>
      </c>
      <c r="T193" s="56">
        <f t="shared" si="21"/>
        <v>3</v>
      </c>
      <c r="U193" t="str">
        <f t="shared" si="22"/>
        <v>theater</v>
      </c>
      <c r="V193" t="str">
        <f t="shared" si="23"/>
        <v>plays</v>
      </c>
    </row>
    <row r="194" spans="1:22" x14ac:dyDescent="0.25">
      <c r="A194">
        <v>192</v>
      </c>
      <c r="B194" t="s">
        <v>436</v>
      </c>
      <c r="C194" s="2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t="str">
        <f t="shared" si="16"/>
        <v>010:  40,000 to 44,999</v>
      </c>
      <c r="P194">
        <f t="shared" si="17"/>
        <v>19.992957746478872</v>
      </c>
      <c r="Q194">
        <f t="shared" si="18"/>
        <v>35.049382716049379</v>
      </c>
      <c r="R194" s="3">
        <f t="shared" si="19"/>
        <v>41817.208333333336</v>
      </c>
      <c r="S194" s="3">
        <f t="shared" si="20"/>
        <v>41821.208333333336</v>
      </c>
      <c r="T194" s="56">
        <f t="shared" si="21"/>
        <v>4</v>
      </c>
      <c r="U194" t="str">
        <f t="shared" si="22"/>
        <v>music</v>
      </c>
      <c r="V194" t="str">
        <f t="shared" si="23"/>
        <v>rock</v>
      </c>
    </row>
    <row r="195" spans="1:22" x14ac:dyDescent="0.25">
      <c r="A195">
        <v>193</v>
      </c>
      <c r="B195" t="s">
        <v>438</v>
      </c>
      <c r="C195" s="2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t="str">
        <f t="shared" ref="O195:O258" si="24">IF(D195&lt;1000,"01:  &lt;1,000",
IF(D195&lt;=4999,"02:  1,000 to 4,999",
IF(D195&lt;=9999,"03:  5,000 to 9,999",
IF(D195&lt;=14999,"04:  10,000 to 14,999",
IF(D195&lt;=19999,"05:  15,000 to 19,999",
IF(D195&lt;=24999,"06:  20,000 to 24,999",
IF(D195&lt;=29999,"07:  25,000 to 29,999",
IF(D195&lt;=34999,"08:  30,000 to 34,999",
IF(D195&lt;=39999,"09:  35,000 to 39,999",
IF(D195&lt;=44999,"010:  40,000 to 44,999",
IF(D195&lt;=49999,"011:  45,000 to 49,999",
"012:  &gt; 50,000")))))))))))</f>
        <v>03:  5,000 to 9,999</v>
      </c>
      <c r="P195">
        <f t="shared" ref="P195:P258" si="25">IFERROR((E195/D195)*100,"NA")</f>
        <v>45.636363636363633</v>
      </c>
      <c r="Q195">
        <f t="shared" ref="Q195:Q258" si="26">IFERROR(E195/G195,"NA")</f>
        <v>46.338461538461537</v>
      </c>
      <c r="R195" s="3">
        <f t="shared" ref="R195:R258" si="27">(J195/86400)+DATE(1970,1,1)</f>
        <v>43198.208333333328</v>
      </c>
      <c r="S195" s="3">
        <f t="shared" ref="S195:S258" si="28">(K195/86400)+DATE(1970,1,1)</f>
        <v>43202.208333333328</v>
      </c>
      <c r="T195" s="56">
        <f t="shared" ref="T195:T258" si="29">_xlfn.DAYS(S195,R195)</f>
        <v>4</v>
      </c>
      <c r="U195" t="str">
        <f t="shared" ref="U195:U258" si="30">LEFT(N195,SEARCH("/",N195)-1)</f>
        <v>music</v>
      </c>
      <c r="V195" t="str">
        <f t="shared" ref="V195:V258" si="31">RIGHT(N195,LEN(N195)-SEARCH("/",N195))</f>
        <v>indie rock</v>
      </c>
    </row>
    <row r="196" spans="1:22" x14ac:dyDescent="0.25">
      <c r="A196">
        <v>194</v>
      </c>
      <c r="B196" t="s">
        <v>440</v>
      </c>
      <c r="C196" s="2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t="str">
        <f t="shared" si="24"/>
        <v>03:  5,000 to 9,999</v>
      </c>
      <c r="P196">
        <f t="shared" si="25"/>
        <v>122.7605633802817</v>
      </c>
      <c r="Q196">
        <f t="shared" si="26"/>
        <v>69.174603174603178</v>
      </c>
      <c r="R196" s="3">
        <f t="shared" si="27"/>
        <v>42261.208333333328</v>
      </c>
      <c r="S196" s="3">
        <f t="shared" si="28"/>
        <v>42277.208333333328</v>
      </c>
      <c r="T196" s="56">
        <f t="shared" si="29"/>
        <v>16</v>
      </c>
      <c r="U196" t="str">
        <f t="shared" si="30"/>
        <v>music</v>
      </c>
      <c r="V196" t="str">
        <f t="shared" si="31"/>
        <v>metal</v>
      </c>
    </row>
    <row r="197" spans="1:22" x14ac:dyDescent="0.25">
      <c r="A197">
        <v>195</v>
      </c>
      <c r="B197" t="s">
        <v>442</v>
      </c>
      <c r="C197" s="2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t="str">
        <f t="shared" si="24"/>
        <v>05:  15,000 to 19,999</v>
      </c>
      <c r="P197">
        <f t="shared" si="25"/>
        <v>361.75316455696202</v>
      </c>
      <c r="Q197">
        <f t="shared" si="26"/>
        <v>109.07824427480917</v>
      </c>
      <c r="R197" s="3">
        <f t="shared" si="27"/>
        <v>43310.208333333328</v>
      </c>
      <c r="S197" s="3">
        <f t="shared" si="28"/>
        <v>43317.208333333328</v>
      </c>
      <c r="T197" s="56">
        <f t="shared" si="29"/>
        <v>7</v>
      </c>
      <c r="U197" t="str">
        <f t="shared" si="30"/>
        <v>music</v>
      </c>
      <c r="V197" t="str">
        <f t="shared" si="31"/>
        <v>electric music</v>
      </c>
    </row>
    <row r="198" spans="1:22" x14ac:dyDescent="0.25">
      <c r="A198">
        <v>196</v>
      </c>
      <c r="B198" t="s">
        <v>444</v>
      </c>
      <c r="C198" s="2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t="str">
        <f t="shared" si="24"/>
        <v>03:  5,000 to 9,999</v>
      </c>
      <c r="P198">
        <f t="shared" si="25"/>
        <v>63.146341463414636</v>
      </c>
      <c r="Q198">
        <f t="shared" si="26"/>
        <v>51.78</v>
      </c>
      <c r="R198" s="3">
        <f t="shared" si="27"/>
        <v>42616.208333333328</v>
      </c>
      <c r="S198" s="3">
        <f t="shared" si="28"/>
        <v>42635.208333333328</v>
      </c>
      <c r="T198" s="56">
        <f t="shared" si="29"/>
        <v>19</v>
      </c>
      <c r="U198" t="str">
        <f t="shared" si="30"/>
        <v>technology</v>
      </c>
      <c r="V198" t="str">
        <f t="shared" si="31"/>
        <v>wearables</v>
      </c>
    </row>
    <row r="199" spans="1:22" x14ac:dyDescent="0.25">
      <c r="A199">
        <v>197</v>
      </c>
      <c r="B199" t="s">
        <v>446</v>
      </c>
      <c r="C199" s="2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t="str">
        <f t="shared" si="24"/>
        <v>012:  &gt; 50,000</v>
      </c>
      <c r="P199">
        <f t="shared" si="25"/>
        <v>298.20475319926874</v>
      </c>
      <c r="Q199">
        <f t="shared" si="26"/>
        <v>82.010055304172951</v>
      </c>
      <c r="R199" s="3">
        <f t="shared" si="27"/>
        <v>42909.208333333328</v>
      </c>
      <c r="S199" s="3">
        <f t="shared" si="28"/>
        <v>42923.208333333328</v>
      </c>
      <c r="T199" s="56">
        <f t="shared" si="29"/>
        <v>14</v>
      </c>
      <c r="U199" t="str">
        <f t="shared" si="30"/>
        <v>film &amp; video</v>
      </c>
      <c r="V199" t="str">
        <f t="shared" si="31"/>
        <v>drama</v>
      </c>
    </row>
    <row r="200" spans="1:22" x14ac:dyDescent="0.25">
      <c r="A200">
        <v>198</v>
      </c>
      <c r="B200" t="s">
        <v>448</v>
      </c>
      <c r="C200" s="2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t="str">
        <f t="shared" si="24"/>
        <v>012:  &gt; 50,000</v>
      </c>
      <c r="P200">
        <f t="shared" si="25"/>
        <v>9.5585443037974684</v>
      </c>
      <c r="Q200">
        <f t="shared" si="26"/>
        <v>35.958333333333336</v>
      </c>
      <c r="R200" s="3">
        <f t="shared" si="27"/>
        <v>40396.208333333336</v>
      </c>
      <c r="S200" s="3">
        <f t="shared" si="28"/>
        <v>40425.208333333336</v>
      </c>
      <c r="T200" s="56">
        <f t="shared" si="29"/>
        <v>29</v>
      </c>
      <c r="U200" t="str">
        <f t="shared" si="30"/>
        <v>music</v>
      </c>
      <c r="V200" t="str">
        <f t="shared" si="31"/>
        <v>electric music</v>
      </c>
    </row>
    <row r="201" spans="1:22" x14ac:dyDescent="0.25">
      <c r="A201">
        <v>199</v>
      </c>
      <c r="B201" t="s">
        <v>450</v>
      </c>
      <c r="C201" s="2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t="str">
        <f t="shared" si="24"/>
        <v>02:  1,000 to 4,999</v>
      </c>
      <c r="P201">
        <f t="shared" si="25"/>
        <v>53.777777777777779</v>
      </c>
      <c r="Q201">
        <f t="shared" si="26"/>
        <v>74.461538461538467</v>
      </c>
      <c r="R201" s="3">
        <f t="shared" si="27"/>
        <v>42192.208333333328</v>
      </c>
      <c r="S201" s="3">
        <f t="shared" si="28"/>
        <v>42196.208333333328</v>
      </c>
      <c r="T201" s="56">
        <f t="shared" si="29"/>
        <v>4</v>
      </c>
      <c r="U201" t="str">
        <f t="shared" si="30"/>
        <v>music</v>
      </c>
      <c r="V201" t="str">
        <f t="shared" si="31"/>
        <v>rock</v>
      </c>
    </row>
    <row r="202" spans="1:22" x14ac:dyDescent="0.25">
      <c r="A202">
        <v>200</v>
      </c>
      <c r="B202" t="s">
        <v>452</v>
      </c>
      <c r="C202" s="2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t="str">
        <f t="shared" si="24"/>
        <v>01:  &lt;1,000</v>
      </c>
      <c r="P202">
        <f t="shared" si="25"/>
        <v>2</v>
      </c>
      <c r="Q202">
        <f t="shared" si="26"/>
        <v>2</v>
      </c>
      <c r="R202" s="3">
        <f t="shared" si="27"/>
        <v>40262.208333333336</v>
      </c>
      <c r="S202" s="3">
        <f t="shared" si="28"/>
        <v>40273.208333333336</v>
      </c>
      <c r="T202" s="56">
        <f t="shared" si="29"/>
        <v>11</v>
      </c>
      <c r="U202" t="str">
        <f t="shared" si="30"/>
        <v>theater</v>
      </c>
      <c r="V202" t="str">
        <f t="shared" si="31"/>
        <v>plays</v>
      </c>
    </row>
    <row r="203" spans="1:22" x14ac:dyDescent="0.25">
      <c r="A203">
        <v>201</v>
      </c>
      <c r="B203" t="s">
        <v>454</v>
      </c>
      <c r="C203" s="2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t="str">
        <f t="shared" si="24"/>
        <v>02:  1,000 to 4,999</v>
      </c>
      <c r="P203">
        <f t="shared" si="25"/>
        <v>681.19047619047615</v>
      </c>
      <c r="Q203">
        <f t="shared" si="26"/>
        <v>91.114649681528661</v>
      </c>
      <c r="R203" s="3">
        <f t="shared" si="27"/>
        <v>41845.208333333336</v>
      </c>
      <c r="S203" s="3">
        <f t="shared" si="28"/>
        <v>41863.208333333336</v>
      </c>
      <c r="T203" s="56">
        <f t="shared" si="29"/>
        <v>18</v>
      </c>
      <c r="U203" t="str">
        <f t="shared" si="30"/>
        <v>technology</v>
      </c>
      <c r="V203" t="str">
        <f t="shared" si="31"/>
        <v>web</v>
      </c>
    </row>
    <row r="204" spans="1:22" x14ac:dyDescent="0.25">
      <c r="A204">
        <v>202</v>
      </c>
      <c r="B204" t="s">
        <v>456</v>
      </c>
      <c r="C204" s="2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t="str">
        <f t="shared" si="24"/>
        <v>03:  5,000 to 9,999</v>
      </c>
      <c r="P204">
        <f t="shared" si="25"/>
        <v>78.831325301204828</v>
      </c>
      <c r="Q204">
        <f t="shared" si="26"/>
        <v>79.792682926829272</v>
      </c>
      <c r="R204" s="3">
        <f t="shared" si="27"/>
        <v>40818.208333333336</v>
      </c>
      <c r="S204" s="3">
        <f t="shared" si="28"/>
        <v>40822.208333333336</v>
      </c>
      <c r="T204" s="56">
        <f t="shared" si="29"/>
        <v>4</v>
      </c>
      <c r="U204" t="str">
        <f t="shared" si="30"/>
        <v>food</v>
      </c>
      <c r="V204" t="str">
        <f t="shared" si="31"/>
        <v>food trucks</v>
      </c>
    </row>
    <row r="205" spans="1:22" ht="31.5" x14ac:dyDescent="0.25">
      <c r="A205">
        <v>203</v>
      </c>
      <c r="B205" t="s">
        <v>458</v>
      </c>
      <c r="C205" s="2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t="str">
        <f t="shared" si="24"/>
        <v>012:  &gt; 50,000</v>
      </c>
      <c r="P205">
        <f t="shared" si="25"/>
        <v>134.40792216817235</v>
      </c>
      <c r="Q205">
        <f t="shared" si="26"/>
        <v>42.999777678968428</v>
      </c>
      <c r="R205" s="3">
        <f t="shared" si="27"/>
        <v>42752.25</v>
      </c>
      <c r="S205" s="3">
        <f t="shared" si="28"/>
        <v>42754.25</v>
      </c>
      <c r="T205" s="56">
        <f t="shared" si="29"/>
        <v>2</v>
      </c>
      <c r="U205" t="str">
        <f t="shared" si="30"/>
        <v>theater</v>
      </c>
      <c r="V205" t="str">
        <f t="shared" si="31"/>
        <v>plays</v>
      </c>
    </row>
    <row r="206" spans="1:22" x14ac:dyDescent="0.25">
      <c r="A206">
        <v>204</v>
      </c>
      <c r="B206" t="s">
        <v>460</v>
      </c>
      <c r="C206" s="2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t="str">
        <f t="shared" si="24"/>
        <v>012:  &gt; 50,000</v>
      </c>
      <c r="P206">
        <f t="shared" si="25"/>
        <v>3.3719999999999999</v>
      </c>
      <c r="Q206">
        <f t="shared" si="26"/>
        <v>63.225000000000001</v>
      </c>
      <c r="R206" s="3">
        <f t="shared" si="27"/>
        <v>40636.208333333336</v>
      </c>
      <c r="S206" s="3">
        <f t="shared" si="28"/>
        <v>40646.208333333336</v>
      </c>
      <c r="T206" s="56">
        <f t="shared" si="29"/>
        <v>10</v>
      </c>
      <c r="U206" t="str">
        <f t="shared" si="30"/>
        <v>music</v>
      </c>
      <c r="V206" t="str">
        <f t="shared" si="31"/>
        <v>jazz</v>
      </c>
    </row>
    <row r="207" spans="1:22" x14ac:dyDescent="0.25">
      <c r="A207">
        <v>205</v>
      </c>
      <c r="B207" t="s">
        <v>462</v>
      </c>
      <c r="C207" s="2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t="str">
        <f t="shared" si="24"/>
        <v>02:  1,000 to 4,999</v>
      </c>
      <c r="P207">
        <f t="shared" si="25"/>
        <v>431.84615384615387</v>
      </c>
      <c r="Q207">
        <f t="shared" si="26"/>
        <v>70.174999999999997</v>
      </c>
      <c r="R207" s="3">
        <f t="shared" si="27"/>
        <v>43390.208333333328</v>
      </c>
      <c r="S207" s="3">
        <f t="shared" si="28"/>
        <v>43402.208333333328</v>
      </c>
      <c r="T207" s="56">
        <f t="shared" si="29"/>
        <v>12</v>
      </c>
      <c r="U207" t="str">
        <f t="shared" si="30"/>
        <v>theater</v>
      </c>
      <c r="V207" t="str">
        <f t="shared" si="31"/>
        <v>plays</v>
      </c>
    </row>
    <row r="208" spans="1:22" x14ac:dyDescent="0.25">
      <c r="A208">
        <v>206</v>
      </c>
      <c r="B208" t="s">
        <v>464</v>
      </c>
      <c r="C208" s="2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t="str">
        <f t="shared" si="24"/>
        <v>03:  5,000 to 9,999</v>
      </c>
      <c r="P208">
        <f t="shared" si="25"/>
        <v>38.844444444444441</v>
      </c>
      <c r="Q208">
        <f t="shared" si="26"/>
        <v>61.333333333333336</v>
      </c>
      <c r="R208" s="3">
        <f t="shared" si="27"/>
        <v>40236.25</v>
      </c>
      <c r="S208" s="3">
        <f t="shared" si="28"/>
        <v>40245.25</v>
      </c>
      <c r="T208" s="56">
        <f t="shared" si="29"/>
        <v>9</v>
      </c>
      <c r="U208" t="str">
        <f t="shared" si="30"/>
        <v>publishing</v>
      </c>
      <c r="V208" t="str">
        <f t="shared" si="31"/>
        <v>fiction</v>
      </c>
    </row>
    <row r="209" spans="1:22" ht="31.5" x14ac:dyDescent="0.25">
      <c r="A209">
        <v>207</v>
      </c>
      <c r="B209" t="s">
        <v>466</v>
      </c>
      <c r="C209" s="2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t="str">
        <f t="shared" si="24"/>
        <v>02:  1,000 to 4,999</v>
      </c>
      <c r="P209">
        <f t="shared" si="25"/>
        <v>425.7</v>
      </c>
      <c r="Q209">
        <f t="shared" si="26"/>
        <v>99</v>
      </c>
      <c r="R209" s="3">
        <f t="shared" si="27"/>
        <v>43340.208333333328</v>
      </c>
      <c r="S209" s="3">
        <f t="shared" si="28"/>
        <v>43360.208333333328</v>
      </c>
      <c r="T209" s="56">
        <f t="shared" si="29"/>
        <v>20</v>
      </c>
      <c r="U209" t="str">
        <f t="shared" si="30"/>
        <v>music</v>
      </c>
      <c r="V209" t="str">
        <f t="shared" si="31"/>
        <v>rock</v>
      </c>
    </row>
    <row r="210" spans="1:22" x14ac:dyDescent="0.25">
      <c r="A210">
        <v>208</v>
      </c>
      <c r="B210" t="s">
        <v>468</v>
      </c>
      <c r="C210" s="2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t="str">
        <f t="shared" si="24"/>
        <v>012:  &gt; 50,000</v>
      </c>
      <c r="P210">
        <f t="shared" si="25"/>
        <v>101.12239715591672</v>
      </c>
      <c r="Q210">
        <f t="shared" si="26"/>
        <v>96.984900146127615</v>
      </c>
      <c r="R210" s="3">
        <f t="shared" si="27"/>
        <v>43048.25</v>
      </c>
      <c r="S210" s="3">
        <f t="shared" si="28"/>
        <v>43072.25</v>
      </c>
      <c r="T210" s="56">
        <f t="shared" si="29"/>
        <v>24</v>
      </c>
      <c r="U210" t="str">
        <f t="shared" si="30"/>
        <v>film &amp; video</v>
      </c>
      <c r="V210" t="str">
        <f t="shared" si="31"/>
        <v>documentary</v>
      </c>
    </row>
    <row r="211" spans="1:22" x14ac:dyDescent="0.25">
      <c r="A211">
        <v>209</v>
      </c>
      <c r="B211" t="s">
        <v>470</v>
      </c>
      <c r="C211" s="2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t="str">
        <f t="shared" si="24"/>
        <v>012:  &gt; 50,000</v>
      </c>
      <c r="P211">
        <f t="shared" si="25"/>
        <v>21.188688946015425</v>
      </c>
      <c r="Q211">
        <f t="shared" si="26"/>
        <v>51.004950495049506</v>
      </c>
      <c r="R211" s="3">
        <f t="shared" si="27"/>
        <v>42496.208333333328</v>
      </c>
      <c r="S211" s="3">
        <f t="shared" si="28"/>
        <v>42503.208333333328</v>
      </c>
      <c r="T211" s="56">
        <f t="shared" si="29"/>
        <v>7</v>
      </c>
      <c r="U211" t="str">
        <f t="shared" si="30"/>
        <v>film &amp; video</v>
      </c>
      <c r="V211" t="str">
        <f t="shared" si="31"/>
        <v>documentary</v>
      </c>
    </row>
    <row r="212" spans="1:22" x14ac:dyDescent="0.25">
      <c r="A212">
        <v>210</v>
      </c>
      <c r="B212" t="s">
        <v>472</v>
      </c>
      <c r="C212" s="2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t="str">
        <f t="shared" si="24"/>
        <v>03:  5,000 to 9,999</v>
      </c>
      <c r="P212">
        <f t="shared" si="25"/>
        <v>67.425531914893625</v>
      </c>
      <c r="Q212">
        <f t="shared" si="26"/>
        <v>28.044247787610619</v>
      </c>
      <c r="R212" s="3">
        <f t="shared" si="27"/>
        <v>42797.25</v>
      </c>
      <c r="S212" s="3">
        <f t="shared" si="28"/>
        <v>42824.208333333328</v>
      </c>
      <c r="T212" s="56">
        <f t="shared" si="29"/>
        <v>27</v>
      </c>
      <c r="U212" t="str">
        <f t="shared" si="30"/>
        <v>film &amp; video</v>
      </c>
      <c r="V212" t="str">
        <f t="shared" si="31"/>
        <v>science fiction</v>
      </c>
    </row>
    <row r="213" spans="1:22" ht="31.5" x14ac:dyDescent="0.25">
      <c r="A213">
        <v>211</v>
      </c>
      <c r="B213" t="s">
        <v>475</v>
      </c>
      <c r="C213" s="2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t="str">
        <f t="shared" si="24"/>
        <v>012:  &gt; 50,000</v>
      </c>
      <c r="P213">
        <f t="shared" si="25"/>
        <v>94.923371647509583</v>
      </c>
      <c r="Q213">
        <f t="shared" si="26"/>
        <v>60.984615384615381</v>
      </c>
      <c r="R213" s="3">
        <f t="shared" si="27"/>
        <v>41513.208333333336</v>
      </c>
      <c r="S213" s="3">
        <f t="shared" si="28"/>
        <v>41537.208333333336</v>
      </c>
      <c r="T213" s="56">
        <f t="shared" si="29"/>
        <v>24</v>
      </c>
      <c r="U213" t="str">
        <f t="shared" si="30"/>
        <v>theater</v>
      </c>
      <c r="V213" t="str">
        <f t="shared" si="31"/>
        <v>plays</v>
      </c>
    </row>
    <row r="214" spans="1:22" x14ac:dyDescent="0.25">
      <c r="A214">
        <v>212</v>
      </c>
      <c r="B214" t="s">
        <v>477</v>
      </c>
      <c r="C214" s="2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t="str">
        <f t="shared" si="24"/>
        <v>03:  5,000 to 9,999</v>
      </c>
      <c r="P214">
        <f t="shared" si="25"/>
        <v>151.85185185185185</v>
      </c>
      <c r="Q214">
        <f t="shared" si="26"/>
        <v>73.214285714285708</v>
      </c>
      <c r="R214" s="3">
        <f t="shared" si="27"/>
        <v>43814.25</v>
      </c>
      <c r="S214" s="3">
        <f t="shared" si="28"/>
        <v>43860.25</v>
      </c>
      <c r="T214" s="56">
        <f t="shared" si="29"/>
        <v>46</v>
      </c>
      <c r="U214" t="str">
        <f t="shared" si="30"/>
        <v>theater</v>
      </c>
      <c r="V214" t="str">
        <f t="shared" si="31"/>
        <v>plays</v>
      </c>
    </row>
    <row r="215" spans="1:22" ht="31.5" x14ac:dyDescent="0.25">
      <c r="A215">
        <v>213</v>
      </c>
      <c r="B215" t="s">
        <v>479</v>
      </c>
      <c r="C215" s="2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t="str">
        <f t="shared" si="24"/>
        <v>012:  &gt; 50,000</v>
      </c>
      <c r="P215">
        <f t="shared" si="25"/>
        <v>195.16382252559728</v>
      </c>
      <c r="Q215">
        <f t="shared" si="26"/>
        <v>39.997435299603637</v>
      </c>
      <c r="R215" s="3">
        <f t="shared" si="27"/>
        <v>40488.208333333336</v>
      </c>
      <c r="S215" s="3">
        <f t="shared" si="28"/>
        <v>40496.25</v>
      </c>
      <c r="T215" s="56">
        <f t="shared" si="29"/>
        <v>8</v>
      </c>
      <c r="U215" t="str">
        <f t="shared" si="30"/>
        <v>music</v>
      </c>
      <c r="V215" t="str">
        <f t="shared" si="31"/>
        <v>indie rock</v>
      </c>
    </row>
    <row r="216" spans="1:22" x14ac:dyDescent="0.25">
      <c r="A216">
        <v>214</v>
      </c>
      <c r="B216" t="s">
        <v>481</v>
      </c>
      <c r="C216" s="2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t="str">
        <f t="shared" si="24"/>
        <v>02:  1,000 to 4,999</v>
      </c>
      <c r="P216">
        <f t="shared" si="25"/>
        <v>1023.1428571428571</v>
      </c>
      <c r="Q216">
        <f t="shared" si="26"/>
        <v>86.812121212121212</v>
      </c>
      <c r="R216" s="3">
        <f t="shared" si="27"/>
        <v>40409.208333333336</v>
      </c>
      <c r="S216" s="3">
        <f t="shared" si="28"/>
        <v>40415.208333333336</v>
      </c>
      <c r="T216" s="56">
        <f t="shared" si="29"/>
        <v>6</v>
      </c>
      <c r="U216" t="str">
        <f t="shared" si="30"/>
        <v>music</v>
      </c>
      <c r="V216" t="str">
        <f t="shared" si="31"/>
        <v>rock</v>
      </c>
    </row>
    <row r="217" spans="1:22" x14ac:dyDescent="0.25">
      <c r="A217">
        <v>215</v>
      </c>
      <c r="B217" t="s">
        <v>483</v>
      </c>
      <c r="C217" s="2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t="str">
        <f t="shared" si="24"/>
        <v>012:  &gt; 50,000</v>
      </c>
      <c r="P217">
        <f t="shared" si="25"/>
        <v>3.841836734693878</v>
      </c>
      <c r="Q217">
        <f t="shared" si="26"/>
        <v>42.125874125874127</v>
      </c>
      <c r="R217" s="3">
        <f t="shared" si="27"/>
        <v>43509.25</v>
      </c>
      <c r="S217" s="3">
        <f t="shared" si="28"/>
        <v>43511.25</v>
      </c>
      <c r="T217" s="56">
        <f t="shared" si="29"/>
        <v>2</v>
      </c>
      <c r="U217" t="str">
        <f t="shared" si="30"/>
        <v>theater</v>
      </c>
      <c r="V217" t="str">
        <f t="shared" si="31"/>
        <v>plays</v>
      </c>
    </row>
    <row r="218" spans="1:22" x14ac:dyDescent="0.25">
      <c r="A218">
        <v>216</v>
      </c>
      <c r="B218" t="s">
        <v>485</v>
      </c>
      <c r="C218" s="2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t="str">
        <f t="shared" si="24"/>
        <v>012:  &gt; 50,000</v>
      </c>
      <c r="P218">
        <f t="shared" si="25"/>
        <v>155.07066557107643</v>
      </c>
      <c r="Q218">
        <f t="shared" si="26"/>
        <v>103.97851239669421</v>
      </c>
      <c r="R218" s="3">
        <f t="shared" si="27"/>
        <v>40869.25</v>
      </c>
      <c r="S218" s="3">
        <f t="shared" si="28"/>
        <v>40871.25</v>
      </c>
      <c r="T218" s="56">
        <f t="shared" si="29"/>
        <v>2</v>
      </c>
      <c r="U218" t="str">
        <f t="shared" si="30"/>
        <v>theater</v>
      </c>
      <c r="V218" t="str">
        <f t="shared" si="31"/>
        <v>plays</v>
      </c>
    </row>
    <row r="219" spans="1:22" x14ac:dyDescent="0.25">
      <c r="A219">
        <v>217</v>
      </c>
      <c r="B219" t="s">
        <v>487</v>
      </c>
      <c r="C219" s="2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t="str">
        <f t="shared" si="24"/>
        <v>012:  &gt; 50,000</v>
      </c>
      <c r="P219">
        <f t="shared" si="25"/>
        <v>44.753477588871718</v>
      </c>
      <c r="Q219">
        <f t="shared" si="26"/>
        <v>62.003211991434689</v>
      </c>
      <c r="R219" s="3">
        <f t="shared" si="27"/>
        <v>43583.208333333328</v>
      </c>
      <c r="S219" s="3">
        <f t="shared" si="28"/>
        <v>43592.208333333328</v>
      </c>
      <c r="T219" s="56">
        <f t="shared" si="29"/>
        <v>9</v>
      </c>
      <c r="U219" t="str">
        <f t="shared" si="30"/>
        <v>film &amp; video</v>
      </c>
      <c r="V219" t="str">
        <f t="shared" si="31"/>
        <v>science fiction</v>
      </c>
    </row>
    <row r="220" spans="1:22" x14ac:dyDescent="0.25">
      <c r="A220">
        <v>218</v>
      </c>
      <c r="B220" t="s">
        <v>489</v>
      </c>
      <c r="C220" s="2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t="str">
        <f t="shared" si="24"/>
        <v>03:  5,000 to 9,999</v>
      </c>
      <c r="P220">
        <f t="shared" si="25"/>
        <v>215.94736842105263</v>
      </c>
      <c r="Q220">
        <f t="shared" si="26"/>
        <v>31.005037783375315</v>
      </c>
      <c r="R220" s="3">
        <f t="shared" si="27"/>
        <v>40858.25</v>
      </c>
      <c r="S220" s="3">
        <f t="shared" si="28"/>
        <v>40892.25</v>
      </c>
      <c r="T220" s="56">
        <f t="shared" si="29"/>
        <v>34</v>
      </c>
      <c r="U220" t="str">
        <f t="shared" si="30"/>
        <v>film &amp; video</v>
      </c>
      <c r="V220" t="str">
        <f t="shared" si="31"/>
        <v>shorts</v>
      </c>
    </row>
    <row r="221" spans="1:22" x14ac:dyDescent="0.25">
      <c r="A221">
        <v>219</v>
      </c>
      <c r="B221" t="s">
        <v>491</v>
      </c>
      <c r="C221" s="2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t="str">
        <f t="shared" si="24"/>
        <v>010:  40,000 to 44,999</v>
      </c>
      <c r="P221">
        <f t="shared" si="25"/>
        <v>332.12709832134288</v>
      </c>
      <c r="Q221">
        <f t="shared" si="26"/>
        <v>89.991552956465242</v>
      </c>
      <c r="R221" s="3">
        <f t="shared" si="27"/>
        <v>41137.208333333336</v>
      </c>
      <c r="S221" s="3">
        <f t="shared" si="28"/>
        <v>41149.208333333336</v>
      </c>
      <c r="T221" s="56">
        <f t="shared" si="29"/>
        <v>12</v>
      </c>
      <c r="U221" t="str">
        <f t="shared" si="30"/>
        <v>film &amp; video</v>
      </c>
      <c r="V221" t="str">
        <f t="shared" si="31"/>
        <v>animation</v>
      </c>
    </row>
    <row r="222" spans="1:22" x14ac:dyDescent="0.25">
      <c r="A222">
        <v>220</v>
      </c>
      <c r="B222" t="s">
        <v>493</v>
      </c>
      <c r="C222" s="2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t="str">
        <f t="shared" si="24"/>
        <v>03:  5,000 to 9,999</v>
      </c>
      <c r="P222">
        <f t="shared" si="25"/>
        <v>8.4430379746835449</v>
      </c>
      <c r="Q222">
        <f t="shared" si="26"/>
        <v>39.235294117647058</v>
      </c>
      <c r="R222" s="3">
        <f t="shared" si="27"/>
        <v>40725.208333333336</v>
      </c>
      <c r="S222" s="3">
        <f t="shared" si="28"/>
        <v>40743.208333333336</v>
      </c>
      <c r="T222" s="56">
        <f t="shared" si="29"/>
        <v>18</v>
      </c>
      <c r="U222" t="str">
        <f t="shared" si="30"/>
        <v>theater</v>
      </c>
      <c r="V222" t="str">
        <f t="shared" si="31"/>
        <v>plays</v>
      </c>
    </row>
    <row r="223" spans="1:22" ht="31.5" x14ac:dyDescent="0.25">
      <c r="A223">
        <v>221</v>
      </c>
      <c r="B223" t="s">
        <v>495</v>
      </c>
      <c r="C223" s="2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t="str">
        <f t="shared" si="24"/>
        <v>012:  &gt; 50,000</v>
      </c>
      <c r="P223">
        <f t="shared" si="25"/>
        <v>98.625514403292186</v>
      </c>
      <c r="Q223">
        <f t="shared" si="26"/>
        <v>54.993116108306566</v>
      </c>
      <c r="R223" s="3">
        <f t="shared" si="27"/>
        <v>41081.208333333336</v>
      </c>
      <c r="S223" s="3">
        <f t="shared" si="28"/>
        <v>41083.208333333336</v>
      </c>
      <c r="T223" s="56">
        <f t="shared" si="29"/>
        <v>2</v>
      </c>
      <c r="U223" t="str">
        <f t="shared" si="30"/>
        <v>food</v>
      </c>
      <c r="V223" t="str">
        <f t="shared" si="31"/>
        <v>food trucks</v>
      </c>
    </row>
    <row r="224" spans="1:22" x14ac:dyDescent="0.25">
      <c r="A224">
        <v>222</v>
      </c>
      <c r="B224" t="s">
        <v>497</v>
      </c>
      <c r="C224" s="2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t="str">
        <f t="shared" si="24"/>
        <v>02:  1,000 to 4,999</v>
      </c>
      <c r="P224">
        <f t="shared" si="25"/>
        <v>137.97916666666669</v>
      </c>
      <c r="Q224">
        <f t="shared" si="26"/>
        <v>47.992753623188406</v>
      </c>
      <c r="R224" s="3">
        <f t="shared" si="27"/>
        <v>41914.208333333336</v>
      </c>
      <c r="S224" s="3">
        <f t="shared" si="28"/>
        <v>41915.208333333336</v>
      </c>
      <c r="T224" s="56">
        <f t="shared" si="29"/>
        <v>1</v>
      </c>
      <c r="U224" t="str">
        <f t="shared" si="30"/>
        <v>photography</v>
      </c>
      <c r="V224" t="str">
        <f t="shared" si="31"/>
        <v>photography books</v>
      </c>
    </row>
    <row r="225" spans="1:22" x14ac:dyDescent="0.25">
      <c r="A225">
        <v>223</v>
      </c>
      <c r="B225" t="s">
        <v>499</v>
      </c>
      <c r="C225" s="2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t="str">
        <f t="shared" si="24"/>
        <v>012:  &gt; 50,000</v>
      </c>
      <c r="P225">
        <f t="shared" si="25"/>
        <v>93.81099656357388</v>
      </c>
      <c r="Q225">
        <f t="shared" si="26"/>
        <v>87.966702470461868</v>
      </c>
      <c r="R225" s="3">
        <f t="shared" si="27"/>
        <v>42445.208333333328</v>
      </c>
      <c r="S225" s="3">
        <f t="shared" si="28"/>
        <v>42459.208333333328</v>
      </c>
      <c r="T225" s="56">
        <f t="shared" si="29"/>
        <v>14</v>
      </c>
      <c r="U225" t="str">
        <f t="shared" si="30"/>
        <v>theater</v>
      </c>
      <c r="V225" t="str">
        <f t="shared" si="31"/>
        <v>plays</v>
      </c>
    </row>
    <row r="226" spans="1:22" x14ac:dyDescent="0.25">
      <c r="A226">
        <v>224</v>
      </c>
      <c r="B226" t="s">
        <v>501</v>
      </c>
      <c r="C226" s="2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t="str">
        <f t="shared" si="24"/>
        <v>011:  45,000 to 49,999</v>
      </c>
      <c r="P226">
        <f t="shared" si="25"/>
        <v>403.63930885529157</v>
      </c>
      <c r="Q226">
        <f t="shared" si="26"/>
        <v>51.999165275459099</v>
      </c>
      <c r="R226" s="3">
        <f t="shared" si="27"/>
        <v>41906.208333333336</v>
      </c>
      <c r="S226" s="3">
        <f t="shared" si="28"/>
        <v>41951.25</v>
      </c>
      <c r="T226" s="56">
        <f t="shared" si="29"/>
        <v>45</v>
      </c>
      <c r="U226" t="str">
        <f t="shared" si="30"/>
        <v>film &amp; video</v>
      </c>
      <c r="V226" t="str">
        <f t="shared" si="31"/>
        <v>science fiction</v>
      </c>
    </row>
    <row r="227" spans="1:22" x14ac:dyDescent="0.25">
      <c r="A227">
        <v>225</v>
      </c>
      <c r="B227" t="s">
        <v>503</v>
      </c>
      <c r="C227" s="2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t="str">
        <f t="shared" si="24"/>
        <v>012:  &gt; 50,000</v>
      </c>
      <c r="P227">
        <f t="shared" si="25"/>
        <v>260.1740412979351</v>
      </c>
      <c r="Q227">
        <f t="shared" si="26"/>
        <v>29.999659863945578</v>
      </c>
      <c r="R227" s="3">
        <f t="shared" si="27"/>
        <v>41762.208333333336</v>
      </c>
      <c r="S227" s="3">
        <f t="shared" si="28"/>
        <v>41762.208333333336</v>
      </c>
      <c r="T227" s="56">
        <f t="shared" si="29"/>
        <v>0</v>
      </c>
      <c r="U227" t="str">
        <f t="shared" si="30"/>
        <v>music</v>
      </c>
      <c r="V227" t="str">
        <f t="shared" si="31"/>
        <v>rock</v>
      </c>
    </row>
    <row r="228" spans="1:22" x14ac:dyDescent="0.25">
      <c r="A228">
        <v>226</v>
      </c>
      <c r="B228" t="s">
        <v>253</v>
      </c>
      <c r="C228" s="2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t="str">
        <f t="shared" si="24"/>
        <v>02:  1,000 to 4,999</v>
      </c>
      <c r="P228">
        <f t="shared" si="25"/>
        <v>366.63333333333333</v>
      </c>
      <c r="Q228">
        <f t="shared" si="26"/>
        <v>98.205357142857139</v>
      </c>
      <c r="R228" s="3">
        <f t="shared" si="27"/>
        <v>40276.208333333336</v>
      </c>
      <c r="S228" s="3">
        <f t="shared" si="28"/>
        <v>40313.208333333336</v>
      </c>
      <c r="T228" s="56">
        <f t="shared" si="29"/>
        <v>37</v>
      </c>
      <c r="U228" t="str">
        <f t="shared" si="30"/>
        <v>photography</v>
      </c>
      <c r="V228" t="str">
        <f t="shared" si="31"/>
        <v>photography books</v>
      </c>
    </row>
    <row r="229" spans="1:22" x14ac:dyDescent="0.25">
      <c r="A229">
        <v>227</v>
      </c>
      <c r="B229" t="s">
        <v>506</v>
      </c>
      <c r="C229" s="2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t="str">
        <f t="shared" si="24"/>
        <v>012:  &gt; 50,000</v>
      </c>
      <c r="P229">
        <f t="shared" si="25"/>
        <v>168.72085385878489</v>
      </c>
      <c r="Q229">
        <f t="shared" si="26"/>
        <v>108.96182396606575</v>
      </c>
      <c r="R229" s="3">
        <f t="shared" si="27"/>
        <v>42139.208333333328</v>
      </c>
      <c r="S229" s="3">
        <f t="shared" si="28"/>
        <v>42145.208333333328</v>
      </c>
      <c r="T229" s="56">
        <f t="shared" si="29"/>
        <v>6</v>
      </c>
      <c r="U229" t="str">
        <f t="shared" si="30"/>
        <v>games</v>
      </c>
      <c r="V229" t="str">
        <f t="shared" si="31"/>
        <v>mobile games</v>
      </c>
    </row>
    <row r="230" spans="1:22" x14ac:dyDescent="0.25">
      <c r="A230">
        <v>228</v>
      </c>
      <c r="B230" t="s">
        <v>508</v>
      </c>
      <c r="C230" s="2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t="str">
        <f t="shared" si="24"/>
        <v>012:  &gt; 50,000</v>
      </c>
      <c r="P230">
        <f t="shared" si="25"/>
        <v>119.90717911530093</v>
      </c>
      <c r="Q230">
        <f t="shared" si="26"/>
        <v>66.998379254457049</v>
      </c>
      <c r="R230" s="3">
        <f t="shared" si="27"/>
        <v>42613.208333333328</v>
      </c>
      <c r="S230" s="3">
        <f t="shared" si="28"/>
        <v>42638.208333333328</v>
      </c>
      <c r="T230" s="56">
        <f t="shared" si="29"/>
        <v>25</v>
      </c>
      <c r="U230" t="str">
        <f t="shared" si="30"/>
        <v>film &amp; video</v>
      </c>
      <c r="V230" t="str">
        <f t="shared" si="31"/>
        <v>animation</v>
      </c>
    </row>
    <row r="231" spans="1:22" x14ac:dyDescent="0.25">
      <c r="A231">
        <v>229</v>
      </c>
      <c r="B231" t="s">
        <v>510</v>
      </c>
      <c r="C231" s="2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t="str">
        <f t="shared" si="24"/>
        <v>012:  &gt; 50,000</v>
      </c>
      <c r="P231">
        <f t="shared" si="25"/>
        <v>193.68925233644859</v>
      </c>
      <c r="Q231">
        <f t="shared" si="26"/>
        <v>64.99333594668758</v>
      </c>
      <c r="R231" s="3">
        <f t="shared" si="27"/>
        <v>42887.208333333328</v>
      </c>
      <c r="S231" s="3">
        <f t="shared" si="28"/>
        <v>42935.208333333328</v>
      </c>
      <c r="T231" s="56">
        <f t="shared" si="29"/>
        <v>48</v>
      </c>
      <c r="U231" t="str">
        <f t="shared" si="30"/>
        <v>games</v>
      </c>
      <c r="V231" t="str">
        <f t="shared" si="31"/>
        <v>mobile games</v>
      </c>
    </row>
    <row r="232" spans="1:22" x14ac:dyDescent="0.25">
      <c r="A232">
        <v>230</v>
      </c>
      <c r="B232" t="s">
        <v>512</v>
      </c>
      <c r="C232" s="2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t="str">
        <f t="shared" si="24"/>
        <v>02:  1,000 to 4,999</v>
      </c>
      <c r="P232">
        <f t="shared" si="25"/>
        <v>420.16666666666669</v>
      </c>
      <c r="Q232">
        <f t="shared" si="26"/>
        <v>99.841584158415841</v>
      </c>
      <c r="R232" s="3">
        <f t="shared" si="27"/>
        <v>43805.25</v>
      </c>
      <c r="S232" s="3">
        <f t="shared" si="28"/>
        <v>43805.25</v>
      </c>
      <c r="T232" s="56">
        <f t="shared" si="29"/>
        <v>0</v>
      </c>
      <c r="U232" t="str">
        <f t="shared" si="30"/>
        <v>games</v>
      </c>
      <c r="V232" t="str">
        <f t="shared" si="31"/>
        <v>video games</v>
      </c>
    </row>
    <row r="233" spans="1:22" x14ac:dyDescent="0.25">
      <c r="A233">
        <v>231</v>
      </c>
      <c r="B233" t="s">
        <v>514</v>
      </c>
      <c r="C233" s="2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t="str">
        <f t="shared" si="24"/>
        <v>03:  5,000 to 9,999</v>
      </c>
      <c r="P233">
        <f t="shared" si="25"/>
        <v>76.708333333333329</v>
      </c>
      <c r="Q233">
        <f t="shared" si="26"/>
        <v>82.432835820895519</v>
      </c>
      <c r="R233" s="3">
        <f t="shared" si="27"/>
        <v>41415.208333333336</v>
      </c>
      <c r="S233" s="3">
        <f t="shared" si="28"/>
        <v>41473.208333333336</v>
      </c>
      <c r="T233" s="56">
        <f t="shared" si="29"/>
        <v>58</v>
      </c>
      <c r="U233" t="str">
        <f t="shared" si="30"/>
        <v>theater</v>
      </c>
      <c r="V233" t="str">
        <f t="shared" si="31"/>
        <v>plays</v>
      </c>
    </row>
    <row r="234" spans="1:22" x14ac:dyDescent="0.25">
      <c r="A234">
        <v>232</v>
      </c>
      <c r="B234" t="s">
        <v>516</v>
      </c>
      <c r="C234" s="2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t="str">
        <f t="shared" si="24"/>
        <v>02:  1,000 to 4,999</v>
      </c>
      <c r="P234">
        <f t="shared" si="25"/>
        <v>171.26470588235293</v>
      </c>
      <c r="Q234">
        <f t="shared" si="26"/>
        <v>63.293478260869563</v>
      </c>
      <c r="R234" s="3">
        <f t="shared" si="27"/>
        <v>42576.208333333328</v>
      </c>
      <c r="S234" s="3">
        <f t="shared" si="28"/>
        <v>42577.208333333328</v>
      </c>
      <c r="T234" s="56">
        <f t="shared" si="29"/>
        <v>1</v>
      </c>
      <c r="U234" t="str">
        <f t="shared" si="30"/>
        <v>theater</v>
      </c>
      <c r="V234" t="str">
        <f t="shared" si="31"/>
        <v>plays</v>
      </c>
    </row>
    <row r="235" spans="1:22" x14ac:dyDescent="0.25">
      <c r="A235">
        <v>233</v>
      </c>
      <c r="B235" t="s">
        <v>518</v>
      </c>
      <c r="C235" s="2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t="str">
        <f t="shared" si="24"/>
        <v>02:  1,000 to 4,999</v>
      </c>
      <c r="P235">
        <f t="shared" si="25"/>
        <v>157.89473684210526</v>
      </c>
      <c r="Q235">
        <f t="shared" si="26"/>
        <v>96.774193548387103</v>
      </c>
      <c r="R235" s="3">
        <f t="shared" si="27"/>
        <v>40706.208333333336</v>
      </c>
      <c r="S235" s="3">
        <f t="shared" si="28"/>
        <v>40722.208333333336</v>
      </c>
      <c r="T235" s="56">
        <f t="shared" si="29"/>
        <v>16</v>
      </c>
      <c r="U235" t="str">
        <f t="shared" si="30"/>
        <v>film &amp; video</v>
      </c>
      <c r="V235" t="str">
        <f t="shared" si="31"/>
        <v>animation</v>
      </c>
    </row>
    <row r="236" spans="1:22" x14ac:dyDescent="0.25">
      <c r="A236">
        <v>234</v>
      </c>
      <c r="B236" t="s">
        <v>520</v>
      </c>
      <c r="C236" s="2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t="str">
        <f t="shared" si="24"/>
        <v>03:  5,000 to 9,999</v>
      </c>
      <c r="P236">
        <f t="shared" si="25"/>
        <v>109.08</v>
      </c>
      <c r="Q236">
        <f t="shared" si="26"/>
        <v>54.906040268456373</v>
      </c>
      <c r="R236" s="3">
        <f t="shared" si="27"/>
        <v>42969.208333333328</v>
      </c>
      <c r="S236" s="3">
        <f t="shared" si="28"/>
        <v>42976.208333333328</v>
      </c>
      <c r="T236" s="56">
        <f t="shared" si="29"/>
        <v>7</v>
      </c>
      <c r="U236" t="str">
        <f t="shared" si="30"/>
        <v>games</v>
      </c>
      <c r="V236" t="str">
        <f t="shared" si="31"/>
        <v>video games</v>
      </c>
    </row>
    <row r="237" spans="1:22" ht="31.5" x14ac:dyDescent="0.25">
      <c r="A237">
        <v>235</v>
      </c>
      <c r="B237" t="s">
        <v>522</v>
      </c>
      <c r="C237" s="2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t="str">
        <f t="shared" si="24"/>
        <v>03:  5,000 to 9,999</v>
      </c>
      <c r="P237">
        <f t="shared" si="25"/>
        <v>41.732558139534881</v>
      </c>
      <c r="Q237">
        <f t="shared" si="26"/>
        <v>39.010869565217391</v>
      </c>
      <c r="R237" s="3">
        <f t="shared" si="27"/>
        <v>42779.25</v>
      </c>
      <c r="S237" s="3">
        <f t="shared" si="28"/>
        <v>42784.25</v>
      </c>
      <c r="T237" s="56">
        <f t="shared" si="29"/>
        <v>5</v>
      </c>
      <c r="U237" t="str">
        <f t="shared" si="30"/>
        <v>film &amp; video</v>
      </c>
      <c r="V237" t="str">
        <f t="shared" si="31"/>
        <v>animation</v>
      </c>
    </row>
    <row r="238" spans="1:22" x14ac:dyDescent="0.25">
      <c r="A238">
        <v>236</v>
      </c>
      <c r="B238" t="s">
        <v>524</v>
      </c>
      <c r="C238" s="2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t="str">
        <f t="shared" si="24"/>
        <v>09:  35,000 to 39,999</v>
      </c>
      <c r="P238">
        <f t="shared" si="25"/>
        <v>10.944303797468354</v>
      </c>
      <c r="Q238">
        <f t="shared" si="26"/>
        <v>75.84210526315789</v>
      </c>
      <c r="R238" s="3">
        <f t="shared" si="27"/>
        <v>43641.208333333328</v>
      </c>
      <c r="S238" s="3">
        <f t="shared" si="28"/>
        <v>43648.208333333328</v>
      </c>
      <c r="T238" s="56">
        <f t="shared" si="29"/>
        <v>7</v>
      </c>
      <c r="U238" t="str">
        <f t="shared" si="30"/>
        <v>music</v>
      </c>
      <c r="V238" t="str">
        <f t="shared" si="31"/>
        <v>rock</v>
      </c>
    </row>
    <row r="239" spans="1:22" ht="31.5" x14ac:dyDescent="0.25">
      <c r="A239">
        <v>237</v>
      </c>
      <c r="B239" t="s">
        <v>526</v>
      </c>
      <c r="C239" s="2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t="str">
        <f t="shared" si="24"/>
        <v>03:  5,000 to 9,999</v>
      </c>
      <c r="P239">
        <f t="shared" si="25"/>
        <v>159.3763440860215</v>
      </c>
      <c r="Q239">
        <f t="shared" si="26"/>
        <v>45.051671732522799</v>
      </c>
      <c r="R239" s="3">
        <f t="shared" si="27"/>
        <v>41754.208333333336</v>
      </c>
      <c r="S239" s="3">
        <f t="shared" si="28"/>
        <v>41756.208333333336</v>
      </c>
      <c r="T239" s="56">
        <f t="shared" si="29"/>
        <v>2</v>
      </c>
      <c r="U239" t="str">
        <f t="shared" si="30"/>
        <v>film &amp; video</v>
      </c>
      <c r="V239" t="str">
        <f t="shared" si="31"/>
        <v>animation</v>
      </c>
    </row>
    <row r="240" spans="1:22" x14ac:dyDescent="0.25">
      <c r="A240">
        <v>238</v>
      </c>
      <c r="B240" t="s">
        <v>528</v>
      </c>
      <c r="C240" s="2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t="str">
        <f t="shared" si="24"/>
        <v>02:  1,000 to 4,999</v>
      </c>
      <c r="P240">
        <f t="shared" si="25"/>
        <v>422.41666666666669</v>
      </c>
      <c r="Q240">
        <f t="shared" si="26"/>
        <v>104.51546391752578</v>
      </c>
      <c r="R240" s="3">
        <f t="shared" si="27"/>
        <v>43083.25</v>
      </c>
      <c r="S240" s="3">
        <f t="shared" si="28"/>
        <v>43108.25</v>
      </c>
      <c r="T240" s="56">
        <f t="shared" si="29"/>
        <v>25</v>
      </c>
      <c r="U240" t="str">
        <f t="shared" si="30"/>
        <v>theater</v>
      </c>
      <c r="V240" t="str">
        <f t="shared" si="31"/>
        <v>plays</v>
      </c>
    </row>
    <row r="241" spans="1:22" x14ac:dyDescent="0.25">
      <c r="A241">
        <v>239</v>
      </c>
      <c r="B241" t="s">
        <v>530</v>
      </c>
      <c r="C241" s="2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t="str">
        <f t="shared" si="24"/>
        <v>02:  1,000 to 4,999</v>
      </c>
      <c r="P241">
        <f t="shared" si="25"/>
        <v>97.71875</v>
      </c>
      <c r="Q241">
        <f t="shared" si="26"/>
        <v>76.268292682926827</v>
      </c>
      <c r="R241" s="3">
        <f t="shared" si="27"/>
        <v>42245.208333333328</v>
      </c>
      <c r="S241" s="3">
        <f t="shared" si="28"/>
        <v>42249.208333333328</v>
      </c>
      <c r="T241" s="56">
        <f t="shared" si="29"/>
        <v>4</v>
      </c>
      <c r="U241" t="str">
        <f t="shared" si="30"/>
        <v>technology</v>
      </c>
      <c r="V241" t="str">
        <f t="shared" si="31"/>
        <v>wearables</v>
      </c>
    </row>
    <row r="242" spans="1:22" x14ac:dyDescent="0.25">
      <c r="A242">
        <v>240</v>
      </c>
      <c r="B242" t="s">
        <v>532</v>
      </c>
      <c r="C242" s="2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t="str">
        <f t="shared" si="24"/>
        <v>07:  25,000 to 29,999</v>
      </c>
      <c r="P242">
        <f t="shared" si="25"/>
        <v>418.78911564625849</v>
      </c>
      <c r="Q242">
        <f t="shared" si="26"/>
        <v>69.015695067264573</v>
      </c>
      <c r="R242" s="3">
        <f t="shared" si="27"/>
        <v>40396.208333333336</v>
      </c>
      <c r="S242" s="3">
        <f t="shared" si="28"/>
        <v>40397.208333333336</v>
      </c>
      <c r="T242" s="56">
        <f t="shared" si="29"/>
        <v>1</v>
      </c>
      <c r="U242" t="str">
        <f t="shared" si="30"/>
        <v>theater</v>
      </c>
      <c r="V242" t="str">
        <f t="shared" si="31"/>
        <v>plays</v>
      </c>
    </row>
    <row r="243" spans="1:22" x14ac:dyDescent="0.25">
      <c r="A243">
        <v>241</v>
      </c>
      <c r="B243" t="s">
        <v>534</v>
      </c>
      <c r="C243" s="2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t="str">
        <f t="shared" si="24"/>
        <v>012:  &gt; 50,000</v>
      </c>
      <c r="P243">
        <f t="shared" si="25"/>
        <v>101.91632047477745</v>
      </c>
      <c r="Q243">
        <f t="shared" si="26"/>
        <v>101.97684085510689</v>
      </c>
      <c r="R243" s="3">
        <f t="shared" si="27"/>
        <v>41742.208333333336</v>
      </c>
      <c r="S243" s="3">
        <f t="shared" si="28"/>
        <v>41752.208333333336</v>
      </c>
      <c r="T243" s="56">
        <f t="shared" si="29"/>
        <v>10</v>
      </c>
      <c r="U243" t="str">
        <f t="shared" si="30"/>
        <v>publishing</v>
      </c>
      <c r="V243" t="str">
        <f t="shared" si="31"/>
        <v>nonfiction</v>
      </c>
    </row>
    <row r="244" spans="1:22" x14ac:dyDescent="0.25">
      <c r="A244">
        <v>242</v>
      </c>
      <c r="B244" t="s">
        <v>536</v>
      </c>
      <c r="C244" s="2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t="str">
        <f t="shared" si="24"/>
        <v>03:  5,000 to 9,999</v>
      </c>
      <c r="P244">
        <f t="shared" si="25"/>
        <v>127.72619047619047</v>
      </c>
      <c r="Q244">
        <f t="shared" si="26"/>
        <v>42.915999999999997</v>
      </c>
      <c r="R244" s="3">
        <f t="shared" si="27"/>
        <v>42865.208333333328</v>
      </c>
      <c r="S244" s="3">
        <f t="shared" si="28"/>
        <v>42875.208333333328</v>
      </c>
      <c r="T244" s="56">
        <f t="shared" si="29"/>
        <v>10</v>
      </c>
      <c r="U244" t="str">
        <f t="shared" si="30"/>
        <v>music</v>
      </c>
      <c r="V244" t="str">
        <f t="shared" si="31"/>
        <v>rock</v>
      </c>
    </row>
    <row r="245" spans="1:22" ht="31.5" x14ac:dyDescent="0.25">
      <c r="A245">
        <v>243</v>
      </c>
      <c r="B245" t="s">
        <v>538</v>
      </c>
      <c r="C245" s="2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t="str">
        <f t="shared" si="24"/>
        <v>02:  1,000 to 4,999</v>
      </c>
      <c r="P245">
        <f t="shared" si="25"/>
        <v>445.21739130434781</v>
      </c>
      <c r="Q245">
        <f t="shared" si="26"/>
        <v>43.025210084033617</v>
      </c>
      <c r="R245" s="3">
        <f t="shared" si="27"/>
        <v>43163.25</v>
      </c>
      <c r="S245" s="3">
        <f t="shared" si="28"/>
        <v>43166.25</v>
      </c>
      <c r="T245" s="56">
        <f t="shared" si="29"/>
        <v>3</v>
      </c>
      <c r="U245" t="str">
        <f t="shared" si="30"/>
        <v>theater</v>
      </c>
      <c r="V245" t="str">
        <f t="shared" si="31"/>
        <v>plays</v>
      </c>
    </row>
    <row r="246" spans="1:22" ht="31.5" x14ac:dyDescent="0.25">
      <c r="A246">
        <v>244</v>
      </c>
      <c r="B246" t="s">
        <v>540</v>
      </c>
      <c r="C246" s="2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t="str">
        <f t="shared" si="24"/>
        <v>01:  &lt;1,000</v>
      </c>
      <c r="P246">
        <f t="shared" si="25"/>
        <v>569.71428571428578</v>
      </c>
      <c r="Q246">
        <f t="shared" si="26"/>
        <v>75.245283018867923</v>
      </c>
      <c r="R246" s="3">
        <f t="shared" si="27"/>
        <v>41834.208333333336</v>
      </c>
      <c r="S246" s="3">
        <f t="shared" si="28"/>
        <v>41886.208333333336</v>
      </c>
      <c r="T246" s="56">
        <f t="shared" si="29"/>
        <v>52</v>
      </c>
      <c r="U246" t="str">
        <f t="shared" si="30"/>
        <v>theater</v>
      </c>
      <c r="V246" t="str">
        <f t="shared" si="31"/>
        <v>plays</v>
      </c>
    </row>
    <row r="247" spans="1:22" x14ac:dyDescent="0.25">
      <c r="A247">
        <v>245</v>
      </c>
      <c r="B247" t="s">
        <v>542</v>
      </c>
      <c r="C247" s="2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t="str">
        <f t="shared" si="24"/>
        <v>02:  1,000 to 4,999</v>
      </c>
      <c r="P247">
        <f t="shared" si="25"/>
        <v>509.34482758620686</v>
      </c>
      <c r="Q247">
        <f t="shared" si="26"/>
        <v>69.023364485981304</v>
      </c>
      <c r="R247" s="3">
        <f t="shared" si="27"/>
        <v>41736.208333333336</v>
      </c>
      <c r="S247" s="3">
        <f t="shared" si="28"/>
        <v>41737.208333333336</v>
      </c>
      <c r="T247" s="56">
        <f t="shared" si="29"/>
        <v>1</v>
      </c>
      <c r="U247" t="str">
        <f t="shared" si="30"/>
        <v>theater</v>
      </c>
      <c r="V247" t="str">
        <f t="shared" si="31"/>
        <v>plays</v>
      </c>
    </row>
    <row r="248" spans="1:22" x14ac:dyDescent="0.25">
      <c r="A248">
        <v>246</v>
      </c>
      <c r="B248" t="s">
        <v>544</v>
      </c>
      <c r="C248" s="2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t="str">
        <f t="shared" si="24"/>
        <v>02:  1,000 to 4,999</v>
      </c>
      <c r="P248">
        <f t="shared" si="25"/>
        <v>325.5333333333333</v>
      </c>
      <c r="Q248">
        <f t="shared" si="26"/>
        <v>65.986486486486484</v>
      </c>
      <c r="R248" s="3">
        <f t="shared" si="27"/>
        <v>41491.208333333336</v>
      </c>
      <c r="S248" s="3">
        <f t="shared" si="28"/>
        <v>41495.208333333336</v>
      </c>
      <c r="T248" s="56">
        <f t="shared" si="29"/>
        <v>4</v>
      </c>
      <c r="U248" t="str">
        <f t="shared" si="30"/>
        <v>technology</v>
      </c>
      <c r="V248" t="str">
        <f t="shared" si="31"/>
        <v>web</v>
      </c>
    </row>
    <row r="249" spans="1:22" x14ac:dyDescent="0.25">
      <c r="A249">
        <v>247</v>
      </c>
      <c r="B249" t="s">
        <v>546</v>
      </c>
      <c r="C249" s="2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t="str">
        <f t="shared" si="24"/>
        <v>05:  15,000 to 19,999</v>
      </c>
      <c r="P249">
        <f t="shared" si="25"/>
        <v>932.61616161616166</v>
      </c>
      <c r="Q249">
        <f t="shared" si="26"/>
        <v>98.013800424628457</v>
      </c>
      <c r="R249" s="3">
        <f t="shared" si="27"/>
        <v>42726.25</v>
      </c>
      <c r="S249" s="3">
        <f t="shared" si="28"/>
        <v>42741.25</v>
      </c>
      <c r="T249" s="56">
        <f t="shared" si="29"/>
        <v>15</v>
      </c>
      <c r="U249" t="str">
        <f t="shared" si="30"/>
        <v>publishing</v>
      </c>
      <c r="V249" t="str">
        <f t="shared" si="31"/>
        <v>fiction</v>
      </c>
    </row>
    <row r="250" spans="1:22" x14ac:dyDescent="0.25">
      <c r="A250">
        <v>248</v>
      </c>
      <c r="B250" t="s">
        <v>548</v>
      </c>
      <c r="C250" s="2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t="str">
        <f t="shared" si="24"/>
        <v>03:  5,000 to 9,999</v>
      </c>
      <c r="P250">
        <f t="shared" si="25"/>
        <v>211.33870967741933</v>
      </c>
      <c r="Q250">
        <f t="shared" si="26"/>
        <v>60.105504587155963</v>
      </c>
      <c r="R250" s="3">
        <f t="shared" si="27"/>
        <v>42004.25</v>
      </c>
      <c r="S250" s="3">
        <f t="shared" si="28"/>
        <v>42009.25</v>
      </c>
      <c r="T250" s="56">
        <f t="shared" si="29"/>
        <v>5</v>
      </c>
      <c r="U250" t="str">
        <f t="shared" si="30"/>
        <v>games</v>
      </c>
      <c r="V250" t="str">
        <f t="shared" si="31"/>
        <v>mobile games</v>
      </c>
    </row>
    <row r="251" spans="1:22" x14ac:dyDescent="0.25">
      <c r="A251">
        <v>249</v>
      </c>
      <c r="B251" t="s">
        <v>550</v>
      </c>
      <c r="C251" s="2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t="str">
        <f t="shared" si="24"/>
        <v>012:  &gt; 50,000</v>
      </c>
      <c r="P251">
        <f t="shared" si="25"/>
        <v>273.32520325203251</v>
      </c>
      <c r="Q251">
        <f t="shared" si="26"/>
        <v>26.000773395204948</v>
      </c>
      <c r="R251" s="3">
        <f t="shared" si="27"/>
        <v>42006.25</v>
      </c>
      <c r="S251" s="3">
        <f t="shared" si="28"/>
        <v>42013.25</v>
      </c>
      <c r="T251" s="56">
        <f t="shared" si="29"/>
        <v>7</v>
      </c>
      <c r="U251" t="str">
        <f t="shared" si="30"/>
        <v>publishing</v>
      </c>
      <c r="V251" t="str">
        <f t="shared" si="31"/>
        <v>translations</v>
      </c>
    </row>
    <row r="252" spans="1:22" x14ac:dyDescent="0.25">
      <c r="A252">
        <v>250</v>
      </c>
      <c r="B252" t="s">
        <v>552</v>
      </c>
      <c r="C252" s="2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t="str">
        <f t="shared" si="24"/>
        <v>01:  &lt;1,000</v>
      </c>
      <c r="P252">
        <f t="shared" si="25"/>
        <v>3</v>
      </c>
      <c r="Q252">
        <f t="shared" si="26"/>
        <v>3</v>
      </c>
      <c r="R252" s="3">
        <f t="shared" si="27"/>
        <v>40203.25</v>
      </c>
      <c r="S252" s="3">
        <f t="shared" si="28"/>
        <v>40238.25</v>
      </c>
      <c r="T252" s="56">
        <f t="shared" si="29"/>
        <v>35</v>
      </c>
      <c r="U252" t="str">
        <f t="shared" si="30"/>
        <v>music</v>
      </c>
      <c r="V252" t="str">
        <f t="shared" si="31"/>
        <v>rock</v>
      </c>
    </row>
    <row r="253" spans="1:22" x14ac:dyDescent="0.25">
      <c r="A253">
        <v>251</v>
      </c>
      <c r="B253" t="s">
        <v>554</v>
      </c>
      <c r="C253" s="2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t="str">
        <f t="shared" si="24"/>
        <v>03:  5,000 to 9,999</v>
      </c>
      <c r="P253">
        <f t="shared" si="25"/>
        <v>54.084507042253513</v>
      </c>
      <c r="Q253">
        <f t="shared" si="26"/>
        <v>38.019801980198018</v>
      </c>
      <c r="R253" s="3">
        <f t="shared" si="27"/>
        <v>41252.25</v>
      </c>
      <c r="S253" s="3">
        <f t="shared" si="28"/>
        <v>41254.25</v>
      </c>
      <c r="T253" s="56">
        <f t="shared" si="29"/>
        <v>2</v>
      </c>
      <c r="U253" t="str">
        <f t="shared" si="30"/>
        <v>theater</v>
      </c>
      <c r="V253" t="str">
        <f t="shared" si="31"/>
        <v>plays</v>
      </c>
    </row>
    <row r="254" spans="1:22" ht="31.5" x14ac:dyDescent="0.25">
      <c r="A254">
        <v>252</v>
      </c>
      <c r="B254" t="s">
        <v>556</v>
      </c>
      <c r="C254" s="2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t="str">
        <f t="shared" si="24"/>
        <v>02:  1,000 to 4,999</v>
      </c>
      <c r="P254">
        <f t="shared" si="25"/>
        <v>626.29999999999995</v>
      </c>
      <c r="Q254">
        <f t="shared" si="26"/>
        <v>106.15254237288136</v>
      </c>
      <c r="R254" s="3">
        <f t="shared" si="27"/>
        <v>41572.208333333336</v>
      </c>
      <c r="S254" s="3">
        <f t="shared" si="28"/>
        <v>41577.208333333336</v>
      </c>
      <c r="T254" s="56">
        <f t="shared" si="29"/>
        <v>5</v>
      </c>
      <c r="U254" t="str">
        <f t="shared" si="30"/>
        <v>theater</v>
      </c>
      <c r="V254" t="str">
        <f t="shared" si="31"/>
        <v>plays</v>
      </c>
    </row>
    <row r="255" spans="1:22" x14ac:dyDescent="0.25">
      <c r="A255">
        <v>253</v>
      </c>
      <c r="B255" t="s">
        <v>558</v>
      </c>
      <c r="C255" s="2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t="str">
        <f t="shared" si="24"/>
        <v>012:  &gt; 50,000</v>
      </c>
      <c r="P255">
        <f t="shared" si="25"/>
        <v>89.021399176954731</v>
      </c>
      <c r="Q255">
        <f t="shared" si="26"/>
        <v>81.019475655430711</v>
      </c>
      <c r="R255" s="3">
        <f t="shared" si="27"/>
        <v>40641.208333333336</v>
      </c>
      <c r="S255" s="3">
        <f t="shared" si="28"/>
        <v>40653.208333333336</v>
      </c>
      <c r="T255" s="56">
        <f t="shared" si="29"/>
        <v>12</v>
      </c>
      <c r="U255" t="str">
        <f t="shared" si="30"/>
        <v>film &amp; video</v>
      </c>
      <c r="V255" t="str">
        <f t="shared" si="31"/>
        <v>drama</v>
      </c>
    </row>
    <row r="256" spans="1:22" ht="31.5" x14ac:dyDescent="0.25">
      <c r="A256">
        <v>254</v>
      </c>
      <c r="B256" t="s">
        <v>560</v>
      </c>
      <c r="C256" s="2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t="str">
        <f t="shared" si="24"/>
        <v>02:  1,000 to 4,999</v>
      </c>
      <c r="P256">
        <f t="shared" si="25"/>
        <v>184.89130434782609</v>
      </c>
      <c r="Q256">
        <f t="shared" si="26"/>
        <v>96.647727272727266</v>
      </c>
      <c r="R256" s="3">
        <f t="shared" si="27"/>
        <v>42787.25</v>
      </c>
      <c r="S256" s="3">
        <f t="shared" si="28"/>
        <v>42789.25</v>
      </c>
      <c r="T256" s="56">
        <f t="shared" si="29"/>
        <v>2</v>
      </c>
      <c r="U256" t="str">
        <f t="shared" si="30"/>
        <v>publishing</v>
      </c>
      <c r="V256" t="str">
        <f t="shared" si="31"/>
        <v>nonfiction</v>
      </c>
    </row>
    <row r="257" spans="1:22" ht="31.5" x14ac:dyDescent="0.25">
      <c r="A257">
        <v>255</v>
      </c>
      <c r="B257" t="s">
        <v>562</v>
      </c>
      <c r="C257" s="2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t="str">
        <f t="shared" si="24"/>
        <v>012:  &gt; 50,000</v>
      </c>
      <c r="P257">
        <f t="shared" si="25"/>
        <v>120.16770186335404</v>
      </c>
      <c r="Q257">
        <f t="shared" si="26"/>
        <v>57.003535651149086</v>
      </c>
      <c r="R257" s="3">
        <f t="shared" si="27"/>
        <v>40590.25</v>
      </c>
      <c r="S257" s="3">
        <f t="shared" si="28"/>
        <v>40595.25</v>
      </c>
      <c r="T257" s="56">
        <f t="shared" si="29"/>
        <v>5</v>
      </c>
      <c r="U257" t="str">
        <f t="shared" si="30"/>
        <v>music</v>
      </c>
      <c r="V257" t="str">
        <f t="shared" si="31"/>
        <v>rock</v>
      </c>
    </row>
    <row r="258" spans="1:22" x14ac:dyDescent="0.25">
      <c r="A258">
        <v>256</v>
      </c>
      <c r="B258" t="s">
        <v>564</v>
      </c>
      <c r="C258" s="2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t="str">
        <f t="shared" si="24"/>
        <v>02:  1,000 to 4,999</v>
      </c>
      <c r="P258">
        <f t="shared" si="25"/>
        <v>23.390243902439025</v>
      </c>
      <c r="Q258">
        <f t="shared" si="26"/>
        <v>63.93333333333333</v>
      </c>
      <c r="R258" s="3">
        <f t="shared" si="27"/>
        <v>42393.25</v>
      </c>
      <c r="S258" s="3">
        <f t="shared" si="28"/>
        <v>42430.25</v>
      </c>
      <c r="T258" s="56">
        <f t="shared" si="29"/>
        <v>37</v>
      </c>
      <c r="U258" t="str">
        <f t="shared" si="30"/>
        <v>music</v>
      </c>
      <c r="V258" t="str">
        <f t="shared" si="31"/>
        <v>rock</v>
      </c>
    </row>
    <row r="259" spans="1:22" x14ac:dyDescent="0.25">
      <c r="A259">
        <v>257</v>
      </c>
      <c r="B259" t="s">
        <v>566</v>
      </c>
      <c r="C259" s="2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t="str">
        <f t="shared" ref="O259:O322" si="32">IF(D259&lt;1000,"01:  &lt;1,000",
IF(D259&lt;=4999,"02:  1,000 to 4,999",
IF(D259&lt;=9999,"03:  5,000 to 9,999",
IF(D259&lt;=14999,"04:  10,000 to 14,999",
IF(D259&lt;=19999,"05:  15,000 to 19,999",
IF(D259&lt;=24999,"06:  20,000 to 24,999",
IF(D259&lt;=29999,"07:  25,000 to 29,999",
IF(D259&lt;=34999,"08:  30,000 to 34,999",
IF(D259&lt;=39999,"09:  35,000 to 39,999",
IF(D259&lt;=44999,"010:  40,000 to 44,999",
IF(D259&lt;=49999,"011:  45,000 to 49,999",
"012:  &gt; 50,000")))))))))))</f>
        <v>03:  5,000 to 9,999</v>
      </c>
      <c r="P259">
        <f t="shared" ref="P259:P322" si="33">IFERROR((E259/D259)*100,"NA")</f>
        <v>146</v>
      </c>
      <c r="Q259">
        <f t="shared" ref="Q259:Q322" si="34">IFERROR(E259/G259,"NA")</f>
        <v>90.456521739130437</v>
      </c>
      <c r="R259" s="3">
        <f t="shared" ref="R259:R322" si="35">(J259/86400)+DATE(1970,1,1)</f>
        <v>41338.25</v>
      </c>
      <c r="S259" s="3">
        <f t="shared" ref="S259:S322" si="36">(K259/86400)+DATE(1970,1,1)</f>
        <v>41352.208333333336</v>
      </c>
      <c r="T259" s="56">
        <f t="shared" ref="T259:T322" si="37">_xlfn.DAYS(S259,R259)</f>
        <v>14</v>
      </c>
      <c r="U259" t="str">
        <f t="shared" ref="U259:U322" si="38">LEFT(N259,SEARCH("/",N259)-1)</f>
        <v>theater</v>
      </c>
      <c r="V259" t="str">
        <f t="shared" ref="V259:V322" si="39">RIGHT(N259,LEN(N259)-SEARCH("/",N259))</f>
        <v>plays</v>
      </c>
    </row>
    <row r="260" spans="1:22" x14ac:dyDescent="0.25">
      <c r="A260">
        <v>258</v>
      </c>
      <c r="B260" t="s">
        <v>568</v>
      </c>
      <c r="C260" s="2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t="str">
        <f t="shared" si="32"/>
        <v>03:  5,000 to 9,999</v>
      </c>
      <c r="P260">
        <f t="shared" si="33"/>
        <v>268.48</v>
      </c>
      <c r="Q260">
        <f t="shared" si="34"/>
        <v>72.172043010752688</v>
      </c>
      <c r="R260" s="3">
        <f t="shared" si="35"/>
        <v>42712.25</v>
      </c>
      <c r="S260" s="3">
        <f t="shared" si="36"/>
        <v>42732.25</v>
      </c>
      <c r="T260" s="56">
        <f t="shared" si="37"/>
        <v>20</v>
      </c>
      <c r="U260" t="str">
        <f t="shared" si="38"/>
        <v>theater</v>
      </c>
      <c r="V260" t="str">
        <f t="shared" si="39"/>
        <v>plays</v>
      </c>
    </row>
    <row r="261" spans="1:22" ht="31.5" x14ac:dyDescent="0.25">
      <c r="A261">
        <v>259</v>
      </c>
      <c r="B261" t="s">
        <v>570</v>
      </c>
      <c r="C261" s="2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t="str">
        <f t="shared" si="32"/>
        <v>02:  1,000 to 4,999</v>
      </c>
      <c r="P261">
        <f t="shared" si="33"/>
        <v>597.5</v>
      </c>
      <c r="Q261">
        <f t="shared" si="34"/>
        <v>77.934782608695656</v>
      </c>
      <c r="R261" s="3">
        <f t="shared" si="35"/>
        <v>41251.25</v>
      </c>
      <c r="S261" s="3">
        <f t="shared" si="36"/>
        <v>41270.25</v>
      </c>
      <c r="T261" s="56">
        <f t="shared" si="37"/>
        <v>19</v>
      </c>
      <c r="U261" t="str">
        <f t="shared" si="38"/>
        <v>photography</v>
      </c>
      <c r="V261" t="str">
        <f t="shared" si="39"/>
        <v>photography books</v>
      </c>
    </row>
    <row r="262" spans="1:22" x14ac:dyDescent="0.25">
      <c r="A262">
        <v>260</v>
      </c>
      <c r="B262" t="s">
        <v>572</v>
      </c>
      <c r="C262" s="2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t="str">
        <f t="shared" si="32"/>
        <v>03:  5,000 to 9,999</v>
      </c>
      <c r="P262">
        <f t="shared" si="33"/>
        <v>157.69841269841268</v>
      </c>
      <c r="Q262">
        <f t="shared" si="34"/>
        <v>38.065134099616856</v>
      </c>
      <c r="R262" s="3">
        <f t="shared" si="35"/>
        <v>41180.208333333336</v>
      </c>
      <c r="S262" s="3">
        <f t="shared" si="36"/>
        <v>41192.208333333336</v>
      </c>
      <c r="T262" s="56">
        <f t="shared" si="37"/>
        <v>12</v>
      </c>
      <c r="U262" t="str">
        <f t="shared" si="38"/>
        <v>music</v>
      </c>
      <c r="V262" t="str">
        <f t="shared" si="39"/>
        <v>rock</v>
      </c>
    </row>
    <row r="263" spans="1:22" ht="31.5" x14ac:dyDescent="0.25">
      <c r="A263">
        <v>261</v>
      </c>
      <c r="B263" t="s">
        <v>574</v>
      </c>
      <c r="C263" s="2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t="str">
        <f t="shared" si="32"/>
        <v>012:  &gt; 50,000</v>
      </c>
      <c r="P263">
        <f t="shared" si="33"/>
        <v>31.201660735468568</v>
      </c>
      <c r="Q263">
        <f t="shared" si="34"/>
        <v>57.936123348017624</v>
      </c>
      <c r="R263" s="3">
        <f t="shared" si="35"/>
        <v>40415.208333333336</v>
      </c>
      <c r="S263" s="3">
        <f t="shared" si="36"/>
        <v>40419.208333333336</v>
      </c>
      <c r="T263" s="56">
        <f t="shared" si="37"/>
        <v>4</v>
      </c>
      <c r="U263" t="str">
        <f t="shared" si="38"/>
        <v>music</v>
      </c>
      <c r="V263" t="str">
        <f t="shared" si="39"/>
        <v>rock</v>
      </c>
    </row>
    <row r="264" spans="1:22" x14ac:dyDescent="0.25">
      <c r="A264">
        <v>262</v>
      </c>
      <c r="B264" t="s">
        <v>576</v>
      </c>
      <c r="C264" s="2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t="str">
        <f t="shared" si="32"/>
        <v>02:  1,000 to 4,999</v>
      </c>
      <c r="P264">
        <f t="shared" si="33"/>
        <v>313.41176470588238</v>
      </c>
      <c r="Q264">
        <f t="shared" si="34"/>
        <v>49.794392523364486</v>
      </c>
      <c r="R264" s="3">
        <f t="shared" si="35"/>
        <v>40638.208333333336</v>
      </c>
      <c r="S264" s="3">
        <f t="shared" si="36"/>
        <v>40664.208333333336</v>
      </c>
      <c r="T264" s="56">
        <f t="shared" si="37"/>
        <v>26</v>
      </c>
      <c r="U264" t="str">
        <f t="shared" si="38"/>
        <v>music</v>
      </c>
      <c r="V264" t="str">
        <f t="shared" si="39"/>
        <v>indie rock</v>
      </c>
    </row>
    <row r="265" spans="1:22" x14ac:dyDescent="0.25">
      <c r="A265">
        <v>263</v>
      </c>
      <c r="B265" t="s">
        <v>578</v>
      </c>
      <c r="C265" s="2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t="str">
        <f t="shared" si="32"/>
        <v>02:  1,000 to 4,999</v>
      </c>
      <c r="P265">
        <f t="shared" si="33"/>
        <v>370.89655172413791</v>
      </c>
      <c r="Q265">
        <f t="shared" si="34"/>
        <v>54.050251256281406</v>
      </c>
      <c r="R265" s="3">
        <f t="shared" si="35"/>
        <v>40187.25</v>
      </c>
      <c r="S265" s="3">
        <f t="shared" si="36"/>
        <v>40187.25</v>
      </c>
      <c r="T265" s="56">
        <f t="shared" si="37"/>
        <v>0</v>
      </c>
      <c r="U265" t="str">
        <f t="shared" si="38"/>
        <v>photography</v>
      </c>
      <c r="V265" t="str">
        <f t="shared" si="39"/>
        <v>photography books</v>
      </c>
    </row>
    <row r="266" spans="1:22" x14ac:dyDescent="0.25">
      <c r="A266">
        <v>264</v>
      </c>
      <c r="B266" t="s">
        <v>580</v>
      </c>
      <c r="C266" s="2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t="str">
        <f t="shared" si="32"/>
        <v>011:  45,000 to 49,999</v>
      </c>
      <c r="P266">
        <f t="shared" si="33"/>
        <v>362.66447368421052</v>
      </c>
      <c r="Q266">
        <f t="shared" si="34"/>
        <v>30.002721335268504</v>
      </c>
      <c r="R266" s="3">
        <f t="shared" si="35"/>
        <v>41317.25</v>
      </c>
      <c r="S266" s="3">
        <f t="shared" si="36"/>
        <v>41333.25</v>
      </c>
      <c r="T266" s="56">
        <f t="shared" si="37"/>
        <v>16</v>
      </c>
      <c r="U266" t="str">
        <f t="shared" si="38"/>
        <v>theater</v>
      </c>
      <c r="V266" t="str">
        <f t="shared" si="39"/>
        <v>plays</v>
      </c>
    </row>
    <row r="267" spans="1:22" x14ac:dyDescent="0.25">
      <c r="A267">
        <v>265</v>
      </c>
      <c r="B267" t="s">
        <v>582</v>
      </c>
      <c r="C267" s="2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t="str">
        <f t="shared" si="32"/>
        <v>02:  1,000 to 4,999</v>
      </c>
      <c r="P267">
        <f t="shared" si="33"/>
        <v>123.08163265306122</v>
      </c>
      <c r="Q267">
        <f t="shared" si="34"/>
        <v>70.127906976744185</v>
      </c>
      <c r="R267" s="3">
        <f t="shared" si="35"/>
        <v>42372.25</v>
      </c>
      <c r="S267" s="3">
        <f t="shared" si="36"/>
        <v>42416.25</v>
      </c>
      <c r="T267" s="56">
        <f t="shared" si="37"/>
        <v>44</v>
      </c>
      <c r="U267" t="str">
        <f t="shared" si="38"/>
        <v>theater</v>
      </c>
      <c r="V267" t="str">
        <f t="shared" si="39"/>
        <v>plays</v>
      </c>
    </row>
    <row r="268" spans="1:22" x14ac:dyDescent="0.25">
      <c r="A268">
        <v>266</v>
      </c>
      <c r="B268" t="s">
        <v>584</v>
      </c>
      <c r="C268" s="2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t="str">
        <f t="shared" si="32"/>
        <v>012:  &gt; 50,000</v>
      </c>
      <c r="P268">
        <f t="shared" si="33"/>
        <v>76.766756032171585</v>
      </c>
      <c r="Q268">
        <f t="shared" si="34"/>
        <v>26.996228786926462</v>
      </c>
      <c r="R268" s="3">
        <f t="shared" si="35"/>
        <v>41950.25</v>
      </c>
      <c r="S268" s="3">
        <f t="shared" si="36"/>
        <v>41983.25</v>
      </c>
      <c r="T268" s="56">
        <f t="shared" si="37"/>
        <v>33</v>
      </c>
      <c r="U268" t="str">
        <f t="shared" si="38"/>
        <v>music</v>
      </c>
      <c r="V268" t="str">
        <f t="shared" si="39"/>
        <v>jazz</v>
      </c>
    </row>
    <row r="269" spans="1:22" x14ac:dyDescent="0.25">
      <c r="A269">
        <v>267</v>
      </c>
      <c r="B269" t="s">
        <v>586</v>
      </c>
      <c r="C269" s="2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t="str">
        <f t="shared" si="32"/>
        <v>012:  &gt; 50,000</v>
      </c>
      <c r="P269">
        <f t="shared" si="33"/>
        <v>233.62012987012989</v>
      </c>
      <c r="Q269">
        <f t="shared" si="34"/>
        <v>51.990606936416185</v>
      </c>
      <c r="R269" s="3">
        <f t="shared" si="35"/>
        <v>41206.208333333336</v>
      </c>
      <c r="S269" s="3">
        <f t="shared" si="36"/>
        <v>41222.25</v>
      </c>
      <c r="T269" s="56">
        <f t="shared" si="37"/>
        <v>16</v>
      </c>
      <c r="U269" t="str">
        <f t="shared" si="38"/>
        <v>theater</v>
      </c>
      <c r="V269" t="str">
        <f t="shared" si="39"/>
        <v>plays</v>
      </c>
    </row>
    <row r="270" spans="1:22" x14ac:dyDescent="0.25">
      <c r="A270">
        <v>268</v>
      </c>
      <c r="B270" t="s">
        <v>588</v>
      </c>
      <c r="C270" s="2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t="str">
        <f t="shared" si="32"/>
        <v>02:  1,000 to 4,999</v>
      </c>
      <c r="P270">
        <f t="shared" si="33"/>
        <v>180.53333333333333</v>
      </c>
      <c r="Q270">
        <f t="shared" si="34"/>
        <v>56.416666666666664</v>
      </c>
      <c r="R270" s="3">
        <f t="shared" si="35"/>
        <v>41186.208333333336</v>
      </c>
      <c r="S270" s="3">
        <f t="shared" si="36"/>
        <v>41232.25</v>
      </c>
      <c r="T270" s="56">
        <f t="shared" si="37"/>
        <v>46</v>
      </c>
      <c r="U270" t="str">
        <f t="shared" si="38"/>
        <v>film &amp; video</v>
      </c>
      <c r="V270" t="str">
        <f t="shared" si="39"/>
        <v>documentary</v>
      </c>
    </row>
    <row r="271" spans="1:22" x14ac:dyDescent="0.25">
      <c r="A271">
        <v>269</v>
      </c>
      <c r="B271" t="s">
        <v>590</v>
      </c>
      <c r="C271" s="2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t="str">
        <f t="shared" si="32"/>
        <v>02:  1,000 to 4,999</v>
      </c>
      <c r="P271">
        <f t="shared" si="33"/>
        <v>252.62857142857143</v>
      </c>
      <c r="Q271">
        <f t="shared" si="34"/>
        <v>101.63218390804597</v>
      </c>
      <c r="R271" s="3">
        <f t="shared" si="35"/>
        <v>43496.25</v>
      </c>
      <c r="S271" s="3">
        <f t="shared" si="36"/>
        <v>43517.25</v>
      </c>
      <c r="T271" s="56">
        <f t="shared" si="37"/>
        <v>21</v>
      </c>
      <c r="U271" t="str">
        <f t="shared" si="38"/>
        <v>film &amp; video</v>
      </c>
      <c r="V271" t="str">
        <f t="shared" si="39"/>
        <v>television</v>
      </c>
    </row>
    <row r="272" spans="1:22" x14ac:dyDescent="0.25">
      <c r="A272">
        <v>270</v>
      </c>
      <c r="B272" t="s">
        <v>592</v>
      </c>
      <c r="C272" s="2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t="str">
        <f t="shared" si="32"/>
        <v>012:  &gt; 50,000</v>
      </c>
      <c r="P272">
        <f t="shared" si="33"/>
        <v>27.176538240368025</v>
      </c>
      <c r="Q272">
        <f t="shared" si="34"/>
        <v>25.005291005291006</v>
      </c>
      <c r="R272" s="3">
        <f t="shared" si="35"/>
        <v>40514.25</v>
      </c>
      <c r="S272" s="3">
        <f t="shared" si="36"/>
        <v>40516.25</v>
      </c>
      <c r="T272" s="56">
        <f t="shared" si="37"/>
        <v>2</v>
      </c>
      <c r="U272" t="str">
        <f t="shared" si="38"/>
        <v>games</v>
      </c>
      <c r="V272" t="str">
        <f t="shared" si="39"/>
        <v>video games</v>
      </c>
    </row>
    <row r="273" spans="1:22" ht="31.5" x14ac:dyDescent="0.25">
      <c r="A273">
        <v>271</v>
      </c>
      <c r="B273" t="s">
        <v>594</v>
      </c>
      <c r="C273" s="2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t="str">
        <f t="shared" si="32"/>
        <v>012:  &gt; 50,000</v>
      </c>
      <c r="P273">
        <f t="shared" si="33"/>
        <v>1.2706571242680547</v>
      </c>
      <c r="Q273">
        <f t="shared" si="34"/>
        <v>32.016393442622949</v>
      </c>
      <c r="R273" s="3">
        <f t="shared" si="35"/>
        <v>42345.25</v>
      </c>
      <c r="S273" s="3">
        <f t="shared" si="36"/>
        <v>42376.25</v>
      </c>
      <c r="T273" s="56">
        <f t="shared" si="37"/>
        <v>31</v>
      </c>
      <c r="U273" t="str">
        <f t="shared" si="38"/>
        <v>photography</v>
      </c>
      <c r="V273" t="str">
        <f t="shared" si="39"/>
        <v>photography books</v>
      </c>
    </row>
    <row r="274" spans="1:22" x14ac:dyDescent="0.25">
      <c r="A274">
        <v>272</v>
      </c>
      <c r="B274" t="s">
        <v>596</v>
      </c>
      <c r="C274" s="2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t="str">
        <f t="shared" si="32"/>
        <v>012:  &gt; 50,000</v>
      </c>
      <c r="P274">
        <f t="shared" si="33"/>
        <v>304.0097847358121</v>
      </c>
      <c r="Q274">
        <f t="shared" si="34"/>
        <v>82.021647307286173</v>
      </c>
      <c r="R274" s="3">
        <f t="shared" si="35"/>
        <v>43656.208333333328</v>
      </c>
      <c r="S274" s="3">
        <f t="shared" si="36"/>
        <v>43681.208333333328</v>
      </c>
      <c r="T274" s="56">
        <f t="shared" si="37"/>
        <v>25</v>
      </c>
      <c r="U274" t="str">
        <f t="shared" si="38"/>
        <v>theater</v>
      </c>
      <c r="V274" t="str">
        <f t="shared" si="39"/>
        <v>plays</v>
      </c>
    </row>
    <row r="275" spans="1:22" x14ac:dyDescent="0.25">
      <c r="A275">
        <v>273</v>
      </c>
      <c r="B275" t="s">
        <v>598</v>
      </c>
      <c r="C275" s="2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t="str">
        <f t="shared" si="32"/>
        <v>03:  5,000 to 9,999</v>
      </c>
      <c r="P275">
        <f t="shared" si="33"/>
        <v>137.23076923076923</v>
      </c>
      <c r="Q275">
        <f t="shared" si="34"/>
        <v>37.957446808510639</v>
      </c>
      <c r="R275" s="3">
        <f t="shared" si="35"/>
        <v>42995.208333333328</v>
      </c>
      <c r="S275" s="3">
        <f t="shared" si="36"/>
        <v>42998.208333333328</v>
      </c>
      <c r="T275" s="56">
        <f t="shared" si="37"/>
        <v>3</v>
      </c>
      <c r="U275" t="str">
        <f t="shared" si="38"/>
        <v>theater</v>
      </c>
      <c r="V275" t="str">
        <f t="shared" si="39"/>
        <v>plays</v>
      </c>
    </row>
    <row r="276" spans="1:22" ht="31.5" x14ac:dyDescent="0.25">
      <c r="A276">
        <v>274</v>
      </c>
      <c r="B276" t="s">
        <v>600</v>
      </c>
      <c r="C276" s="2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t="str">
        <f t="shared" si="32"/>
        <v>02:  1,000 to 4,999</v>
      </c>
      <c r="P276">
        <f t="shared" si="33"/>
        <v>32.208333333333336</v>
      </c>
      <c r="Q276">
        <f t="shared" si="34"/>
        <v>51.533333333333331</v>
      </c>
      <c r="R276" s="3">
        <f t="shared" si="35"/>
        <v>43045.25</v>
      </c>
      <c r="S276" s="3">
        <f t="shared" si="36"/>
        <v>43050.25</v>
      </c>
      <c r="T276" s="56">
        <f t="shared" si="37"/>
        <v>5</v>
      </c>
      <c r="U276" t="str">
        <f t="shared" si="38"/>
        <v>theater</v>
      </c>
      <c r="V276" t="str">
        <f t="shared" si="39"/>
        <v>plays</v>
      </c>
    </row>
    <row r="277" spans="1:22" ht="31.5" x14ac:dyDescent="0.25">
      <c r="A277">
        <v>275</v>
      </c>
      <c r="B277" t="s">
        <v>602</v>
      </c>
      <c r="C277" s="2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t="str">
        <f t="shared" si="32"/>
        <v>02:  1,000 to 4,999</v>
      </c>
      <c r="P277">
        <f t="shared" si="33"/>
        <v>241.51282051282053</v>
      </c>
      <c r="Q277">
        <f t="shared" si="34"/>
        <v>81.198275862068968</v>
      </c>
      <c r="R277" s="3">
        <f t="shared" si="35"/>
        <v>43561.208333333328</v>
      </c>
      <c r="S277" s="3">
        <f t="shared" si="36"/>
        <v>43569.208333333328</v>
      </c>
      <c r="T277" s="56">
        <f t="shared" si="37"/>
        <v>8</v>
      </c>
      <c r="U277" t="str">
        <f t="shared" si="38"/>
        <v>publishing</v>
      </c>
      <c r="V277" t="str">
        <f t="shared" si="39"/>
        <v>translations</v>
      </c>
    </row>
    <row r="278" spans="1:22" x14ac:dyDescent="0.25">
      <c r="A278">
        <v>276</v>
      </c>
      <c r="B278" t="s">
        <v>604</v>
      </c>
      <c r="C278" s="2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t="str">
        <f t="shared" si="32"/>
        <v>03:  5,000 to 9,999</v>
      </c>
      <c r="P278">
        <f t="shared" si="33"/>
        <v>96.8</v>
      </c>
      <c r="Q278">
        <f t="shared" si="34"/>
        <v>40.030075187969928</v>
      </c>
      <c r="R278" s="3">
        <f t="shared" si="35"/>
        <v>41018.208333333336</v>
      </c>
      <c r="S278" s="3">
        <f t="shared" si="36"/>
        <v>41023.208333333336</v>
      </c>
      <c r="T278" s="56">
        <f t="shared" si="37"/>
        <v>5</v>
      </c>
      <c r="U278" t="str">
        <f t="shared" si="38"/>
        <v>games</v>
      </c>
      <c r="V278" t="str">
        <f t="shared" si="39"/>
        <v>video games</v>
      </c>
    </row>
    <row r="279" spans="1:22" ht="31.5" x14ac:dyDescent="0.25">
      <c r="A279">
        <v>277</v>
      </c>
      <c r="B279" t="s">
        <v>606</v>
      </c>
      <c r="C279" s="2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t="str">
        <f t="shared" si="32"/>
        <v>01:  &lt;1,000</v>
      </c>
      <c r="P279">
        <f t="shared" si="33"/>
        <v>1066.4285714285716</v>
      </c>
      <c r="Q279">
        <f t="shared" si="34"/>
        <v>89.939759036144579</v>
      </c>
      <c r="R279" s="3">
        <f t="shared" si="35"/>
        <v>40378.208333333336</v>
      </c>
      <c r="S279" s="3">
        <f t="shared" si="36"/>
        <v>40380.208333333336</v>
      </c>
      <c r="T279" s="56">
        <f t="shared" si="37"/>
        <v>2</v>
      </c>
      <c r="U279" t="str">
        <f t="shared" si="38"/>
        <v>theater</v>
      </c>
      <c r="V279" t="str">
        <f t="shared" si="39"/>
        <v>plays</v>
      </c>
    </row>
    <row r="280" spans="1:22" x14ac:dyDescent="0.25">
      <c r="A280">
        <v>278</v>
      </c>
      <c r="B280" t="s">
        <v>608</v>
      </c>
      <c r="C280" s="2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t="str">
        <f t="shared" si="32"/>
        <v>02:  1,000 to 4,999</v>
      </c>
      <c r="P280">
        <f t="shared" si="33"/>
        <v>325.88888888888891</v>
      </c>
      <c r="Q280">
        <f t="shared" si="34"/>
        <v>96.692307692307693</v>
      </c>
      <c r="R280" s="3">
        <f t="shared" si="35"/>
        <v>41239.25</v>
      </c>
      <c r="S280" s="3">
        <f t="shared" si="36"/>
        <v>41264.25</v>
      </c>
      <c r="T280" s="56">
        <f t="shared" si="37"/>
        <v>25</v>
      </c>
      <c r="U280" t="str">
        <f t="shared" si="38"/>
        <v>technology</v>
      </c>
      <c r="V280" t="str">
        <f t="shared" si="39"/>
        <v>web</v>
      </c>
    </row>
    <row r="281" spans="1:22" x14ac:dyDescent="0.25">
      <c r="A281">
        <v>279</v>
      </c>
      <c r="B281" t="s">
        <v>610</v>
      </c>
      <c r="C281" s="2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t="str">
        <f t="shared" si="32"/>
        <v>03:  5,000 to 9,999</v>
      </c>
      <c r="P281">
        <f t="shared" si="33"/>
        <v>170.70000000000002</v>
      </c>
      <c r="Q281">
        <f t="shared" si="34"/>
        <v>25.010989010989011</v>
      </c>
      <c r="R281" s="3">
        <f t="shared" si="35"/>
        <v>43346.208333333328</v>
      </c>
      <c r="S281" s="3">
        <f t="shared" si="36"/>
        <v>43349.208333333328</v>
      </c>
      <c r="T281" s="56">
        <f t="shared" si="37"/>
        <v>3</v>
      </c>
      <c r="U281" t="str">
        <f t="shared" si="38"/>
        <v>theater</v>
      </c>
      <c r="V281" t="str">
        <f t="shared" si="39"/>
        <v>plays</v>
      </c>
    </row>
    <row r="282" spans="1:22" ht="31.5" x14ac:dyDescent="0.25">
      <c r="A282">
        <v>280</v>
      </c>
      <c r="B282" t="s">
        <v>612</v>
      </c>
      <c r="C282" s="2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t="str">
        <f t="shared" si="32"/>
        <v>02:  1,000 to 4,999</v>
      </c>
      <c r="P282">
        <f t="shared" si="33"/>
        <v>581.44000000000005</v>
      </c>
      <c r="Q282">
        <f t="shared" si="34"/>
        <v>36.987277353689571</v>
      </c>
      <c r="R282" s="3">
        <f t="shared" si="35"/>
        <v>43060.25</v>
      </c>
      <c r="S282" s="3">
        <f t="shared" si="36"/>
        <v>43066.25</v>
      </c>
      <c r="T282" s="56">
        <f t="shared" si="37"/>
        <v>6</v>
      </c>
      <c r="U282" t="str">
        <f t="shared" si="38"/>
        <v>film &amp; video</v>
      </c>
      <c r="V282" t="str">
        <f t="shared" si="39"/>
        <v>animation</v>
      </c>
    </row>
    <row r="283" spans="1:22" x14ac:dyDescent="0.25">
      <c r="A283">
        <v>281</v>
      </c>
      <c r="B283" t="s">
        <v>614</v>
      </c>
      <c r="C283" s="2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t="str">
        <f t="shared" si="32"/>
        <v>012:  &gt; 50,000</v>
      </c>
      <c r="P283">
        <f t="shared" si="33"/>
        <v>91.520972644376897</v>
      </c>
      <c r="Q283">
        <f t="shared" si="34"/>
        <v>73.012609117361791</v>
      </c>
      <c r="R283" s="3">
        <f t="shared" si="35"/>
        <v>40979.25</v>
      </c>
      <c r="S283" s="3">
        <f t="shared" si="36"/>
        <v>41000.208333333336</v>
      </c>
      <c r="T283" s="56">
        <f t="shared" si="37"/>
        <v>21</v>
      </c>
      <c r="U283" t="str">
        <f t="shared" si="38"/>
        <v>theater</v>
      </c>
      <c r="V283" t="str">
        <f t="shared" si="39"/>
        <v>plays</v>
      </c>
    </row>
    <row r="284" spans="1:22" x14ac:dyDescent="0.25">
      <c r="A284">
        <v>282</v>
      </c>
      <c r="B284" t="s">
        <v>616</v>
      </c>
      <c r="C284" s="2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t="str">
        <f t="shared" si="32"/>
        <v>03:  5,000 to 9,999</v>
      </c>
      <c r="P284">
        <f t="shared" si="33"/>
        <v>108.04761904761904</v>
      </c>
      <c r="Q284">
        <f t="shared" si="34"/>
        <v>68.240601503759393</v>
      </c>
      <c r="R284" s="3">
        <f t="shared" si="35"/>
        <v>42701.25</v>
      </c>
      <c r="S284" s="3">
        <f t="shared" si="36"/>
        <v>42707.25</v>
      </c>
      <c r="T284" s="56">
        <f t="shared" si="37"/>
        <v>6</v>
      </c>
      <c r="U284" t="str">
        <f t="shared" si="38"/>
        <v>film &amp; video</v>
      </c>
      <c r="V284" t="str">
        <f t="shared" si="39"/>
        <v>television</v>
      </c>
    </row>
    <row r="285" spans="1:22" ht="31.5" x14ac:dyDescent="0.25">
      <c r="A285">
        <v>283</v>
      </c>
      <c r="B285" t="s">
        <v>618</v>
      </c>
      <c r="C285" s="2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t="str">
        <f t="shared" si="32"/>
        <v>03:  5,000 to 9,999</v>
      </c>
      <c r="P285">
        <f t="shared" si="33"/>
        <v>18.728395061728396</v>
      </c>
      <c r="Q285">
        <f t="shared" si="34"/>
        <v>52.310344827586206</v>
      </c>
      <c r="R285" s="3">
        <f t="shared" si="35"/>
        <v>42520.208333333328</v>
      </c>
      <c r="S285" s="3">
        <f t="shared" si="36"/>
        <v>42525.208333333328</v>
      </c>
      <c r="T285" s="56">
        <f t="shared" si="37"/>
        <v>5</v>
      </c>
      <c r="U285" t="str">
        <f t="shared" si="38"/>
        <v>music</v>
      </c>
      <c r="V285" t="str">
        <f t="shared" si="39"/>
        <v>rock</v>
      </c>
    </row>
    <row r="286" spans="1:22" x14ac:dyDescent="0.25">
      <c r="A286">
        <v>284</v>
      </c>
      <c r="B286" t="s">
        <v>620</v>
      </c>
      <c r="C286" s="2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t="str">
        <f t="shared" si="32"/>
        <v>03:  5,000 to 9,999</v>
      </c>
      <c r="P286">
        <f t="shared" si="33"/>
        <v>83.193877551020407</v>
      </c>
      <c r="Q286">
        <f t="shared" si="34"/>
        <v>61.765151515151516</v>
      </c>
      <c r="R286" s="3">
        <f t="shared" si="35"/>
        <v>41030.208333333336</v>
      </c>
      <c r="S286" s="3">
        <f t="shared" si="36"/>
        <v>41035.208333333336</v>
      </c>
      <c r="T286" s="56">
        <f t="shared" si="37"/>
        <v>5</v>
      </c>
      <c r="U286" t="str">
        <f t="shared" si="38"/>
        <v>technology</v>
      </c>
      <c r="V286" t="str">
        <f t="shared" si="39"/>
        <v>web</v>
      </c>
    </row>
    <row r="287" spans="1:22" x14ac:dyDescent="0.25">
      <c r="A287">
        <v>285</v>
      </c>
      <c r="B287" t="s">
        <v>622</v>
      </c>
      <c r="C287" s="2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t="str">
        <f t="shared" si="32"/>
        <v>01:  &lt;1,000</v>
      </c>
      <c r="P287">
        <f t="shared" si="33"/>
        <v>706.33333333333337</v>
      </c>
      <c r="Q287">
        <f t="shared" si="34"/>
        <v>25.027559055118111</v>
      </c>
      <c r="R287" s="3">
        <f t="shared" si="35"/>
        <v>42623.208333333328</v>
      </c>
      <c r="S287" s="3">
        <f t="shared" si="36"/>
        <v>42661.208333333328</v>
      </c>
      <c r="T287" s="56">
        <f t="shared" si="37"/>
        <v>38</v>
      </c>
      <c r="U287" t="str">
        <f t="shared" si="38"/>
        <v>theater</v>
      </c>
      <c r="V287" t="str">
        <f t="shared" si="39"/>
        <v>plays</v>
      </c>
    </row>
    <row r="288" spans="1:22" x14ac:dyDescent="0.25">
      <c r="A288">
        <v>286</v>
      </c>
      <c r="B288" t="s">
        <v>624</v>
      </c>
      <c r="C288" s="2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t="str">
        <f t="shared" si="32"/>
        <v>012:  &gt; 50,000</v>
      </c>
      <c r="P288">
        <f t="shared" si="33"/>
        <v>17.446030330062445</v>
      </c>
      <c r="Q288">
        <f t="shared" si="34"/>
        <v>106.28804347826087</v>
      </c>
      <c r="R288" s="3">
        <f t="shared" si="35"/>
        <v>42697.25</v>
      </c>
      <c r="S288" s="3">
        <f t="shared" si="36"/>
        <v>42704.25</v>
      </c>
      <c r="T288" s="56">
        <f t="shared" si="37"/>
        <v>7</v>
      </c>
      <c r="U288" t="str">
        <f t="shared" si="38"/>
        <v>theater</v>
      </c>
      <c r="V288" t="str">
        <f t="shared" si="39"/>
        <v>plays</v>
      </c>
    </row>
    <row r="289" spans="1:22" x14ac:dyDescent="0.25">
      <c r="A289">
        <v>287</v>
      </c>
      <c r="B289" t="s">
        <v>626</v>
      </c>
      <c r="C289" s="2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t="str">
        <f t="shared" si="32"/>
        <v>03:  5,000 to 9,999</v>
      </c>
      <c r="P289">
        <f t="shared" si="33"/>
        <v>209.73015873015873</v>
      </c>
      <c r="Q289">
        <f t="shared" si="34"/>
        <v>75.07386363636364</v>
      </c>
      <c r="R289" s="3">
        <f t="shared" si="35"/>
        <v>42122.208333333328</v>
      </c>
      <c r="S289" s="3">
        <f t="shared" si="36"/>
        <v>42122.208333333328</v>
      </c>
      <c r="T289" s="56">
        <f t="shared" si="37"/>
        <v>0</v>
      </c>
      <c r="U289" t="str">
        <f t="shared" si="38"/>
        <v>music</v>
      </c>
      <c r="V289" t="str">
        <f t="shared" si="39"/>
        <v>electric music</v>
      </c>
    </row>
    <row r="290" spans="1:22" x14ac:dyDescent="0.25">
      <c r="A290">
        <v>288</v>
      </c>
      <c r="B290" t="s">
        <v>628</v>
      </c>
      <c r="C290" s="2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t="str">
        <f t="shared" si="32"/>
        <v>03:  5,000 to 9,999</v>
      </c>
      <c r="P290">
        <f t="shared" si="33"/>
        <v>97.785714285714292</v>
      </c>
      <c r="Q290">
        <f t="shared" si="34"/>
        <v>39.970802919708028</v>
      </c>
      <c r="R290" s="3">
        <f t="shared" si="35"/>
        <v>40982.208333333336</v>
      </c>
      <c r="S290" s="3">
        <f t="shared" si="36"/>
        <v>40983.208333333336</v>
      </c>
      <c r="T290" s="56">
        <f t="shared" si="37"/>
        <v>1</v>
      </c>
      <c r="U290" t="str">
        <f t="shared" si="38"/>
        <v>music</v>
      </c>
      <c r="V290" t="str">
        <f t="shared" si="39"/>
        <v>metal</v>
      </c>
    </row>
    <row r="291" spans="1:22" x14ac:dyDescent="0.25">
      <c r="A291">
        <v>289</v>
      </c>
      <c r="B291" t="s">
        <v>630</v>
      </c>
      <c r="C291" s="2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t="str">
        <f t="shared" si="32"/>
        <v>01:  &lt;1,000</v>
      </c>
      <c r="P291">
        <f t="shared" si="33"/>
        <v>1684.25</v>
      </c>
      <c r="Q291">
        <f t="shared" si="34"/>
        <v>39.982195845697326</v>
      </c>
      <c r="R291" s="3">
        <f t="shared" si="35"/>
        <v>42219.208333333328</v>
      </c>
      <c r="S291" s="3">
        <f t="shared" si="36"/>
        <v>42222.208333333328</v>
      </c>
      <c r="T291" s="56">
        <f t="shared" si="37"/>
        <v>3</v>
      </c>
      <c r="U291" t="str">
        <f t="shared" si="38"/>
        <v>theater</v>
      </c>
      <c r="V291" t="str">
        <f t="shared" si="39"/>
        <v>plays</v>
      </c>
    </row>
    <row r="292" spans="1:22" x14ac:dyDescent="0.25">
      <c r="A292">
        <v>290</v>
      </c>
      <c r="B292" t="s">
        <v>632</v>
      </c>
      <c r="C292" s="2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t="str">
        <f t="shared" si="32"/>
        <v>012:  &gt; 50,000</v>
      </c>
      <c r="P292">
        <f t="shared" si="33"/>
        <v>54.402135231316727</v>
      </c>
      <c r="Q292">
        <f t="shared" si="34"/>
        <v>101.01541850220265</v>
      </c>
      <c r="R292" s="3">
        <f t="shared" si="35"/>
        <v>41404.208333333336</v>
      </c>
      <c r="S292" s="3">
        <f t="shared" si="36"/>
        <v>41436.208333333336</v>
      </c>
      <c r="T292" s="56">
        <f t="shared" si="37"/>
        <v>32</v>
      </c>
      <c r="U292" t="str">
        <f t="shared" si="38"/>
        <v>film &amp; video</v>
      </c>
      <c r="V292" t="str">
        <f t="shared" si="39"/>
        <v>documentary</v>
      </c>
    </row>
    <row r="293" spans="1:22" x14ac:dyDescent="0.25">
      <c r="A293">
        <v>291</v>
      </c>
      <c r="B293" t="s">
        <v>634</v>
      </c>
      <c r="C293" s="2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t="str">
        <f t="shared" si="32"/>
        <v>02:  1,000 to 4,999</v>
      </c>
      <c r="P293">
        <f t="shared" si="33"/>
        <v>456.61111111111109</v>
      </c>
      <c r="Q293">
        <f t="shared" si="34"/>
        <v>76.813084112149539</v>
      </c>
      <c r="R293" s="3">
        <f t="shared" si="35"/>
        <v>40831.208333333336</v>
      </c>
      <c r="S293" s="3">
        <f t="shared" si="36"/>
        <v>40835.208333333336</v>
      </c>
      <c r="T293" s="56">
        <f t="shared" si="37"/>
        <v>4</v>
      </c>
      <c r="U293" t="str">
        <f t="shared" si="38"/>
        <v>technology</v>
      </c>
      <c r="V293" t="str">
        <f t="shared" si="39"/>
        <v>web</v>
      </c>
    </row>
    <row r="294" spans="1:22" x14ac:dyDescent="0.25">
      <c r="A294">
        <v>292</v>
      </c>
      <c r="B294" t="s">
        <v>636</v>
      </c>
      <c r="C294" s="2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t="str">
        <f t="shared" si="32"/>
        <v>03:  5,000 to 9,999</v>
      </c>
      <c r="P294">
        <f t="shared" si="33"/>
        <v>9.8219178082191778</v>
      </c>
      <c r="Q294">
        <f t="shared" si="34"/>
        <v>71.7</v>
      </c>
      <c r="R294" s="3">
        <f t="shared" si="35"/>
        <v>40984.208333333336</v>
      </c>
      <c r="S294" s="3">
        <f t="shared" si="36"/>
        <v>41002.208333333336</v>
      </c>
      <c r="T294" s="56">
        <f t="shared" si="37"/>
        <v>18</v>
      </c>
      <c r="U294" t="str">
        <f t="shared" si="38"/>
        <v>food</v>
      </c>
      <c r="V294" t="str">
        <f t="shared" si="39"/>
        <v>food trucks</v>
      </c>
    </row>
    <row r="295" spans="1:22" x14ac:dyDescent="0.25">
      <c r="A295">
        <v>293</v>
      </c>
      <c r="B295" t="s">
        <v>638</v>
      </c>
      <c r="C295" s="2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t="str">
        <f t="shared" si="32"/>
        <v>03:  5,000 to 9,999</v>
      </c>
      <c r="P295">
        <f t="shared" si="33"/>
        <v>16.384615384615383</v>
      </c>
      <c r="Q295">
        <f t="shared" si="34"/>
        <v>33.28125</v>
      </c>
      <c r="R295" s="3">
        <f t="shared" si="35"/>
        <v>40456.208333333336</v>
      </c>
      <c r="S295" s="3">
        <f t="shared" si="36"/>
        <v>40465.208333333336</v>
      </c>
      <c r="T295" s="56">
        <f t="shared" si="37"/>
        <v>9</v>
      </c>
      <c r="U295" t="str">
        <f t="shared" si="38"/>
        <v>theater</v>
      </c>
      <c r="V295" t="str">
        <f t="shared" si="39"/>
        <v>plays</v>
      </c>
    </row>
    <row r="296" spans="1:22" x14ac:dyDescent="0.25">
      <c r="A296">
        <v>294</v>
      </c>
      <c r="B296" t="s">
        <v>640</v>
      </c>
      <c r="C296" s="2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t="str">
        <f t="shared" si="32"/>
        <v>01:  &lt;1,000</v>
      </c>
      <c r="P296">
        <f t="shared" si="33"/>
        <v>1339.6666666666667</v>
      </c>
      <c r="Q296">
        <f t="shared" si="34"/>
        <v>43.923497267759565</v>
      </c>
      <c r="R296" s="3">
        <f t="shared" si="35"/>
        <v>43399.208333333328</v>
      </c>
      <c r="S296" s="3">
        <f t="shared" si="36"/>
        <v>43411.25</v>
      </c>
      <c r="T296" s="56">
        <f t="shared" si="37"/>
        <v>12</v>
      </c>
      <c r="U296" t="str">
        <f t="shared" si="38"/>
        <v>theater</v>
      </c>
      <c r="V296" t="str">
        <f t="shared" si="39"/>
        <v>plays</v>
      </c>
    </row>
    <row r="297" spans="1:22" ht="31.5" x14ac:dyDescent="0.25">
      <c r="A297">
        <v>295</v>
      </c>
      <c r="B297" t="s">
        <v>642</v>
      </c>
      <c r="C297" s="2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t="str">
        <f t="shared" si="32"/>
        <v>012:  &gt; 50,000</v>
      </c>
      <c r="P297">
        <f t="shared" si="33"/>
        <v>35.650077760497666</v>
      </c>
      <c r="Q297">
        <f t="shared" si="34"/>
        <v>36.004712041884815</v>
      </c>
      <c r="R297" s="3">
        <f t="shared" si="35"/>
        <v>41562.208333333336</v>
      </c>
      <c r="S297" s="3">
        <f t="shared" si="36"/>
        <v>41587.25</v>
      </c>
      <c r="T297" s="56">
        <f t="shared" si="37"/>
        <v>25</v>
      </c>
      <c r="U297" t="str">
        <f t="shared" si="38"/>
        <v>theater</v>
      </c>
      <c r="V297" t="str">
        <f t="shared" si="39"/>
        <v>plays</v>
      </c>
    </row>
    <row r="298" spans="1:22" ht="31.5" x14ac:dyDescent="0.25">
      <c r="A298">
        <v>296</v>
      </c>
      <c r="B298" t="s">
        <v>644</v>
      </c>
      <c r="C298" s="2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t="str">
        <f t="shared" si="32"/>
        <v>03:  5,000 to 9,999</v>
      </c>
      <c r="P298">
        <f t="shared" si="33"/>
        <v>54.950819672131146</v>
      </c>
      <c r="Q298">
        <f t="shared" si="34"/>
        <v>88.21052631578948</v>
      </c>
      <c r="R298" s="3">
        <f t="shared" si="35"/>
        <v>43493.25</v>
      </c>
      <c r="S298" s="3">
        <f t="shared" si="36"/>
        <v>43515.25</v>
      </c>
      <c r="T298" s="56">
        <f t="shared" si="37"/>
        <v>22</v>
      </c>
      <c r="U298" t="str">
        <f t="shared" si="38"/>
        <v>theater</v>
      </c>
      <c r="V298" t="str">
        <f t="shared" si="39"/>
        <v>plays</v>
      </c>
    </row>
    <row r="299" spans="1:22" x14ac:dyDescent="0.25">
      <c r="A299">
        <v>297</v>
      </c>
      <c r="B299" t="s">
        <v>646</v>
      </c>
      <c r="C299" s="2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t="str">
        <f t="shared" si="32"/>
        <v>03:  5,000 to 9,999</v>
      </c>
      <c r="P299">
        <f t="shared" si="33"/>
        <v>94.236111111111114</v>
      </c>
      <c r="Q299">
        <f t="shared" si="34"/>
        <v>65.240384615384613</v>
      </c>
      <c r="R299" s="3">
        <f t="shared" si="35"/>
        <v>41653.25</v>
      </c>
      <c r="S299" s="3">
        <f t="shared" si="36"/>
        <v>41662.25</v>
      </c>
      <c r="T299" s="56">
        <f t="shared" si="37"/>
        <v>9</v>
      </c>
      <c r="U299" t="str">
        <f t="shared" si="38"/>
        <v>theater</v>
      </c>
      <c r="V299" t="str">
        <f t="shared" si="39"/>
        <v>plays</v>
      </c>
    </row>
    <row r="300" spans="1:22" x14ac:dyDescent="0.25">
      <c r="A300">
        <v>298</v>
      </c>
      <c r="B300" t="s">
        <v>648</v>
      </c>
      <c r="C300" s="2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t="str">
        <f t="shared" si="32"/>
        <v>02:  1,000 to 4,999</v>
      </c>
      <c r="P300">
        <f t="shared" si="33"/>
        <v>143.91428571428571</v>
      </c>
      <c r="Q300">
        <f t="shared" si="34"/>
        <v>69.958333333333329</v>
      </c>
      <c r="R300" s="3">
        <f t="shared" si="35"/>
        <v>42426.25</v>
      </c>
      <c r="S300" s="3">
        <f t="shared" si="36"/>
        <v>42444.208333333328</v>
      </c>
      <c r="T300" s="56">
        <f t="shared" si="37"/>
        <v>18</v>
      </c>
      <c r="U300" t="str">
        <f t="shared" si="38"/>
        <v>music</v>
      </c>
      <c r="V300" t="str">
        <f t="shared" si="39"/>
        <v>rock</v>
      </c>
    </row>
    <row r="301" spans="1:22" ht="31.5" x14ac:dyDescent="0.25">
      <c r="A301">
        <v>299</v>
      </c>
      <c r="B301" t="s">
        <v>650</v>
      </c>
      <c r="C301" s="2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t="str">
        <f t="shared" si="32"/>
        <v>02:  1,000 to 4,999</v>
      </c>
      <c r="P301">
        <f t="shared" si="33"/>
        <v>51.421052631578945</v>
      </c>
      <c r="Q301">
        <f t="shared" si="34"/>
        <v>39.877551020408163</v>
      </c>
      <c r="R301" s="3">
        <f t="shared" si="35"/>
        <v>42432.25</v>
      </c>
      <c r="S301" s="3">
        <f t="shared" si="36"/>
        <v>42488.208333333328</v>
      </c>
      <c r="T301" s="56">
        <f t="shared" si="37"/>
        <v>56</v>
      </c>
      <c r="U301" t="str">
        <f t="shared" si="38"/>
        <v>food</v>
      </c>
      <c r="V301" t="str">
        <f t="shared" si="39"/>
        <v>food trucks</v>
      </c>
    </row>
    <row r="302" spans="1:22" x14ac:dyDescent="0.25">
      <c r="A302">
        <v>300</v>
      </c>
      <c r="B302" t="s">
        <v>652</v>
      </c>
      <c r="C302" s="2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t="str">
        <f t="shared" si="32"/>
        <v>01:  &lt;1,000</v>
      </c>
      <c r="P302">
        <f t="shared" si="33"/>
        <v>5</v>
      </c>
      <c r="Q302">
        <f t="shared" si="34"/>
        <v>5</v>
      </c>
      <c r="R302" s="3">
        <f t="shared" si="35"/>
        <v>42977.208333333328</v>
      </c>
      <c r="S302" s="3">
        <f t="shared" si="36"/>
        <v>42978.208333333328</v>
      </c>
      <c r="T302" s="56">
        <f t="shared" si="37"/>
        <v>1</v>
      </c>
      <c r="U302" t="str">
        <f t="shared" si="38"/>
        <v>publishing</v>
      </c>
      <c r="V302" t="str">
        <f t="shared" si="39"/>
        <v>nonfiction</v>
      </c>
    </row>
    <row r="303" spans="1:22" x14ac:dyDescent="0.25">
      <c r="A303">
        <v>301</v>
      </c>
      <c r="B303" t="s">
        <v>654</v>
      </c>
      <c r="C303" s="2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t="str">
        <f t="shared" si="32"/>
        <v>01:  &lt;1,000</v>
      </c>
      <c r="P303">
        <f t="shared" si="33"/>
        <v>1344.6666666666667</v>
      </c>
      <c r="Q303">
        <f t="shared" si="34"/>
        <v>41.023728813559323</v>
      </c>
      <c r="R303" s="3">
        <f t="shared" si="35"/>
        <v>42061.25</v>
      </c>
      <c r="S303" s="3">
        <f t="shared" si="36"/>
        <v>42078.208333333328</v>
      </c>
      <c r="T303" s="56">
        <f t="shared" si="37"/>
        <v>17</v>
      </c>
      <c r="U303" t="str">
        <f t="shared" si="38"/>
        <v>film &amp; video</v>
      </c>
      <c r="V303" t="str">
        <f t="shared" si="39"/>
        <v>documentary</v>
      </c>
    </row>
    <row r="304" spans="1:22" x14ac:dyDescent="0.25">
      <c r="A304">
        <v>302</v>
      </c>
      <c r="B304" t="s">
        <v>656</v>
      </c>
      <c r="C304" s="2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t="str">
        <f t="shared" si="32"/>
        <v>012:  &gt; 50,000</v>
      </c>
      <c r="P304">
        <f t="shared" si="33"/>
        <v>31.844940867279899</v>
      </c>
      <c r="Q304">
        <f t="shared" si="34"/>
        <v>98.914285714285711</v>
      </c>
      <c r="R304" s="3">
        <f t="shared" si="35"/>
        <v>43345.208333333328</v>
      </c>
      <c r="S304" s="3">
        <f t="shared" si="36"/>
        <v>43359.208333333328</v>
      </c>
      <c r="T304" s="56">
        <f t="shared" si="37"/>
        <v>14</v>
      </c>
      <c r="U304" t="str">
        <f t="shared" si="38"/>
        <v>theater</v>
      </c>
      <c r="V304" t="str">
        <f t="shared" si="39"/>
        <v>plays</v>
      </c>
    </row>
    <row r="305" spans="1:22" x14ac:dyDescent="0.25">
      <c r="A305">
        <v>303</v>
      </c>
      <c r="B305" t="s">
        <v>658</v>
      </c>
      <c r="C305" s="2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t="str">
        <f t="shared" si="32"/>
        <v>02:  1,000 to 4,999</v>
      </c>
      <c r="P305">
        <f t="shared" si="33"/>
        <v>82.617647058823536</v>
      </c>
      <c r="Q305">
        <f t="shared" si="34"/>
        <v>87.78125</v>
      </c>
      <c r="R305" s="3">
        <f t="shared" si="35"/>
        <v>42376.25</v>
      </c>
      <c r="S305" s="3">
        <f t="shared" si="36"/>
        <v>42381.25</v>
      </c>
      <c r="T305" s="56">
        <f t="shared" si="37"/>
        <v>5</v>
      </c>
      <c r="U305" t="str">
        <f t="shared" si="38"/>
        <v>music</v>
      </c>
      <c r="V305" t="str">
        <f t="shared" si="39"/>
        <v>indie rock</v>
      </c>
    </row>
    <row r="306" spans="1:22" x14ac:dyDescent="0.25">
      <c r="A306">
        <v>304</v>
      </c>
      <c r="B306" t="s">
        <v>660</v>
      </c>
      <c r="C306" s="2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t="str">
        <f t="shared" si="32"/>
        <v>02:  1,000 to 4,999</v>
      </c>
      <c r="P306">
        <f t="shared" si="33"/>
        <v>546.14285714285722</v>
      </c>
      <c r="Q306">
        <f t="shared" si="34"/>
        <v>80.767605633802816</v>
      </c>
      <c r="R306" s="3">
        <f t="shared" si="35"/>
        <v>42589.208333333328</v>
      </c>
      <c r="S306" s="3">
        <f t="shared" si="36"/>
        <v>42630.208333333328</v>
      </c>
      <c r="T306" s="56">
        <f t="shared" si="37"/>
        <v>41</v>
      </c>
      <c r="U306" t="str">
        <f t="shared" si="38"/>
        <v>film &amp; video</v>
      </c>
      <c r="V306" t="str">
        <f t="shared" si="39"/>
        <v>documentary</v>
      </c>
    </row>
    <row r="307" spans="1:22" x14ac:dyDescent="0.25">
      <c r="A307">
        <v>305</v>
      </c>
      <c r="B307" t="s">
        <v>662</v>
      </c>
      <c r="C307" s="2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t="str">
        <f t="shared" si="32"/>
        <v>02:  1,000 to 4,999</v>
      </c>
      <c r="P307">
        <f t="shared" si="33"/>
        <v>286.21428571428572</v>
      </c>
      <c r="Q307">
        <f t="shared" si="34"/>
        <v>94.28235294117647</v>
      </c>
      <c r="R307" s="3">
        <f t="shared" si="35"/>
        <v>42448.208333333328</v>
      </c>
      <c r="S307" s="3">
        <f t="shared" si="36"/>
        <v>42489.208333333328</v>
      </c>
      <c r="T307" s="56">
        <f t="shared" si="37"/>
        <v>41</v>
      </c>
      <c r="U307" t="str">
        <f t="shared" si="38"/>
        <v>theater</v>
      </c>
      <c r="V307" t="str">
        <f t="shared" si="39"/>
        <v>plays</v>
      </c>
    </row>
    <row r="308" spans="1:22" ht="31.5" x14ac:dyDescent="0.25">
      <c r="A308">
        <v>306</v>
      </c>
      <c r="B308" t="s">
        <v>664</v>
      </c>
      <c r="C308" s="2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t="str">
        <f t="shared" si="32"/>
        <v>03:  5,000 to 9,999</v>
      </c>
      <c r="P308">
        <f t="shared" si="33"/>
        <v>7.9076923076923071</v>
      </c>
      <c r="Q308">
        <f t="shared" si="34"/>
        <v>73.428571428571431</v>
      </c>
      <c r="R308" s="3">
        <f t="shared" si="35"/>
        <v>42930.208333333328</v>
      </c>
      <c r="S308" s="3">
        <f t="shared" si="36"/>
        <v>42933.208333333328</v>
      </c>
      <c r="T308" s="56">
        <f t="shared" si="37"/>
        <v>3</v>
      </c>
      <c r="U308" t="str">
        <f t="shared" si="38"/>
        <v>theater</v>
      </c>
      <c r="V308" t="str">
        <f t="shared" si="39"/>
        <v>plays</v>
      </c>
    </row>
    <row r="309" spans="1:22" x14ac:dyDescent="0.25">
      <c r="A309">
        <v>307</v>
      </c>
      <c r="B309" t="s">
        <v>666</v>
      </c>
      <c r="C309" s="2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t="str">
        <f t="shared" si="32"/>
        <v>08:  30,000 to 34,999</v>
      </c>
      <c r="P309">
        <f t="shared" si="33"/>
        <v>132.13677811550153</v>
      </c>
      <c r="Q309">
        <f t="shared" si="34"/>
        <v>65.968133535660087</v>
      </c>
      <c r="R309" s="3">
        <f t="shared" si="35"/>
        <v>41066.208333333336</v>
      </c>
      <c r="S309" s="3">
        <f t="shared" si="36"/>
        <v>41086.208333333336</v>
      </c>
      <c r="T309" s="56">
        <f t="shared" si="37"/>
        <v>20</v>
      </c>
      <c r="U309" t="str">
        <f t="shared" si="38"/>
        <v>publishing</v>
      </c>
      <c r="V309" t="str">
        <f t="shared" si="39"/>
        <v>fiction</v>
      </c>
    </row>
    <row r="310" spans="1:22" x14ac:dyDescent="0.25">
      <c r="A310">
        <v>308</v>
      </c>
      <c r="B310" t="s">
        <v>668</v>
      </c>
      <c r="C310" s="2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t="str">
        <f t="shared" si="32"/>
        <v>012:  &gt; 50,000</v>
      </c>
      <c r="P310">
        <f t="shared" si="33"/>
        <v>74.077834179357026</v>
      </c>
      <c r="Q310">
        <f t="shared" si="34"/>
        <v>109.04109589041096</v>
      </c>
      <c r="R310" s="3">
        <f t="shared" si="35"/>
        <v>40651.208333333336</v>
      </c>
      <c r="S310" s="3">
        <f t="shared" si="36"/>
        <v>40652.208333333336</v>
      </c>
      <c r="T310" s="56">
        <f t="shared" si="37"/>
        <v>1</v>
      </c>
      <c r="U310" t="str">
        <f t="shared" si="38"/>
        <v>theater</v>
      </c>
      <c r="V310" t="str">
        <f t="shared" si="39"/>
        <v>plays</v>
      </c>
    </row>
    <row r="311" spans="1:22" x14ac:dyDescent="0.25">
      <c r="A311">
        <v>309</v>
      </c>
      <c r="B311" t="s">
        <v>670</v>
      </c>
      <c r="C311" s="2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t="str">
        <f t="shared" si="32"/>
        <v>02:  1,000 to 4,999</v>
      </c>
      <c r="P311">
        <f t="shared" si="33"/>
        <v>75.292682926829272</v>
      </c>
      <c r="Q311">
        <f t="shared" si="34"/>
        <v>41.16</v>
      </c>
      <c r="R311" s="3">
        <f t="shared" si="35"/>
        <v>40807.208333333336</v>
      </c>
      <c r="S311" s="3">
        <f t="shared" si="36"/>
        <v>40827.208333333336</v>
      </c>
      <c r="T311" s="56">
        <f t="shared" si="37"/>
        <v>20</v>
      </c>
      <c r="U311" t="str">
        <f t="shared" si="38"/>
        <v>music</v>
      </c>
      <c r="V311" t="str">
        <f t="shared" si="39"/>
        <v>indie rock</v>
      </c>
    </row>
    <row r="312" spans="1:22" x14ac:dyDescent="0.25">
      <c r="A312">
        <v>310</v>
      </c>
      <c r="B312" t="s">
        <v>672</v>
      </c>
      <c r="C312" s="2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t="str">
        <f t="shared" si="32"/>
        <v>03:  5,000 to 9,999</v>
      </c>
      <c r="P312">
        <f t="shared" si="33"/>
        <v>20.333333333333332</v>
      </c>
      <c r="Q312">
        <f t="shared" si="34"/>
        <v>99.125</v>
      </c>
      <c r="R312" s="3">
        <f t="shared" si="35"/>
        <v>40277.208333333336</v>
      </c>
      <c r="S312" s="3">
        <f t="shared" si="36"/>
        <v>40293.208333333336</v>
      </c>
      <c r="T312" s="56">
        <f t="shared" si="37"/>
        <v>16</v>
      </c>
      <c r="U312" t="str">
        <f t="shared" si="38"/>
        <v>games</v>
      </c>
      <c r="V312" t="str">
        <f t="shared" si="39"/>
        <v>video games</v>
      </c>
    </row>
    <row r="313" spans="1:22" x14ac:dyDescent="0.25">
      <c r="A313">
        <v>311</v>
      </c>
      <c r="B313" t="s">
        <v>674</v>
      </c>
      <c r="C313" s="2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t="str">
        <f t="shared" si="32"/>
        <v>03:  5,000 to 9,999</v>
      </c>
      <c r="P313">
        <f t="shared" si="33"/>
        <v>203.36507936507937</v>
      </c>
      <c r="Q313">
        <f t="shared" si="34"/>
        <v>105.88429752066116</v>
      </c>
      <c r="R313" s="3">
        <f t="shared" si="35"/>
        <v>40590.25</v>
      </c>
      <c r="S313" s="3">
        <f t="shared" si="36"/>
        <v>40602.25</v>
      </c>
      <c r="T313" s="56">
        <f t="shared" si="37"/>
        <v>12</v>
      </c>
      <c r="U313" t="str">
        <f t="shared" si="38"/>
        <v>theater</v>
      </c>
      <c r="V313" t="str">
        <f t="shared" si="39"/>
        <v>plays</v>
      </c>
    </row>
    <row r="314" spans="1:22" x14ac:dyDescent="0.25">
      <c r="A314">
        <v>312</v>
      </c>
      <c r="B314" t="s">
        <v>676</v>
      </c>
      <c r="C314" s="2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t="str">
        <f t="shared" si="32"/>
        <v>012:  &gt; 50,000</v>
      </c>
      <c r="P314">
        <f t="shared" si="33"/>
        <v>310.2284263959391</v>
      </c>
      <c r="Q314">
        <f t="shared" si="34"/>
        <v>48.996525921966864</v>
      </c>
      <c r="R314" s="3">
        <f t="shared" si="35"/>
        <v>41572.208333333336</v>
      </c>
      <c r="S314" s="3">
        <f t="shared" si="36"/>
        <v>41579.208333333336</v>
      </c>
      <c r="T314" s="56">
        <f t="shared" si="37"/>
        <v>7</v>
      </c>
      <c r="U314" t="str">
        <f t="shared" si="38"/>
        <v>theater</v>
      </c>
      <c r="V314" t="str">
        <f t="shared" si="39"/>
        <v>plays</v>
      </c>
    </row>
    <row r="315" spans="1:22" x14ac:dyDescent="0.25">
      <c r="A315">
        <v>313</v>
      </c>
      <c r="B315" t="s">
        <v>678</v>
      </c>
      <c r="C315" s="2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t="str">
        <f t="shared" si="32"/>
        <v>02:  1,000 to 4,999</v>
      </c>
      <c r="P315">
        <f t="shared" si="33"/>
        <v>395.31818181818181</v>
      </c>
      <c r="Q315">
        <f t="shared" si="34"/>
        <v>39</v>
      </c>
      <c r="R315" s="3">
        <f t="shared" si="35"/>
        <v>40966.25</v>
      </c>
      <c r="S315" s="3">
        <f t="shared" si="36"/>
        <v>40968.25</v>
      </c>
      <c r="T315" s="56">
        <f t="shared" si="37"/>
        <v>2</v>
      </c>
      <c r="U315" t="str">
        <f t="shared" si="38"/>
        <v>music</v>
      </c>
      <c r="V315" t="str">
        <f t="shared" si="39"/>
        <v>rock</v>
      </c>
    </row>
    <row r="316" spans="1:22" x14ac:dyDescent="0.25">
      <c r="A316">
        <v>314</v>
      </c>
      <c r="B316" t="s">
        <v>680</v>
      </c>
      <c r="C316" s="2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t="str">
        <f t="shared" si="32"/>
        <v>02:  1,000 to 4,999</v>
      </c>
      <c r="P316">
        <f t="shared" si="33"/>
        <v>294.71428571428572</v>
      </c>
      <c r="Q316">
        <f t="shared" si="34"/>
        <v>31.022556390977442</v>
      </c>
      <c r="R316" s="3">
        <f t="shared" si="35"/>
        <v>43536.208333333328</v>
      </c>
      <c r="S316" s="3">
        <f t="shared" si="36"/>
        <v>43541.208333333328</v>
      </c>
      <c r="T316" s="56">
        <f t="shared" si="37"/>
        <v>5</v>
      </c>
      <c r="U316" t="str">
        <f t="shared" si="38"/>
        <v>film &amp; video</v>
      </c>
      <c r="V316" t="str">
        <f t="shared" si="39"/>
        <v>documentary</v>
      </c>
    </row>
    <row r="317" spans="1:22" ht="31.5" x14ac:dyDescent="0.25">
      <c r="A317">
        <v>315</v>
      </c>
      <c r="B317" t="s">
        <v>682</v>
      </c>
      <c r="C317" s="2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t="str">
        <f t="shared" si="32"/>
        <v>03:  5,000 to 9,999</v>
      </c>
      <c r="P317">
        <f t="shared" si="33"/>
        <v>33.89473684210526</v>
      </c>
      <c r="Q317">
        <f t="shared" si="34"/>
        <v>103.87096774193549</v>
      </c>
      <c r="R317" s="3">
        <f t="shared" si="35"/>
        <v>41783.208333333336</v>
      </c>
      <c r="S317" s="3">
        <f t="shared" si="36"/>
        <v>41812.208333333336</v>
      </c>
      <c r="T317" s="56">
        <f t="shared" si="37"/>
        <v>29</v>
      </c>
      <c r="U317" t="str">
        <f t="shared" si="38"/>
        <v>theater</v>
      </c>
      <c r="V317" t="str">
        <f t="shared" si="39"/>
        <v>plays</v>
      </c>
    </row>
    <row r="318" spans="1:22" x14ac:dyDescent="0.25">
      <c r="A318">
        <v>316</v>
      </c>
      <c r="B318" t="s">
        <v>684</v>
      </c>
      <c r="C318" s="2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t="str">
        <f t="shared" si="32"/>
        <v>03:  5,000 to 9,999</v>
      </c>
      <c r="P318">
        <f t="shared" si="33"/>
        <v>66.677083333333329</v>
      </c>
      <c r="Q318">
        <f t="shared" si="34"/>
        <v>59.268518518518519</v>
      </c>
      <c r="R318" s="3">
        <f t="shared" si="35"/>
        <v>43788.25</v>
      </c>
      <c r="S318" s="3">
        <f t="shared" si="36"/>
        <v>43789.25</v>
      </c>
      <c r="T318" s="56">
        <f t="shared" si="37"/>
        <v>1</v>
      </c>
      <c r="U318" t="str">
        <f t="shared" si="38"/>
        <v>food</v>
      </c>
      <c r="V318" t="str">
        <f t="shared" si="39"/>
        <v>food trucks</v>
      </c>
    </row>
    <row r="319" spans="1:22" x14ac:dyDescent="0.25">
      <c r="A319">
        <v>317</v>
      </c>
      <c r="B319" t="s">
        <v>686</v>
      </c>
      <c r="C319" s="2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t="str">
        <f t="shared" si="32"/>
        <v>03:  5,000 to 9,999</v>
      </c>
      <c r="P319">
        <f t="shared" si="33"/>
        <v>19.227272727272727</v>
      </c>
      <c r="Q319">
        <f t="shared" si="34"/>
        <v>42.3</v>
      </c>
      <c r="R319" s="3">
        <f t="shared" si="35"/>
        <v>42869.208333333328</v>
      </c>
      <c r="S319" s="3">
        <f t="shared" si="36"/>
        <v>42882.208333333328</v>
      </c>
      <c r="T319" s="56">
        <f t="shared" si="37"/>
        <v>13</v>
      </c>
      <c r="U319" t="str">
        <f t="shared" si="38"/>
        <v>theater</v>
      </c>
      <c r="V319" t="str">
        <f t="shared" si="39"/>
        <v>plays</v>
      </c>
    </row>
    <row r="320" spans="1:22" ht="31.5" x14ac:dyDescent="0.25">
      <c r="A320">
        <v>318</v>
      </c>
      <c r="B320" t="s">
        <v>688</v>
      </c>
      <c r="C320" s="2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t="str">
        <f t="shared" si="32"/>
        <v>03:  5,000 to 9,999</v>
      </c>
      <c r="P320">
        <f t="shared" si="33"/>
        <v>15.842105263157894</v>
      </c>
      <c r="Q320">
        <f t="shared" si="34"/>
        <v>53.117647058823529</v>
      </c>
      <c r="R320" s="3">
        <f t="shared" si="35"/>
        <v>41684.25</v>
      </c>
      <c r="S320" s="3">
        <f t="shared" si="36"/>
        <v>41686.25</v>
      </c>
      <c r="T320" s="56">
        <f t="shared" si="37"/>
        <v>2</v>
      </c>
      <c r="U320" t="str">
        <f t="shared" si="38"/>
        <v>music</v>
      </c>
      <c r="V320" t="str">
        <f t="shared" si="39"/>
        <v>rock</v>
      </c>
    </row>
    <row r="321" spans="1:22" x14ac:dyDescent="0.25">
      <c r="A321">
        <v>319</v>
      </c>
      <c r="B321" t="s">
        <v>690</v>
      </c>
      <c r="C321" s="2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t="str">
        <f t="shared" si="32"/>
        <v>03:  5,000 to 9,999</v>
      </c>
      <c r="P321">
        <f t="shared" si="33"/>
        <v>38.702380952380956</v>
      </c>
      <c r="Q321">
        <f t="shared" si="34"/>
        <v>50.796875</v>
      </c>
      <c r="R321" s="3">
        <f t="shared" si="35"/>
        <v>40402.208333333336</v>
      </c>
      <c r="S321" s="3">
        <f t="shared" si="36"/>
        <v>40426.208333333336</v>
      </c>
      <c r="T321" s="56">
        <f t="shared" si="37"/>
        <v>24</v>
      </c>
      <c r="U321" t="str">
        <f t="shared" si="38"/>
        <v>technology</v>
      </c>
      <c r="V321" t="str">
        <f t="shared" si="39"/>
        <v>web</v>
      </c>
    </row>
    <row r="322" spans="1:22" x14ac:dyDescent="0.25">
      <c r="A322">
        <v>320</v>
      </c>
      <c r="B322" t="s">
        <v>692</v>
      </c>
      <c r="C322" s="2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t="str">
        <f t="shared" si="32"/>
        <v>012:  &gt; 50,000</v>
      </c>
      <c r="P322">
        <f t="shared" si="33"/>
        <v>9.5876777251184837</v>
      </c>
      <c r="Q322">
        <f t="shared" si="34"/>
        <v>101.15</v>
      </c>
      <c r="R322" s="3">
        <f t="shared" si="35"/>
        <v>40673.208333333336</v>
      </c>
      <c r="S322" s="3">
        <f t="shared" si="36"/>
        <v>40682.208333333336</v>
      </c>
      <c r="T322" s="56">
        <f t="shared" si="37"/>
        <v>9</v>
      </c>
      <c r="U322" t="str">
        <f t="shared" si="38"/>
        <v>publishing</v>
      </c>
      <c r="V322" t="str">
        <f t="shared" si="39"/>
        <v>fiction</v>
      </c>
    </row>
    <row r="323" spans="1:22" ht="31.5" x14ac:dyDescent="0.25">
      <c r="A323">
        <v>321</v>
      </c>
      <c r="B323" t="s">
        <v>694</v>
      </c>
      <c r="C323" s="2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t="str">
        <f t="shared" ref="O323:O386" si="40">IF(D323&lt;1000,"01:  &lt;1,000",
IF(D323&lt;=4999,"02:  1,000 to 4,999",
IF(D323&lt;=9999,"03:  5,000 to 9,999",
IF(D323&lt;=14999,"04:  10,000 to 14,999",
IF(D323&lt;=19999,"05:  15,000 to 19,999",
IF(D323&lt;=24999,"06:  20,000 to 24,999",
IF(D323&lt;=29999,"07:  25,000 to 29,999",
IF(D323&lt;=34999,"08:  30,000 to 34,999",
IF(D323&lt;=39999,"09:  35,000 to 39,999",
IF(D323&lt;=44999,"010:  40,000 to 44,999",
IF(D323&lt;=49999,"011:  45,000 to 49,999",
"012:  &gt; 50,000")))))))))))</f>
        <v>012:  &gt; 50,000</v>
      </c>
      <c r="P323">
        <f t="shared" ref="P323:P386" si="41">IFERROR((E323/D323)*100,"NA")</f>
        <v>94.144366197183089</v>
      </c>
      <c r="Q323">
        <f t="shared" ref="Q323:Q386" si="42">IFERROR(E323/G323,"NA")</f>
        <v>65.000810372771468</v>
      </c>
      <c r="R323" s="3">
        <f t="shared" ref="R323:R386" si="43">(J323/86400)+DATE(1970,1,1)</f>
        <v>40634.208333333336</v>
      </c>
      <c r="S323" s="3">
        <f t="shared" ref="S323:S386" si="44">(K323/86400)+DATE(1970,1,1)</f>
        <v>40642.208333333336</v>
      </c>
      <c r="T323" s="56">
        <f t="shared" ref="T323:T386" si="45">_xlfn.DAYS(S323,R323)</f>
        <v>8</v>
      </c>
      <c r="U323" t="str">
        <f t="shared" ref="U323:U386" si="46">LEFT(N323,SEARCH("/",N323)-1)</f>
        <v>film &amp; video</v>
      </c>
      <c r="V323" t="str">
        <f t="shared" ref="V323:V386" si="47">RIGHT(N323,LEN(N323)-SEARCH("/",N323))</f>
        <v>shorts</v>
      </c>
    </row>
    <row r="324" spans="1:22" ht="31.5" x14ac:dyDescent="0.25">
      <c r="A324">
        <v>322</v>
      </c>
      <c r="B324" t="s">
        <v>696</v>
      </c>
      <c r="C324" s="2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t="str">
        <f t="shared" si="40"/>
        <v>012:  &gt; 50,000</v>
      </c>
      <c r="P324">
        <f t="shared" si="41"/>
        <v>166.56234096692114</v>
      </c>
      <c r="Q324">
        <f t="shared" si="42"/>
        <v>37.998645510835914</v>
      </c>
      <c r="R324" s="3">
        <f t="shared" si="43"/>
        <v>40507.25</v>
      </c>
      <c r="S324" s="3">
        <f t="shared" si="44"/>
        <v>40520.25</v>
      </c>
      <c r="T324" s="56">
        <f t="shared" si="45"/>
        <v>13</v>
      </c>
      <c r="U324" t="str">
        <f t="shared" si="46"/>
        <v>theater</v>
      </c>
      <c r="V324" t="str">
        <f t="shared" si="47"/>
        <v>plays</v>
      </c>
    </row>
    <row r="325" spans="1:22" x14ac:dyDescent="0.25">
      <c r="A325">
        <v>323</v>
      </c>
      <c r="B325" t="s">
        <v>698</v>
      </c>
      <c r="C325" s="2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t="str">
        <f t="shared" si="40"/>
        <v>03:  5,000 to 9,999</v>
      </c>
      <c r="P325">
        <f t="shared" si="41"/>
        <v>24.134831460674157</v>
      </c>
      <c r="Q325">
        <f t="shared" si="42"/>
        <v>82.615384615384613</v>
      </c>
      <c r="R325" s="3">
        <f t="shared" si="43"/>
        <v>41725.208333333336</v>
      </c>
      <c r="S325" s="3">
        <f t="shared" si="44"/>
        <v>41727.208333333336</v>
      </c>
      <c r="T325" s="56">
        <f t="shared" si="45"/>
        <v>2</v>
      </c>
      <c r="U325" t="str">
        <f t="shared" si="46"/>
        <v>film &amp; video</v>
      </c>
      <c r="V325" t="str">
        <f t="shared" si="47"/>
        <v>documentary</v>
      </c>
    </row>
    <row r="326" spans="1:22" x14ac:dyDescent="0.25">
      <c r="A326">
        <v>324</v>
      </c>
      <c r="B326" t="s">
        <v>700</v>
      </c>
      <c r="C326" s="2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t="str">
        <f t="shared" si="40"/>
        <v>03:  5,000 to 9,999</v>
      </c>
      <c r="P326">
        <f t="shared" si="41"/>
        <v>164.05633802816902</v>
      </c>
      <c r="Q326">
        <f t="shared" si="42"/>
        <v>37.941368078175898</v>
      </c>
      <c r="R326" s="3">
        <f t="shared" si="43"/>
        <v>42176.208333333328</v>
      </c>
      <c r="S326" s="3">
        <f t="shared" si="44"/>
        <v>42188.208333333328</v>
      </c>
      <c r="T326" s="56">
        <f t="shared" si="45"/>
        <v>12</v>
      </c>
      <c r="U326" t="str">
        <f t="shared" si="46"/>
        <v>theater</v>
      </c>
      <c r="V326" t="str">
        <f t="shared" si="47"/>
        <v>plays</v>
      </c>
    </row>
    <row r="327" spans="1:22" ht="31.5" x14ac:dyDescent="0.25">
      <c r="A327">
        <v>325</v>
      </c>
      <c r="B327" t="s">
        <v>702</v>
      </c>
      <c r="C327" s="2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t="str">
        <f t="shared" si="40"/>
        <v>03:  5,000 to 9,999</v>
      </c>
      <c r="P327">
        <f t="shared" si="41"/>
        <v>90.723076923076931</v>
      </c>
      <c r="Q327">
        <f t="shared" si="42"/>
        <v>80.780821917808225</v>
      </c>
      <c r="R327" s="3">
        <f t="shared" si="43"/>
        <v>43267.208333333328</v>
      </c>
      <c r="S327" s="3">
        <f t="shared" si="44"/>
        <v>43290.208333333328</v>
      </c>
      <c r="T327" s="56">
        <f t="shared" si="45"/>
        <v>23</v>
      </c>
      <c r="U327" t="str">
        <f t="shared" si="46"/>
        <v>theater</v>
      </c>
      <c r="V327" t="str">
        <f t="shared" si="47"/>
        <v>plays</v>
      </c>
    </row>
    <row r="328" spans="1:22" ht="31.5" x14ac:dyDescent="0.25">
      <c r="A328">
        <v>326</v>
      </c>
      <c r="B328" t="s">
        <v>704</v>
      </c>
      <c r="C328" s="2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t="str">
        <f t="shared" si="40"/>
        <v>03:  5,000 to 9,999</v>
      </c>
      <c r="P328">
        <f t="shared" si="41"/>
        <v>46.194444444444443</v>
      </c>
      <c r="Q328">
        <f t="shared" si="42"/>
        <v>25.984375</v>
      </c>
      <c r="R328" s="3">
        <f t="shared" si="43"/>
        <v>42364.25</v>
      </c>
      <c r="S328" s="3">
        <f t="shared" si="44"/>
        <v>42370.25</v>
      </c>
      <c r="T328" s="56">
        <f t="shared" si="45"/>
        <v>6</v>
      </c>
      <c r="U328" t="str">
        <f t="shared" si="46"/>
        <v>film &amp; video</v>
      </c>
      <c r="V328" t="str">
        <f t="shared" si="47"/>
        <v>animation</v>
      </c>
    </row>
    <row r="329" spans="1:22" x14ac:dyDescent="0.25">
      <c r="A329">
        <v>327</v>
      </c>
      <c r="B329" t="s">
        <v>706</v>
      </c>
      <c r="C329" s="2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t="str">
        <f t="shared" si="40"/>
        <v>02:  1,000 to 4,999</v>
      </c>
      <c r="P329">
        <f t="shared" si="41"/>
        <v>38.53846153846154</v>
      </c>
      <c r="Q329">
        <f t="shared" si="42"/>
        <v>30.363636363636363</v>
      </c>
      <c r="R329" s="3">
        <f t="shared" si="43"/>
        <v>43705.208333333328</v>
      </c>
      <c r="S329" s="3">
        <f t="shared" si="44"/>
        <v>43709.208333333328</v>
      </c>
      <c r="T329" s="56">
        <f t="shared" si="45"/>
        <v>4</v>
      </c>
      <c r="U329" t="str">
        <f t="shared" si="46"/>
        <v>theater</v>
      </c>
      <c r="V329" t="str">
        <f t="shared" si="47"/>
        <v>plays</v>
      </c>
    </row>
    <row r="330" spans="1:22" ht="31.5" x14ac:dyDescent="0.25">
      <c r="A330">
        <v>328</v>
      </c>
      <c r="B330" t="s">
        <v>708</v>
      </c>
      <c r="C330" s="2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t="str">
        <f t="shared" si="40"/>
        <v>012:  &gt; 50,000</v>
      </c>
      <c r="P330">
        <f t="shared" si="41"/>
        <v>133.56231003039514</v>
      </c>
      <c r="Q330">
        <f t="shared" si="42"/>
        <v>54.004916018025398</v>
      </c>
      <c r="R330" s="3">
        <f t="shared" si="43"/>
        <v>43434.25</v>
      </c>
      <c r="S330" s="3">
        <f t="shared" si="44"/>
        <v>43445.25</v>
      </c>
      <c r="T330" s="56">
        <f t="shared" si="45"/>
        <v>11</v>
      </c>
      <c r="U330" t="str">
        <f t="shared" si="46"/>
        <v>music</v>
      </c>
      <c r="V330" t="str">
        <f t="shared" si="47"/>
        <v>rock</v>
      </c>
    </row>
    <row r="331" spans="1:22" x14ac:dyDescent="0.25">
      <c r="A331">
        <v>329</v>
      </c>
      <c r="B331" t="s">
        <v>710</v>
      </c>
      <c r="C331" s="2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t="str">
        <f t="shared" si="40"/>
        <v>012:  &gt; 50,000</v>
      </c>
      <c r="P331">
        <f t="shared" si="41"/>
        <v>22.896588486140725</v>
      </c>
      <c r="Q331">
        <f t="shared" si="42"/>
        <v>101.78672985781991</v>
      </c>
      <c r="R331" s="3">
        <f t="shared" si="43"/>
        <v>42716.25</v>
      </c>
      <c r="S331" s="3">
        <f t="shared" si="44"/>
        <v>42727.25</v>
      </c>
      <c r="T331" s="56">
        <f t="shared" si="45"/>
        <v>11</v>
      </c>
      <c r="U331" t="str">
        <f t="shared" si="46"/>
        <v>games</v>
      </c>
      <c r="V331" t="str">
        <f t="shared" si="47"/>
        <v>video games</v>
      </c>
    </row>
    <row r="332" spans="1:22" ht="31.5" x14ac:dyDescent="0.25">
      <c r="A332">
        <v>330</v>
      </c>
      <c r="B332" t="s">
        <v>712</v>
      </c>
      <c r="C332" s="2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t="str">
        <f t="shared" si="40"/>
        <v>08:  30,000 to 34,999</v>
      </c>
      <c r="P332">
        <f t="shared" si="41"/>
        <v>184.95548961424333</v>
      </c>
      <c r="Q332">
        <f t="shared" si="42"/>
        <v>45.003610108303249</v>
      </c>
      <c r="R332" s="3">
        <f t="shared" si="43"/>
        <v>43077.25</v>
      </c>
      <c r="S332" s="3">
        <f t="shared" si="44"/>
        <v>43078.25</v>
      </c>
      <c r="T332" s="56">
        <f t="shared" si="45"/>
        <v>1</v>
      </c>
      <c r="U332" t="str">
        <f t="shared" si="46"/>
        <v>film &amp; video</v>
      </c>
      <c r="V332" t="str">
        <f t="shared" si="47"/>
        <v>documentary</v>
      </c>
    </row>
    <row r="333" spans="1:22" x14ac:dyDescent="0.25">
      <c r="A333">
        <v>331</v>
      </c>
      <c r="B333" t="s">
        <v>714</v>
      </c>
      <c r="C333" s="2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t="str">
        <f t="shared" si="40"/>
        <v>02:  1,000 to 4,999</v>
      </c>
      <c r="P333">
        <f t="shared" si="41"/>
        <v>443.72727272727275</v>
      </c>
      <c r="Q333">
        <f t="shared" si="42"/>
        <v>77.068421052631578</v>
      </c>
      <c r="R333" s="3">
        <f t="shared" si="43"/>
        <v>40896.25</v>
      </c>
      <c r="S333" s="3">
        <f t="shared" si="44"/>
        <v>40897.25</v>
      </c>
      <c r="T333" s="56">
        <f t="shared" si="45"/>
        <v>1</v>
      </c>
      <c r="U333" t="str">
        <f t="shared" si="46"/>
        <v>food</v>
      </c>
      <c r="V333" t="str">
        <f t="shared" si="47"/>
        <v>food trucks</v>
      </c>
    </row>
    <row r="334" spans="1:22" ht="31.5" x14ac:dyDescent="0.25">
      <c r="A334">
        <v>332</v>
      </c>
      <c r="B334" t="s">
        <v>716</v>
      </c>
      <c r="C334" s="2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t="str">
        <f t="shared" si="40"/>
        <v>06:  20,000 to 24,999</v>
      </c>
      <c r="P334">
        <f t="shared" si="41"/>
        <v>199.9806763285024</v>
      </c>
      <c r="Q334">
        <f t="shared" si="42"/>
        <v>88.076595744680844</v>
      </c>
      <c r="R334" s="3">
        <f t="shared" si="43"/>
        <v>41361.208333333336</v>
      </c>
      <c r="S334" s="3">
        <f t="shared" si="44"/>
        <v>41362.208333333336</v>
      </c>
      <c r="T334" s="56">
        <f t="shared" si="45"/>
        <v>1</v>
      </c>
      <c r="U334" t="str">
        <f t="shared" si="46"/>
        <v>technology</v>
      </c>
      <c r="V334" t="str">
        <f t="shared" si="47"/>
        <v>wearables</v>
      </c>
    </row>
    <row r="335" spans="1:22" x14ac:dyDescent="0.25">
      <c r="A335">
        <v>333</v>
      </c>
      <c r="B335" t="s">
        <v>718</v>
      </c>
      <c r="C335" s="2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t="str">
        <f t="shared" si="40"/>
        <v>03:  5,000 to 9,999</v>
      </c>
      <c r="P335">
        <f t="shared" si="41"/>
        <v>123.95833333333333</v>
      </c>
      <c r="Q335">
        <f t="shared" si="42"/>
        <v>47.035573122529641</v>
      </c>
      <c r="R335" s="3">
        <f t="shared" si="43"/>
        <v>43424.25</v>
      </c>
      <c r="S335" s="3">
        <f t="shared" si="44"/>
        <v>43452.25</v>
      </c>
      <c r="T335" s="56">
        <f t="shared" si="45"/>
        <v>28</v>
      </c>
      <c r="U335" t="str">
        <f t="shared" si="46"/>
        <v>theater</v>
      </c>
      <c r="V335" t="str">
        <f t="shared" si="47"/>
        <v>plays</v>
      </c>
    </row>
    <row r="336" spans="1:22" x14ac:dyDescent="0.25">
      <c r="A336">
        <v>334</v>
      </c>
      <c r="B336" t="s">
        <v>720</v>
      </c>
      <c r="C336" s="2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t="str">
        <f t="shared" si="40"/>
        <v>012:  &gt; 50,000</v>
      </c>
      <c r="P336">
        <f t="shared" si="41"/>
        <v>186.61329305135951</v>
      </c>
      <c r="Q336">
        <f t="shared" si="42"/>
        <v>110.99550763701707</v>
      </c>
      <c r="R336" s="3">
        <f t="shared" si="43"/>
        <v>43110.25</v>
      </c>
      <c r="S336" s="3">
        <f t="shared" si="44"/>
        <v>43117.25</v>
      </c>
      <c r="T336" s="56">
        <f t="shared" si="45"/>
        <v>7</v>
      </c>
      <c r="U336" t="str">
        <f t="shared" si="46"/>
        <v>music</v>
      </c>
      <c r="V336" t="str">
        <f t="shared" si="47"/>
        <v>rock</v>
      </c>
    </row>
    <row r="337" spans="1:22" x14ac:dyDescent="0.25">
      <c r="A337">
        <v>335</v>
      </c>
      <c r="B337" t="s">
        <v>722</v>
      </c>
      <c r="C337" s="2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t="str">
        <f t="shared" si="40"/>
        <v>012:  &gt; 50,000</v>
      </c>
      <c r="P337">
        <f t="shared" si="41"/>
        <v>114.28538550057536</v>
      </c>
      <c r="Q337">
        <f t="shared" si="42"/>
        <v>87.003066141042481</v>
      </c>
      <c r="R337" s="3">
        <f t="shared" si="43"/>
        <v>43784.25</v>
      </c>
      <c r="S337" s="3">
        <f t="shared" si="44"/>
        <v>43797.25</v>
      </c>
      <c r="T337" s="56">
        <f t="shared" si="45"/>
        <v>13</v>
      </c>
      <c r="U337" t="str">
        <f t="shared" si="46"/>
        <v>music</v>
      </c>
      <c r="V337" t="str">
        <f t="shared" si="47"/>
        <v>rock</v>
      </c>
    </row>
    <row r="338" spans="1:22" x14ac:dyDescent="0.25">
      <c r="A338">
        <v>336</v>
      </c>
      <c r="B338" t="s">
        <v>724</v>
      </c>
      <c r="C338" s="2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t="str">
        <f t="shared" si="40"/>
        <v>012:  &gt; 50,000</v>
      </c>
      <c r="P338">
        <f t="shared" si="41"/>
        <v>97.032531824611041</v>
      </c>
      <c r="Q338">
        <f t="shared" si="42"/>
        <v>63.994402985074629</v>
      </c>
      <c r="R338" s="3">
        <f t="shared" si="43"/>
        <v>40527.25</v>
      </c>
      <c r="S338" s="3">
        <f t="shared" si="44"/>
        <v>40528.25</v>
      </c>
      <c r="T338" s="56">
        <f t="shared" si="45"/>
        <v>1</v>
      </c>
      <c r="U338" t="str">
        <f t="shared" si="46"/>
        <v>music</v>
      </c>
      <c r="V338" t="str">
        <f t="shared" si="47"/>
        <v>rock</v>
      </c>
    </row>
    <row r="339" spans="1:22" x14ac:dyDescent="0.25">
      <c r="A339">
        <v>337</v>
      </c>
      <c r="B339" t="s">
        <v>726</v>
      </c>
      <c r="C339" s="2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t="str">
        <f t="shared" si="40"/>
        <v>012:  &gt; 50,000</v>
      </c>
      <c r="P339">
        <f t="shared" si="41"/>
        <v>122.81904761904762</v>
      </c>
      <c r="Q339">
        <f t="shared" si="42"/>
        <v>105.9945205479452</v>
      </c>
      <c r="R339" s="3">
        <f t="shared" si="43"/>
        <v>43780.25</v>
      </c>
      <c r="S339" s="3">
        <f t="shared" si="44"/>
        <v>43781.25</v>
      </c>
      <c r="T339" s="56">
        <f t="shared" si="45"/>
        <v>1</v>
      </c>
      <c r="U339" t="str">
        <f t="shared" si="46"/>
        <v>theater</v>
      </c>
      <c r="V339" t="str">
        <f t="shared" si="47"/>
        <v>plays</v>
      </c>
    </row>
    <row r="340" spans="1:22" x14ac:dyDescent="0.25">
      <c r="A340">
        <v>338</v>
      </c>
      <c r="B340" t="s">
        <v>728</v>
      </c>
      <c r="C340" s="2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t="str">
        <f t="shared" si="40"/>
        <v>012:  &gt; 50,000</v>
      </c>
      <c r="P340">
        <f t="shared" si="41"/>
        <v>179.14326647564468</v>
      </c>
      <c r="Q340">
        <f t="shared" si="42"/>
        <v>73.989349112426041</v>
      </c>
      <c r="R340" s="3">
        <f t="shared" si="43"/>
        <v>40821.208333333336</v>
      </c>
      <c r="S340" s="3">
        <f t="shared" si="44"/>
        <v>40851.208333333336</v>
      </c>
      <c r="T340" s="56">
        <f t="shared" si="45"/>
        <v>30</v>
      </c>
      <c r="U340" t="str">
        <f t="shared" si="46"/>
        <v>theater</v>
      </c>
      <c r="V340" t="str">
        <f t="shared" si="47"/>
        <v>plays</v>
      </c>
    </row>
    <row r="341" spans="1:22" x14ac:dyDescent="0.25">
      <c r="A341">
        <v>339</v>
      </c>
      <c r="B341" t="s">
        <v>730</v>
      </c>
      <c r="C341" s="2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t="str">
        <f t="shared" si="40"/>
        <v>012:  &gt; 50,000</v>
      </c>
      <c r="P341">
        <f t="shared" si="41"/>
        <v>79.951577402787962</v>
      </c>
      <c r="Q341">
        <f t="shared" si="42"/>
        <v>84.02004626060139</v>
      </c>
      <c r="R341" s="3">
        <f t="shared" si="43"/>
        <v>42949.208333333328</v>
      </c>
      <c r="S341" s="3">
        <f t="shared" si="44"/>
        <v>42963.208333333328</v>
      </c>
      <c r="T341" s="56">
        <f t="shared" si="45"/>
        <v>14</v>
      </c>
      <c r="U341" t="str">
        <f t="shared" si="46"/>
        <v>theater</v>
      </c>
      <c r="V341" t="str">
        <f t="shared" si="47"/>
        <v>plays</v>
      </c>
    </row>
    <row r="342" spans="1:22" x14ac:dyDescent="0.25">
      <c r="A342">
        <v>340</v>
      </c>
      <c r="B342" t="s">
        <v>732</v>
      </c>
      <c r="C342" s="2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t="str">
        <f t="shared" si="40"/>
        <v>09:  35,000 to 39,999</v>
      </c>
      <c r="P342">
        <f t="shared" si="41"/>
        <v>94.242587601078171</v>
      </c>
      <c r="Q342">
        <f t="shared" si="42"/>
        <v>88.966921119592882</v>
      </c>
      <c r="R342" s="3">
        <f t="shared" si="43"/>
        <v>40889.25</v>
      </c>
      <c r="S342" s="3">
        <f t="shared" si="44"/>
        <v>40890.25</v>
      </c>
      <c r="T342" s="56">
        <f t="shared" si="45"/>
        <v>1</v>
      </c>
      <c r="U342" t="str">
        <f t="shared" si="46"/>
        <v>photography</v>
      </c>
      <c r="V342" t="str">
        <f t="shared" si="47"/>
        <v>photography books</v>
      </c>
    </row>
    <row r="343" spans="1:22" x14ac:dyDescent="0.25">
      <c r="A343">
        <v>341</v>
      </c>
      <c r="B343" t="s">
        <v>734</v>
      </c>
      <c r="C343" s="2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t="str">
        <f t="shared" si="40"/>
        <v>012:  &gt; 50,000</v>
      </c>
      <c r="P343">
        <f t="shared" si="41"/>
        <v>84.669291338582681</v>
      </c>
      <c r="Q343">
        <f t="shared" si="42"/>
        <v>76.990453460620529</v>
      </c>
      <c r="R343" s="3">
        <f t="shared" si="43"/>
        <v>42244.208333333328</v>
      </c>
      <c r="S343" s="3">
        <f t="shared" si="44"/>
        <v>42251.208333333328</v>
      </c>
      <c r="T343" s="56">
        <f t="shared" si="45"/>
        <v>7</v>
      </c>
      <c r="U343" t="str">
        <f t="shared" si="46"/>
        <v>music</v>
      </c>
      <c r="V343" t="str">
        <f t="shared" si="47"/>
        <v>indie rock</v>
      </c>
    </row>
    <row r="344" spans="1:22" x14ac:dyDescent="0.25">
      <c r="A344">
        <v>342</v>
      </c>
      <c r="B344" t="s">
        <v>736</v>
      </c>
      <c r="C344" s="2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t="str">
        <f t="shared" si="40"/>
        <v>011:  45,000 to 49,999</v>
      </c>
      <c r="P344">
        <f t="shared" si="41"/>
        <v>66.521920668058456</v>
      </c>
      <c r="Q344">
        <f t="shared" si="42"/>
        <v>97.146341463414629</v>
      </c>
      <c r="R344" s="3">
        <f t="shared" si="43"/>
        <v>41475.208333333336</v>
      </c>
      <c r="S344" s="3">
        <f t="shared" si="44"/>
        <v>41487.208333333336</v>
      </c>
      <c r="T344" s="56">
        <f t="shared" si="45"/>
        <v>12</v>
      </c>
      <c r="U344" t="str">
        <f t="shared" si="46"/>
        <v>theater</v>
      </c>
      <c r="V344" t="str">
        <f t="shared" si="47"/>
        <v>plays</v>
      </c>
    </row>
    <row r="345" spans="1:22" x14ac:dyDescent="0.25">
      <c r="A345">
        <v>343</v>
      </c>
      <c r="B345" t="s">
        <v>738</v>
      </c>
      <c r="C345" s="2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t="str">
        <f t="shared" si="40"/>
        <v>03:  5,000 to 9,999</v>
      </c>
      <c r="P345">
        <f t="shared" si="41"/>
        <v>53.922222222222224</v>
      </c>
      <c r="Q345">
        <f t="shared" si="42"/>
        <v>33.013605442176868</v>
      </c>
      <c r="R345" s="3">
        <f t="shared" si="43"/>
        <v>41597.25</v>
      </c>
      <c r="S345" s="3">
        <f t="shared" si="44"/>
        <v>41650.25</v>
      </c>
      <c r="T345" s="56">
        <f t="shared" si="45"/>
        <v>53</v>
      </c>
      <c r="U345" t="str">
        <f t="shared" si="46"/>
        <v>theater</v>
      </c>
      <c r="V345" t="str">
        <f t="shared" si="47"/>
        <v>plays</v>
      </c>
    </row>
    <row r="346" spans="1:22" x14ac:dyDescent="0.25">
      <c r="A346">
        <v>344</v>
      </c>
      <c r="B346" t="s">
        <v>740</v>
      </c>
      <c r="C346" s="2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t="str">
        <f t="shared" si="40"/>
        <v>012:  &gt; 50,000</v>
      </c>
      <c r="P346">
        <f t="shared" si="41"/>
        <v>41.983299595141702</v>
      </c>
      <c r="Q346">
        <f t="shared" si="42"/>
        <v>99.950602409638549</v>
      </c>
      <c r="R346" s="3">
        <f t="shared" si="43"/>
        <v>43122.25</v>
      </c>
      <c r="S346" s="3">
        <f t="shared" si="44"/>
        <v>43162.25</v>
      </c>
      <c r="T346" s="56">
        <f t="shared" si="45"/>
        <v>40</v>
      </c>
      <c r="U346" t="str">
        <f t="shared" si="46"/>
        <v>games</v>
      </c>
      <c r="V346" t="str">
        <f t="shared" si="47"/>
        <v>video games</v>
      </c>
    </row>
    <row r="347" spans="1:22" x14ac:dyDescent="0.25">
      <c r="A347">
        <v>345</v>
      </c>
      <c r="B347" t="s">
        <v>742</v>
      </c>
      <c r="C347" s="2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t="str">
        <f t="shared" si="40"/>
        <v>012:  &gt; 50,000</v>
      </c>
      <c r="P347">
        <f t="shared" si="41"/>
        <v>14.69479695431472</v>
      </c>
      <c r="Q347">
        <f t="shared" si="42"/>
        <v>69.966767371601208</v>
      </c>
      <c r="R347" s="3">
        <f t="shared" si="43"/>
        <v>42194.208333333328</v>
      </c>
      <c r="S347" s="3">
        <f t="shared" si="44"/>
        <v>42195.208333333328</v>
      </c>
      <c r="T347" s="56">
        <f t="shared" si="45"/>
        <v>1</v>
      </c>
      <c r="U347" t="str">
        <f t="shared" si="46"/>
        <v>film &amp; video</v>
      </c>
      <c r="V347" t="str">
        <f t="shared" si="47"/>
        <v>drama</v>
      </c>
    </row>
    <row r="348" spans="1:22" x14ac:dyDescent="0.25">
      <c r="A348">
        <v>346</v>
      </c>
      <c r="B348" t="s">
        <v>744</v>
      </c>
      <c r="C348" s="2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t="str">
        <f t="shared" si="40"/>
        <v>03:  5,000 to 9,999</v>
      </c>
      <c r="P348">
        <f t="shared" si="41"/>
        <v>34.475000000000001</v>
      </c>
      <c r="Q348">
        <f t="shared" si="42"/>
        <v>110.32</v>
      </c>
      <c r="R348" s="3">
        <f t="shared" si="43"/>
        <v>42971.208333333328</v>
      </c>
      <c r="S348" s="3">
        <f t="shared" si="44"/>
        <v>43026.208333333328</v>
      </c>
      <c r="T348" s="56">
        <f t="shared" si="45"/>
        <v>55</v>
      </c>
      <c r="U348" t="str">
        <f t="shared" si="46"/>
        <v>music</v>
      </c>
      <c r="V348" t="str">
        <f t="shared" si="47"/>
        <v>indie rock</v>
      </c>
    </row>
    <row r="349" spans="1:22" x14ac:dyDescent="0.25">
      <c r="A349">
        <v>347</v>
      </c>
      <c r="B349" t="s">
        <v>746</v>
      </c>
      <c r="C349" s="2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t="str">
        <f t="shared" si="40"/>
        <v>01:  &lt;1,000</v>
      </c>
      <c r="P349">
        <f t="shared" si="41"/>
        <v>1400.7777777777778</v>
      </c>
      <c r="Q349">
        <f t="shared" si="42"/>
        <v>66.005235602094245</v>
      </c>
      <c r="R349" s="3">
        <f t="shared" si="43"/>
        <v>42046.25</v>
      </c>
      <c r="S349" s="3">
        <f t="shared" si="44"/>
        <v>42070.25</v>
      </c>
      <c r="T349" s="56">
        <f t="shared" si="45"/>
        <v>24</v>
      </c>
      <c r="U349" t="str">
        <f t="shared" si="46"/>
        <v>technology</v>
      </c>
      <c r="V349" t="str">
        <f t="shared" si="47"/>
        <v>web</v>
      </c>
    </row>
    <row r="350" spans="1:22" x14ac:dyDescent="0.25">
      <c r="A350">
        <v>348</v>
      </c>
      <c r="B350" t="s">
        <v>748</v>
      </c>
      <c r="C350" s="2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t="str">
        <f t="shared" si="40"/>
        <v>012:  &gt; 50,000</v>
      </c>
      <c r="P350">
        <f t="shared" si="41"/>
        <v>71.770351758793964</v>
      </c>
      <c r="Q350">
        <f t="shared" si="42"/>
        <v>41.005742176284812</v>
      </c>
      <c r="R350" s="3">
        <f t="shared" si="43"/>
        <v>42782.25</v>
      </c>
      <c r="S350" s="3">
        <f t="shared" si="44"/>
        <v>42795.25</v>
      </c>
      <c r="T350" s="56">
        <f t="shared" si="45"/>
        <v>13</v>
      </c>
      <c r="U350" t="str">
        <f t="shared" si="46"/>
        <v>food</v>
      </c>
      <c r="V350" t="str">
        <f t="shared" si="47"/>
        <v>food trucks</v>
      </c>
    </row>
    <row r="351" spans="1:22" x14ac:dyDescent="0.25">
      <c r="A351">
        <v>349</v>
      </c>
      <c r="B351" t="s">
        <v>750</v>
      </c>
      <c r="C351" s="2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t="str">
        <f t="shared" si="40"/>
        <v>012:  &gt; 50,000</v>
      </c>
      <c r="P351">
        <f t="shared" si="41"/>
        <v>53.074115044247783</v>
      </c>
      <c r="Q351">
        <f t="shared" si="42"/>
        <v>103.96316359696641</v>
      </c>
      <c r="R351" s="3">
        <f t="shared" si="43"/>
        <v>42930.208333333328</v>
      </c>
      <c r="S351" s="3">
        <f t="shared" si="44"/>
        <v>42960.208333333328</v>
      </c>
      <c r="T351" s="56">
        <f t="shared" si="45"/>
        <v>30</v>
      </c>
      <c r="U351" t="str">
        <f t="shared" si="46"/>
        <v>theater</v>
      </c>
      <c r="V351" t="str">
        <f t="shared" si="47"/>
        <v>plays</v>
      </c>
    </row>
    <row r="352" spans="1:22" x14ac:dyDescent="0.25">
      <c r="A352">
        <v>350</v>
      </c>
      <c r="B352" t="s">
        <v>752</v>
      </c>
      <c r="C352" s="2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t="str">
        <f t="shared" si="40"/>
        <v>01:  &lt;1,000</v>
      </c>
      <c r="P352">
        <f t="shared" si="41"/>
        <v>5</v>
      </c>
      <c r="Q352">
        <f t="shared" si="42"/>
        <v>5</v>
      </c>
      <c r="R352" s="3">
        <f t="shared" si="43"/>
        <v>42144.208333333328</v>
      </c>
      <c r="S352" s="3">
        <f t="shared" si="44"/>
        <v>42162.208333333328</v>
      </c>
      <c r="T352" s="56">
        <f t="shared" si="45"/>
        <v>18</v>
      </c>
      <c r="U352" t="str">
        <f t="shared" si="46"/>
        <v>music</v>
      </c>
      <c r="V352" t="str">
        <f t="shared" si="47"/>
        <v>jazz</v>
      </c>
    </row>
    <row r="353" spans="1:22" x14ac:dyDescent="0.25">
      <c r="A353">
        <v>351</v>
      </c>
      <c r="B353" t="s">
        <v>754</v>
      </c>
      <c r="C353" s="2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t="str">
        <f t="shared" si="40"/>
        <v>012:  &gt; 50,000</v>
      </c>
      <c r="P353">
        <f t="shared" si="41"/>
        <v>127.70715249662618</v>
      </c>
      <c r="Q353">
        <f t="shared" si="42"/>
        <v>47.009935419771487</v>
      </c>
      <c r="R353" s="3">
        <f t="shared" si="43"/>
        <v>42240.208333333328</v>
      </c>
      <c r="S353" s="3">
        <f t="shared" si="44"/>
        <v>42254.208333333328</v>
      </c>
      <c r="T353" s="56">
        <f t="shared" si="45"/>
        <v>14</v>
      </c>
      <c r="U353" t="str">
        <f t="shared" si="46"/>
        <v>music</v>
      </c>
      <c r="V353" t="str">
        <f t="shared" si="47"/>
        <v>rock</v>
      </c>
    </row>
    <row r="354" spans="1:22" x14ac:dyDescent="0.25">
      <c r="A354">
        <v>352</v>
      </c>
      <c r="B354" t="s">
        <v>756</v>
      </c>
      <c r="C354" s="2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t="str">
        <f t="shared" si="40"/>
        <v>02:  1,000 to 4,999</v>
      </c>
      <c r="P354">
        <f t="shared" si="41"/>
        <v>34.892857142857139</v>
      </c>
      <c r="Q354">
        <f t="shared" si="42"/>
        <v>29.606060606060606</v>
      </c>
      <c r="R354" s="3">
        <f t="shared" si="43"/>
        <v>42315.25</v>
      </c>
      <c r="S354" s="3">
        <f t="shared" si="44"/>
        <v>42323.25</v>
      </c>
      <c r="T354" s="56">
        <f t="shared" si="45"/>
        <v>8</v>
      </c>
      <c r="U354" t="str">
        <f t="shared" si="46"/>
        <v>theater</v>
      </c>
      <c r="V354" t="str">
        <f t="shared" si="47"/>
        <v>plays</v>
      </c>
    </row>
    <row r="355" spans="1:22" x14ac:dyDescent="0.25">
      <c r="A355">
        <v>353</v>
      </c>
      <c r="B355" t="s">
        <v>758</v>
      </c>
      <c r="C355" s="2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t="str">
        <f t="shared" si="40"/>
        <v>08:  30,000 to 34,999</v>
      </c>
      <c r="P355">
        <f t="shared" si="41"/>
        <v>410.59821428571428</v>
      </c>
      <c r="Q355">
        <f t="shared" si="42"/>
        <v>81.010569583088667</v>
      </c>
      <c r="R355" s="3">
        <f t="shared" si="43"/>
        <v>43651.208333333328</v>
      </c>
      <c r="S355" s="3">
        <f t="shared" si="44"/>
        <v>43652.208333333328</v>
      </c>
      <c r="T355" s="56">
        <f t="shared" si="45"/>
        <v>1</v>
      </c>
      <c r="U355" t="str">
        <f t="shared" si="46"/>
        <v>theater</v>
      </c>
      <c r="V355" t="str">
        <f t="shared" si="47"/>
        <v>plays</v>
      </c>
    </row>
    <row r="356" spans="1:22" x14ac:dyDescent="0.25">
      <c r="A356">
        <v>354</v>
      </c>
      <c r="B356" t="s">
        <v>760</v>
      </c>
      <c r="C356" s="2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t="str">
        <f t="shared" si="40"/>
        <v>03:  5,000 to 9,999</v>
      </c>
      <c r="P356">
        <f t="shared" si="41"/>
        <v>123.73770491803278</v>
      </c>
      <c r="Q356">
        <f t="shared" si="42"/>
        <v>94.35</v>
      </c>
      <c r="R356" s="3">
        <f t="shared" si="43"/>
        <v>41520.208333333336</v>
      </c>
      <c r="S356" s="3">
        <f t="shared" si="44"/>
        <v>41527.208333333336</v>
      </c>
      <c r="T356" s="56">
        <f t="shared" si="45"/>
        <v>7</v>
      </c>
      <c r="U356" t="str">
        <f t="shared" si="46"/>
        <v>film &amp; video</v>
      </c>
      <c r="V356" t="str">
        <f t="shared" si="47"/>
        <v>documentary</v>
      </c>
    </row>
    <row r="357" spans="1:22" x14ac:dyDescent="0.25">
      <c r="A357">
        <v>355</v>
      </c>
      <c r="B357" t="s">
        <v>762</v>
      </c>
      <c r="C357" s="2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t="str">
        <f t="shared" si="40"/>
        <v>02:  1,000 to 4,999</v>
      </c>
      <c r="P357">
        <f t="shared" si="41"/>
        <v>58.973684210526315</v>
      </c>
      <c r="Q357">
        <f t="shared" si="42"/>
        <v>26.058139534883722</v>
      </c>
      <c r="R357" s="3">
        <f t="shared" si="43"/>
        <v>42757.25</v>
      </c>
      <c r="S357" s="3">
        <f t="shared" si="44"/>
        <v>42797.25</v>
      </c>
      <c r="T357" s="56">
        <f t="shared" si="45"/>
        <v>40</v>
      </c>
      <c r="U357" t="str">
        <f t="shared" si="46"/>
        <v>technology</v>
      </c>
      <c r="V357" t="str">
        <f t="shared" si="47"/>
        <v>wearables</v>
      </c>
    </row>
    <row r="358" spans="1:22" x14ac:dyDescent="0.25">
      <c r="A358">
        <v>356</v>
      </c>
      <c r="B358" t="s">
        <v>764</v>
      </c>
      <c r="C358" s="2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t="str">
        <f t="shared" si="40"/>
        <v>03:  5,000 to 9,999</v>
      </c>
      <c r="P358">
        <f t="shared" si="41"/>
        <v>36.892473118279568</v>
      </c>
      <c r="Q358">
        <f t="shared" si="42"/>
        <v>85.775000000000006</v>
      </c>
      <c r="R358" s="3">
        <f t="shared" si="43"/>
        <v>40922.25</v>
      </c>
      <c r="S358" s="3">
        <f t="shared" si="44"/>
        <v>40931.25</v>
      </c>
      <c r="T358" s="56">
        <f t="shared" si="45"/>
        <v>9</v>
      </c>
      <c r="U358" t="str">
        <f t="shared" si="46"/>
        <v>theater</v>
      </c>
      <c r="V358" t="str">
        <f t="shared" si="47"/>
        <v>plays</v>
      </c>
    </row>
    <row r="359" spans="1:22" x14ac:dyDescent="0.25">
      <c r="A359">
        <v>357</v>
      </c>
      <c r="B359" t="s">
        <v>766</v>
      </c>
      <c r="C359" s="2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t="str">
        <f t="shared" si="40"/>
        <v>02:  1,000 to 4,999</v>
      </c>
      <c r="P359">
        <f t="shared" si="41"/>
        <v>184.91304347826087</v>
      </c>
      <c r="Q359">
        <f t="shared" si="42"/>
        <v>103.73170731707317</v>
      </c>
      <c r="R359" s="3">
        <f t="shared" si="43"/>
        <v>42250.208333333328</v>
      </c>
      <c r="S359" s="3">
        <f t="shared" si="44"/>
        <v>42275.208333333328</v>
      </c>
      <c r="T359" s="56">
        <f t="shared" si="45"/>
        <v>25</v>
      </c>
      <c r="U359" t="str">
        <f t="shared" si="46"/>
        <v>games</v>
      </c>
      <c r="V359" t="str">
        <f t="shared" si="47"/>
        <v>video games</v>
      </c>
    </row>
    <row r="360" spans="1:22" x14ac:dyDescent="0.25">
      <c r="A360">
        <v>358</v>
      </c>
      <c r="B360" t="s">
        <v>768</v>
      </c>
      <c r="C360" s="2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t="str">
        <f t="shared" si="40"/>
        <v>03:  5,000 to 9,999</v>
      </c>
      <c r="P360">
        <f t="shared" si="41"/>
        <v>11.814432989690722</v>
      </c>
      <c r="Q360">
        <f t="shared" si="42"/>
        <v>49.826086956521742</v>
      </c>
      <c r="R360" s="3">
        <f t="shared" si="43"/>
        <v>43322.208333333328</v>
      </c>
      <c r="S360" s="3">
        <f t="shared" si="44"/>
        <v>43325.208333333328</v>
      </c>
      <c r="T360" s="56">
        <f t="shared" si="45"/>
        <v>3</v>
      </c>
      <c r="U360" t="str">
        <f t="shared" si="46"/>
        <v>photography</v>
      </c>
      <c r="V360" t="str">
        <f t="shared" si="47"/>
        <v>photography books</v>
      </c>
    </row>
    <row r="361" spans="1:22" x14ac:dyDescent="0.25">
      <c r="A361">
        <v>359</v>
      </c>
      <c r="B361" t="s">
        <v>770</v>
      </c>
      <c r="C361" s="2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t="str">
        <f t="shared" si="40"/>
        <v>02:  1,000 to 4,999</v>
      </c>
      <c r="P361">
        <f t="shared" si="41"/>
        <v>298.7</v>
      </c>
      <c r="Q361">
        <f t="shared" si="42"/>
        <v>63.893048128342244</v>
      </c>
      <c r="R361" s="3">
        <f t="shared" si="43"/>
        <v>40782.208333333336</v>
      </c>
      <c r="S361" s="3">
        <f t="shared" si="44"/>
        <v>40789.208333333336</v>
      </c>
      <c r="T361" s="56">
        <f t="shared" si="45"/>
        <v>7</v>
      </c>
      <c r="U361" t="str">
        <f t="shared" si="46"/>
        <v>film &amp; video</v>
      </c>
      <c r="V361" t="str">
        <f t="shared" si="47"/>
        <v>animation</v>
      </c>
    </row>
    <row r="362" spans="1:22" x14ac:dyDescent="0.25">
      <c r="A362">
        <v>360</v>
      </c>
      <c r="B362" t="s">
        <v>772</v>
      </c>
      <c r="C362" s="2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t="str">
        <f t="shared" si="40"/>
        <v>012:  &gt; 50,000</v>
      </c>
      <c r="P362">
        <f t="shared" si="41"/>
        <v>226.35175879396985</v>
      </c>
      <c r="Q362">
        <f t="shared" si="42"/>
        <v>47.002434782608695</v>
      </c>
      <c r="R362" s="3">
        <f t="shared" si="43"/>
        <v>40544.25</v>
      </c>
      <c r="S362" s="3">
        <f t="shared" si="44"/>
        <v>40558.25</v>
      </c>
      <c r="T362" s="56">
        <f t="shared" si="45"/>
        <v>14</v>
      </c>
      <c r="U362" t="str">
        <f t="shared" si="46"/>
        <v>theater</v>
      </c>
      <c r="V362" t="str">
        <f t="shared" si="47"/>
        <v>plays</v>
      </c>
    </row>
    <row r="363" spans="1:22" x14ac:dyDescent="0.25">
      <c r="A363">
        <v>361</v>
      </c>
      <c r="B363" t="s">
        <v>774</v>
      </c>
      <c r="C363" s="2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t="str">
        <f t="shared" si="40"/>
        <v>03:  5,000 to 9,999</v>
      </c>
      <c r="P363">
        <f t="shared" si="41"/>
        <v>173.56363636363636</v>
      </c>
      <c r="Q363">
        <f t="shared" si="42"/>
        <v>108.47727272727273</v>
      </c>
      <c r="R363" s="3">
        <f t="shared" si="43"/>
        <v>43015.208333333328</v>
      </c>
      <c r="S363" s="3">
        <f t="shared" si="44"/>
        <v>43039.208333333328</v>
      </c>
      <c r="T363" s="56">
        <f t="shared" si="45"/>
        <v>24</v>
      </c>
      <c r="U363" t="str">
        <f t="shared" si="46"/>
        <v>theater</v>
      </c>
      <c r="V363" t="str">
        <f t="shared" si="47"/>
        <v>plays</v>
      </c>
    </row>
    <row r="364" spans="1:22" x14ac:dyDescent="0.25">
      <c r="A364">
        <v>362</v>
      </c>
      <c r="B364" t="s">
        <v>776</v>
      </c>
      <c r="C364" s="2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t="str">
        <f t="shared" si="40"/>
        <v>02:  1,000 to 4,999</v>
      </c>
      <c r="P364">
        <f t="shared" si="41"/>
        <v>371.75675675675677</v>
      </c>
      <c r="Q364">
        <f t="shared" si="42"/>
        <v>72.015706806282722</v>
      </c>
      <c r="R364" s="3">
        <f t="shared" si="43"/>
        <v>40570.25</v>
      </c>
      <c r="S364" s="3">
        <f t="shared" si="44"/>
        <v>40608.25</v>
      </c>
      <c r="T364" s="56">
        <f t="shared" si="45"/>
        <v>38</v>
      </c>
      <c r="U364" t="str">
        <f t="shared" si="46"/>
        <v>music</v>
      </c>
      <c r="V364" t="str">
        <f t="shared" si="47"/>
        <v>rock</v>
      </c>
    </row>
    <row r="365" spans="1:22" x14ac:dyDescent="0.25">
      <c r="A365">
        <v>363</v>
      </c>
      <c r="B365" t="s">
        <v>778</v>
      </c>
      <c r="C365" s="2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t="str">
        <f t="shared" si="40"/>
        <v>03:  5,000 to 9,999</v>
      </c>
      <c r="P365">
        <f t="shared" si="41"/>
        <v>160.19230769230771</v>
      </c>
      <c r="Q365">
        <f t="shared" si="42"/>
        <v>59.928057553956833</v>
      </c>
      <c r="R365" s="3">
        <f t="shared" si="43"/>
        <v>40904.25</v>
      </c>
      <c r="S365" s="3">
        <f t="shared" si="44"/>
        <v>40905.25</v>
      </c>
      <c r="T365" s="56">
        <f t="shared" si="45"/>
        <v>1</v>
      </c>
      <c r="U365" t="str">
        <f t="shared" si="46"/>
        <v>music</v>
      </c>
      <c r="V365" t="str">
        <f t="shared" si="47"/>
        <v>rock</v>
      </c>
    </row>
    <row r="366" spans="1:22" x14ac:dyDescent="0.25">
      <c r="A366">
        <v>364</v>
      </c>
      <c r="B366" t="s">
        <v>780</v>
      </c>
      <c r="C366" s="2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t="str">
        <f t="shared" si="40"/>
        <v>01:  &lt;1,000</v>
      </c>
      <c r="P366">
        <f t="shared" si="41"/>
        <v>1616.3333333333335</v>
      </c>
      <c r="Q366">
        <f t="shared" si="42"/>
        <v>78.209677419354833</v>
      </c>
      <c r="R366" s="3">
        <f t="shared" si="43"/>
        <v>43164.25</v>
      </c>
      <c r="S366" s="3">
        <f t="shared" si="44"/>
        <v>43194.208333333328</v>
      </c>
      <c r="T366" s="56">
        <f t="shared" si="45"/>
        <v>30</v>
      </c>
      <c r="U366" t="str">
        <f t="shared" si="46"/>
        <v>music</v>
      </c>
      <c r="V366" t="str">
        <f t="shared" si="47"/>
        <v>indie rock</v>
      </c>
    </row>
    <row r="367" spans="1:22" x14ac:dyDescent="0.25">
      <c r="A367">
        <v>365</v>
      </c>
      <c r="B367" t="s">
        <v>782</v>
      </c>
      <c r="C367" s="2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t="str">
        <f t="shared" si="40"/>
        <v>02:  1,000 to 4,999</v>
      </c>
      <c r="P367">
        <f t="shared" si="41"/>
        <v>733.4375</v>
      </c>
      <c r="Q367">
        <f t="shared" si="42"/>
        <v>104.77678571428571</v>
      </c>
      <c r="R367" s="3">
        <f t="shared" si="43"/>
        <v>42733.25</v>
      </c>
      <c r="S367" s="3">
        <f t="shared" si="44"/>
        <v>42760.25</v>
      </c>
      <c r="T367" s="56">
        <f t="shared" si="45"/>
        <v>27</v>
      </c>
      <c r="U367" t="str">
        <f t="shared" si="46"/>
        <v>theater</v>
      </c>
      <c r="V367" t="str">
        <f t="shared" si="47"/>
        <v>plays</v>
      </c>
    </row>
    <row r="368" spans="1:22" x14ac:dyDescent="0.25">
      <c r="A368">
        <v>366</v>
      </c>
      <c r="B368" t="s">
        <v>784</v>
      </c>
      <c r="C368" s="2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t="str">
        <f t="shared" si="40"/>
        <v>02:  1,000 to 4,999</v>
      </c>
      <c r="P368">
        <f t="shared" si="41"/>
        <v>592.11111111111109</v>
      </c>
      <c r="Q368">
        <f t="shared" si="42"/>
        <v>105.52475247524752</v>
      </c>
      <c r="R368" s="3">
        <f t="shared" si="43"/>
        <v>40546.25</v>
      </c>
      <c r="S368" s="3">
        <f t="shared" si="44"/>
        <v>40547.25</v>
      </c>
      <c r="T368" s="56">
        <f t="shared" si="45"/>
        <v>1</v>
      </c>
      <c r="U368" t="str">
        <f t="shared" si="46"/>
        <v>theater</v>
      </c>
      <c r="V368" t="str">
        <f t="shared" si="47"/>
        <v>plays</v>
      </c>
    </row>
    <row r="369" spans="1:22" x14ac:dyDescent="0.25">
      <c r="A369">
        <v>367</v>
      </c>
      <c r="B369" t="s">
        <v>786</v>
      </c>
      <c r="C369" s="2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t="str">
        <f t="shared" si="40"/>
        <v>03:  5,000 to 9,999</v>
      </c>
      <c r="P369">
        <f t="shared" si="41"/>
        <v>18.888888888888889</v>
      </c>
      <c r="Q369">
        <f t="shared" si="42"/>
        <v>24.933333333333334</v>
      </c>
      <c r="R369" s="3">
        <f t="shared" si="43"/>
        <v>41930.208333333336</v>
      </c>
      <c r="S369" s="3">
        <f t="shared" si="44"/>
        <v>41954.25</v>
      </c>
      <c r="T369" s="56">
        <f t="shared" si="45"/>
        <v>24</v>
      </c>
      <c r="U369" t="str">
        <f t="shared" si="46"/>
        <v>theater</v>
      </c>
      <c r="V369" t="str">
        <f t="shared" si="47"/>
        <v>plays</v>
      </c>
    </row>
    <row r="370" spans="1:22" x14ac:dyDescent="0.25">
      <c r="A370">
        <v>368</v>
      </c>
      <c r="B370" t="s">
        <v>788</v>
      </c>
      <c r="C370" s="2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t="str">
        <f t="shared" si="40"/>
        <v>03:  5,000 to 9,999</v>
      </c>
      <c r="P370">
        <f t="shared" si="41"/>
        <v>276.80769230769232</v>
      </c>
      <c r="Q370">
        <f t="shared" si="42"/>
        <v>69.873786407766985</v>
      </c>
      <c r="R370" s="3">
        <f t="shared" si="43"/>
        <v>40464.208333333336</v>
      </c>
      <c r="S370" s="3">
        <f t="shared" si="44"/>
        <v>40487.208333333336</v>
      </c>
      <c r="T370" s="56">
        <f t="shared" si="45"/>
        <v>23</v>
      </c>
      <c r="U370" t="str">
        <f t="shared" si="46"/>
        <v>film &amp; video</v>
      </c>
      <c r="V370" t="str">
        <f t="shared" si="47"/>
        <v>documentary</v>
      </c>
    </row>
    <row r="371" spans="1:22" x14ac:dyDescent="0.25">
      <c r="A371">
        <v>369</v>
      </c>
      <c r="B371" t="s">
        <v>790</v>
      </c>
      <c r="C371" s="2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t="str">
        <f t="shared" si="40"/>
        <v>03:  5,000 to 9,999</v>
      </c>
      <c r="P371">
        <f t="shared" si="41"/>
        <v>273.01851851851848</v>
      </c>
      <c r="Q371">
        <f t="shared" si="42"/>
        <v>95.733766233766232</v>
      </c>
      <c r="R371" s="3">
        <f t="shared" si="43"/>
        <v>41308.25</v>
      </c>
      <c r="S371" s="3">
        <f t="shared" si="44"/>
        <v>41347.208333333336</v>
      </c>
      <c r="T371" s="56">
        <f t="shared" si="45"/>
        <v>39</v>
      </c>
      <c r="U371" t="str">
        <f t="shared" si="46"/>
        <v>film &amp; video</v>
      </c>
      <c r="V371" t="str">
        <f t="shared" si="47"/>
        <v>television</v>
      </c>
    </row>
    <row r="372" spans="1:22" x14ac:dyDescent="0.25">
      <c r="A372">
        <v>370</v>
      </c>
      <c r="B372" t="s">
        <v>792</v>
      </c>
      <c r="C372" s="2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t="str">
        <f t="shared" si="40"/>
        <v>012:  &gt; 50,000</v>
      </c>
      <c r="P372">
        <f t="shared" si="41"/>
        <v>159.36331255565449</v>
      </c>
      <c r="Q372">
        <f t="shared" si="42"/>
        <v>29.997485752598056</v>
      </c>
      <c r="R372" s="3">
        <f t="shared" si="43"/>
        <v>43570.208333333328</v>
      </c>
      <c r="S372" s="3">
        <f t="shared" si="44"/>
        <v>43576.208333333328</v>
      </c>
      <c r="T372" s="56">
        <f t="shared" si="45"/>
        <v>6</v>
      </c>
      <c r="U372" t="str">
        <f t="shared" si="46"/>
        <v>theater</v>
      </c>
      <c r="V372" t="str">
        <f t="shared" si="47"/>
        <v>plays</v>
      </c>
    </row>
    <row r="373" spans="1:22" x14ac:dyDescent="0.25">
      <c r="A373">
        <v>371</v>
      </c>
      <c r="B373" t="s">
        <v>794</v>
      </c>
      <c r="C373" s="2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t="str">
        <f t="shared" si="40"/>
        <v>012:  &gt; 50,000</v>
      </c>
      <c r="P373">
        <f t="shared" si="41"/>
        <v>67.869978858350947</v>
      </c>
      <c r="Q373">
        <f t="shared" si="42"/>
        <v>59.011948529411768</v>
      </c>
      <c r="R373" s="3">
        <f t="shared" si="43"/>
        <v>42043.25</v>
      </c>
      <c r="S373" s="3">
        <f t="shared" si="44"/>
        <v>42094.208333333328</v>
      </c>
      <c r="T373" s="56">
        <f t="shared" si="45"/>
        <v>51</v>
      </c>
      <c r="U373" t="str">
        <f t="shared" si="46"/>
        <v>theater</v>
      </c>
      <c r="V373" t="str">
        <f t="shared" si="47"/>
        <v>plays</v>
      </c>
    </row>
    <row r="374" spans="1:22" ht="31.5" x14ac:dyDescent="0.25">
      <c r="A374">
        <v>372</v>
      </c>
      <c r="B374" t="s">
        <v>796</v>
      </c>
      <c r="C374" s="2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t="str">
        <f t="shared" si="40"/>
        <v>01:  &lt;1,000</v>
      </c>
      <c r="P374">
        <f t="shared" si="41"/>
        <v>1591.5555555555554</v>
      </c>
      <c r="Q374">
        <f t="shared" si="42"/>
        <v>84.757396449704146</v>
      </c>
      <c r="R374" s="3">
        <f t="shared" si="43"/>
        <v>42012.25</v>
      </c>
      <c r="S374" s="3">
        <f t="shared" si="44"/>
        <v>42032.25</v>
      </c>
      <c r="T374" s="56">
        <f t="shared" si="45"/>
        <v>20</v>
      </c>
      <c r="U374" t="str">
        <f t="shared" si="46"/>
        <v>film &amp; video</v>
      </c>
      <c r="V374" t="str">
        <f t="shared" si="47"/>
        <v>documentary</v>
      </c>
    </row>
    <row r="375" spans="1:22" x14ac:dyDescent="0.25">
      <c r="A375">
        <v>373</v>
      </c>
      <c r="B375" t="s">
        <v>798</v>
      </c>
      <c r="C375" s="2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t="str">
        <f t="shared" si="40"/>
        <v>06:  20,000 to 24,999</v>
      </c>
      <c r="P375">
        <f t="shared" si="41"/>
        <v>730.18222222222221</v>
      </c>
      <c r="Q375">
        <f t="shared" si="42"/>
        <v>78.010921177587846</v>
      </c>
      <c r="R375" s="3">
        <f t="shared" si="43"/>
        <v>42964.208333333328</v>
      </c>
      <c r="S375" s="3">
        <f t="shared" si="44"/>
        <v>42972.208333333328</v>
      </c>
      <c r="T375" s="56">
        <f t="shared" si="45"/>
        <v>8</v>
      </c>
      <c r="U375" t="str">
        <f t="shared" si="46"/>
        <v>theater</v>
      </c>
      <c r="V375" t="str">
        <f t="shared" si="47"/>
        <v>plays</v>
      </c>
    </row>
    <row r="376" spans="1:22" ht="31.5" x14ac:dyDescent="0.25">
      <c r="A376">
        <v>374</v>
      </c>
      <c r="B376" t="s">
        <v>800</v>
      </c>
      <c r="C376" s="2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t="str">
        <f t="shared" si="40"/>
        <v>012:  &gt; 50,000</v>
      </c>
      <c r="P376">
        <f t="shared" si="41"/>
        <v>13.185782556750297</v>
      </c>
      <c r="Q376">
        <f t="shared" si="42"/>
        <v>50.05215419501134</v>
      </c>
      <c r="R376" s="3">
        <f t="shared" si="43"/>
        <v>43476.25</v>
      </c>
      <c r="S376" s="3">
        <f t="shared" si="44"/>
        <v>43481.25</v>
      </c>
      <c r="T376" s="56">
        <f t="shared" si="45"/>
        <v>5</v>
      </c>
      <c r="U376" t="str">
        <f t="shared" si="46"/>
        <v>film &amp; video</v>
      </c>
      <c r="V376" t="str">
        <f t="shared" si="47"/>
        <v>documentary</v>
      </c>
    </row>
    <row r="377" spans="1:22" ht="31.5" x14ac:dyDescent="0.25">
      <c r="A377">
        <v>375</v>
      </c>
      <c r="B377" t="s">
        <v>802</v>
      </c>
      <c r="C377" s="2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t="str">
        <f t="shared" si="40"/>
        <v>02:  1,000 to 4,999</v>
      </c>
      <c r="P377">
        <f t="shared" si="41"/>
        <v>54.777777777777779</v>
      </c>
      <c r="Q377">
        <f t="shared" si="42"/>
        <v>59.16</v>
      </c>
      <c r="R377" s="3">
        <f t="shared" si="43"/>
        <v>42293.208333333328</v>
      </c>
      <c r="S377" s="3">
        <f t="shared" si="44"/>
        <v>42350.25</v>
      </c>
      <c r="T377" s="56">
        <f t="shared" si="45"/>
        <v>57</v>
      </c>
      <c r="U377" t="str">
        <f t="shared" si="46"/>
        <v>music</v>
      </c>
      <c r="V377" t="str">
        <f t="shared" si="47"/>
        <v>indie rock</v>
      </c>
    </row>
    <row r="378" spans="1:22" x14ac:dyDescent="0.25">
      <c r="A378">
        <v>376</v>
      </c>
      <c r="B378" t="s">
        <v>804</v>
      </c>
      <c r="C378" s="2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t="str">
        <f t="shared" si="40"/>
        <v>02:  1,000 to 4,999</v>
      </c>
      <c r="P378">
        <f t="shared" si="41"/>
        <v>361.02941176470591</v>
      </c>
      <c r="Q378">
        <f t="shared" si="42"/>
        <v>93.702290076335885</v>
      </c>
      <c r="R378" s="3">
        <f t="shared" si="43"/>
        <v>41826.208333333336</v>
      </c>
      <c r="S378" s="3">
        <f t="shared" si="44"/>
        <v>41832.208333333336</v>
      </c>
      <c r="T378" s="56">
        <f t="shared" si="45"/>
        <v>6</v>
      </c>
      <c r="U378" t="str">
        <f t="shared" si="46"/>
        <v>music</v>
      </c>
      <c r="V378" t="str">
        <f t="shared" si="47"/>
        <v>rock</v>
      </c>
    </row>
    <row r="379" spans="1:22" x14ac:dyDescent="0.25">
      <c r="A379">
        <v>377</v>
      </c>
      <c r="B379" t="s">
        <v>806</v>
      </c>
      <c r="C379" s="2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t="str">
        <f t="shared" si="40"/>
        <v>011:  45,000 to 49,999</v>
      </c>
      <c r="P379">
        <f t="shared" si="41"/>
        <v>10.257545271629779</v>
      </c>
      <c r="Q379">
        <f t="shared" si="42"/>
        <v>40.14173228346457</v>
      </c>
      <c r="R379" s="3">
        <f t="shared" si="43"/>
        <v>43760.208333333328</v>
      </c>
      <c r="S379" s="3">
        <f t="shared" si="44"/>
        <v>43774.25</v>
      </c>
      <c r="T379" s="56">
        <f t="shared" si="45"/>
        <v>14</v>
      </c>
      <c r="U379" t="str">
        <f t="shared" si="46"/>
        <v>theater</v>
      </c>
      <c r="V379" t="str">
        <f t="shared" si="47"/>
        <v>plays</v>
      </c>
    </row>
    <row r="380" spans="1:22" x14ac:dyDescent="0.25">
      <c r="A380">
        <v>378</v>
      </c>
      <c r="B380" t="s">
        <v>808</v>
      </c>
      <c r="C380" s="2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t="str">
        <f t="shared" si="40"/>
        <v>012:  &gt; 50,000</v>
      </c>
      <c r="P380">
        <f t="shared" si="41"/>
        <v>13.962962962962964</v>
      </c>
      <c r="Q380">
        <f t="shared" si="42"/>
        <v>70.090140845070422</v>
      </c>
      <c r="R380" s="3">
        <f t="shared" si="43"/>
        <v>43241.208333333328</v>
      </c>
      <c r="S380" s="3">
        <f t="shared" si="44"/>
        <v>43279.208333333328</v>
      </c>
      <c r="T380" s="56">
        <f t="shared" si="45"/>
        <v>38</v>
      </c>
      <c r="U380" t="str">
        <f t="shared" si="46"/>
        <v>film &amp; video</v>
      </c>
      <c r="V380" t="str">
        <f t="shared" si="47"/>
        <v>documentary</v>
      </c>
    </row>
    <row r="381" spans="1:22" x14ac:dyDescent="0.25">
      <c r="A381">
        <v>379</v>
      </c>
      <c r="B381" t="s">
        <v>810</v>
      </c>
      <c r="C381" s="2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t="str">
        <f t="shared" si="40"/>
        <v>03:  5,000 to 9,999</v>
      </c>
      <c r="P381">
        <f t="shared" si="41"/>
        <v>40.444444444444443</v>
      </c>
      <c r="Q381">
        <f t="shared" si="42"/>
        <v>66.181818181818187</v>
      </c>
      <c r="R381" s="3">
        <f t="shared" si="43"/>
        <v>40843.208333333336</v>
      </c>
      <c r="S381" s="3">
        <f t="shared" si="44"/>
        <v>40857.25</v>
      </c>
      <c r="T381" s="56">
        <f t="shared" si="45"/>
        <v>14</v>
      </c>
      <c r="U381" t="str">
        <f t="shared" si="46"/>
        <v>theater</v>
      </c>
      <c r="V381" t="str">
        <f t="shared" si="47"/>
        <v>plays</v>
      </c>
    </row>
    <row r="382" spans="1:22" ht="31.5" x14ac:dyDescent="0.25">
      <c r="A382">
        <v>380</v>
      </c>
      <c r="B382" t="s">
        <v>812</v>
      </c>
      <c r="C382" s="2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t="str">
        <f t="shared" si="40"/>
        <v>02:  1,000 to 4,999</v>
      </c>
      <c r="P382">
        <f t="shared" si="41"/>
        <v>160.32</v>
      </c>
      <c r="Q382">
        <f t="shared" si="42"/>
        <v>47.714285714285715</v>
      </c>
      <c r="R382" s="3">
        <f t="shared" si="43"/>
        <v>41448.208333333336</v>
      </c>
      <c r="S382" s="3">
        <f t="shared" si="44"/>
        <v>41453.208333333336</v>
      </c>
      <c r="T382" s="56">
        <f t="shared" si="45"/>
        <v>5</v>
      </c>
      <c r="U382" t="str">
        <f t="shared" si="46"/>
        <v>theater</v>
      </c>
      <c r="V382" t="str">
        <f t="shared" si="47"/>
        <v>plays</v>
      </c>
    </row>
    <row r="383" spans="1:22" x14ac:dyDescent="0.25">
      <c r="A383">
        <v>381</v>
      </c>
      <c r="B383" t="s">
        <v>814</v>
      </c>
      <c r="C383" s="2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t="str">
        <f t="shared" si="40"/>
        <v>03:  5,000 to 9,999</v>
      </c>
      <c r="P383">
        <f t="shared" si="41"/>
        <v>183.9433962264151</v>
      </c>
      <c r="Q383">
        <f t="shared" si="42"/>
        <v>62.896774193548389</v>
      </c>
      <c r="R383" s="3">
        <f t="shared" si="43"/>
        <v>42163.208333333328</v>
      </c>
      <c r="S383" s="3">
        <f t="shared" si="44"/>
        <v>42209.208333333328</v>
      </c>
      <c r="T383" s="56">
        <f t="shared" si="45"/>
        <v>46</v>
      </c>
      <c r="U383" t="str">
        <f t="shared" si="46"/>
        <v>theater</v>
      </c>
      <c r="V383" t="str">
        <f t="shared" si="47"/>
        <v>plays</v>
      </c>
    </row>
    <row r="384" spans="1:22" ht="31.5" x14ac:dyDescent="0.25">
      <c r="A384">
        <v>382</v>
      </c>
      <c r="B384" t="s">
        <v>816</v>
      </c>
      <c r="C384" s="2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t="str">
        <f t="shared" si="40"/>
        <v>03:  5,000 to 9,999</v>
      </c>
      <c r="P384">
        <f t="shared" si="41"/>
        <v>63.769230769230766</v>
      </c>
      <c r="Q384">
        <f t="shared" si="42"/>
        <v>86.611940298507463</v>
      </c>
      <c r="R384" s="3">
        <f t="shared" si="43"/>
        <v>43024.208333333328</v>
      </c>
      <c r="S384" s="3">
        <f t="shared" si="44"/>
        <v>43043.208333333328</v>
      </c>
      <c r="T384" s="56">
        <f t="shared" si="45"/>
        <v>19</v>
      </c>
      <c r="U384" t="str">
        <f t="shared" si="46"/>
        <v>photography</v>
      </c>
      <c r="V384" t="str">
        <f t="shared" si="47"/>
        <v>photography books</v>
      </c>
    </row>
    <row r="385" spans="1:22" x14ac:dyDescent="0.25">
      <c r="A385">
        <v>383</v>
      </c>
      <c r="B385" t="s">
        <v>818</v>
      </c>
      <c r="C385" s="2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t="str">
        <f t="shared" si="40"/>
        <v>03:  5,000 to 9,999</v>
      </c>
      <c r="P385">
        <f t="shared" si="41"/>
        <v>225.38095238095238</v>
      </c>
      <c r="Q385">
        <f t="shared" si="42"/>
        <v>75.126984126984127</v>
      </c>
      <c r="R385" s="3">
        <f t="shared" si="43"/>
        <v>43509.25</v>
      </c>
      <c r="S385" s="3">
        <f t="shared" si="44"/>
        <v>43515.25</v>
      </c>
      <c r="T385" s="56">
        <f t="shared" si="45"/>
        <v>6</v>
      </c>
      <c r="U385" t="str">
        <f t="shared" si="46"/>
        <v>food</v>
      </c>
      <c r="V385" t="str">
        <f t="shared" si="47"/>
        <v>food trucks</v>
      </c>
    </row>
    <row r="386" spans="1:22" x14ac:dyDescent="0.25">
      <c r="A386">
        <v>384</v>
      </c>
      <c r="B386" t="s">
        <v>820</v>
      </c>
      <c r="C386" s="2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t="str">
        <f t="shared" si="40"/>
        <v>012:  &gt; 50,000</v>
      </c>
      <c r="P386">
        <f t="shared" si="41"/>
        <v>172.00961538461539</v>
      </c>
      <c r="Q386">
        <f t="shared" si="42"/>
        <v>41.004167534903104</v>
      </c>
      <c r="R386" s="3">
        <f t="shared" si="43"/>
        <v>42776.25</v>
      </c>
      <c r="S386" s="3">
        <f t="shared" si="44"/>
        <v>42803.25</v>
      </c>
      <c r="T386" s="56">
        <f t="shared" si="45"/>
        <v>27</v>
      </c>
      <c r="U386" t="str">
        <f t="shared" si="46"/>
        <v>film &amp; video</v>
      </c>
      <c r="V386" t="str">
        <f t="shared" si="47"/>
        <v>documentary</v>
      </c>
    </row>
    <row r="387" spans="1:22" ht="31.5" x14ac:dyDescent="0.25">
      <c r="A387">
        <v>385</v>
      </c>
      <c r="B387" t="s">
        <v>822</v>
      </c>
      <c r="C387" s="2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t="str">
        <f t="shared" ref="O387:O450" si="48">IF(D387&lt;1000,"01:  &lt;1,000",
IF(D387&lt;=4999,"02:  1,000 to 4,999",
IF(D387&lt;=9999,"03:  5,000 to 9,999",
IF(D387&lt;=14999,"04:  10,000 to 14,999",
IF(D387&lt;=19999,"05:  15,000 to 19,999",
IF(D387&lt;=24999,"06:  20,000 to 24,999",
IF(D387&lt;=29999,"07:  25,000 to 29,999",
IF(D387&lt;=34999,"08:  30,000 to 34,999",
IF(D387&lt;=39999,"09:  35,000 to 39,999",
IF(D387&lt;=44999,"010:  40,000 to 44,999",
IF(D387&lt;=49999,"011:  45,000 to 49,999",
"012:  &gt; 50,000")))))))))))</f>
        <v>09:  35,000 to 39,999</v>
      </c>
      <c r="P387">
        <f t="shared" ref="P387:P450" si="49">IFERROR((E387/D387)*100,"NA")</f>
        <v>146.16709511568124</v>
      </c>
      <c r="Q387">
        <f t="shared" ref="Q387:Q450" si="50">IFERROR(E387/G387,"NA")</f>
        <v>50.007915567282325</v>
      </c>
      <c r="R387" s="3">
        <f t="shared" ref="R387:R450" si="51">(J387/86400)+DATE(1970,1,1)</f>
        <v>43553.208333333328</v>
      </c>
      <c r="S387" s="3">
        <f t="shared" ref="S387:S450" si="52">(K387/86400)+DATE(1970,1,1)</f>
        <v>43585.208333333328</v>
      </c>
      <c r="T387" s="56">
        <f t="shared" ref="T387:T450" si="53">_xlfn.DAYS(S387,R387)</f>
        <v>32</v>
      </c>
      <c r="U387" t="str">
        <f t="shared" ref="U387:U450" si="54">LEFT(N387,SEARCH("/",N387)-1)</f>
        <v>publishing</v>
      </c>
      <c r="V387" t="str">
        <f t="shared" ref="V387:V450" si="55">RIGHT(N387,LEN(N387)-SEARCH("/",N387))</f>
        <v>nonfiction</v>
      </c>
    </row>
    <row r="388" spans="1:22" ht="31.5" x14ac:dyDescent="0.25">
      <c r="A388">
        <v>386</v>
      </c>
      <c r="B388" t="s">
        <v>824</v>
      </c>
      <c r="C388" s="2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t="str">
        <f t="shared" si="48"/>
        <v>012:  &gt; 50,000</v>
      </c>
      <c r="P388">
        <f t="shared" si="49"/>
        <v>76.42361623616236</v>
      </c>
      <c r="Q388">
        <f t="shared" si="50"/>
        <v>96.960674157303373</v>
      </c>
      <c r="R388" s="3">
        <f t="shared" si="51"/>
        <v>40355.208333333336</v>
      </c>
      <c r="S388" s="3">
        <f t="shared" si="52"/>
        <v>40367.208333333336</v>
      </c>
      <c r="T388" s="56">
        <f t="shared" si="53"/>
        <v>12</v>
      </c>
      <c r="U388" t="str">
        <f t="shared" si="54"/>
        <v>theater</v>
      </c>
      <c r="V388" t="str">
        <f t="shared" si="55"/>
        <v>plays</v>
      </c>
    </row>
    <row r="389" spans="1:22" x14ac:dyDescent="0.25">
      <c r="A389">
        <v>387</v>
      </c>
      <c r="B389" t="s">
        <v>826</v>
      </c>
      <c r="C389" s="2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t="str">
        <f t="shared" si="48"/>
        <v>012:  &gt; 50,000</v>
      </c>
      <c r="P389">
        <f t="shared" si="49"/>
        <v>39.261467889908261</v>
      </c>
      <c r="Q389">
        <f t="shared" si="50"/>
        <v>100.93160377358491</v>
      </c>
      <c r="R389" s="3">
        <f t="shared" si="51"/>
        <v>41072.208333333336</v>
      </c>
      <c r="S389" s="3">
        <f t="shared" si="52"/>
        <v>41077.208333333336</v>
      </c>
      <c r="T389" s="56">
        <f t="shared" si="53"/>
        <v>5</v>
      </c>
      <c r="U389" t="str">
        <f t="shared" si="54"/>
        <v>technology</v>
      </c>
      <c r="V389" t="str">
        <f t="shared" si="55"/>
        <v>wearables</v>
      </c>
    </row>
    <row r="390" spans="1:22" x14ac:dyDescent="0.25">
      <c r="A390">
        <v>388</v>
      </c>
      <c r="B390" t="s">
        <v>828</v>
      </c>
      <c r="C390" s="2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t="str">
        <f t="shared" si="48"/>
        <v>012:  &gt; 50,000</v>
      </c>
      <c r="P390">
        <f t="shared" si="49"/>
        <v>11.270034843205574</v>
      </c>
      <c r="Q390">
        <f t="shared" si="50"/>
        <v>89.227586206896547</v>
      </c>
      <c r="R390" s="3">
        <f t="shared" si="51"/>
        <v>40912.25</v>
      </c>
      <c r="S390" s="3">
        <f t="shared" si="52"/>
        <v>40914.25</v>
      </c>
      <c r="T390" s="56">
        <f t="shared" si="53"/>
        <v>2</v>
      </c>
      <c r="U390" t="str">
        <f t="shared" si="54"/>
        <v>music</v>
      </c>
      <c r="V390" t="str">
        <f t="shared" si="55"/>
        <v>indie rock</v>
      </c>
    </row>
    <row r="391" spans="1:22" x14ac:dyDescent="0.25">
      <c r="A391">
        <v>389</v>
      </c>
      <c r="B391" t="s">
        <v>830</v>
      </c>
      <c r="C391" s="2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t="str">
        <f t="shared" si="48"/>
        <v>012:  &gt; 50,000</v>
      </c>
      <c r="P391">
        <f t="shared" si="49"/>
        <v>122.11084337349398</v>
      </c>
      <c r="Q391">
        <f t="shared" si="50"/>
        <v>87.979166666666671</v>
      </c>
      <c r="R391" s="3">
        <f t="shared" si="51"/>
        <v>40479.208333333336</v>
      </c>
      <c r="S391" s="3">
        <f t="shared" si="52"/>
        <v>40506.25</v>
      </c>
      <c r="T391" s="56">
        <f t="shared" si="53"/>
        <v>27</v>
      </c>
      <c r="U391" t="str">
        <f t="shared" si="54"/>
        <v>theater</v>
      </c>
      <c r="V391" t="str">
        <f t="shared" si="55"/>
        <v>plays</v>
      </c>
    </row>
    <row r="392" spans="1:22" x14ac:dyDescent="0.25">
      <c r="A392">
        <v>390</v>
      </c>
      <c r="B392" t="s">
        <v>832</v>
      </c>
      <c r="C392" s="2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t="str">
        <f t="shared" si="48"/>
        <v>02:  1,000 to 4,999</v>
      </c>
      <c r="P392">
        <f t="shared" si="49"/>
        <v>186.54166666666669</v>
      </c>
      <c r="Q392">
        <f t="shared" si="50"/>
        <v>89.54</v>
      </c>
      <c r="R392" s="3">
        <f t="shared" si="51"/>
        <v>41530.208333333336</v>
      </c>
      <c r="S392" s="3">
        <f t="shared" si="52"/>
        <v>41545.208333333336</v>
      </c>
      <c r="T392" s="56">
        <f t="shared" si="53"/>
        <v>15</v>
      </c>
      <c r="U392" t="str">
        <f t="shared" si="54"/>
        <v>photography</v>
      </c>
      <c r="V392" t="str">
        <f t="shared" si="55"/>
        <v>photography books</v>
      </c>
    </row>
    <row r="393" spans="1:22" x14ac:dyDescent="0.25">
      <c r="A393">
        <v>391</v>
      </c>
      <c r="B393" t="s">
        <v>834</v>
      </c>
      <c r="C393" s="2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t="str">
        <f t="shared" si="48"/>
        <v>012:  &gt; 50,000</v>
      </c>
      <c r="P393">
        <f t="shared" si="49"/>
        <v>7.2731788079470201</v>
      </c>
      <c r="Q393">
        <f t="shared" si="50"/>
        <v>29.09271523178808</v>
      </c>
      <c r="R393" s="3">
        <f t="shared" si="51"/>
        <v>41653.25</v>
      </c>
      <c r="S393" s="3">
        <f t="shared" si="52"/>
        <v>41655.25</v>
      </c>
      <c r="T393" s="56">
        <f t="shared" si="53"/>
        <v>2</v>
      </c>
      <c r="U393" t="str">
        <f t="shared" si="54"/>
        <v>publishing</v>
      </c>
      <c r="V393" t="str">
        <f t="shared" si="55"/>
        <v>nonfiction</v>
      </c>
    </row>
    <row r="394" spans="1:22" ht="31.5" x14ac:dyDescent="0.25">
      <c r="A394">
        <v>392</v>
      </c>
      <c r="B394" t="s">
        <v>836</v>
      </c>
      <c r="C394" s="2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t="str">
        <f t="shared" si="48"/>
        <v>012:  &gt; 50,000</v>
      </c>
      <c r="P394">
        <f t="shared" si="49"/>
        <v>65.642371234207957</v>
      </c>
      <c r="Q394">
        <f t="shared" si="50"/>
        <v>42.006218905472636</v>
      </c>
      <c r="R394" s="3">
        <f t="shared" si="51"/>
        <v>40549.25</v>
      </c>
      <c r="S394" s="3">
        <f t="shared" si="52"/>
        <v>40551.25</v>
      </c>
      <c r="T394" s="56">
        <f t="shared" si="53"/>
        <v>2</v>
      </c>
      <c r="U394" t="str">
        <f t="shared" si="54"/>
        <v>technology</v>
      </c>
      <c r="V394" t="str">
        <f t="shared" si="55"/>
        <v>wearables</v>
      </c>
    </row>
    <row r="395" spans="1:22" x14ac:dyDescent="0.25">
      <c r="A395">
        <v>393</v>
      </c>
      <c r="B395" t="s">
        <v>838</v>
      </c>
      <c r="C395" s="2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t="str">
        <f t="shared" si="48"/>
        <v>012:  &gt; 50,000</v>
      </c>
      <c r="P395">
        <f t="shared" si="49"/>
        <v>228.96178343949046</v>
      </c>
      <c r="Q395">
        <f t="shared" si="50"/>
        <v>47.004903563255965</v>
      </c>
      <c r="R395" s="3">
        <f t="shared" si="51"/>
        <v>42933.208333333328</v>
      </c>
      <c r="S395" s="3">
        <f t="shared" si="52"/>
        <v>42934.208333333328</v>
      </c>
      <c r="T395" s="56">
        <f t="shared" si="53"/>
        <v>1</v>
      </c>
      <c r="U395" t="str">
        <f t="shared" si="54"/>
        <v>music</v>
      </c>
      <c r="V395" t="str">
        <f t="shared" si="55"/>
        <v>jazz</v>
      </c>
    </row>
    <row r="396" spans="1:22" x14ac:dyDescent="0.25">
      <c r="A396">
        <v>394</v>
      </c>
      <c r="B396" t="s">
        <v>840</v>
      </c>
      <c r="C396" s="2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t="str">
        <f t="shared" si="48"/>
        <v>01:  &lt;1,000</v>
      </c>
      <c r="P396">
        <f t="shared" si="49"/>
        <v>469.37499999999994</v>
      </c>
      <c r="Q396">
        <f t="shared" si="50"/>
        <v>110.44117647058823</v>
      </c>
      <c r="R396" s="3">
        <f t="shared" si="51"/>
        <v>41484.208333333336</v>
      </c>
      <c r="S396" s="3">
        <f t="shared" si="52"/>
        <v>41494.208333333336</v>
      </c>
      <c r="T396" s="56">
        <f t="shared" si="53"/>
        <v>10</v>
      </c>
      <c r="U396" t="str">
        <f t="shared" si="54"/>
        <v>film &amp; video</v>
      </c>
      <c r="V396" t="str">
        <f t="shared" si="55"/>
        <v>documentary</v>
      </c>
    </row>
    <row r="397" spans="1:22" ht="31.5" x14ac:dyDescent="0.25">
      <c r="A397">
        <v>395</v>
      </c>
      <c r="B397" t="s">
        <v>295</v>
      </c>
      <c r="C397" s="2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t="str">
        <f t="shared" si="48"/>
        <v>03:  5,000 to 9,999</v>
      </c>
      <c r="P397">
        <f t="shared" si="49"/>
        <v>130.11267605633802</v>
      </c>
      <c r="Q397">
        <f t="shared" si="50"/>
        <v>41.990909090909092</v>
      </c>
      <c r="R397" s="3">
        <f t="shared" si="51"/>
        <v>40885.25</v>
      </c>
      <c r="S397" s="3">
        <f t="shared" si="52"/>
        <v>40886.25</v>
      </c>
      <c r="T397" s="56">
        <f t="shared" si="53"/>
        <v>1</v>
      </c>
      <c r="U397" t="str">
        <f t="shared" si="54"/>
        <v>theater</v>
      </c>
      <c r="V397" t="str">
        <f t="shared" si="55"/>
        <v>plays</v>
      </c>
    </row>
    <row r="398" spans="1:22" x14ac:dyDescent="0.25">
      <c r="A398">
        <v>396</v>
      </c>
      <c r="B398" t="s">
        <v>843</v>
      </c>
      <c r="C398" s="2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t="str">
        <f t="shared" si="48"/>
        <v>011:  45,000 to 49,999</v>
      </c>
      <c r="P398">
        <f t="shared" si="49"/>
        <v>167.05422993492408</v>
      </c>
      <c r="Q398">
        <f t="shared" si="50"/>
        <v>48.012468827930178</v>
      </c>
      <c r="R398" s="3">
        <f t="shared" si="51"/>
        <v>43378.208333333328</v>
      </c>
      <c r="S398" s="3">
        <f t="shared" si="52"/>
        <v>43386.208333333328</v>
      </c>
      <c r="T398" s="56">
        <f t="shared" si="53"/>
        <v>8</v>
      </c>
      <c r="U398" t="str">
        <f t="shared" si="54"/>
        <v>film &amp; video</v>
      </c>
      <c r="V398" t="str">
        <f t="shared" si="55"/>
        <v>drama</v>
      </c>
    </row>
    <row r="399" spans="1:22" x14ac:dyDescent="0.25">
      <c r="A399">
        <v>397</v>
      </c>
      <c r="B399" t="s">
        <v>845</v>
      </c>
      <c r="C399" s="2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t="str">
        <f t="shared" si="48"/>
        <v>03:  5,000 to 9,999</v>
      </c>
      <c r="P399">
        <f t="shared" si="49"/>
        <v>173.8641975308642</v>
      </c>
      <c r="Q399">
        <f t="shared" si="50"/>
        <v>31.019823788546255</v>
      </c>
      <c r="R399" s="3">
        <f t="shared" si="51"/>
        <v>41417.208333333336</v>
      </c>
      <c r="S399" s="3">
        <f t="shared" si="52"/>
        <v>41423.208333333336</v>
      </c>
      <c r="T399" s="56">
        <f t="shared" si="53"/>
        <v>6</v>
      </c>
      <c r="U399" t="str">
        <f t="shared" si="54"/>
        <v>music</v>
      </c>
      <c r="V399" t="str">
        <f t="shared" si="55"/>
        <v>rock</v>
      </c>
    </row>
    <row r="400" spans="1:22" x14ac:dyDescent="0.25">
      <c r="A400">
        <v>398</v>
      </c>
      <c r="B400" t="s">
        <v>847</v>
      </c>
      <c r="C400" s="2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t="str">
        <f t="shared" si="48"/>
        <v>02:  1,000 to 4,999</v>
      </c>
      <c r="P400">
        <f t="shared" si="49"/>
        <v>717.76470588235293</v>
      </c>
      <c r="Q400">
        <f t="shared" si="50"/>
        <v>99.203252032520325</v>
      </c>
      <c r="R400" s="3">
        <f t="shared" si="51"/>
        <v>43228.208333333328</v>
      </c>
      <c r="S400" s="3">
        <f t="shared" si="52"/>
        <v>43230.208333333328</v>
      </c>
      <c r="T400" s="56">
        <f t="shared" si="53"/>
        <v>2</v>
      </c>
      <c r="U400" t="str">
        <f t="shared" si="54"/>
        <v>film &amp; video</v>
      </c>
      <c r="V400" t="str">
        <f t="shared" si="55"/>
        <v>animation</v>
      </c>
    </row>
    <row r="401" spans="1:22" x14ac:dyDescent="0.25">
      <c r="A401">
        <v>399</v>
      </c>
      <c r="B401" t="s">
        <v>849</v>
      </c>
      <c r="C401" s="2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t="str">
        <f t="shared" si="48"/>
        <v>012:  &gt; 50,000</v>
      </c>
      <c r="P401">
        <f t="shared" si="49"/>
        <v>63.850976361767728</v>
      </c>
      <c r="Q401">
        <f t="shared" si="50"/>
        <v>66.022316684378325</v>
      </c>
      <c r="R401" s="3">
        <f t="shared" si="51"/>
        <v>40576.25</v>
      </c>
      <c r="S401" s="3">
        <f t="shared" si="52"/>
        <v>40583.25</v>
      </c>
      <c r="T401" s="56">
        <f t="shared" si="53"/>
        <v>7</v>
      </c>
      <c r="U401" t="str">
        <f t="shared" si="54"/>
        <v>music</v>
      </c>
      <c r="V401" t="str">
        <f t="shared" si="55"/>
        <v>indie rock</v>
      </c>
    </row>
    <row r="402" spans="1:22" ht="31.5" x14ac:dyDescent="0.25">
      <c r="A402">
        <v>400</v>
      </c>
      <c r="B402" t="s">
        <v>851</v>
      </c>
      <c r="C402" s="2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t="str">
        <f t="shared" si="48"/>
        <v>01:  &lt;1,000</v>
      </c>
      <c r="P402">
        <f t="shared" si="49"/>
        <v>2</v>
      </c>
      <c r="Q402">
        <f t="shared" si="50"/>
        <v>2</v>
      </c>
      <c r="R402" s="3">
        <f t="shared" si="51"/>
        <v>41502.208333333336</v>
      </c>
      <c r="S402" s="3">
        <f t="shared" si="52"/>
        <v>41524.208333333336</v>
      </c>
      <c r="T402" s="56">
        <f t="shared" si="53"/>
        <v>22</v>
      </c>
      <c r="U402" t="str">
        <f t="shared" si="54"/>
        <v>photography</v>
      </c>
      <c r="V402" t="str">
        <f t="shared" si="55"/>
        <v>photography books</v>
      </c>
    </row>
    <row r="403" spans="1:22" x14ac:dyDescent="0.25">
      <c r="A403">
        <v>401</v>
      </c>
      <c r="B403" t="s">
        <v>853</v>
      </c>
      <c r="C403" s="2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t="str">
        <f t="shared" si="48"/>
        <v>01:  &lt;1,000</v>
      </c>
      <c r="P403">
        <f t="shared" si="49"/>
        <v>1530.2222222222222</v>
      </c>
      <c r="Q403">
        <f t="shared" si="50"/>
        <v>46.060200668896321</v>
      </c>
      <c r="R403" s="3">
        <f t="shared" si="51"/>
        <v>43765.208333333328</v>
      </c>
      <c r="S403" s="3">
        <f t="shared" si="52"/>
        <v>43765.208333333328</v>
      </c>
      <c r="T403" s="56">
        <f t="shared" si="53"/>
        <v>0</v>
      </c>
      <c r="U403" t="str">
        <f t="shared" si="54"/>
        <v>theater</v>
      </c>
      <c r="V403" t="str">
        <f t="shared" si="55"/>
        <v>plays</v>
      </c>
    </row>
    <row r="404" spans="1:22" x14ac:dyDescent="0.25">
      <c r="A404">
        <v>402</v>
      </c>
      <c r="B404" t="s">
        <v>855</v>
      </c>
      <c r="C404" s="2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t="str">
        <f t="shared" si="48"/>
        <v>03:  5,000 to 9,999</v>
      </c>
      <c r="P404">
        <f t="shared" si="49"/>
        <v>40.356164383561641</v>
      </c>
      <c r="Q404">
        <f t="shared" si="50"/>
        <v>73.650000000000006</v>
      </c>
      <c r="R404" s="3">
        <f t="shared" si="51"/>
        <v>40914.25</v>
      </c>
      <c r="S404" s="3">
        <f t="shared" si="52"/>
        <v>40961.25</v>
      </c>
      <c r="T404" s="56">
        <f t="shared" si="53"/>
        <v>47</v>
      </c>
      <c r="U404" t="str">
        <f t="shared" si="54"/>
        <v>film &amp; video</v>
      </c>
      <c r="V404" t="str">
        <f t="shared" si="55"/>
        <v>shorts</v>
      </c>
    </row>
    <row r="405" spans="1:22" x14ac:dyDescent="0.25">
      <c r="A405">
        <v>403</v>
      </c>
      <c r="B405" t="s">
        <v>857</v>
      </c>
      <c r="C405" s="2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t="str">
        <f t="shared" si="48"/>
        <v>012:  &gt; 50,000</v>
      </c>
      <c r="P405">
        <f t="shared" si="49"/>
        <v>86.220633299284984</v>
      </c>
      <c r="Q405">
        <f t="shared" si="50"/>
        <v>55.99336650082919</v>
      </c>
      <c r="R405" s="3">
        <f t="shared" si="51"/>
        <v>40310.208333333336</v>
      </c>
      <c r="S405" s="3">
        <f t="shared" si="52"/>
        <v>40346.208333333336</v>
      </c>
      <c r="T405" s="56">
        <f t="shared" si="53"/>
        <v>36</v>
      </c>
      <c r="U405" t="str">
        <f t="shared" si="54"/>
        <v>theater</v>
      </c>
      <c r="V405" t="str">
        <f t="shared" si="55"/>
        <v>plays</v>
      </c>
    </row>
    <row r="406" spans="1:22" x14ac:dyDescent="0.25">
      <c r="A406">
        <v>404</v>
      </c>
      <c r="B406" t="s">
        <v>859</v>
      </c>
      <c r="C406" s="2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t="str">
        <f t="shared" si="48"/>
        <v>011:  45,000 to 49,999</v>
      </c>
      <c r="P406">
        <f t="shared" si="49"/>
        <v>315.58486707566465</v>
      </c>
      <c r="Q406">
        <f t="shared" si="50"/>
        <v>68.985695127402778</v>
      </c>
      <c r="R406" s="3">
        <f t="shared" si="51"/>
        <v>43053.25</v>
      </c>
      <c r="S406" s="3">
        <f t="shared" si="52"/>
        <v>43056.25</v>
      </c>
      <c r="T406" s="56">
        <f t="shared" si="53"/>
        <v>3</v>
      </c>
      <c r="U406" t="str">
        <f t="shared" si="54"/>
        <v>theater</v>
      </c>
      <c r="V406" t="str">
        <f t="shared" si="55"/>
        <v>plays</v>
      </c>
    </row>
    <row r="407" spans="1:22" x14ac:dyDescent="0.25">
      <c r="A407">
        <v>405</v>
      </c>
      <c r="B407" t="s">
        <v>861</v>
      </c>
      <c r="C407" s="2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t="str">
        <f t="shared" si="48"/>
        <v>07:  25,000 to 29,999</v>
      </c>
      <c r="P407">
        <f t="shared" si="49"/>
        <v>89.618243243243242</v>
      </c>
      <c r="Q407">
        <f t="shared" si="50"/>
        <v>60.981609195402299</v>
      </c>
      <c r="R407" s="3">
        <f t="shared" si="51"/>
        <v>43255.208333333328</v>
      </c>
      <c r="S407" s="3">
        <f t="shared" si="52"/>
        <v>43305.208333333328</v>
      </c>
      <c r="T407" s="56">
        <f t="shared" si="53"/>
        <v>50</v>
      </c>
      <c r="U407" t="str">
        <f t="shared" si="54"/>
        <v>theater</v>
      </c>
      <c r="V407" t="str">
        <f t="shared" si="55"/>
        <v>plays</v>
      </c>
    </row>
    <row r="408" spans="1:22" x14ac:dyDescent="0.25">
      <c r="A408">
        <v>406</v>
      </c>
      <c r="B408" t="s">
        <v>863</v>
      </c>
      <c r="C408" s="2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t="str">
        <f t="shared" si="48"/>
        <v>09:  35,000 to 39,999</v>
      </c>
      <c r="P408">
        <f t="shared" si="49"/>
        <v>182.14503816793894</v>
      </c>
      <c r="Q408">
        <f t="shared" si="50"/>
        <v>110.98139534883721</v>
      </c>
      <c r="R408" s="3">
        <f t="shared" si="51"/>
        <v>41304.25</v>
      </c>
      <c r="S408" s="3">
        <f t="shared" si="52"/>
        <v>41316.25</v>
      </c>
      <c r="T408" s="56">
        <f t="shared" si="53"/>
        <v>12</v>
      </c>
      <c r="U408" t="str">
        <f t="shared" si="54"/>
        <v>film &amp; video</v>
      </c>
      <c r="V408" t="str">
        <f t="shared" si="55"/>
        <v>documentary</v>
      </c>
    </row>
    <row r="409" spans="1:22" x14ac:dyDescent="0.25">
      <c r="A409">
        <v>407</v>
      </c>
      <c r="B409" t="s">
        <v>865</v>
      </c>
      <c r="C409" s="2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t="str">
        <f t="shared" si="48"/>
        <v>02:  1,000 to 4,999</v>
      </c>
      <c r="P409">
        <f t="shared" si="49"/>
        <v>355.88235294117646</v>
      </c>
      <c r="Q409">
        <f t="shared" si="50"/>
        <v>25</v>
      </c>
      <c r="R409" s="3">
        <f t="shared" si="51"/>
        <v>43751.208333333328</v>
      </c>
      <c r="S409" s="3">
        <f t="shared" si="52"/>
        <v>43758.208333333328</v>
      </c>
      <c r="T409" s="56">
        <f t="shared" si="53"/>
        <v>7</v>
      </c>
      <c r="U409" t="str">
        <f t="shared" si="54"/>
        <v>theater</v>
      </c>
      <c r="V409" t="str">
        <f t="shared" si="55"/>
        <v>plays</v>
      </c>
    </row>
    <row r="410" spans="1:22" x14ac:dyDescent="0.25">
      <c r="A410">
        <v>408</v>
      </c>
      <c r="B410" t="s">
        <v>867</v>
      </c>
      <c r="C410" s="2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t="str">
        <f t="shared" si="48"/>
        <v>03:  5,000 to 9,999</v>
      </c>
      <c r="P410">
        <f t="shared" si="49"/>
        <v>131.83695652173913</v>
      </c>
      <c r="Q410">
        <f t="shared" si="50"/>
        <v>78.759740259740255</v>
      </c>
      <c r="R410" s="3">
        <f t="shared" si="51"/>
        <v>42541.208333333328</v>
      </c>
      <c r="S410" s="3">
        <f t="shared" si="52"/>
        <v>42561.208333333328</v>
      </c>
      <c r="T410" s="56">
        <f t="shared" si="53"/>
        <v>20</v>
      </c>
      <c r="U410" t="str">
        <f t="shared" si="54"/>
        <v>film &amp; video</v>
      </c>
      <c r="V410" t="str">
        <f t="shared" si="55"/>
        <v>documentary</v>
      </c>
    </row>
    <row r="411" spans="1:22" x14ac:dyDescent="0.25">
      <c r="A411">
        <v>409</v>
      </c>
      <c r="B411" t="s">
        <v>243</v>
      </c>
      <c r="C411" s="2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t="str">
        <f t="shared" si="48"/>
        <v>012:  &gt; 50,000</v>
      </c>
      <c r="P411">
        <f t="shared" si="49"/>
        <v>46.315634218289084</v>
      </c>
      <c r="Q411">
        <f t="shared" si="50"/>
        <v>87.960784313725483</v>
      </c>
      <c r="R411" s="3">
        <f t="shared" si="51"/>
        <v>42843.208333333328</v>
      </c>
      <c r="S411" s="3">
        <f t="shared" si="52"/>
        <v>42847.208333333328</v>
      </c>
      <c r="T411" s="56">
        <f t="shared" si="53"/>
        <v>4</v>
      </c>
      <c r="U411" t="str">
        <f t="shared" si="54"/>
        <v>music</v>
      </c>
      <c r="V411" t="str">
        <f t="shared" si="55"/>
        <v>rock</v>
      </c>
    </row>
    <row r="412" spans="1:22" x14ac:dyDescent="0.25">
      <c r="A412">
        <v>410</v>
      </c>
      <c r="B412" t="s">
        <v>870</v>
      </c>
      <c r="C412" s="2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t="str">
        <f t="shared" si="48"/>
        <v>012:  &gt; 50,000</v>
      </c>
      <c r="P412">
        <f t="shared" si="49"/>
        <v>36.132726089785294</v>
      </c>
      <c r="Q412">
        <f t="shared" si="50"/>
        <v>49.987398739873989</v>
      </c>
      <c r="R412" s="3">
        <f t="shared" si="51"/>
        <v>42122.208333333328</v>
      </c>
      <c r="S412" s="3">
        <f t="shared" si="52"/>
        <v>42122.208333333328</v>
      </c>
      <c r="T412" s="56">
        <f t="shared" si="53"/>
        <v>0</v>
      </c>
      <c r="U412" t="str">
        <f t="shared" si="54"/>
        <v>games</v>
      </c>
      <c r="V412" t="str">
        <f t="shared" si="55"/>
        <v>mobile games</v>
      </c>
    </row>
    <row r="413" spans="1:22" x14ac:dyDescent="0.25">
      <c r="A413">
        <v>411</v>
      </c>
      <c r="B413" t="s">
        <v>872</v>
      </c>
      <c r="C413" s="2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t="str">
        <f t="shared" si="48"/>
        <v>03:  5,000 to 9,999</v>
      </c>
      <c r="P413">
        <f t="shared" si="49"/>
        <v>104.62820512820512</v>
      </c>
      <c r="Q413">
        <f t="shared" si="50"/>
        <v>99.524390243902445</v>
      </c>
      <c r="R413" s="3">
        <f t="shared" si="51"/>
        <v>42884.208333333328</v>
      </c>
      <c r="S413" s="3">
        <f t="shared" si="52"/>
        <v>42886.208333333328</v>
      </c>
      <c r="T413" s="56">
        <f t="shared" si="53"/>
        <v>2</v>
      </c>
      <c r="U413" t="str">
        <f t="shared" si="54"/>
        <v>theater</v>
      </c>
      <c r="V413" t="str">
        <f t="shared" si="55"/>
        <v>plays</v>
      </c>
    </row>
    <row r="414" spans="1:22" x14ac:dyDescent="0.25">
      <c r="A414">
        <v>412</v>
      </c>
      <c r="B414" t="s">
        <v>874</v>
      </c>
      <c r="C414" s="2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t="str">
        <f t="shared" si="48"/>
        <v>02:  1,000 to 4,999</v>
      </c>
      <c r="P414">
        <f t="shared" si="49"/>
        <v>668.85714285714289</v>
      </c>
      <c r="Q414">
        <f t="shared" si="50"/>
        <v>104.82089552238806</v>
      </c>
      <c r="R414" s="3">
        <f t="shared" si="51"/>
        <v>41642.25</v>
      </c>
      <c r="S414" s="3">
        <f t="shared" si="52"/>
        <v>41652.25</v>
      </c>
      <c r="T414" s="56">
        <f t="shared" si="53"/>
        <v>10</v>
      </c>
      <c r="U414" t="str">
        <f t="shared" si="54"/>
        <v>publishing</v>
      </c>
      <c r="V414" t="str">
        <f t="shared" si="55"/>
        <v>fiction</v>
      </c>
    </row>
    <row r="415" spans="1:22" x14ac:dyDescent="0.25">
      <c r="A415">
        <v>413</v>
      </c>
      <c r="B415" t="s">
        <v>876</v>
      </c>
      <c r="C415" s="2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t="str">
        <f t="shared" si="48"/>
        <v>012:  &gt; 50,000</v>
      </c>
      <c r="P415">
        <f t="shared" si="49"/>
        <v>62.072823218997364</v>
      </c>
      <c r="Q415">
        <f t="shared" si="50"/>
        <v>108.01469237832875</v>
      </c>
      <c r="R415" s="3">
        <f t="shared" si="51"/>
        <v>43431.25</v>
      </c>
      <c r="S415" s="3">
        <f t="shared" si="52"/>
        <v>43458.25</v>
      </c>
      <c r="T415" s="56">
        <f t="shared" si="53"/>
        <v>27</v>
      </c>
      <c r="U415" t="str">
        <f t="shared" si="54"/>
        <v>film &amp; video</v>
      </c>
      <c r="V415" t="str">
        <f t="shared" si="55"/>
        <v>animation</v>
      </c>
    </row>
    <row r="416" spans="1:22" x14ac:dyDescent="0.25">
      <c r="A416">
        <v>414</v>
      </c>
      <c r="B416" t="s">
        <v>878</v>
      </c>
      <c r="C416" s="2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t="str">
        <f t="shared" si="48"/>
        <v>012:  &gt; 50,000</v>
      </c>
      <c r="P416">
        <f t="shared" si="49"/>
        <v>84.699787460148784</v>
      </c>
      <c r="Q416">
        <f t="shared" si="50"/>
        <v>28.998544660724033</v>
      </c>
      <c r="R416" s="3">
        <f t="shared" si="51"/>
        <v>40288.208333333336</v>
      </c>
      <c r="S416" s="3">
        <f t="shared" si="52"/>
        <v>40296.208333333336</v>
      </c>
      <c r="T416" s="56">
        <f t="shared" si="53"/>
        <v>8</v>
      </c>
      <c r="U416" t="str">
        <f t="shared" si="54"/>
        <v>food</v>
      </c>
      <c r="V416" t="str">
        <f t="shared" si="55"/>
        <v>food trucks</v>
      </c>
    </row>
    <row r="417" spans="1:22" x14ac:dyDescent="0.25">
      <c r="A417">
        <v>415</v>
      </c>
      <c r="B417" t="s">
        <v>880</v>
      </c>
      <c r="C417" s="2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t="str">
        <f t="shared" si="48"/>
        <v>012:  &gt; 50,000</v>
      </c>
      <c r="P417">
        <f t="shared" si="49"/>
        <v>11.059030837004405</v>
      </c>
      <c r="Q417">
        <f t="shared" si="50"/>
        <v>30.028708133971293</v>
      </c>
      <c r="R417" s="3">
        <f t="shared" si="51"/>
        <v>40921.25</v>
      </c>
      <c r="S417" s="3">
        <f t="shared" si="52"/>
        <v>40938.25</v>
      </c>
      <c r="T417" s="56">
        <f t="shared" si="53"/>
        <v>17</v>
      </c>
      <c r="U417" t="str">
        <f t="shared" si="54"/>
        <v>theater</v>
      </c>
      <c r="V417" t="str">
        <f t="shared" si="55"/>
        <v>plays</v>
      </c>
    </row>
    <row r="418" spans="1:22" ht="31.5" x14ac:dyDescent="0.25">
      <c r="A418">
        <v>416</v>
      </c>
      <c r="B418" t="s">
        <v>882</v>
      </c>
      <c r="C418" s="2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t="str">
        <f t="shared" si="48"/>
        <v>012:  &gt; 50,000</v>
      </c>
      <c r="P418">
        <f t="shared" si="49"/>
        <v>43.838781575037146</v>
      </c>
      <c r="Q418">
        <f t="shared" si="50"/>
        <v>41.005559416261292</v>
      </c>
      <c r="R418" s="3">
        <f t="shared" si="51"/>
        <v>40560.25</v>
      </c>
      <c r="S418" s="3">
        <f t="shared" si="52"/>
        <v>40569.25</v>
      </c>
      <c r="T418" s="56">
        <f t="shared" si="53"/>
        <v>9</v>
      </c>
      <c r="U418" t="str">
        <f t="shared" si="54"/>
        <v>film &amp; video</v>
      </c>
      <c r="V418" t="str">
        <f t="shared" si="55"/>
        <v>documentary</v>
      </c>
    </row>
    <row r="419" spans="1:22" x14ac:dyDescent="0.25">
      <c r="A419">
        <v>417</v>
      </c>
      <c r="B419" t="s">
        <v>884</v>
      </c>
      <c r="C419" s="2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t="str">
        <f t="shared" si="48"/>
        <v>02:  1,000 to 4,999</v>
      </c>
      <c r="P419">
        <f t="shared" si="49"/>
        <v>55.470588235294116</v>
      </c>
      <c r="Q419">
        <f t="shared" si="50"/>
        <v>62.866666666666667</v>
      </c>
      <c r="R419" s="3">
        <f t="shared" si="51"/>
        <v>43407.208333333328</v>
      </c>
      <c r="S419" s="3">
        <f t="shared" si="52"/>
        <v>43431.25</v>
      </c>
      <c r="T419" s="56">
        <f t="shared" si="53"/>
        <v>24</v>
      </c>
      <c r="U419" t="str">
        <f t="shared" si="54"/>
        <v>theater</v>
      </c>
      <c r="V419" t="str">
        <f t="shared" si="55"/>
        <v>plays</v>
      </c>
    </row>
    <row r="420" spans="1:22" x14ac:dyDescent="0.25">
      <c r="A420">
        <v>418</v>
      </c>
      <c r="B420" t="s">
        <v>105</v>
      </c>
      <c r="C420" s="2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t="str">
        <f t="shared" si="48"/>
        <v>012:  &gt; 50,000</v>
      </c>
      <c r="P420">
        <f t="shared" si="49"/>
        <v>57.399511301160658</v>
      </c>
      <c r="Q420">
        <f t="shared" si="50"/>
        <v>47.005002501250623</v>
      </c>
      <c r="R420" s="3">
        <f t="shared" si="51"/>
        <v>41035.208333333336</v>
      </c>
      <c r="S420" s="3">
        <f t="shared" si="52"/>
        <v>41036.208333333336</v>
      </c>
      <c r="T420" s="56">
        <f t="shared" si="53"/>
        <v>1</v>
      </c>
      <c r="U420" t="str">
        <f t="shared" si="54"/>
        <v>film &amp; video</v>
      </c>
      <c r="V420" t="str">
        <f t="shared" si="55"/>
        <v>documentary</v>
      </c>
    </row>
    <row r="421" spans="1:22" x14ac:dyDescent="0.25">
      <c r="A421">
        <v>419</v>
      </c>
      <c r="B421" t="s">
        <v>887</v>
      </c>
      <c r="C421" s="2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t="str">
        <f t="shared" si="48"/>
        <v>012:  &gt; 50,000</v>
      </c>
      <c r="P421">
        <f t="shared" si="49"/>
        <v>123.43497363796135</v>
      </c>
      <c r="Q421">
        <f t="shared" si="50"/>
        <v>26.997693638285604</v>
      </c>
      <c r="R421" s="3">
        <f t="shared" si="51"/>
        <v>40899.25</v>
      </c>
      <c r="S421" s="3">
        <f t="shared" si="52"/>
        <v>40905.25</v>
      </c>
      <c r="T421" s="56">
        <f t="shared" si="53"/>
        <v>6</v>
      </c>
      <c r="U421" t="str">
        <f t="shared" si="54"/>
        <v>technology</v>
      </c>
      <c r="V421" t="str">
        <f t="shared" si="55"/>
        <v>web</v>
      </c>
    </row>
    <row r="422" spans="1:22" x14ac:dyDescent="0.25">
      <c r="A422">
        <v>420</v>
      </c>
      <c r="B422" t="s">
        <v>889</v>
      </c>
      <c r="C422" s="2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t="str">
        <f t="shared" si="48"/>
        <v>03:  5,000 to 9,999</v>
      </c>
      <c r="P422">
        <f t="shared" si="49"/>
        <v>128.46</v>
      </c>
      <c r="Q422">
        <f t="shared" si="50"/>
        <v>68.329787234042556</v>
      </c>
      <c r="R422" s="3">
        <f t="shared" si="51"/>
        <v>42911.208333333328</v>
      </c>
      <c r="S422" s="3">
        <f t="shared" si="52"/>
        <v>42925.208333333328</v>
      </c>
      <c r="T422" s="56">
        <f t="shared" si="53"/>
        <v>14</v>
      </c>
      <c r="U422" t="str">
        <f t="shared" si="54"/>
        <v>theater</v>
      </c>
      <c r="V422" t="str">
        <f t="shared" si="55"/>
        <v>plays</v>
      </c>
    </row>
    <row r="423" spans="1:22" x14ac:dyDescent="0.25">
      <c r="A423">
        <v>421</v>
      </c>
      <c r="B423" t="s">
        <v>891</v>
      </c>
      <c r="C423" s="2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t="str">
        <f t="shared" si="48"/>
        <v>03:  5,000 to 9,999</v>
      </c>
      <c r="P423">
        <f t="shared" si="49"/>
        <v>63.989361702127653</v>
      </c>
      <c r="Q423">
        <f t="shared" si="50"/>
        <v>50.974576271186443</v>
      </c>
      <c r="R423" s="3">
        <f t="shared" si="51"/>
        <v>42915.208333333328</v>
      </c>
      <c r="S423" s="3">
        <f t="shared" si="52"/>
        <v>42945.208333333328</v>
      </c>
      <c r="T423" s="56">
        <f t="shared" si="53"/>
        <v>30</v>
      </c>
      <c r="U423" t="str">
        <f t="shared" si="54"/>
        <v>technology</v>
      </c>
      <c r="V423" t="str">
        <f t="shared" si="55"/>
        <v>wearables</v>
      </c>
    </row>
    <row r="424" spans="1:22" ht="31.5" x14ac:dyDescent="0.25">
      <c r="A424">
        <v>422</v>
      </c>
      <c r="B424" t="s">
        <v>893</v>
      </c>
      <c r="C424" s="2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t="str">
        <f t="shared" si="48"/>
        <v>03:  5,000 to 9,999</v>
      </c>
      <c r="P424">
        <f t="shared" si="49"/>
        <v>127.29885057471265</v>
      </c>
      <c r="Q424">
        <f t="shared" si="50"/>
        <v>54.024390243902438</v>
      </c>
      <c r="R424" s="3">
        <f t="shared" si="51"/>
        <v>40285.208333333336</v>
      </c>
      <c r="S424" s="3">
        <f t="shared" si="52"/>
        <v>40305.208333333336</v>
      </c>
      <c r="T424" s="56">
        <f t="shared" si="53"/>
        <v>20</v>
      </c>
      <c r="U424" t="str">
        <f t="shared" si="54"/>
        <v>theater</v>
      </c>
      <c r="V424" t="str">
        <f t="shared" si="55"/>
        <v>plays</v>
      </c>
    </row>
    <row r="425" spans="1:22" x14ac:dyDescent="0.25">
      <c r="A425">
        <v>423</v>
      </c>
      <c r="B425" t="s">
        <v>895</v>
      </c>
      <c r="C425" s="2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t="str">
        <f t="shared" si="48"/>
        <v>012:  &gt; 50,000</v>
      </c>
      <c r="P425">
        <f t="shared" si="49"/>
        <v>10.638024357239512</v>
      </c>
      <c r="Q425">
        <f t="shared" si="50"/>
        <v>97.055555555555557</v>
      </c>
      <c r="R425" s="3">
        <f t="shared" si="51"/>
        <v>40808.208333333336</v>
      </c>
      <c r="S425" s="3">
        <f t="shared" si="52"/>
        <v>40810.208333333336</v>
      </c>
      <c r="T425" s="56">
        <f t="shared" si="53"/>
        <v>2</v>
      </c>
      <c r="U425" t="str">
        <f t="shared" si="54"/>
        <v>food</v>
      </c>
      <c r="V425" t="str">
        <f t="shared" si="55"/>
        <v>food trucks</v>
      </c>
    </row>
    <row r="426" spans="1:22" x14ac:dyDescent="0.25">
      <c r="A426">
        <v>424</v>
      </c>
      <c r="B426" t="s">
        <v>897</v>
      </c>
      <c r="C426" s="2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t="str">
        <f t="shared" si="48"/>
        <v>03:  5,000 to 9,999</v>
      </c>
      <c r="P426">
        <f t="shared" si="49"/>
        <v>40.470588235294116</v>
      </c>
      <c r="Q426">
        <f t="shared" si="50"/>
        <v>24.867469879518072</v>
      </c>
      <c r="R426" s="3">
        <f t="shared" si="51"/>
        <v>43208.208333333328</v>
      </c>
      <c r="S426" s="3">
        <f t="shared" si="52"/>
        <v>43214.208333333328</v>
      </c>
      <c r="T426" s="56">
        <f t="shared" si="53"/>
        <v>6</v>
      </c>
      <c r="U426" t="str">
        <f t="shared" si="54"/>
        <v>music</v>
      </c>
      <c r="V426" t="str">
        <f t="shared" si="55"/>
        <v>indie rock</v>
      </c>
    </row>
    <row r="427" spans="1:22" x14ac:dyDescent="0.25">
      <c r="A427">
        <v>425</v>
      </c>
      <c r="B427" t="s">
        <v>899</v>
      </c>
      <c r="C427" s="2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t="str">
        <f t="shared" si="48"/>
        <v>02:  1,000 to 4,999</v>
      </c>
      <c r="P427">
        <f t="shared" si="49"/>
        <v>287.66666666666663</v>
      </c>
      <c r="Q427">
        <f t="shared" si="50"/>
        <v>84.423913043478265</v>
      </c>
      <c r="R427" s="3">
        <f t="shared" si="51"/>
        <v>42213.208333333328</v>
      </c>
      <c r="S427" s="3">
        <f t="shared" si="52"/>
        <v>42219.208333333328</v>
      </c>
      <c r="T427" s="56">
        <f t="shared" si="53"/>
        <v>6</v>
      </c>
      <c r="U427" t="str">
        <f t="shared" si="54"/>
        <v>photography</v>
      </c>
      <c r="V427" t="str">
        <f t="shared" si="55"/>
        <v>photography books</v>
      </c>
    </row>
    <row r="428" spans="1:22" x14ac:dyDescent="0.25">
      <c r="A428">
        <v>426</v>
      </c>
      <c r="B428" t="s">
        <v>901</v>
      </c>
      <c r="C428" s="2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t="str">
        <f t="shared" si="48"/>
        <v>02:  1,000 to 4,999</v>
      </c>
      <c r="P428">
        <f t="shared" si="49"/>
        <v>572.94444444444446</v>
      </c>
      <c r="Q428">
        <f t="shared" si="50"/>
        <v>47.091324200913242</v>
      </c>
      <c r="R428" s="3">
        <f t="shared" si="51"/>
        <v>41332.25</v>
      </c>
      <c r="S428" s="3">
        <f t="shared" si="52"/>
        <v>41339.25</v>
      </c>
      <c r="T428" s="56">
        <f t="shared" si="53"/>
        <v>7</v>
      </c>
      <c r="U428" t="str">
        <f t="shared" si="54"/>
        <v>theater</v>
      </c>
      <c r="V428" t="str">
        <f t="shared" si="55"/>
        <v>plays</v>
      </c>
    </row>
    <row r="429" spans="1:22" x14ac:dyDescent="0.25">
      <c r="A429">
        <v>427</v>
      </c>
      <c r="B429" t="s">
        <v>903</v>
      </c>
      <c r="C429" s="2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t="str">
        <f t="shared" si="48"/>
        <v>012:  &gt; 50,000</v>
      </c>
      <c r="P429">
        <f t="shared" si="49"/>
        <v>112.90429799426933</v>
      </c>
      <c r="Q429">
        <f t="shared" si="50"/>
        <v>77.996041171813147</v>
      </c>
      <c r="R429" s="3">
        <f t="shared" si="51"/>
        <v>41895.208333333336</v>
      </c>
      <c r="S429" s="3">
        <f t="shared" si="52"/>
        <v>41927.208333333336</v>
      </c>
      <c r="T429" s="56">
        <f t="shared" si="53"/>
        <v>32</v>
      </c>
      <c r="U429" t="str">
        <f t="shared" si="54"/>
        <v>theater</v>
      </c>
      <c r="V429" t="str">
        <f t="shared" si="55"/>
        <v>plays</v>
      </c>
    </row>
    <row r="430" spans="1:22" x14ac:dyDescent="0.25">
      <c r="A430">
        <v>428</v>
      </c>
      <c r="B430" t="s">
        <v>905</v>
      </c>
      <c r="C430" s="2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t="str">
        <f t="shared" si="48"/>
        <v>012:  &gt; 50,000</v>
      </c>
      <c r="P430">
        <f t="shared" si="49"/>
        <v>46.387573964497044</v>
      </c>
      <c r="Q430">
        <f t="shared" si="50"/>
        <v>62.967871485943775</v>
      </c>
      <c r="R430" s="3">
        <f t="shared" si="51"/>
        <v>40585.25</v>
      </c>
      <c r="S430" s="3">
        <f t="shared" si="52"/>
        <v>40592.25</v>
      </c>
      <c r="T430" s="56">
        <f t="shared" si="53"/>
        <v>7</v>
      </c>
      <c r="U430" t="str">
        <f t="shared" si="54"/>
        <v>film &amp; video</v>
      </c>
      <c r="V430" t="str">
        <f t="shared" si="55"/>
        <v>animation</v>
      </c>
    </row>
    <row r="431" spans="1:22" x14ac:dyDescent="0.25">
      <c r="A431">
        <v>429</v>
      </c>
      <c r="B431" t="s">
        <v>907</v>
      </c>
      <c r="C431" s="2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t="str">
        <f t="shared" si="48"/>
        <v>012:  &gt; 50,000</v>
      </c>
      <c r="P431">
        <f t="shared" si="49"/>
        <v>90.675916230366497</v>
      </c>
      <c r="Q431">
        <f t="shared" si="50"/>
        <v>81.006080449017773</v>
      </c>
      <c r="R431" s="3">
        <f t="shared" si="51"/>
        <v>41680.25</v>
      </c>
      <c r="S431" s="3">
        <f t="shared" si="52"/>
        <v>41708.208333333336</v>
      </c>
      <c r="T431" s="56">
        <f t="shared" si="53"/>
        <v>28</v>
      </c>
      <c r="U431" t="str">
        <f t="shared" si="54"/>
        <v>photography</v>
      </c>
      <c r="V431" t="str">
        <f t="shared" si="55"/>
        <v>photography books</v>
      </c>
    </row>
    <row r="432" spans="1:22" x14ac:dyDescent="0.25">
      <c r="A432">
        <v>430</v>
      </c>
      <c r="B432" t="s">
        <v>909</v>
      </c>
      <c r="C432" s="2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t="str">
        <f t="shared" si="48"/>
        <v>03:  5,000 to 9,999</v>
      </c>
      <c r="P432">
        <f t="shared" si="49"/>
        <v>67.740740740740748</v>
      </c>
      <c r="Q432">
        <f t="shared" si="50"/>
        <v>65.321428571428569</v>
      </c>
      <c r="R432" s="3">
        <f t="shared" si="51"/>
        <v>43737.208333333328</v>
      </c>
      <c r="S432" s="3">
        <f t="shared" si="52"/>
        <v>43771.208333333328</v>
      </c>
      <c r="T432" s="56">
        <f t="shared" si="53"/>
        <v>34</v>
      </c>
      <c r="U432" t="str">
        <f t="shared" si="54"/>
        <v>theater</v>
      </c>
      <c r="V432" t="str">
        <f t="shared" si="55"/>
        <v>plays</v>
      </c>
    </row>
    <row r="433" spans="1:22" x14ac:dyDescent="0.25">
      <c r="A433">
        <v>431</v>
      </c>
      <c r="B433" t="s">
        <v>911</v>
      </c>
      <c r="C433" s="2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t="str">
        <f t="shared" si="48"/>
        <v>03:  5,000 to 9,999</v>
      </c>
      <c r="P433">
        <f t="shared" si="49"/>
        <v>192.49019607843135</v>
      </c>
      <c r="Q433">
        <f t="shared" si="50"/>
        <v>104.43617021276596</v>
      </c>
      <c r="R433" s="3">
        <f t="shared" si="51"/>
        <v>43273.208333333328</v>
      </c>
      <c r="S433" s="3">
        <f t="shared" si="52"/>
        <v>43290.208333333328</v>
      </c>
      <c r="T433" s="56">
        <f t="shared" si="53"/>
        <v>17</v>
      </c>
      <c r="U433" t="str">
        <f t="shared" si="54"/>
        <v>theater</v>
      </c>
      <c r="V433" t="str">
        <f t="shared" si="55"/>
        <v>plays</v>
      </c>
    </row>
    <row r="434" spans="1:22" x14ac:dyDescent="0.25">
      <c r="A434">
        <v>432</v>
      </c>
      <c r="B434" t="s">
        <v>913</v>
      </c>
      <c r="C434" s="2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t="str">
        <f t="shared" si="48"/>
        <v>03:  5,000 to 9,999</v>
      </c>
      <c r="P434">
        <f t="shared" si="49"/>
        <v>82.714285714285722</v>
      </c>
      <c r="Q434">
        <f t="shared" si="50"/>
        <v>69.989010989010993</v>
      </c>
      <c r="R434" s="3">
        <f t="shared" si="51"/>
        <v>41761.208333333336</v>
      </c>
      <c r="S434" s="3">
        <f t="shared" si="52"/>
        <v>41781.208333333336</v>
      </c>
      <c r="T434" s="56">
        <f t="shared" si="53"/>
        <v>20</v>
      </c>
      <c r="U434" t="str">
        <f t="shared" si="54"/>
        <v>theater</v>
      </c>
      <c r="V434" t="str">
        <f t="shared" si="55"/>
        <v>plays</v>
      </c>
    </row>
    <row r="435" spans="1:22" x14ac:dyDescent="0.25">
      <c r="A435">
        <v>433</v>
      </c>
      <c r="B435" t="s">
        <v>915</v>
      </c>
      <c r="C435" s="2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t="str">
        <f t="shared" si="48"/>
        <v>012:  &gt; 50,000</v>
      </c>
      <c r="P435">
        <f t="shared" si="49"/>
        <v>54.163920922570021</v>
      </c>
      <c r="Q435">
        <f t="shared" si="50"/>
        <v>83.023989898989896</v>
      </c>
      <c r="R435" s="3">
        <f t="shared" si="51"/>
        <v>41603.25</v>
      </c>
      <c r="S435" s="3">
        <f t="shared" si="52"/>
        <v>41619.25</v>
      </c>
      <c r="T435" s="56">
        <f t="shared" si="53"/>
        <v>16</v>
      </c>
      <c r="U435" t="str">
        <f t="shared" si="54"/>
        <v>film &amp; video</v>
      </c>
      <c r="V435" t="str">
        <f t="shared" si="55"/>
        <v>documentary</v>
      </c>
    </row>
    <row r="436" spans="1:22" x14ac:dyDescent="0.25">
      <c r="A436">
        <v>434</v>
      </c>
      <c r="B436" t="s">
        <v>917</v>
      </c>
      <c r="C436" s="2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t="str">
        <f t="shared" si="48"/>
        <v>03:  5,000 to 9,999</v>
      </c>
      <c r="P436">
        <f t="shared" si="49"/>
        <v>16.722222222222221</v>
      </c>
      <c r="Q436">
        <f t="shared" si="50"/>
        <v>90.3</v>
      </c>
      <c r="R436" s="3">
        <f t="shared" si="51"/>
        <v>42705.25</v>
      </c>
      <c r="S436" s="3">
        <f t="shared" si="52"/>
        <v>42719.25</v>
      </c>
      <c r="T436" s="56">
        <f t="shared" si="53"/>
        <v>14</v>
      </c>
      <c r="U436" t="str">
        <f t="shared" si="54"/>
        <v>theater</v>
      </c>
      <c r="V436" t="str">
        <f t="shared" si="55"/>
        <v>plays</v>
      </c>
    </row>
    <row r="437" spans="1:22" x14ac:dyDescent="0.25">
      <c r="A437">
        <v>435</v>
      </c>
      <c r="B437" t="s">
        <v>919</v>
      </c>
      <c r="C437" s="2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t="str">
        <f t="shared" si="48"/>
        <v>012:  &gt; 50,000</v>
      </c>
      <c r="P437">
        <f t="shared" si="49"/>
        <v>116.87664041994749</v>
      </c>
      <c r="Q437">
        <f t="shared" si="50"/>
        <v>103.98131932282546</v>
      </c>
      <c r="R437" s="3">
        <f t="shared" si="51"/>
        <v>41988.25</v>
      </c>
      <c r="S437" s="3">
        <f t="shared" si="52"/>
        <v>42000.25</v>
      </c>
      <c r="T437" s="56">
        <f t="shared" si="53"/>
        <v>12</v>
      </c>
      <c r="U437" t="str">
        <f t="shared" si="54"/>
        <v>theater</v>
      </c>
      <c r="V437" t="str">
        <f t="shared" si="55"/>
        <v>plays</v>
      </c>
    </row>
    <row r="438" spans="1:22" x14ac:dyDescent="0.25">
      <c r="A438">
        <v>436</v>
      </c>
      <c r="B438" t="s">
        <v>921</v>
      </c>
      <c r="C438" s="2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t="str">
        <f t="shared" si="48"/>
        <v>02:  1,000 to 4,999</v>
      </c>
      <c r="P438">
        <f t="shared" si="49"/>
        <v>1052.1538461538462</v>
      </c>
      <c r="Q438">
        <f t="shared" si="50"/>
        <v>54.931726907630519</v>
      </c>
      <c r="R438" s="3">
        <f t="shared" si="51"/>
        <v>43575.208333333328</v>
      </c>
      <c r="S438" s="3">
        <f t="shared" si="52"/>
        <v>43576.208333333328</v>
      </c>
      <c r="T438" s="56">
        <f t="shared" si="53"/>
        <v>1</v>
      </c>
      <c r="U438" t="str">
        <f t="shared" si="54"/>
        <v>music</v>
      </c>
      <c r="V438" t="str">
        <f t="shared" si="55"/>
        <v>jazz</v>
      </c>
    </row>
    <row r="439" spans="1:22" x14ac:dyDescent="0.25">
      <c r="A439">
        <v>437</v>
      </c>
      <c r="B439" t="s">
        <v>923</v>
      </c>
      <c r="C439" s="2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t="str">
        <f t="shared" si="48"/>
        <v>03:  5,000 to 9,999</v>
      </c>
      <c r="P439">
        <f t="shared" si="49"/>
        <v>123.07407407407408</v>
      </c>
      <c r="Q439">
        <f t="shared" si="50"/>
        <v>51.921875</v>
      </c>
      <c r="R439" s="3">
        <f t="shared" si="51"/>
        <v>42260.208333333328</v>
      </c>
      <c r="S439" s="3">
        <f t="shared" si="52"/>
        <v>42263.208333333328</v>
      </c>
      <c r="T439" s="56">
        <f t="shared" si="53"/>
        <v>3</v>
      </c>
      <c r="U439" t="str">
        <f t="shared" si="54"/>
        <v>film &amp; video</v>
      </c>
      <c r="V439" t="str">
        <f t="shared" si="55"/>
        <v>animation</v>
      </c>
    </row>
    <row r="440" spans="1:22" ht="31.5" x14ac:dyDescent="0.25">
      <c r="A440">
        <v>438</v>
      </c>
      <c r="B440" t="s">
        <v>925</v>
      </c>
      <c r="C440" s="2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t="str">
        <f t="shared" si="48"/>
        <v>03:  5,000 to 9,999</v>
      </c>
      <c r="P440">
        <f t="shared" si="49"/>
        <v>178.63855421686748</v>
      </c>
      <c r="Q440">
        <f t="shared" si="50"/>
        <v>60.02834008097166</v>
      </c>
      <c r="R440" s="3">
        <f t="shared" si="51"/>
        <v>41337.25</v>
      </c>
      <c r="S440" s="3">
        <f t="shared" si="52"/>
        <v>41367.208333333336</v>
      </c>
      <c r="T440" s="56">
        <f t="shared" si="53"/>
        <v>30</v>
      </c>
      <c r="U440" t="str">
        <f t="shared" si="54"/>
        <v>theater</v>
      </c>
      <c r="V440" t="str">
        <f t="shared" si="55"/>
        <v>plays</v>
      </c>
    </row>
    <row r="441" spans="1:22" x14ac:dyDescent="0.25">
      <c r="A441">
        <v>439</v>
      </c>
      <c r="B441" t="s">
        <v>927</v>
      </c>
      <c r="C441" s="2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t="str">
        <f t="shared" si="48"/>
        <v>07:  25,000 to 29,999</v>
      </c>
      <c r="P441">
        <f t="shared" si="49"/>
        <v>355.28169014084506</v>
      </c>
      <c r="Q441">
        <f t="shared" si="50"/>
        <v>44.003488879197555</v>
      </c>
      <c r="R441" s="3">
        <f t="shared" si="51"/>
        <v>42680.208333333328</v>
      </c>
      <c r="S441" s="3">
        <f t="shared" si="52"/>
        <v>42687.25</v>
      </c>
      <c r="T441" s="56">
        <f t="shared" si="53"/>
        <v>7</v>
      </c>
      <c r="U441" t="str">
        <f t="shared" si="54"/>
        <v>film &amp; video</v>
      </c>
      <c r="V441" t="str">
        <f t="shared" si="55"/>
        <v>science fiction</v>
      </c>
    </row>
    <row r="442" spans="1:22" x14ac:dyDescent="0.25">
      <c r="A442">
        <v>440</v>
      </c>
      <c r="B442" t="s">
        <v>929</v>
      </c>
      <c r="C442" s="2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t="str">
        <f t="shared" si="48"/>
        <v>012:  &gt; 50,000</v>
      </c>
      <c r="P442">
        <f t="shared" si="49"/>
        <v>161.90634146341463</v>
      </c>
      <c r="Q442">
        <f t="shared" si="50"/>
        <v>53.003513254551258</v>
      </c>
      <c r="R442" s="3">
        <f t="shared" si="51"/>
        <v>42916.208333333328</v>
      </c>
      <c r="S442" s="3">
        <f t="shared" si="52"/>
        <v>42926.208333333328</v>
      </c>
      <c r="T442" s="56">
        <f t="shared" si="53"/>
        <v>10</v>
      </c>
      <c r="U442" t="str">
        <f t="shared" si="54"/>
        <v>film &amp; video</v>
      </c>
      <c r="V442" t="str">
        <f t="shared" si="55"/>
        <v>television</v>
      </c>
    </row>
    <row r="443" spans="1:22" x14ac:dyDescent="0.25">
      <c r="A443">
        <v>441</v>
      </c>
      <c r="B443" t="s">
        <v>931</v>
      </c>
      <c r="C443" s="2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t="str">
        <f t="shared" si="48"/>
        <v>03:  5,000 to 9,999</v>
      </c>
      <c r="P443">
        <f t="shared" si="49"/>
        <v>24.914285714285715</v>
      </c>
      <c r="Q443">
        <f t="shared" si="50"/>
        <v>54.5</v>
      </c>
      <c r="R443" s="3">
        <f t="shared" si="51"/>
        <v>41025.208333333336</v>
      </c>
      <c r="S443" s="3">
        <f t="shared" si="52"/>
        <v>41053.208333333336</v>
      </c>
      <c r="T443" s="56">
        <f t="shared" si="53"/>
        <v>28</v>
      </c>
      <c r="U443" t="str">
        <f t="shared" si="54"/>
        <v>technology</v>
      </c>
      <c r="V443" t="str">
        <f t="shared" si="55"/>
        <v>wearables</v>
      </c>
    </row>
    <row r="444" spans="1:22" x14ac:dyDescent="0.25">
      <c r="A444">
        <v>442</v>
      </c>
      <c r="B444" t="s">
        <v>933</v>
      </c>
      <c r="C444" s="2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t="str">
        <f t="shared" si="48"/>
        <v>03:  5,000 to 9,999</v>
      </c>
      <c r="P444">
        <f t="shared" si="49"/>
        <v>198.72222222222223</v>
      </c>
      <c r="Q444">
        <f t="shared" si="50"/>
        <v>75.04195804195804</v>
      </c>
      <c r="R444" s="3">
        <f t="shared" si="51"/>
        <v>42980.208333333328</v>
      </c>
      <c r="S444" s="3">
        <f t="shared" si="52"/>
        <v>42996.208333333328</v>
      </c>
      <c r="T444" s="56">
        <f t="shared" si="53"/>
        <v>16</v>
      </c>
      <c r="U444" t="str">
        <f t="shared" si="54"/>
        <v>theater</v>
      </c>
      <c r="V444" t="str">
        <f t="shared" si="55"/>
        <v>plays</v>
      </c>
    </row>
    <row r="445" spans="1:22" x14ac:dyDescent="0.25">
      <c r="A445">
        <v>443</v>
      </c>
      <c r="B445" t="s">
        <v>935</v>
      </c>
      <c r="C445" s="2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t="str">
        <f t="shared" si="48"/>
        <v>03:  5,000 to 9,999</v>
      </c>
      <c r="P445">
        <f t="shared" si="49"/>
        <v>34.752688172043008</v>
      </c>
      <c r="Q445">
        <f t="shared" si="50"/>
        <v>35.911111111111111</v>
      </c>
      <c r="R445" s="3">
        <f t="shared" si="51"/>
        <v>40451.208333333336</v>
      </c>
      <c r="S445" s="3">
        <f t="shared" si="52"/>
        <v>40470.208333333336</v>
      </c>
      <c r="T445" s="56">
        <f t="shared" si="53"/>
        <v>19</v>
      </c>
      <c r="U445" t="str">
        <f t="shared" si="54"/>
        <v>theater</v>
      </c>
      <c r="V445" t="str">
        <f t="shared" si="55"/>
        <v>plays</v>
      </c>
    </row>
    <row r="446" spans="1:22" x14ac:dyDescent="0.25">
      <c r="A446">
        <v>444</v>
      </c>
      <c r="B446" t="s">
        <v>748</v>
      </c>
      <c r="C446" s="2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t="str">
        <f t="shared" si="48"/>
        <v>03:  5,000 to 9,999</v>
      </c>
      <c r="P446">
        <f t="shared" si="49"/>
        <v>176.41935483870967</v>
      </c>
      <c r="Q446">
        <f t="shared" si="50"/>
        <v>36.952702702702702</v>
      </c>
      <c r="R446" s="3">
        <f t="shared" si="51"/>
        <v>40748.208333333336</v>
      </c>
      <c r="S446" s="3">
        <f t="shared" si="52"/>
        <v>40750.208333333336</v>
      </c>
      <c r="T446" s="56">
        <f t="shared" si="53"/>
        <v>2</v>
      </c>
      <c r="U446" t="str">
        <f t="shared" si="54"/>
        <v>music</v>
      </c>
      <c r="V446" t="str">
        <f t="shared" si="55"/>
        <v>indie rock</v>
      </c>
    </row>
    <row r="447" spans="1:22" ht="31.5" x14ac:dyDescent="0.25">
      <c r="A447">
        <v>445</v>
      </c>
      <c r="B447" t="s">
        <v>938</v>
      </c>
      <c r="C447" s="2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t="str">
        <f t="shared" si="48"/>
        <v>02:  1,000 to 4,999</v>
      </c>
      <c r="P447">
        <f t="shared" si="49"/>
        <v>511.38095238095235</v>
      </c>
      <c r="Q447">
        <f t="shared" si="50"/>
        <v>63.170588235294119</v>
      </c>
      <c r="R447" s="3">
        <f t="shared" si="51"/>
        <v>40515.25</v>
      </c>
      <c r="S447" s="3">
        <f t="shared" si="52"/>
        <v>40536.25</v>
      </c>
      <c r="T447" s="56">
        <f t="shared" si="53"/>
        <v>21</v>
      </c>
      <c r="U447" t="str">
        <f t="shared" si="54"/>
        <v>theater</v>
      </c>
      <c r="V447" t="str">
        <f t="shared" si="55"/>
        <v>plays</v>
      </c>
    </row>
    <row r="448" spans="1:22" x14ac:dyDescent="0.25">
      <c r="A448">
        <v>446</v>
      </c>
      <c r="B448" t="s">
        <v>940</v>
      </c>
      <c r="C448" s="2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t="str">
        <f t="shared" si="48"/>
        <v>03:  5,000 to 9,999</v>
      </c>
      <c r="P448">
        <f t="shared" si="49"/>
        <v>82.044117647058826</v>
      </c>
      <c r="Q448">
        <f t="shared" si="50"/>
        <v>29.99462365591398</v>
      </c>
      <c r="R448" s="3">
        <f t="shared" si="51"/>
        <v>41261.25</v>
      </c>
      <c r="S448" s="3">
        <f t="shared" si="52"/>
        <v>41263.25</v>
      </c>
      <c r="T448" s="56">
        <f t="shared" si="53"/>
        <v>2</v>
      </c>
      <c r="U448" t="str">
        <f t="shared" si="54"/>
        <v>technology</v>
      </c>
      <c r="V448" t="str">
        <f t="shared" si="55"/>
        <v>wearables</v>
      </c>
    </row>
    <row r="449" spans="1:22" ht="31.5" x14ac:dyDescent="0.25">
      <c r="A449">
        <v>447</v>
      </c>
      <c r="B449" t="s">
        <v>942</v>
      </c>
      <c r="C449" s="2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t="str">
        <f t="shared" si="48"/>
        <v>012:  &gt; 50,000</v>
      </c>
      <c r="P449">
        <f t="shared" si="49"/>
        <v>24.326030927835053</v>
      </c>
      <c r="Q449">
        <f t="shared" si="50"/>
        <v>86</v>
      </c>
      <c r="R449" s="3">
        <f t="shared" si="51"/>
        <v>43088.25</v>
      </c>
      <c r="S449" s="3">
        <f t="shared" si="52"/>
        <v>43104.25</v>
      </c>
      <c r="T449" s="56">
        <f t="shared" si="53"/>
        <v>16</v>
      </c>
      <c r="U449" t="str">
        <f t="shared" si="54"/>
        <v>film &amp; video</v>
      </c>
      <c r="V449" t="str">
        <f t="shared" si="55"/>
        <v>television</v>
      </c>
    </row>
    <row r="450" spans="1:22" x14ac:dyDescent="0.25">
      <c r="A450">
        <v>448</v>
      </c>
      <c r="B450" t="s">
        <v>944</v>
      </c>
      <c r="C450" s="2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t="str">
        <f t="shared" si="48"/>
        <v>012:  &gt; 50,000</v>
      </c>
      <c r="P450">
        <f t="shared" si="49"/>
        <v>50.482758620689658</v>
      </c>
      <c r="Q450">
        <f t="shared" si="50"/>
        <v>75.014876033057845</v>
      </c>
      <c r="R450" s="3">
        <f t="shared" si="51"/>
        <v>41378.208333333336</v>
      </c>
      <c r="S450" s="3">
        <f t="shared" si="52"/>
        <v>41380.208333333336</v>
      </c>
      <c r="T450" s="56">
        <f t="shared" si="53"/>
        <v>2</v>
      </c>
      <c r="U450" t="str">
        <f t="shared" si="54"/>
        <v>games</v>
      </c>
      <c r="V450" t="str">
        <f t="shared" si="55"/>
        <v>video games</v>
      </c>
    </row>
    <row r="451" spans="1:22" x14ac:dyDescent="0.25">
      <c r="A451">
        <v>449</v>
      </c>
      <c r="B451" t="s">
        <v>946</v>
      </c>
      <c r="C451" s="2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t="str">
        <f t="shared" ref="O451:O514" si="56">IF(D451&lt;1000,"01:  &lt;1,000",
IF(D451&lt;=4999,"02:  1,000 to 4,999",
IF(D451&lt;=9999,"03:  5,000 to 9,999",
IF(D451&lt;=14999,"04:  10,000 to 14,999",
IF(D451&lt;=19999,"05:  15,000 to 19,999",
IF(D451&lt;=24999,"06:  20,000 to 24,999",
IF(D451&lt;=29999,"07:  25,000 to 29,999",
IF(D451&lt;=34999,"08:  30,000 to 34,999",
IF(D451&lt;=39999,"09:  35,000 to 39,999",
IF(D451&lt;=44999,"010:  40,000 to 44,999",
IF(D451&lt;=49999,"011:  45,000 to 49,999",
"012:  &gt; 50,000")))))))))))</f>
        <v>01:  &lt;1,000</v>
      </c>
      <c r="P451">
        <f t="shared" ref="P451:P514" si="57">IFERROR((E451/D451)*100,"NA")</f>
        <v>967</v>
      </c>
      <c r="Q451">
        <f t="shared" ref="Q451:Q514" si="58">IFERROR(E451/G451,"NA")</f>
        <v>101.19767441860465</v>
      </c>
      <c r="R451" s="3">
        <f t="shared" ref="R451:R514" si="59">(J451/86400)+DATE(1970,1,1)</f>
        <v>43530.25</v>
      </c>
      <c r="S451" s="3">
        <f t="shared" ref="S451:S514" si="60">(K451/86400)+DATE(1970,1,1)</f>
        <v>43547.208333333328</v>
      </c>
      <c r="T451" s="56">
        <f t="shared" ref="T451:T514" si="61">_xlfn.DAYS(S451,R451)</f>
        <v>17</v>
      </c>
      <c r="U451" t="str">
        <f t="shared" ref="U451:U514" si="62">LEFT(N451,SEARCH("/",N451)-1)</f>
        <v>games</v>
      </c>
      <c r="V451" t="str">
        <f t="shared" ref="V451:V514" si="63">RIGHT(N451,LEN(N451)-SEARCH("/",N451))</f>
        <v>video games</v>
      </c>
    </row>
    <row r="452" spans="1:22" x14ac:dyDescent="0.25">
      <c r="A452">
        <v>450</v>
      </c>
      <c r="B452" t="s">
        <v>948</v>
      </c>
      <c r="C452" s="2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t="str">
        <f t="shared" si="56"/>
        <v>01:  &lt;1,000</v>
      </c>
      <c r="P452">
        <f t="shared" si="57"/>
        <v>4</v>
      </c>
      <c r="Q452">
        <f t="shared" si="58"/>
        <v>4</v>
      </c>
      <c r="R452" s="3">
        <f t="shared" si="59"/>
        <v>43394.208333333328</v>
      </c>
      <c r="S452" s="3">
        <f t="shared" si="60"/>
        <v>43417.25</v>
      </c>
      <c r="T452" s="56">
        <f t="shared" si="61"/>
        <v>23</v>
      </c>
      <c r="U452" t="str">
        <f t="shared" si="62"/>
        <v>film &amp; video</v>
      </c>
      <c r="V452" t="str">
        <f t="shared" si="63"/>
        <v>animation</v>
      </c>
    </row>
    <row r="453" spans="1:22" x14ac:dyDescent="0.25">
      <c r="A453">
        <v>451</v>
      </c>
      <c r="B453" t="s">
        <v>950</v>
      </c>
      <c r="C453" s="2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t="str">
        <f t="shared" si="56"/>
        <v>012:  &gt; 50,000</v>
      </c>
      <c r="P453">
        <f t="shared" si="57"/>
        <v>122.84501347708894</v>
      </c>
      <c r="Q453">
        <f t="shared" si="58"/>
        <v>29.001272669424118</v>
      </c>
      <c r="R453" s="3">
        <f t="shared" si="59"/>
        <v>42935.208333333328</v>
      </c>
      <c r="S453" s="3">
        <f t="shared" si="60"/>
        <v>42966.208333333328</v>
      </c>
      <c r="T453" s="56">
        <f t="shared" si="61"/>
        <v>31</v>
      </c>
      <c r="U453" t="str">
        <f t="shared" si="62"/>
        <v>music</v>
      </c>
      <c r="V453" t="str">
        <f t="shared" si="63"/>
        <v>rock</v>
      </c>
    </row>
    <row r="454" spans="1:22" ht="31.5" x14ac:dyDescent="0.25">
      <c r="A454">
        <v>452</v>
      </c>
      <c r="B454" t="s">
        <v>952</v>
      </c>
      <c r="C454" s="2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t="str">
        <f t="shared" si="56"/>
        <v>02:  1,000 to 4,999</v>
      </c>
      <c r="P454">
        <f t="shared" si="57"/>
        <v>63.4375</v>
      </c>
      <c r="Q454">
        <f t="shared" si="58"/>
        <v>98.225806451612897</v>
      </c>
      <c r="R454" s="3">
        <f t="shared" si="59"/>
        <v>40365.208333333336</v>
      </c>
      <c r="S454" s="3">
        <f t="shared" si="60"/>
        <v>40366.208333333336</v>
      </c>
      <c r="T454" s="56">
        <f t="shared" si="61"/>
        <v>1</v>
      </c>
      <c r="U454" t="str">
        <f t="shared" si="62"/>
        <v>film &amp; video</v>
      </c>
      <c r="V454" t="str">
        <f t="shared" si="63"/>
        <v>drama</v>
      </c>
    </row>
    <row r="455" spans="1:22" ht="31.5" x14ac:dyDescent="0.25">
      <c r="A455">
        <v>453</v>
      </c>
      <c r="B455" t="s">
        <v>954</v>
      </c>
      <c r="C455" s="2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t="str">
        <f t="shared" si="56"/>
        <v>012:  &gt; 50,000</v>
      </c>
      <c r="P455">
        <f t="shared" si="57"/>
        <v>56.331688596491226</v>
      </c>
      <c r="Q455">
        <f t="shared" si="58"/>
        <v>87.001693480101608</v>
      </c>
      <c r="R455" s="3">
        <f t="shared" si="59"/>
        <v>42705.25</v>
      </c>
      <c r="S455" s="3">
        <f t="shared" si="60"/>
        <v>42746.25</v>
      </c>
      <c r="T455" s="56">
        <f t="shared" si="61"/>
        <v>41</v>
      </c>
      <c r="U455" t="str">
        <f t="shared" si="62"/>
        <v>film &amp; video</v>
      </c>
      <c r="V455" t="str">
        <f t="shared" si="63"/>
        <v>science fiction</v>
      </c>
    </row>
    <row r="456" spans="1:22" x14ac:dyDescent="0.25">
      <c r="A456">
        <v>454</v>
      </c>
      <c r="B456" t="s">
        <v>956</v>
      </c>
      <c r="C456" s="2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t="str">
        <f t="shared" si="56"/>
        <v>02:  1,000 to 4,999</v>
      </c>
      <c r="P456">
        <f t="shared" si="57"/>
        <v>44.074999999999996</v>
      </c>
      <c r="Q456">
        <f t="shared" si="58"/>
        <v>45.205128205128204</v>
      </c>
      <c r="R456" s="3">
        <f t="shared" si="59"/>
        <v>41568.208333333336</v>
      </c>
      <c r="S456" s="3">
        <f t="shared" si="60"/>
        <v>41604.25</v>
      </c>
      <c r="T456" s="56">
        <f t="shared" si="61"/>
        <v>36</v>
      </c>
      <c r="U456" t="str">
        <f t="shared" si="62"/>
        <v>film &amp; video</v>
      </c>
      <c r="V456" t="str">
        <f t="shared" si="63"/>
        <v>drama</v>
      </c>
    </row>
    <row r="457" spans="1:22" x14ac:dyDescent="0.25">
      <c r="A457">
        <v>455</v>
      </c>
      <c r="B457" t="s">
        <v>958</v>
      </c>
      <c r="C457" s="2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t="str">
        <f t="shared" si="56"/>
        <v>012:  &gt; 50,000</v>
      </c>
      <c r="P457">
        <f t="shared" si="57"/>
        <v>118.37253218884121</v>
      </c>
      <c r="Q457">
        <f t="shared" si="58"/>
        <v>37.001341561577675</v>
      </c>
      <c r="R457" s="3">
        <f t="shared" si="59"/>
        <v>40809.208333333336</v>
      </c>
      <c r="S457" s="3">
        <f t="shared" si="60"/>
        <v>40832.208333333336</v>
      </c>
      <c r="T457" s="56">
        <f t="shared" si="61"/>
        <v>23</v>
      </c>
      <c r="U457" t="str">
        <f t="shared" si="62"/>
        <v>theater</v>
      </c>
      <c r="V457" t="str">
        <f t="shared" si="63"/>
        <v>plays</v>
      </c>
    </row>
    <row r="458" spans="1:22" ht="31.5" x14ac:dyDescent="0.25">
      <c r="A458">
        <v>456</v>
      </c>
      <c r="B458" t="s">
        <v>960</v>
      </c>
      <c r="C458" s="2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t="str">
        <f t="shared" si="56"/>
        <v>012:  &gt; 50,000</v>
      </c>
      <c r="P458">
        <f t="shared" si="57"/>
        <v>104.1243169398907</v>
      </c>
      <c r="Q458">
        <f t="shared" si="58"/>
        <v>94.976947040498445</v>
      </c>
      <c r="R458" s="3">
        <f t="shared" si="59"/>
        <v>43141.25</v>
      </c>
      <c r="S458" s="3">
        <f t="shared" si="60"/>
        <v>43141.25</v>
      </c>
      <c r="T458" s="56">
        <f t="shared" si="61"/>
        <v>0</v>
      </c>
      <c r="U458" t="str">
        <f t="shared" si="62"/>
        <v>music</v>
      </c>
      <c r="V458" t="str">
        <f t="shared" si="63"/>
        <v>indie rock</v>
      </c>
    </row>
    <row r="459" spans="1:22" x14ac:dyDescent="0.25">
      <c r="A459">
        <v>457</v>
      </c>
      <c r="B459" t="s">
        <v>962</v>
      </c>
      <c r="C459" s="2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t="str">
        <f t="shared" si="56"/>
        <v>03:  5,000 to 9,999</v>
      </c>
      <c r="P459">
        <f t="shared" si="57"/>
        <v>26.640000000000004</v>
      </c>
      <c r="Q459">
        <f t="shared" si="58"/>
        <v>28.956521739130434</v>
      </c>
      <c r="R459" s="3">
        <f t="shared" si="59"/>
        <v>42657.208333333328</v>
      </c>
      <c r="S459" s="3">
        <f t="shared" si="60"/>
        <v>42659.208333333328</v>
      </c>
      <c r="T459" s="56">
        <f t="shared" si="61"/>
        <v>2</v>
      </c>
      <c r="U459" t="str">
        <f t="shared" si="62"/>
        <v>theater</v>
      </c>
      <c r="V459" t="str">
        <f t="shared" si="63"/>
        <v>plays</v>
      </c>
    </row>
    <row r="460" spans="1:22" x14ac:dyDescent="0.25">
      <c r="A460">
        <v>458</v>
      </c>
      <c r="B460" t="s">
        <v>964</v>
      </c>
      <c r="C460" s="2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t="str">
        <f t="shared" si="56"/>
        <v>08:  30,000 to 34,999</v>
      </c>
      <c r="P460">
        <f t="shared" si="57"/>
        <v>351.20118343195264</v>
      </c>
      <c r="Q460">
        <f t="shared" si="58"/>
        <v>55.993396226415094</v>
      </c>
      <c r="R460" s="3">
        <f t="shared" si="59"/>
        <v>40265.208333333336</v>
      </c>
      <c r="S460" s="3">
        <f t="shared" si="60"/>
        <v>40309.208333333336</v>
      </c>
      <c r="T460" s="56">
        <f t="shared" si="61"/>
        <v>44</v>
      </c>
      <c r="U460" t="str">
        <f t="shared" si="62"/>
        <v>theater</v>
      </c>
      <c r="V460" t="str">
        <f t="shared" si="63"/>
        <v>plays</v>
      </c>
    </row>
    <row r="461" spans="1:22" x14ac:dyDescent="0.25">
      <c r="A461">
        <v>459</v>
      </c>
      <c r="B461" t="s">
        <v>966</v>
      </c>
      <c r="C461" s="2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t="str">
        <f t="shared" si="56"/>
        <v>03:  5,000 to 9,999</v>
      </c>
      <c r="P461">
        <f t="shared" si="57"/>
        <v>90.063492063492063</v>
      </c>
      <c r="Q461">
        <f t="shared" si="58"/>
        <v>54.038095238095238</v>
      </c>
      <c r="R461" s="3">
        <f t="shared" si="59"/>
        <v>42001.25</v>
      </c>
      <c r="S461" s="3">
        <f t="shared" si="60"/>
        <v>42026.25</v>
      </c>
      <c r="T461" s="56">
        <f t="shared" si="61"/>
        <v>25</v>
      </c>
      <c r="U461" t="str">
        <f t="shared" si="62"/>
        <v>film &amp; video</v>
      </c>
      <c r="V461" t="str">
        <f t="shared" si="63"/>
        <v>documentary</v>
      </c>
    </row>
    <row r="462" spans="1:22" x14ac:dyDescent="0.25">
      <c r="A462">
        <v>460</v>
      </c>
      <c r="B462" t="s">
        <v>968</v>
      </c>
      <c r="C462" s="2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t="str">
        <f t="shared" si="56"/>
        <v>02:  1,000 to 4,999</v>
      </c>
      <c r="P462">
        <f t="shared" si="57"/>
        <v>171.625</v>
      </c>
      <c r="Q462">
        <f t="shared" si="58"/>
        <v>82.38</v>
      </c>
      <c r="R462" s="3">
        <f t="shared" si="59"/>
        <v>40399.208333333336</v>
      </c>
      <c r="S462" s="3">
        <f t="shared" si="60"/>
        <v>40402.208333333336</v>
      </c>
      <c r="T462" s="56">
        <f t="shared" si="61"/>
        <v>3</v>
      </c>
      <c r="U462" t="str">
        <f t="shared" si="62"/>
        <v>theater</v>
      </c>
      <c r="V462" t="str">
        <f t="shared" si="63"/>
        <v>plays</v>
      </c>
    </row>
    <row r="463" spans="1:22" x14ac:dyDescent="0.25">
      <c r="A463">
        <v>461</v>
      </c>
      <c r="B463" t="s">
        <v>970</v>
      </c>
      <c r="C463" s="2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t="str">
        <f t="shared" si="56"/>
        <v>012:  &gt; 50,000</v>
      </c>
      <c r="P463">
        <f t="shared" si="57"/>
        <v>141.04655870445345</v>
      </c>
      <c r="Q463">
        <f t="shared" si="58"/>
        <v>66.997115384615384</v>
      </c>
      <c r="R463" s="3">
        <f t="shared" si="59"/>
        <v>41757.208333333336</v>
      </c>
      <c r="S463" s="3">
        <f t="shared" si="60"/>
        <v>41777.208333333336</v>
      </c>
      <c r="T463" s="56">
        <f t="shared" si="61"/>
        <v>20</v>
      </c>
      <c r="U463" t="str">
        <f t="shared" si="62"/>
        <v>film &amp; video</v>
      </c>
      <c r="V463" t="str">
        <f t="shared" si="63"/>
        <v>drama</v>
      </c>
    </row>
    <row r="464" spans="1:22" x14ac:dyDescent="0.25">
      <c r="A464">
        <v>462</v>
      </c>
      <c r="B464" t="s">
        <v>972</v>
      </c>
      <c r="C464" s="2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t="str">
        <f t="shared" si="56"/>
        <v>012:  &gt; 50,000</v>
      </c>
      <c r="P464">
        <f t="shared" si="57"/>
        <v>30.57944915254237</v>
      </c>
      <c r="Q464">
        <f t="shared" si="58"/>
        <v>107.91401869158878</v>
      </c>
      <c r="R464" s="3">
        <f t="shared" si="59"/>
        <v>41304.25</v>
      </c>
      <c r="S464" s="3">
        <f t="shared" si="60"/>
        <v>41342.25</v>
      </c>
      <c r="T464" s="56">
        <f t="shared" si="61"/>
        <v>38</v>
      </c>
      <c r="U464" t="str">
        <f t="shared" si="62"/>
        <v>games</v>
      </c>
      <c r="V464" t="str">
        <f t="shared" si="63"/>
        <v>mobile games</v>
      </c>
    </row>
    <row r="465" spans="1:22" ht="31.5" x14ac:dyDescent="0.25">
      <c r="A465">
        <v>463</v>
      </c>
      <c r="B465" t="s">
        <v>974</v>
      </c>
      <c r="C465" s="2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t="str">
        <f t="shared" si="56"/>
        <v>012:  &gt; 50,000</v>
      </c>
      <c r="P465">
        <f t="shared" si="57"/>
        <v>108.16455696202532</v>
      </c>
      <c r="Q465">
        <f t="shared" si="58"/>
        <v>69.009501187648453</v>
      </c>
      <c r="R465" s="3">
        <f t="shared" si="59"/>
        <v>41639.25</v>
      </c>
      <c r="S465" s="3">
        <f t="shared" si="60"/>
        <v>41643.25</v>
      </c>
      <c r="T465" s="56">
        <f t="shared" si="61"/>
        <v>4</v>
      </c>
      <c r="U465" t="str">
        <f t="shared" si="62"/>
        <v>film &amp; video</v>
      </c>
      <c r="V465" t="str">
        <f t="shared" si="63"/>
        <v>animation</v>
      </c>
    </row>
    <row r="466" spans="1:22" x14ac:dyDescent="0.25">
      <c r="A466">
        <v>464</v>
      </c>
      <c r="B466" t="s">
        <v>976</v>
      </c>
      <c r="C466" s="2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t="str">
        <f t="shared" si="56"/>
        <v>012:  &gt; 50,000</v>
      </c>
      <c r="P466">
        <f t="shared" si="57"/>
        <v>133.45505617977528</v>
      </c>
      <c r="Q466">
        <f t="shared" si="58"/>
        <v>39.006568144499177</v>
      </c>
      <c r="R466" s="3">
        <f t="shared" si="59"/>
        <v>43142.25</v>
      </c>
      <c r="S466" s="3">
        <f t="shared" si="60"/>
        <v>43156.25</v>
      </c>
      <c r="T466" s="56">
        <f t="shared" si="61"/>
        <v>14</v>
      </c>
      <c r="U466" t="str">
        <f t="shared" si="62"/>
        <v>theater</v>
      </c>
      <c r="V466" t="str">
        <f t="shared" si="63"/>
        <v>plays</v>
      </c>
    </row>
    <row r="467" spans="1:22" x14ac:dyDescent="0.25">
      <c r="A467">
        <v>465</v>
      </c>
      <c r="B467" t="s">
        <v>978</v>
      </c>
      <c r="C467" s="2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t="str">
        <f t="shared" si="56"/>
        <v>02:  1,000 to 4,999</v>
      </c>
      <c r="P467">
        <f t="shared" si="57"/>
        <v>187.85106382978722</v>
      </c>
      <c r="Q467">
        <f t="shared" si="58"/>
        <v>110.3625</v>
      </c>
      <c r="R467" s="3">
        <f t="shared" si="59"/>
        <v>43127.25</v>
      </c>
      <c r="S467" s="3">
        <f t="shared" si="60"/>
        <v>43136.25</v>
      </c>
      <c r="T467" s="56">
        <f t="shared" si="61"/>
        <v>9</v>
      </c>
      <c r="U467" t="str">
        <f t="shared" si="62"/>
        <v>publishing</v>
      </c>
      <c r="V467" t="str">
        <f t="shared" si="63"/>
        <v>translations</v>
      </c>
    </row>
    <row r="468" spans="1:22" x14ac:dyDescent="0.25">
      <c r="A468">
        <v>466</v>
      </c>
      <c r="B468" t="s">
        <v>980</v>
      </c>
      <c r="C468" s="2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t="str">
        <f t="shared" si="56"/>
        <v>02:  1,000 to 4,999</v>
      </c>
      <c r="P468">
        <f t="shared" si="57"/>
        <v>332</v>
      </c>
      <c r="Q468">
        <f t="shared" si="58"/>
        <v>94.857142857142861</v>
      </c>
      <c r="R468" s="3">
        <f t="shared" si="59"/>
        <v>41409.208333333336</v>
      </c>
      <c r="S468" s="3">
        <f t="shared" si="60"/>
        <v>41432.208333333336</v>
      </c>
      <c r="T468" s="56">
        <f t="shared" si="61"/>
        <v>23</v>
      </c>
      <c r="U468" t="str">
        <f t="shared" si="62"/>
        <v>technology</v>
      </c>
      <c r="V468" t="str">
        <f t="shared" si="63"/>
        <v>wearables</v>
      </c>
    </row>
    <row r="469" spans="1:22" ht="31.5" x14ac:dyDescent="0.25">
      <c r="A469">
        <v>467</v>
      </c>
      <c r="B469" t="s">
        <v>982</v>
      </c>
      <c r="C469" s="2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t="str">
        <f t="shared" si="56"/>
        <v>02:  1,000 to 4,999</v>
      </c>
      <c r="P469">
        <f t="shared" si="57"/>
        <v>575.21428571428578</v>
      </c>
      <c r="Q469">
        <f t="shared" si="58"/>
        <v>57.935251798561154</v>
      </c>
      <c r="R469" s="3">
        <f t="shared" si="59"/>
        <v>42331.25</v>
      </c>
      <c r="S469" s="3">
        <f t="shared" si="60"/>
        <v>42338.25</v>
      </c>
      <c r="T469" s="56">
        <f t="shared" si="61"/>
        <v>7</v>
      </c>
      <c r="U469" t="str">
        <f t="shared" si="62"/>
        <v>technology</v>
      </c>
      <c r="V469" t="str">
        <f t="shared" si="63"/>
        <v>web</v>
      </c>
    </row>
    <row r="470" spans="1:22" x14ac:dyDescent="0.25">
      <c r="A470">
        <v>468</v>
      </c>
      <c r="B470" t="s">
        <v>984</v>
      </c>
      <c r="C470" s="2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t="str">
        <f t="shared" si="56"/>
        <v>02:  1,000 to 4,999</v>
      </c>
      <c r="P470">
        <f t="shared" si="57"/>
        <v>40.5</v>
      </c>
      <c r="Q470">
        <f t="shared" si="58"/>
        <v>101.25</v>
      </c>
      <c r="R470" s="3">
        <f t="shared" si="59"/>
        <v>43569.208333333328</v>
      </c>
      <c r="S470" s="3">
        <f t="shared" si="60"/>
        <v>43585.208333333328</v>
      </c>
      <c r="T470" s="56">
        <f t="shared" si="61"/>
        <v>16</v>
      </c>
      <c r="U470" t="str">
        <f t="shared" si="62"/>
        <v>theater</v>
      </c>
      <c r="V470" t="str">
        <f t="shared" si="63"/>
        <v>plays</v>
      </c>
    </row>
    <row r="471" spans="1:22" x14ac:dyDescent="0.25">
      <c r="A471">
        <v>469</v>
      </c>
      <c r="B471" t="s">
        <v>986</v>
      </c>
      <c r="C471" s="2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t="str">
        <f t="shared" si="56"/>
        <v>03:  5,000 to 9,999</v>
      </c>
      <c r="P471">
        <f t="shared" si="57"/>
        <v>184.42857142857144</v>
      </c>
      <c r="Q471">
        <f t="shared" si="58"/>
        <v>64.95597484276729</v>
      </c>
      <c r="R471" s="3">
        <f t="shared" si="59"/>
        <v>42142.208333333328</v>
      </c>
      <c r="S471" s="3">
        <f t="shared" si="60"/>
        <v>42144.208333333328</v>
      </c>
      <c r="T471" s="56">
        <f t="shared" si="61"/>
        <v>2</v>
      </c>
      <c r="U471" t="str">
        <f t="shared" si="62"/>
        <v>film &amp; video</v>
      </c>
      <c r="V471" t="str">
        <f t="shared" si="63"/>
        <v>drama</v>
      </c>
    </row>
    <row r="472" spans="1:22" x14ac:dyDescent="0.25">
      <c r="A472">
        <v>470</v>
      </c>
      <c r="B472" t="s">
        <v>988</v>
      </c>
      <c r="C472" s="2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t="str">
        <f t="shared" si="56"/>
        <v>02:  1,000 to 4,999</v>
      </c>
      <c r="P472">
        <f t="shared" si="57"/>
        <v>285.80555555555554</v>
      </c>
      <c r="Q472">
        <f t="shared" si="58"/>
        <v>27.00524934383202</v>
      </c>
      <c r="R472" s="3">
        <f t="shared" si="59"/>
        <v>42716.25</v>
      </c>
      <c r="S472" s="3">
        <f t="shared" si="60"/>
        <v>42723.25</v>
      </c>
      <c r="T472" s="56">
        <f t="shared" si="61"/>
        <v>7</v>
      </c>
      <c r="U472" t="str">
        <f t="shared" si="62"/>
        <v>technology</v>
      </c>
      <c r="V472" t="str">
        <f t="shared" si="63"/>
        <v>wearables</v>
      </c>
    </row>
    <row r="473" spans="1:22" x14ac:dyDescent="0.25">
      <c r="A473">
        <v>471</v>
      </c>
      <c r="B473" t="s">
        <v>446</v>
      </c>
      <c r="C473" s="2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t="str">
        <f t="shared" si="56"/>
        <v>02:  1,000 to 4,999</v>
      </c>
      <c r="P473">
        <f t="shared" si="57"/>
        <v>319</v>
      </c>
      <c r="Q473">
        <f t="shared" si="58"/>
        <v>50.97422680412371</v>
      </c>
      <c r="R473" s="3">
        <f t="shared" si="59"/>
        <v>41031.208333333336</v>
      </c>
      <c r="S473" s="3">
        <f t="shared" si="60"/>
        <v>41031.208333333336</v>
      </c>
      <c r="T473" s="56">
        <f t="shared" si="61"/>
        <v>0</v>
      </c>
      <c r="U473" t="str">
        <f t="shared" si="62"/>
        <v>food</v>
      </c>
      <c r="V473" t="str">
        <f t="shared" si="63"/>
        <v>food trucks</v>
      </c>
    </row>
    <row r="474" spans="1:22" x14ac:dyDescent="0.25">
      <c r="A474">
        <v>472</v>
      </c>
      <c r="B474" t="s">
        <v>991</v>
      </c>
      <c r="C474" s="2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t="str">
        <f t="shared" si="56"/>
        <v>012:  &gt; 50,000</v>
      </c>
      <c r="P474">
        <f t="shared" si="57"/>
        <v>39.234070221066318</v>
      </c>
      <c r="Q474">
        <f t="shared" si="58"/>
        <v>104.94260869565217</v>
      </c>
      <c r="R474" s="3">
        <f t="shared" si="59"/>
        <v>43535.208333333328</v>
      </c>
      <c r="S474" s="3">
        <f t="shared" si="60"/>
        <v>43589.208333333328</v>
      </c>
      <c r="T474" s="56">
        <f t="shared" si="61"/>
        <v>54</v>
      </c>
      <c r="U474" t="str">
        <f t="shared" si="62"/>
        <v>music</v>
      </c>
      <c r="V474" t="str">
        <f t="shared" si="63"/>
        <v>rock</v>
      </c>
    </row>
    <row r="475" spans="1:22" x14ac:dyDescent="0.25">
      <c r="A475">
        <v>473</v>
      </c>
      <c r="B475" t="s">
        <v>993</v>
      </c>
      <c r="C475" s="2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t="str">
        <f t="shared" si="56"/>
        <v>03:  5,000 to 9,999</v>
      </c>
      <c r="P475">
        <f t="shared" si="57"/>
        <v>178.14000000000001</v>
      </c>
      <c r="Q475">
        <f t="shared" si="58"/>
        <v>84.028301886792448</v>
      </c>
      <c r="R475" s="3">
        <f t="shared" si="59"/>
        <v>43277.208333333328</v>
      </c>
      <c r="S475" s="3">
        <f t="shared" si="60"/>
        <v>43278.208333333328</v>
      </c>
      <c r="T475" s="56">
        <f t="shared" si="61"/>
        <v>1</v>
      </c>
      <c r="U475" t="str">
        <f t="shared" si="62"/>
        <v>music</v>
      </c>
      <c r="V475" t="str">
        <f t="shared" si="63"/>
        <v>electric music</v>
      </c>
    </row>
    <row r="476" spans="1:22" x14ac:dyDescent="0.25">
      <c r="A476">
        <v>474</v>
      </c>
      <c r="B476" t="s">
        <v>995</v>
      </c>
      <c r="C476" s="2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t="str">
        <f t="shared" si="56"/>
        <v>02:  1,000 to 4,999</v>
      </c>
      <c r="P476">
        <f t="shared" si="57"/>
        <v>365.15</v>
      </c>
      <c r="Q476">
        <f t="shared" si="58"/>
        <v>102.85915492957747</v>
      </c>
      <c r="R476" s="3">
        <f t="shared" si="59"/>
        <v>41989.25</v>
      </c>
      <c r="S476" s="3">
        <f t="shared" si="60"/>
        <v>41990.25</v>
      </c>
      <c r="T476" s="56">
        <f t="shared" si="61"/>
        <v>1</v>
      </c>
      <c r="U476" t="str">
        <f t="shared" si="62"/>
        <v>film &amp; video</v>
      </c>
      <c r="V476" t="str">
        <f t="shared" si="63"/>
        <v>television</v>
      </c>
    </row>
    <row r="477" spans="1:22" ht="31.5" x14ac:dyDescent="0.25">
      <c r="A477">
        <v>475</v>
      </c>
      <c r="B477" t="s">
        <v>997</v>
      </c>
      <c r="C477" s="2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t="str">
        <f t="shared" si="56"/>
        <v>03:  5,000 to 9,999</v>
      </c>
      <c r="P477">
        <f t="shared" si="57"/>
        <v>113.94594594594594</v>
      </c>
      <c r="Q477">
        <f t="shared" si="58"/>
        <v>39.962085308056871</v>
      </c>
      <c r="R477" s="3">
        <f t="shared" si="59"/>
        <v>41450.208333333336</v>
      </c>
      <c r="S477" s="3">
        <f t="shared" si="60"/>
        <v>41454.208333333336</v>
      </c>
      <c r="T477" s="56">
        <f t="shared" si="61"/>
        <v>4</v>
      </c>
      <c r="U477" t="str">
        <f t="shared" si="62"/>
        <v>publishing</v>
      </c>
      <c r="V477" t="str">
        <f t="shared" si="63"/>
        <v>translations</v>
      </c>
    </row>
    <row r="478" spans="1:22" ht="31.5" x14ac:dyDescent="0.25">
      <c r="A478">
        <v>476</v>
      </c>
      <c r="B478" t="s">
        <v>999</v>
      </c>
      <c r="C478" s="2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t="str">
        <f t="shared" si="56"/>
        <v>012:  &gt; 50,000</v>
      </c>
      <c r="P478">
        <f t="shared" si="57"/>
        <v>29.828720626631856</v>
      </c>
      <c r="Q478">
        <f t="shared" si="58"/>
        <v>51.001785714285717</v>
      </c>
      <c r="R478" s="3">
        <f t="shared" si="59"/>
        <v>43322.208333333328</v>
      </c>
      <c r="S478" s="3">
        <f t="shared" si="60"/>
        <v>43328.208333333328</v>
      </c>
      <c r="T478" s="56">
        <f t="shared" si="61"/>
        <v>6</v>
      </c>
      <c r="U478" t="str">
        <f t="shared" si="62"/>
        <v>publishing</v>
      </c>
      <c r="V478" t="str">
        <f t="shared" si="63"/>
        <v>fiction</v>
      </c>
    </row>
    <row r="479" spans="1:22" x14ac:dyDescent="0.25">
      <c r="A479">
        <v>477</v>
      </c>
      <c r="B479" t="s">
        <v>1001</v>
      </c>
      <c r="C479" s="2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t="str">
        <f t="shared" si="56"/>
        <v>03:  5,000 to 9,999</v>
      </c>
      <c r="P479">
        <f t="shared" si="57"/>
        <v>54.270588235294113</v>
      </c>
      <c r="Q479">
        <f t="shared" si="58"/>
        <v>40.823008849557525</v>
      </c>
      <c r="R479" s="3">
        <f t="shared" si="59"/>
        <v>40720.208333333336</v>
      </c>
      <c r="S479" s="3">
        <f t="shared" si="60"/>
        <v>40747.208333333336</v>
      </c>
      <c r="T479" s="56">
        <f t="shared" si="61"/>
        <v>27</v>
      </c>
      <c r="U479" t="str">
        <f t="shared" si="62"/>
        <v>film &amp; video</v>
      </c>
      <c r="V479" t="str">
        <f t="shared" si="63"/>
        <v>science fiction</v>
      </c>
    </row>
    <row r="480" spans="1:22" x14ac:dyDescent="0.25">
      <c r="A480">
        <v>478</v>
      </c>
      <c r="B480" t="s">
        <v>1003</v>
      </c>
      <c r="C480" s="2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t="str">
        <f t="shared" si="56"/>
        <v>012:  &gt; 50,000</v>
      </c>
      <c r="P480">
        <f t="shared" si="57"/>
        <v>236.34156976744185</v>
      </c>
      <c r="Q480">
        <f t="shared" si="58"/>
        <v>58.999637155297535</v>
      </c>
      <c r="R480" s="3">
        <f t="shared" si="59"/>
        <v>42072.208333333328</v>
      </c>
      <c r="S480" s="3">
        <f t="shared" si="60"/>
        <v>42084.208333333328</v>
      </c>
      <c r="T480" s="56">
        <f t="shared" si="61"/>
        <v>12</v>
      </c>
      <c r="U480" t="str">
        <f t="shared" si="62"/>
        <v>technology</v>
      </c>
      <c r="V480" t="str">
        <f t="shared" si="63"/>
        <v>wearables</v>
      </c>
    </row>
    <row r="481" spans="1:22" x14ac:dyDescent="0.25">
      <c r="A481">
        <v>479</v>
      </c>
      <c r="B481" t="s">
        <v>1005</v>
      </c>
      <c r="C481" s="2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t="str">
        <f t="shared" si="56"/>
        <v>02:  1,000 to 4,999</v>
      </c>
      <c r="P481">
        <f t="shared" si="57"/>
        <v>512.91666666666663</v>
      </c>
      <c r="Q481">
        <f t="shared" si="58"/>
        <v>71.156069364161851</v>
      </c>
      <c r="R481" s="3">
        <f t="shared" si="59"/>
        <v>42945.208333333328</v>
      </c>
      <c r="S481" s="3">
        <f t="shared" si="60"/>
        <v>42947.208333333328</v>
      </c>
      <c r="T481" s="56">
        <f t="shared" si="61"/>
        <v>2</v>
      </c>
      <c r="U481" t="str">
        <f t="shared" si="62"/>
        <v>food</v>
      </c>
      <c r="V481" t="str">
        <f t="shared" si="63"/>
        <v>food trucks</v>
      </c>
    </row>
    <row r="482" spans="1:22" x14ac:dyDescent="0.25">
      <c r="A482">
        <v>480</v>
      </c>
      <c r="B482" t="s">
        <v>1007</v>
      </c>
      <c r="C482" s="2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t="str">
        <f t="shared" si="56"/>
        <v>03:  5,000 to 9,999</v>
      </c>
      <c r="P482">
        <f t="shared" si="57"/>
        <v>100.65116279069768</v>
      </c>
      <c r="Q482">
        <f t="shared" si="58"/>
        <v>99.494252873563212</v>
      </c>
      <c r="R482" s="3">
        <f t="shared" si="59"/>
        <v>40248.25</v>
      </c>
      <c r="S482" s="3">
        <f t="shared" si="60"/>
        <v>40257.208333333336</v>
      </c>
      <c r="T482" s="56">
        <f t="shared" si="61"/>
        <v>9</v>
      </c>
      <c r="U482" t="str">
        <f t="shared" si="62"/>
        <v>photography</v>
      </c>
      <c r="V482" t="str">
        <f t="shared" si="63"/>
        <v>photography books</v>
      </c>
    </row>
    <row r="483" spans="1:22" ht="31.5" x14ac:dyDescent="0.25">
      <c r="A483">
        <v>481</v>
      </c>
      <c r="B483" t="s">
        <v>1009</v>
      </c>
      <c r="C483" s="2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t="str">
        <f t="shared" si="56"/>
        <v>012:  &gt; 50,000</v>
      </c>
      <c r="P483">
        <f t="shared" si="57"/>
        <v>81.348423194303152</v>
      </c>
      <c r="Q483">
        <f t="shared" si="58"/>
        <v>103.98634590377114</v>
      </c>
      <c r="R483" s="3">
        <f t="shared" si="59"/>
        <v>41913.208333333336</v>
      </c>
      <c r="S483" s="3">
        <f t="shared" si="60"/>
        <v>41955.25</v>
      </c>
      <c r="T483" s="56">
        <f t="shared" si="61"/>
        <v>42</v>
      </c>
      <c r="U483" t="str">
        <f t="shared" si="62"/>
        <v>theater</v>
      </c>
      <c r="V483" t="str">
        <f t="shared" si="63"/>
        <v>plays</v>
      </c>
    </row>
    <row r="484" spans="1:22" ht="31.5" x14ac:dyDescent="0.25">
      <c r="A484">
        <v>482</v>
      </c>
      <c r="B484" t="s">
        <v>1011</v>
      </c>
      <c r="C484" s="2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t="str">
        <f t="shared" si="56"/>
        <v>02:  1,000 to 4,999</v>
      </c>
      <c r="P484">
        <f t="shared" si="57"/>
        <v>16.404761904761905</v>
      </c>
      <c r="Q484">
        <f t="shared" si="58"/>
        <v>76.555555555555557</v>
      </c>
      <c r="R484" s="3">
        <f t="shared" si="59"/>
        <v>40963.25</v>
      </c>
      <c r="S484" s="3">
        <f t="shared" si="60"/>
        <v>40974.25</v>
      </c>
      <c r="T484" s="56">
        <f t="shared" si="61"/>
        <v>11</v>
      </c>
      <c r="U484" t="str">
        <f t="shared" si="62"/>
        <v>publishing</v>
      </c>
      <c r="V484" t="str">
        <f t="shared" si="63"/>
        <v>fiction</v>
      </c>
    </row>
    <row r="485" spans="1:22" x14ac:dyDescent="0.25">
      <c r="A485">
        <v>483</v>
      </c>
      <c r="B485" t="s">
        <v>1013</v>
      </c>
      <c r="C485" s="2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t="str">
        <f t="shared" si="56"/>
        <v>012:  &gt; 50,000</v>
      </c>
      <c r="P485">
        <f t="shared" si="57"/>
        <v>52.774617067833695</v>
      </c>
      <c r="Q485">
        <f t="shared" si="58"/>
        <v>87.068592057761734</v>
      </c>
      <c r="R485" s="3">
        <f t="shared" si="59"/>
        <v>43811.25</v>
      </c>
      <c r="S485" s="3">
        <f t="shared" si="60"/>
        <v>43818.25</v>
      </c>
      <c r="T485" s="56">
        <f t="shared" si="61"/>
        <v>7</v>
      </c>
      <c r="U485" t="str">
        <f t="shared" si="62"/>
        <v>theater</v>
      </c>
      <c r="V485" t="str">
        <f t="shared" si="63"/>
        <v>plays</v>
      </c>
    </row>
    <row r="486" spans="1:22" x14ac:dyDescent="0.25">
      <c r="A486">
        <v>484</v>
      </c>
      <c r="B486" t="s">
        <v>1015</v>
      </c>
      <c r="C486" s="2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t="str">
        <f t="shared" si="56"/>
        <v>07:  25,000 to 29,999</v>
      </c>
      <c r="P486">
        <f t="shared" si="57"/>
        <v>260.20608108108109</v>
      </c>
      <c r="Q486">
        <f t="shared" si="58"/>
        <v>48.99554707379135</v>
      </c>
      <c r="R486" s="3">
        <f t="shared" si="59"/>
        <v>41855.208333333336</v>
      </c>
      <c r="S486" s="3">
        <f t="shared" si="60"/>
        <v>41904.208333333336</v>
      </c>
      <c r="T486" s="56">
        <f t="shared" si="61"/>
        <v>49</v>
      </c>
      <c r="U486" t="str">
        <f t="shared" si="62"/>
        <v>food</v>
      </c>
      <c r="V486" t="str">
        <f t="shared" si="63"/>
        <v>food trucks</v>
      </c>
    </row>
    <row r="487" spans="1:22" ht="31.5" x14ac:dyDescent="0.25">
      <c r="A487">
        <v>485</v>
      </c>
      <c r="B487" t="s">
        <v>1017</v>
      </c>
      <c r="C487" s="2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t="str">
        <f t="shared" si="56"/>
        <v>012:  &gt; 50,000</v>
      </c>
      <c r="P487">
        <f t="shared" si="57"/>
        <v>30.73289183222958</v>
      </c>
      <c r="Q487">
        <f t="shared" si="58"/>
        <v>42.969135802469133</v>
      </c>
      <c r="R487" s="3">
        <f t="shared" si="59"/>
        <v>43626.208333333328</v>
      </c>
      <c r="S487" s="3">
        <f t="shared" si="60"/>
        <v>43667.208333333328</v>
      </c>
      <c r="T487" s="56">
        <f t="shared" si="61"/>
        <v>41</v>
      </c>
      <c r="U487" t="str">
        <f t="shared" si="62"/>
        <v>theater</v>
      </c>
      <c r="V487" t="str">
        <f t="shared" si="63"/>
        <v>plays</v>
      </c>
    </row>
    <row r="488" spans="1:22" ht="31.5" x14ac:dyDescent="0.25">
      <c r="A488">
        <v>486</v>
      </c>
      <c r="B488" t="s">
        <v>1019</v>
      </c>
      <c r="C488" s="2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t="str">
        <f t="shared" si="56"/>
        <v>03:  5,000 to 9,999</v>
      </c>
      <c r="P488">
        <f t="shared" si="57"/>
        <v>13.5</v>
      </c>
      <c r="Q488">
        <f t="shared" si="58"/>
        <v>33.428571428571431</v>
      </c>
      <c r="R488" s="3">
        <f t="shared" si="59"/>
        <v>43168.25</v>
      </c>
      <c r="S488" s="3">
        <f t="shared" si="60"/>
        <v>43183.208333333328</v>
      </c>
      <c r="T488" s="56">
        <f t="shared" si="61"/>
        <v>15</v>
      </c>
      <c r="U488" t="str">
        <f t="shared" si="62"/>
        <v>publishing</v>
      </c>
      <c r="V488" t="str">
        <f t="shared" si="63"/>
        <v>translations</v>
      </c>
    </row>
    <row r="489" spans="1:22" x14ac:dyDescent="0.25">
      <c r="A489">
        <v>487</v>
      </c>
      <c r="B489" t="s">
        <v>1021</v>
      </c>
      <c r="C489" s="2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t="str">
        <f t="shared" si="56"/>
        <v>012:  &gt; 50,000</v>
      </c>
      <c r="P489">
        <f t="shared" si="57"/>
        <v>178.62556663644605</v>
      </c>
      <c r="Q489">
        <f t="shared" si="58"/>
        <v>83.982949701619773</v>
      </c>
      <c r="R489" s="3">
        <f t="shared" si="59"/>
        <v>42845.208333333328</v>
      </c>
      <c r="S489" s="3">
        <f t="shared" si="60"/>
        <v>42878.208333333328</v>
      </c>
      <c r="T489" s="56">
        <f t="shared" si="61"/>
        <v>33</v>
      </c>
      <c r="U489" t="str">
        <f t="shared" si="62"/>
        <v>theater</v>
      </c>
      <c r="V489" t="str">
        <f t="shared" si="63"/>
        <v>plays</v>
      </c>
    </row>
    <row r="490" spans="1:22" x14ac:dyDescent="0.25">
      <c r="A490">
        <v>488</v>
      </c>
      <c r="B490" t="s">
        <v>1023</v>
      </c>
      <c r="C490" s="2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t="str">
        <f t="shared" si="56"/>
        <v>03:  5,000 to 9,999</v>
      </c>
      <c r="P490">
        <f t="shared" si="57"/>
        <v>220.0566037735849</v>
      </c>
      <c r="Q490">
        <f t="shared" si="58"/>
        <v>101.41739130434783</v>
      </c>
      <c r="R490" s="3">
        <f t="shared" si="59"/>
        <v>42403.25</v>
      </c>
      <c r="S490" s="3">
        <f t="shared" si="60"/>
        <v>42420.25</v>
      </c>
      <c r="T490" s="56">
        <f t="shared" si="61"/>
        <v>17</v>
      </c>
      <c r="U490" t="str">
        <f t="shared" si="62"/>
        <v>theater</v>
      </c>
      <c r="V490" t="str">
        <f t="shared" si="63"/>
        <v>plays</v>
      </c>
    </row>
    <row r="491" spans="1:22" x14ac:dyDescent="0.25">
      <c r="A491">
        <v>489</v>
      </c>
      <c r="B491" t="s">
        <v>1025</v>
      </c>
      <c r="C491" s="2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t="str">
        <f t="shared" si="56"/>
        <v>03:  5,000 to 9,999</v>
      </c>
      <c r="P491">
        <f t="shared" si="57"/>
        <v>101.5108695652174</v>
      </c>
      <c r="Q491">
        <f t="shared" si="58"/>
        <v>109.87058823529412</v>
      </c>
      <c r="R491" s="3">
        <f t="shared" si="59"/>
        <v>40406.208333333336</v>
      </c>
      <c r="S491" s="3">
        <f t="shared" si="60"/>
        <v>40411.208333333336</v>
      </c>
      <c r="T491" s="56">
        <f t="shared" si="61"/>
        <v>5</v>
      </c>
      <c r="U491" t="str">
        <f t="shared" si="62"/>
        <v>technology</v>
      </c>
      <c r="V491" t="str">
        <f t="shared" si="63"/>
        <v>wearables</v>
      </c>
    </row>
    <row r="492" spans="1:22" x14ac:dyDescent="0.25">
      <c r="A492">
        <v>490</v>
      </c>
      <c r="B492" t="s">
        <v>1027</v>
      </c>
      <c r="C492" s="2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t="str">
        <f t="shared" si="56"/>
        <v>02:  1,000 to 4,999</v>
      </c>
      <c r="P492">
        <f t="shared" si="57"/>
        <v>191.5</v>
      </c>
      <c r="Q492">
        <f t="shared" si="58"/>
        <v>31.916666666666668</v>
      </c>
      <c r="R492" s="3">
        <f t="shared" si="59"/>
        <v>43786.25</v>
      </c>
      <c r="S492" s="3">
        <f t="shared" si="60"/>
        <v>43793.25</v>
      </c>
      <c r="T492" s="56">
        <f t="shared" si="61"/>
        <v>7</v>
      </c>
      <c r="U492" t="str">
        <f t="shared" si="62"/>
        <v>journalism</v>
      </c>
      <c r="V492" t="str">
        <f t="shared" si="63"/>
        <v>audio</v>
      </c>
    </row>
    <row r="493" spans="1:22" ht="31.5" x14ac:dyDescent="0.25">
      <c r="A493">
        <v>491</v>
      </c>
      <c r="B493" t="s">
        <v>1030</v>
      </c>
      <c r="C493" s="2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t="str">
        <f t="shared" si="56"/>
        <v>012:  &gt; 50,000</v>
      </c>
      <c r="P493">
        <f t="shared" si="57"/>
        <v>305.34683098591546</v>
      </c>
      <c r="Q493">
        <f t="shared" si="58"/>
        <v>70.993450675399103</v>
      </c>
      <c r="R493" s="3">
        <f t="shared" si="59"/>
        <v>41456.208333333336</v>
      </c>
      <c r="S493" s="3">
        <f t="shared" si="60"/>
        <v>41482.208333333336</v>
      </c>
      <c r="T493" s="56">
        <f t="shared" si="61"/>
        <v>26</v>
      </c>
      <c r="U493" t="str">
        <f t="shared" si="62"/>
        <v>food</v>
      </c>
      <c r="V493" t="str">
        <f t="shared" si="63"/>
        <v>food trucks</v>
      </c>
    </row>
    <row r="494" spans="1:22" x14ac:dyDescent="0.25">
      <c r="A494">
        <v>492</v>
      </c>
      <c r="B494" t="s">
        <v>1032</v>
      </c>
      <c r="C494" s="2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t="str">
        <f t="shared" si="56"/>
        <v>012:  &gt; 50,000</v>
      </c>
      <c r="P494">
        <f t="shared" si="57"/>
        <v>23.995287958115181</v>
      </c>
      <c r="Q494">
        <f t="shared" si="58"/>
        <v>77.026890756302521</v>
      </c>
      <c r="R494" s="3">
        <f t="shared" si="59"/>
        <v>40336.208333333336</v>
      </c>
      <c r="S494" s="3">
        <f t="shared" si="60"/>
        <v>40371.208333333336</v>
      </c>
      <c r="T494" s="56">
        <f t="shared" si="61"/>
        <v>35</v>
      </c>
      <c r="U494" t="str">
        <f t="shared" si="62"/>
        <v>film &amp; video</v>
      </c>
      <c r="V494" t="str">
        <f t="shared" si="63"/>
        <v>shorts</v>
      </c>
    </row>
    <row r="495" spans="1:22" x14ac:dyDescent="0.25">
      <c r="A495">
        <v>493</v>
      </c>
      <c r="B495" t="s">
        <v>1034</v>
      </c>
      <c r="C495" s="2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t="str">
        <f t="shared" si="56"/>
        <v>01:  &lt;1,000</v>
      </c>
      <c r="P495">
        <f t="shared" si="57"/>
        <v>723.77777777777771</v>
      </c>
      <c r="Q495">
        <f t="shared" si="58"/>
        <v>101.78125</v>
      </c>
      <c r="R495" s="3">
        <f t="shared" si="59"/>
        <v>43645.208333333328</v>
      </c>
      <c r="S495" s="3">
        <f t="shared" si="60"/>
        <v>43658.208333333328</v>
      </c>
      <c r="T495" s="56">
        <f t="shared" si="61"/>
        <v>13</v>
      </c>
      <c r="U495" t="str">
        <f t="shared" si="62"/>
        <v>photography</v>
      </c>
      <c r="V495" t="str">
        <f t="shared" si="63"/>
        <v>photography books</v>
      </c>
    </row>
    <row r="496" spans="1:22" x14ac:dyDescent="0.25">
      <c r="A496">
        <v>494</v>
      </c>
      <c r="B496" t="s">
        <v>1036</v>
      </c>
      <c r="C496" s="2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t="str">
        <f t="shared" si="56"/>
        <v>02:  1,000 to 4,999</v>
      </c>
      <c r="P496">
        <f t="shared" si="57"/>
        <v>547.36</v>
      </c>
      <c r="Q496">
        <f t="shared" si="58"/>
        <v>51.059701492537314</v>
      </c>
      <c r="R496" s="3">
        <f t="shared" si="59"/>
        <v>40990.208333333336</v>
      </c>
      <c r="S496" s="3">
        <f t="shared" si="60"/>
        <v>40991.208333333336</v>
      </c>
      <c r="T496" s="56">
        <f t="shared" si="61"/>
        <v>1</v>
      </c>
      <c r="U496" t="str">
        <f t="shared" si="62"/>
        <v>technology</v>
      </c>
      <c r="V496" t="str">
        <f t="shared" si="63"/>
        <v>wearables</v>
      </c>
    </row>
    <row r="497" spans="1:22" x14ac:dyDescent="0.25">
      <c r="A497">
        <v>495</v>
      </c>
      <c r="B497" t="s">
        <v>1038</v>
      </c>
      <c r="C497" s="2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t="str">
        <f t="shared" si="56"/>
        <v>02:  1,000 to 4,999</v>
      </c>
      <c r="P497">
        <f t="shared" si="57"/>
        <v>414.49999999999994</v>
      </c>
      <c r="Q497">
        <f t="shared" si="58"/>
        <v>68.02051282051282</v>
      </c>
      <c r="R497" s="3">
        <f t="shared" si="59"/>
        <v>41800.208333333336</v>
      </c>
      <c r="S497" s="3">
        <f t="shared" si="60"/>
        <v>41804.208333333336</v>
      </c>
      <c r="T497" s="56">
        <f t="shared" si="61"/>
        <v>4</v>
      </c>
      <c r="U497" t="str">
        <f t="shared" si="62"/>
        <v>theater</v>
      </c>
      <c r="V497" t="str">
        <f t="shared" si="63"/>
        <v>plays</v>
      </c>
    </row>
    <row r="498" spans="1:22" x14ac:dyDescent="0.25">
      <c r="A498">
        <v>496</v>
      </c>
      <c r="B498" t="s">
        <v>1040</v>
      </c>
      <c r="C498" s="2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t="str">
        <f t="shared" si="56"/>
        <v>012:  &gt; 50,000</v>
      </c>
      <c r="P498">
        <f t="shared" si="57"/>
        <v>0.90696409140369971</v>
      </c>
      <c r="Q498">
        <f t="shared" si="58"/>
        <v>30.87037037037037</v>
      </c>
      <c r="R498" s="3">
        <f t="shared" si="59"/>
        <v>42876.208333333328</v>
      </c>
      <c r="S498" s="3">
        <f t="shared" si="60"/>
        <v>42893.208333333328</v>
      </c>
      <c r="T498" s="56">
        <f t="shared" si="61"/>
        <v>17</v>
      </c>
      <c r="U498" t="str">
        <f t="shared" si="62"/>
        <v>film &amp; video</v>
      </c>
      <c r="V498" t="str">
        <f t="shared" si="63"/>
        <v>animation</v>
      </c>
    </row>
    <row r="499" spans="1:22" x14ac:dyDescent="0.25">
      <c r="A499">
        <v>497</v>
      </c>
      <c r="B499" t="s">
        <v>1042</v>
      </c>
      <c r="C499" s="2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t="str">
        <f t="shared" si="56"/>
        <v>03:  5,000 to 9,999</v>
      </c>
      <c r="P499">
        <f t="shared" si="57"/>
        <v>34.173469387755098</v>
      </c>
      <c r="Q499">
        <f t="shared" si="58"/>
        <v>27.908333333333335</v>
      </c>
      <c r="R499" s="3">
        <f t="shared" si="59"/>
        <v>42724.25</v>
      </c>
      <c r="S499" s="3">
        <f t="shared" si="60"/>
        <v>42724.25</v>
      </c>
      <c r="T499" s="56">
        <f t="shared" si="61"/>
        <v>0</v>
      </c>
      <c r="U499" t="str">
        <f t="shared" si="62"/>
        <v>technology</v>
      </c>
      <c r="V499" t="str">
        <f t="shared" si="63"/>
        <v>wearables</v>
      </c>
    </row>
    <row r="500" spans="1:22" x14ac:dyDescent="0.25">
      <c r="A500">
        <v>498</v>
      </c>
      <c r="B500" t="s">
        <v>1044</v>
      </c>
      <c r="C500" s="2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t="str">
        <f t="shared" si="56"/>
        <v>012:  &gt; 50,000</v>
      </c>
      <c r="P500">
        <f t="shared" si="57"/>
        <v>23.948810754912099</v>
      </c>
      <c r="Q500">
        <f t="shared" si="58"/>
        <v>79.994818652849744</v>
      </c>
      <c r="R500" s="3">
        <f t="shared" si="59"/>
        <v>42005.25</v>
      </c>
      <c r="S500" s="3">
        <f t="shared" si="60"/>
        <v>42007.25</v>
      </c>
      <c r="T500" s="56">
        <f t="shared" si="61"/>
        <v>2</v>
      </c>
      <c r="U500" t="str">
        <f t="shared" si="62"/>
        <v>technology</v>
      </c>
      <c r="V500" t="str">
        <f t="shared" si="63"/>
        <v>web</v>
      </c>
    </row>
    <row r="501" spans="1:22" ht="31.5" x14ac:dyDescent="0.25">
      <c r="A501">
        <v>499</v>
      </c>
      <c r="B501" t="s">
        <v>1046</v>
      </c>
      <c r="C501" s="2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t="str">
        <f t="shared" si="56"/>
        <v>012:  &gt; 50,000</v>
      </c>
      <c r="P501">
        <f t="shared" si="57"/>
        <v>48.072649572649574</v>
      </c>
      <c r="Q501">
        <f t="shared" si="58"/>
        <v>38.003378378378379</v>
      </c>
      <c r="R501" s="3">
        <f t="shared" si="59"/>
        <v>42444.208333333328</v>
      </c>
      <c r="S501" s="3">
        <f t="shared" si="60"/>
        <v>42449.208333333328</v>
      </c>
      <c r="T501" s="56">
        <f t="shared" si="61"/>
        <v>5</v>
      </c>
      <c r="U501" t="str">
        <f t="shared" si="62"/>
        <v>film &amp; video</v>
      </c>
      <c r="V501" t="str">
        <f t="shared" si="63"/>
        <v>documentary</v>
      </c>
    </row>
    <row r="502" spans="1:22" x14ac:dyDescent="0.25">
      <c r="A502">
        <v>500</v>
      </c>
      <c r="B502" t="s">
        <v>1048</v>
      </c>
      <c r="C502" s="2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t="str">
        <f t="shared" si="56"/>
        <v>01:  &lt;1,000</v>
      </c>
      <c r="P502">
        <f t="shared" si="57"/>
        <v>0</v>
      </c>
      <c r="Q502" t="str">
        <f t="shared" si="58"/>
        <v>NA</v>
      </c>
      <c r="R502" s="3">
        <f t="shared" si="59"/>
        <v>41395.208333333336</v>
      </c>
      <c r="S502" s="3">
        <f t="shared" si="60"/>
        <v>41423.208333333336</v>
      </c>
      <c r="T502" s="56">
        <f t="shared" si="61"/>
        <v>28</v>
      </c>
      <c r="U502" t="str">
        <f t="shared" si="62"/>
        <v>theater</v>
      </c>
      <c r="V502" t="str">
        <f t="shared" si="63"/>
        <v>plays</v>
      </c>
    </row>
    <row r="503" spans="1:22" x14ac:dyDescent="0.25">
      <c r="A503">
        <v>501</v>
      </c>
      <c r="B503" t="s">
        <v>1050</v>
      </c>
      <c r="C503" s="2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t="str">
        <f t="shared" si="56"/>
        <v>012:  &gt; 50,000</v>
      </c>
      <c r="P503">
        <f t="shared" si="57"/>
        <v>70.145182291666657</v>
      </c>
      <c r="Q503">
        <f t="shared" si="58"/>
        <v>59.990534521158132</v>
      </c>
      <c r="R503" s="3">
        <f t="shared" si="59"/>
        <v>41345.208333333336</v>
      </c>
      <c r="S503" s="3">
        <f t="shared" si="60"/>
        <v>41347.208333333336</v>
      </c>
      <c r="T503" s="56">
        <f t="shared" si="61"/>
        <v>2</v>
      </c>
      <c r="U503" t="str">
        <f t="shared" si="62"/>
        <v>film &amp; video</v>
      </c>
      <c r="V503" t="str">
        <f t="shared" si="63"/>
        <v>documentary</v>
      </c>
    </row>
    <row r="504" spans="1:22" x14ac:dyDescent="0.25">
      <c r="A504">
        <v>502</v>
      </c>
      <c r="B504" t="s">
        <v>477</v>
      </c>
      <c r="C504" s="2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t="str">
        <f t="shared" si="56"/>
        <v>02:  1,000 to 4,999</v>
      </c>
      <c r="P504">
        <f t="shared" si="57"/>
        <v>529.92307692307691</v>
      </c>
      <c r="Q504">
        <f t="shared" si="58"/>
        <v>37.037634408602152</v>
      </c>
      <c r="R504" s="3">
        <f t="shared" si="59"/>
        <v>41117.208333333336</v>
      </c>
      <c r="S504" s="3">
        <f t="shared" si="60"/>
        <v>41146.208333333336</v>
      </c>
      <c r="T504" s="56">
        <f t="shared" si="61"/>
        <v>29</v>
      </c>
      <c r="U504" t="str">
        <f t="shared" si="62"/>
        <v>games</v>
      </c>
      <c r="V504" t="str">
        <f t="shared" si="63"/>
        <v>video games</v>
      </c>
    </row>
    <row r="505" spans="1:22" ht="31.5" x14ac:dyDescent="0.25">
      <c r="A505">
        <v>503</v>
      </c>
      <c r="B505" t="s">
        <v>1053</v>
      </c>
      <c r="C505" s="2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t="str">
        <f t="shared" si="56"/>
        <v>07:  25,000 to 29,999</v>
      </c>
      <c r="P505">
        <f t="shared" si="57"/>
        <v>180.32549019607845</v>
      </c>
      <c r="Q505">
        <f t="shared" si="58"/>
        <v>99.963043478260872</v>
      </c>
      <c r="R505" s="3">
        <f t="shared" si="59"/>
        <v>42186.208333333328</v>
      </c>
      <c r="S505" s="3">
        <f t="shared" si="60"/>
        <v>42206.208333333328</v>
      </c>
      <c r="T505" s="56">
        <f t="shared" si="61"/>
        <v>20</v>
      </c>
      <c r="U505" t="str">
        <f t="shared" si="62"/>
        <v>film &amp; video</v>
      </c>
      <c r="V505" t="str">
        <f t="shared" si="63"/>
        <v>drama</v>
      </c>
    </row>
    <row r="506" spans="1:22" x14ac:dyDescent="0.25">
      <c r="A506">
        <v>504</v>
      </c>
      <c r="B506" t="s">
        <v>1055</v>
      </c>
      <c r="C506" s="2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t="str">
        <f t="shared" si="56"/>
        <v>03:  5,000 to 9,999</v>
      </c>
      <c r="P506">
        <f t="shared" si="57"/>
        <v>92.320000000000007</v>
      </c>
      <c r="Q506">
        <f t="shared" si="58"/>
        <v>111.6774193548387</v>
      </c>
      <c r="R506" s="3">
        <f t="shared" si="59"/>
        <v>42142.208333333328</v>
      </c>
      <c r="S506" s="3">
        <f t="shared" si="60"/>
        <v>42143.208333333328</v>
      </c>
      <c r="T506" s="56">
        <f t="shared" si="61"/>
        <v>1</v>
      </c>
      <c r="U506" t="str">
        <f t="shared" si="62"/>
        <v>music</v>
      </c>
      <c r="V506" t="str">
        <f t="shared" si="63"/>
        <v>rock</v>
      </c>
    </row>
    <row r="507" spans="1:22" x14ac:dyDescent="0.25">
      <c r="A507">
        <v>505</v>
      </c>
      <c r="B507" t="s">
        <v>1057</v>
      </c>
      <c r="C507" s="2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t="str">
        <f t="shared" si="56"/>
        <v>012:  &gt; 50,000</v>
      </c>
      <c r="P507">
        <f t="shared" si="57"/>
        <v>13.901001112347053</v>
      </c>
      <c r="Q507">
        <f t="shared" si="58"/>
        <v>36.014409221902014</v>
      </c>
      <c r="R507" s="3">
        <f t="shared" si="59"/>
        <v>41341.25</v>
      </c>
      <c r="S507" s="3">
        <f t="shared" si="60"/>
        <v>41383.208333333336</v>
      </c>
      <c r="T507" s="56">
        <f t="shared" si="61"/>
        <v>42</v>
      </c>
      <c r="U507" t="str">
        <f t="shared" si="62"/>
        <v>publishing</v>
      </c>
      <c r="V507" t="str">
        <f t="shared" si="63"/>
        <v>radio &amp; podcasts</v>
      </c>
    </row>
    <row r="508" spans="1:22" x14ac:dyDescent="0.25">
      <c r="A508">
        <v>506</v>
      </c>
      <c r="B508" t="s">
        <v>1059</v>
      </c>
      <c r="C508" s="2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t="str">
        <f t="shared" si="56"/>
        <v>05:  15,000 to 19,999</v>
      </c>
      <c r="P508">
        <f t="shared" si="57"/>
        <v>927.07777777777767</v>
      </c>
      <c r="Q508">
        <f t="shared" si="58"/>
        <v>66.010284810126578</v>
      </c>
      <c r="R508" s="3">
        <f t="shared" si="59"/>
        <v>43062.25</v>
      </c>
      <c r="S508" s="3">
        <f t="shared" si="60"/>
        <v>43079.25</v>
      </c>
      <c r="T508" s="56">
        <f t="shared" si="61"/>
        <v>17</v>
      </c>
      <c r="U508" t="str">
        <f t="shared" si="62"/>
        <v>theater</v>
      </c>
      <c r="V508" t="str">
        <f t="shared" si="63"/>
        <v>plays</v>
      </c>
    </row>
    <row r="509" spans="1:22" ht="31.5" x14ac:dyDescent="0.25">
      <c r="A509">
        <v>507</v>
      </c>
      <c r="B509" t="s">
        <v>1061</v>
      </c>
      <c r="C509" s="2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t="str">
        <f t="shared" si="56"/>
        <v>02:  1,000 to 4,999</v>
      </c>
      <c r="P509">
        <f t="shared" si="57"/>
        <v>39.857142857142861</v>
      </c>
      <c r="Q509">
        <f t="shared" si="58"/>
        <v>44.05263157894737</v>
      </c>
      <c r="R509" s="3">
        <f t="shared" si="59"/>
        <v>41373.208333333336</v>
      </c>
      <c r="S509" s="3">
        <f t="shared" si="60"/>
        <v>41422.208333333336</v>
      </c>
      <c r="T509" s="56">
        <f t="shared" si="61"/>
        <v>49</v>
      </c>
      <c r="U509" t="str">
        <f t="shared" si="62"/>
        <v>technology</v>
      </c>
      <c r="V509" t="str">
        <f t="shared" si="63"/>
        <v>web</v>
      </c>
    </row>
    <row r="510" spans="1:22" x14ac:dyDescent="0.25">
      <c r="A510">
        <v>508</v>
      </c>
      <c r="B510" t="s">
        <v>1063</v>
      </c>
      <c r="C510" s="2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t="str">
        <f t="shared" si="56"/>
        <v>012:  &gt; 50,000</v>
      </c>
      <c r="P510">
        <f t="shared" si="57"/>
        <v>112.22929936305732</v>
      </c>
      <c r="Q510">
        <f t="shared" si="58"/>
        <v>52.999726551818434</v>
      </c>
      <c r="R510" s="3">
        <f t="shared" si="59"/>
        <v>43310.208333333328</v>
      </c>
      <c r="S510" s="3">
        <f t="shared" si="60"/>
        <v>43331.208333333328</v>
      </c>
      <c r="T510" s="56">
        <f t="shared" si="61"/>
        <v>21</v>
      </c>
      <c r="U510" t="str">
        <f t="shared" si="62"/>
        <v>theater</v>
      </c>
      <c r="V510" t="str">
        <f t="shared" si="63"/>
        <v>plays</v>
      </c>
    </row>
    <row r="511" spans="1:22" x14ac:dyDescent="0.25">
      <c r="A511">
        <v>509</v>
      </c>
      <c r="B511" t="s">
        <v>398</v>
      </c>
      <c r="C511" s="2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t="str">
        <f t="shared" si="56"/>
        <v>012:  &gt; 50,000</v>
      </c>
      <c r="P511">
        <f t="shared" si="57"/>
        <v>70.925816023738875</v>
      </c>
      <c r="Q511">
        <f t="shared" si="58"/>
        <v>95</v>
      </c>
      <c r="R511" s="3">
        <f t="shared" si="59"/>
        <v>41034.208333333336</v>
      </c>
      <c r="S511" s="3">
        <f t="shared" si="60"/>
        <v>41044.208333333336</v>
      </c>
      <c r="T511" s="56">
        <f t="shared" si="61"/>
        <v>10</v>
      </c>
      <c r="U511" t="str">
        <f t="shared" si="62"/>
        <v>theater</v>
      </c>
      <c r="V511" t="str">
        <f t="shared" si="63"/>
        <v>plays</v>
      </c>
    </row>
    <row r="512" spans="1:22" x14ac:dyDescent="0.25">
      <c r="A512">
        <v>510</v>
      </c>
      <c r="B512" t="s">
        <v>1066</v>
      </c>
      <c r="C512" s="2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t="str">
        <f t="shared" si="56"/>
        <v>03:  5,000 to 9,999</v>
      </c>
      <c r="P512">
        <f t="shared" si="57"/>
        <v>119.08974358974358</v>
      </c>
      <c r="Q512">
        <f t="shared" si="58"/>
        <v>70.908396946564892</v>
      </c>
      <c r="R512" s="3">
        <f t="shared" si="59"/>
        <v>43251.208333333328</v>
      </c>
      <c r="S512" s="3">
        <f t="shared" si="60"/>
        <v>43275.208333333328</v>
      </c>
      <c r="T512" s="56">
        <f t="shared" si="61"/>
        <v>24</v>
      </c>
      <c r="U512" t="str">
        <f t="shared" si="62"/>
        <v>film &amp; video</v>
      </c>
      <c r="V512" t="str">
        <f t="shared" si="63"/>
        <v>drama</v>
      </c>
    </row>
    <row r="513" spans="1:22" x14ac:dyDescent="0.25">
      <c r="A513">
        <v>511</v>
      </c>
      <c r="B513" t="s">
        <v>1068</v>
      </c>
      <c r="C513" s="2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t="str">
        <f t="shared" si="56"/>
        <v>012:  &gt; 50,000</v>
      </c>
      <c r="P513">
        <f t="shared" si="57"/>
        <v>24.017591339648174</v>
      </c>
      <c r="Q513">
        <f t="shared" si="58"/>
        <v>98.060773480662988</v>
      </c>
      <c r="R513" s="3">
        <f t="shared" si="59"/>
        <v>43671.208333333328</v>
      </c>
      <c r="S513" s="3">
        <f t="shared" si="60"/>
        <v>43681.208333333328</v>
      </c>
      <c r="T513" s="56">
        <f t="shared" si="61"/>
        <v>10</v>
      </c>
      <c r="U513" t="str">
        <f t="shared" si="62"/>
        <v>theater</v>
      </c>
      <c r="V513" t="str">
        <f t="shared" si="63"/>
        <v>plays</v>
      </c>
    </row>
    <row r="514" spans="1:22" x14ac:dyDescent="0.25">
      <c r="A514">
        <v>512</v>
      </c>
      <c r="B514" t="s">
        <v>1070</v>
      </c>
      <c r="C514" s="2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t="str">
        <f t="shared" si="56"/>
        <v>03:  5,000 to 9,999</v>
      </c>
      <c r="P514">
        <f t="shared" si="57"/>
        <v>139.31868131868131</v>
      </c>
      <c r="Q514">
        <f t="shared" si="58"/>
        <v>53.046025104602514</v>
      </c>
      <c r="R514" s="3">
        <f t="shared" si="59"/>
        <v>41825.208333333336</v>
      </c>
      <c r="S514" s="3">
        <f t="shared" si="60"/>
        <v>41826.208333333336</v>
      </c>
      <c r="T514" s="56">
        <f t="shared" si="61"/>
        <v>1</v>
      </c>
      <c r="U514" t="str">
        <f t="shared" si="62"/>
        <v>games</v>
      </c>
      <c r="V514" t="str">
        <f t="shared" si="63"/>
        <v>video games</v>
      </c>
    </row>
    <row r="515" spans="1:22" x14ac:dyDescent="0.25">
      <c r="A515">
        <v>513</v>
      </c>
      <c r="B515" t="s">
        <v>1072</v>
      </c>
      <c r="C515" s="2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t="str">
        <f t="shared" ref="O515:O578" si="64">IF(D515&lt;1000,"01:  &lt;1,000",
IF(D515&lt;=4999,"02:  1,000 to 4,999",
IF(D515&lt;=9999,"03:  5,000 to 9,999",
IF(D515&lt;=14999,"04:  10,000 to 14,999",
IF(D515&lt;=19999,"05:  15,000 to 19,999",
IF(D515&lt;=24999,"06:  20,000 to 24,999",
IF(D515&lt;=29999,"07:  25,000 to 29,999",
IF(D515&lt;=34999,"08:  30,000 to 34,999",
IF(D515&lt;=39999,"09:  35,000 to 39,999",
IF(D515&lt;=44999,"010:  40,000 to 44,999",
IF(D515&lt;=49999,"011:  45,000 to 49,999",
"012:  &gt; 50,000")))))))))))</f>
        <v>03:  5,000 to 9,999</v>
      </c>
      <c r="P515">
        <f t="shared" ref="P515:P578" si="65">IFERROR((E515/D515)*100,"NA")</f>
        <v>39.277108433734945</v>
      </c>
      <c r="Q515">
        <f t="shared" ref="Q515:Q578" si="66">IFERROR(E515/G515,"NA")</f>
        <v>93.142857142857139</v>
      </c>
      <c r="R515" s="3">
        <f t="shared" ref="R515:R578" si="67">(J515/86400)+DATE(1970,1,1)</f>
        <v>40430.208333333336</v>
      </c>
      <c r="S515" s="3">
        <f t="shared" ref="S515:S578" si="68">(K515/86400)+DATE(1970,1,1)</f>
        <v>40432.208333333336</v>
      </c>
      <c r="T515" s="56">
        <f t="shared" ref="T515:T578" si="69">_xlfn.DAYS(S515,R515)</f>
        <v>2</v>
      </c>
      <c r="U515" t="str">
        <f t="shared" ref="U515:U578" si="70">LEFT(N515,SEARCH("/",N515)-1)</f>
        <v>film &amp; video</v>
      </c>
      <c r="V515" t="str">
        <f t="shared" ref="V515:V578" si="71">RIGHT(N515,LEN(N515)-SEARCH("/",N515))</f>
        <v>television</v>
      </c>
    </row>
    <row r="516" spans="1:22" x14ac:dyDescent="0.25">
      <c r="A516">
        <v>514</v>
      </c>
      <c r="B516" t="s">
        <v>1074</v>
      </c>
      <c r="C516" s="2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t="str">
        <f t="shared" si="64"/>
        <v>012:  &gt; 50,000</v>
      </c>
      <c r="P516">
        <f t="shared" si="65"/>
        <v>22.439077144917089</v>
      </c>
      <c r="Q516">
        <f t="shared" si="66"/>
        <v>58.945075757575758</v>
      </c>
      <c r="R516" s="3">
        <f t="shared" si="67"/>
        <v>41614.25</v>
      </c>
      <c r="S516" s="3">
        <f t="shared" si="68"/>
        <v>41619.25</v>
      </c>
      <c r="T516" s="56">
        <f t="shared" si="69"/>
        <v>5</v>
      </c>
      <c r="U516" t="str">
        <f t="shared" si="70"/>
        <v>music</v>
      </c>
      <c r="V516" t="str">
        <f t="shared" si="71"/>
        <v>rock</v>
      </c>
    </row>
    <row r="517" spans="1:22" x14ac:dyDescent="0.25">
      <c r="A517">
        <v>515</v>
      </c>
      <c r="B517" t="s">
        <v>1076</v>
      </c>
      <c r="C517" s="2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t="str">
        <f t="shared" si="64"/>
        <v>03:  5,000 to 9,999</v>
      </c>
      <c r="P517">
        <f t="shared" si="65"/>
        <v>55.779069767441861</v>
      </c>
      <c r="Q517">
        <f t="shared" si="66"/>
        <v>36.067669172932334</v>
      </c>
      <c r="R517" s="3">
        <f t="shared" si="67"/>
        <v>40900.25</v>
      </c>
      <c r="S517" s="3">
        <f t="shared" si="68"/>
        <v>40902.25</v>
      </c>
      <c r="T517" s="56">
        <f t="shared" si="69"/>
        <v>2</v>
      </c>
      <c r="U517" t="str">
        <f t="shared" si="70"/>
        <v>theater</v>
      </c>
      <c r="V517" t="str">
        <f t="shared" si="71"/>
        <v>plays</v>
      </c>
    </row>
    <row r="518" spans="1:22" x14ac:dyDescent="0.25">
      <c r="A518">
        <v>516</v>
      </c>
      <c r="B518" t="s">
        <v>1078</v>
      </c>
      <c r="C518" s="2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t="str">
        <f t="shared" si="64"/>
        <v>012:  &gt; 50,000</v>
      </c>
      <c r="P518">
        <f t="shared" si="65"/>
        <v>42.523125996810208</v>
      </c>
      <c r="Q518">
        <f t="shared" si="66"/>
        <v>63.030732860520096</v>
      </c>
      <c r="R518" s="3">
        <f t="shared" si="67"/>
        <v>40396.208333333336</v>
      </c>
      <c r="S518" s="3">
        <f t="shared" si="68"/>
        <v>40434.208333333336</v>
      </c>
      <c r="T518" s="56">
        <f t="shared" si="69"/>
        <v>38</v>
      </c>
      <c r="U518" t="str">
        <f t="shared" si="70"/>
        <v>publishing</v>
      </c>
      <c r="V518" t="str">
        <f t="shared" si="71"/>
        <v>nonfiction</v>
      </c>
    </row>
    <row r="519" spans="1:22" x14ac:dyDescent="0.25">
      <c r="A519">
        <v>517</v>
      </c>
      <c r="B519" t="s">
        <v>1080</v>
      </c>
      <c r="C519" s="2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t="str">
        <f t="shared" si="64"/>
        <v>03:  5,000 to 9,999</v>
      </c>
      <c r="P519">
        <f t="shared" si="65"/>
        <v>112.00000000000001</v>
      </c>
      <c r="Q519">
        <f t="shared" si="66"/>
        <v>84.717948717948715</v>
      </c>
      <c r="R519" s="3">
        <f t="shared" si="67"/>
        <v>42860.208333333328</v>
      </c>
      <c r="S519" s="3">
        <f t="shared" si="68"/>
        <v>42865.208333333328</v>
      </c>
      <c r="T519" s="56">
        <f t="shared" si="69"/>
        <v>5</v>
      </c>
      <c r="U519" t="str">
        <f t="shared" si="70"/>
        <v>food</v>
      </c>
      <c r="V519" t="str">
        <f t="shared" si="71"/>
        <v>food trucks</v>
      </c>
    </row>
    <row r="520" spans="1:22" ht="31.5" x14ac:dyDescent="0.25">
      <c r="A520">
        <v>518</v>
      </c>
      <c r="B520" t="s">
        <v>1082</v>
      </c>
      <c r="C520" s="2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t="str">
        <f t="shared" si="64"/>
        <v>03:  5,000 to 9,999</v>
      </c>
      <c r="P520">
        <f t="shared" si="65"/>
        <v>7.0681818181818183</v>
      </c>
      <c r="Q520">
        <f t="shared" si="66"/>
        <v>62.2</v>
      </c>
      <c r="R520" s="3">
        <f t="shared" si="67"/>
        <v>43154.25</v>
      </c>
      <c r="S520" s="3">
        <f t="shared" si="68"/>
        <v>43156.25</v>
      </c>
      <c r="T520" s="56">
        <f t="shared" si="69"/>
        <v>2</v>
      </c>
      <c r="U520" t="str">
        <f t="shared" si="70"/>
        <v>film &amp; video</v>
      </c>
      <c r="V520" t="str">
        <f t="shared" si="71"/>
        <v>animation</v>
      </c>
    </row>
    <row r="521" spans="1:22" x14ac:dyDescent="0.25">
      <c r="A521">
        <v>519</v>
      </c>
      <c r="B521" t="s">
        <v>1084</v>
      </c>
      <c r="C521" s="2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t="str">
        <f t="shared" si="64"/>
        <v>012:  &gt; 50,000</v>
      </c>
      <c r="P521">
        <f t="shared" si="65"/>
        <v>101.74563871693867</v>
      </c>
      <c r="Q521">
        <f t="shared" si="66"/>
        <v>101.97518330513255</v>
      </c>
      <c r="R521" s="3">
        <f t="shared" si="67"/>
        <v>42012.25</v>
      </c>
      <c r="S521" s="3">
        <f t="shared" si="68"/>
        <v>42026.25</v>
      </c>
      <c r="T521" s="56">
        <f t="shared" si="69"/>
        <v>14</v>
      </c>
      <c r="U521" t="str">
        <f t="shared" si="70"/>
        <v>music</v>
      </c>
      <c r="V521" t="str">
        <f t="shared" si="71"/>
        <v>rock</v>
      </c>
    </row>
    <row r="522" spans="1:22" x14ac:dyDescent="0.25">
      <c r="A522">
        <v>520</v>
      </c>
      <c r="B522" t="s">
        <v>1086</v>
      </c>
      <c r="C522" s="2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t="str">
        <f t="shared" si="64"/>
        <v>01:  &lt;1,000</v>
      </c>
      <c r="P522">
        <f t="shared" si="65"/>
        <v>425.75</v>
      </c>
      <c r="Q522">
        <f t="shared" si="66"/>
        <v>106.4375</v>
      </c>
      <c r="R522" s="3">
        <f t="shared" si="67"/>
        <v>43574.208333333328</v>
      </c>
      <c r="S522" s="3">
        <f t="shared" si="68"/>
        <v>43577.208333333328</v>
      </c>
      <c r="T522" s="56">
        <f t="shared" si="69"/>
        <v>3</v>
      </c>
      <c r="U522" t="str">
        <f t="shared" si="70"/>
        <v>theater</v>
      </c>
      <c r="V522" t="str">
        <f t="shared" si="71"/>
        <v>plays</v>
      </c>
    </row>
    <row r="523" spans="1:22" x14ac:dyDescent="0.25">
      <c r="A523">
        <v>521</v>
      </c>
      <c r="B523" t="s">
        <v>1088</v>
      </c>
      <c r="C523" s="2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t="str">
        <f t="shared" si="64"/>
        <v>03:  5,000 to 9,999</v>
      </c>
      <c r="P523">
        <f t="shared" si="65"/>
        <v>145.53947368421052</v>
      </c>
      <c r="Q523">
        <f t="shared" si="66"/>
        <v>29.975609756097562</v>
      </c>
      <c r="R523" s="3">
        <f t="shared" si="67"/>
        <v>42605.208333333328</v>
      </c>
      <c r="S523" s="3">
        <f t="shared" si="68"/>
        <v>42611.208333333328</v>
      </c>
      <c r="T523" s="56">
        <f t="shared" si="69"/>
        <v>6</v>
      </c>
      <c r="U523" t="str">
        <f t="shared" si="70"/>
        <v>film &amp; video</v>
      </c>
      <c r="V523" t="str">
        <f t="shared" si="71"/>
        <v>drama</v>
      </c>
    </row>
    <row r="524" spans="1:22" ht="31.5" x14ac:dyDescent="0.25">
      <c r="A524">
        <v>522</v>
      </c>
      <c r="B524" t="s">
        <v>1089</v>
      </c>
      <c r="C524" s="2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t="str">
        <f t="shared" si="64"/>
        <v>012:  &gt; 50,000</v>
      </c>
      <c r="P524">
        <f t="shared" si="65"/>
        <v>32.453465346534657</v>
      </c>
      <c r="Q524">
        <f t="shared" si="66"/>
        <v>85.806282722513089</v>
      </c>
      <c r="R524" s="3">
        <f t="shared" si="67"/>
        <v>41093.208333333336</v>
      </c>
      <c r="S524" s="3">
        <f t="shared" si="68"/>
        <v>41105.208333333336</v>
      </c>
      <c r="T524" s="56">
        <f t="shared" si="69"/>
        <v>12</v>
      </c>
      <c r="U524" t="str">
        <f t="shared" si="70"/>
        <v>film &amp; video</v>
      </c>
      <c r="V524" t="str">
        <f t="shared" si="71"/>
        <v>shorts</v>
      </c>
    </row>
    <row r="525" spans="1:22" x14ac:dyDescent="0.25">
      <c r="A525">
        <v>523</v>
      </c>
      <c r="B525" t="s">
        <v>1091</v>
      </c>
      <c r="C525" s="2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t="str">
        <f t="shared" si="64"/>
        <v>01:  &lt;1,000</v>
      </c>
      <c r="P525">
        <f t="shared" si="65"/>
        <v>700.33333333333326</v>
      </c>
      <c r="Q525">
        <f t="shared" si="66"/>
        <v>70.82022471910112</v>
      </c>
      <c r="R525" s="3">
        <f t="shared" si="67"/>
        <v>40241.25</v>
      </c>
      <c r="S525" s="3">
        <f t="shared" si="68"/>
        <v>40246.25</v>
      </c>
      <c r="T525" s="56">
        <f t="shared" si="69"/>
        <v>5</v>
      </c>
      <c r="U525" t="str">
        <f t="shared" si="70"/>
        <v>film &amp; video</v>
      </c>
      <c r="V525" t="str">
        <f t="shared" si="71"/>
        <v>shorts</v>
      </c>
    </row>
    <row r="526" spans="1:22" x14ac:dyDescent="0.25">
      <c r="A526">
        <v>524</v>
      </c>
      <c r="B526" t="s">
        <v>1093</v>
      </c>
      <c r="C526" s="2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t="str">
        <f t="shared" si="64"/>
        <v>012:  &gt; 50,000</v>
      </c>
      <c r="P526">
        <f t="shared" si="65"/>
        <v>83.904860392967933</v>
      </c>
      <c r="Q526">
        <f t="shared" si="66"/>
        <v>40.998484082870135</v>
      </c>
      <c r="R526" s="3">
        <f t="shared" si="67"/>
        <v>40294.208333333336</v>
      </c>
      <c r="S526" s="3">
        <f t="shared" si="68"/>
        <v>40307.208333333336</v>
      </c>
      <c r="T526" s="56">
        <f t="shared" si="69"/>
        <v>13</v>
      </c>
      <c r="U526" t="str">
        <f t="shared" si="70"/>
        <v>theater</v>
      </c>
      <c r="V526" t="str">
        <f t="shared" si="71"/>
        <v>plays</v>
      </c>
    </row>
    <row r="527" spans="1:22" x14ac:dyDescent="0.25">
      <c r="A527">
        <v>525</v>
      </c>
      <c r="B527" t="s">
        <v>1095</v>
      </c>
      <c r="C527" s="2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t="str">
        <f t="shared" si="64"/>
        <v>02:  1,000 to 4,999</v>
      </c>
      <c r="P527">
        <f t="shared" si="65"/>
        <v>84.19047619047619</v>
      </c>
      <c r="Q527">
        <f t="shared" si="66"/>
        <v>28.063492063492063</v>
      </c>
      <c r="R527" s="3">
        <f t="shared" si="67"/>
        <v>40505.25</v>
      </c>
      <c r="S527" s="3">
        <f t="shared" si="68"/>
        <v>40509.25</v>
      </c>
      <c r="T527" s="56">
        <f t="shared" si="69"/>
        <v>4</v>
      </c>
      <c r="U527" t="str">
        <f t="shared" si="70"/>
        <v>technology</v>
      </c>
      <c r="V527" t="str">
        <f t="shared" si="71"/>
        <v>wearables</v>
      </c>
    </row>
    <row r="528" spans="1:22" ht="31.5" x14ac:dyDescent="0.25">
      <c r="A528">
        <v>526</v>
      </c>
      <c r="B528" t="s">
        <v>1097</v>
      </c>
      <c r="C528" s="2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t="str">
        <f t="shared" si="64"/>
        <v>03:  5,000 to 9,999</v>
      </c>
      <c r="P528">
        <f t="shared" si="65"/>
        <v>155.95180722891567</v>
      </c>
      <c r="Q528">
        <f t="shared" si="66"/>
        <v>88.054421768707485</v>
      </c>
      <c r="R528" s="3">
        <f t="shared" si="67"/>
        <v>42364.25</v>
      </c>
      <c r="S528" s="3">
        <f t="shared" si="68"/>
        <v>42401.25</v>
      </c>
      <c r="T528" s="56">
        <f t="shared" si="69"/>
        <v>37</v>
      </c>
      <c r="U528" t="str">
        <f t="shared" si="70"/>
        <v>theater</v>
      </c>
      <c r="V528" t="str">
        <f t="shared" si="71"/>
        <v>plays</v>
      </c>
    </row>
    <row r="529" spans="1:22" x14ac:dyDescent="0.25">
      <c r="A529">
        <v>527</v>
      </c>
      <c r="B529" t="s">
        <v>1099</v>
      </c>
      <c r="C529" s="2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t="str">
        <f t="shared" si="64"/>
        <v>012:  &gt; 50,000</v>
      </c>
      <c r="P529">
        <f t="shared" si="65"/>
        <v>99.619450317124731</v>
      </c>
      <c r="Q529">
        <f t="shared" si="66"/>
        <v>31</v>
      </c>
      <c r="R529" s="3">
        <f t="shared" si="67"/>
        <v>42405.25</v>
      </c>
      <c r="S529" s="3">
        <f t="shared" si="68"/>
        <v>42441.25</v>
      </c>
      <c r="T529" s="56">
        <f t="shared" si="69"/>
        <v>36</v>
      </c>
      <c r="U529" t="str">
        <f t="shared" si="70"/>
        <v>film &amp; video</v>
      </c>
      <c r="V529" t="str">
        <f t="shared" si="71"/>
        <v>animation</v>
      </c>
    </row>
    <row r="530" spans="1:22" x14ac:dyDescent="0.25">
      <c r="A530">
        <v>528</v>
      </c>
      <c r="B530" t="s">
        <v>1101</v>
      </c>
      <c r="C530" s="2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t="str">
        <f t="shared" si="64"/>
        <v>03:  5,000 to 9,999</v>
      </c>
      <c r="P530">
        <f t="shared" si="65"/>
        <v>80.300000000000011</v>
      </c>
      <c r="Q530">
        <f t="shared" si="66"/>
        <v>90.337500000000006</v>
      </c>
      <c r="R530" s="3">
        <f t="shared" si="67"/>
        <v>41601.25</v>
      </c>
      <c r="S530" s="3">
        <f t="shared" si="68"/>
        <v>41646.25</v>
      </c>
      <c r="T530" s="56">
        <f t="shared" si="69"/>
        <v>45</v>
      </c>
      <c r="U530" t="str">
        <f t="shared" si="70"/>
        <v>music</v>
      </c>
      <c r="V530" t="str">
        <f t="shared" si="71"/>
        <v>indie rock</v>
      </c>
    </row>
    <row r="531" spans="1:22" x14ac:dyDescent="0.25">
      <c r="A531">
        <v>529</v>
      </c>
      <c r="B531" t="s">
        <v>1103</v>
      </c>
      <c r="C531" s="2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t="str">
        <f t="shared" si="64"/>
        <v>03:  5,000 to 9,999</v>
      </c>
      <c r="P531">
        <f t="shared" si="65"/>
        <v>11.254901960784313</v>
      </c>
      <c r="Q531">
        <f t="shared" si="66"/>
        <v>63.777777777777779</v>
      </c>
      <c r="R531" s="3">
        <f t="shared" si="67"/>
        <v>41769.208333333336</v>
      </c>
      <c r="S531" s="3">
        <f t="shared" si="68"/>
        <v>41797.208333333336</v>
      </c>
      <c r="T531" s="56">
        <f t="shared" si="69"/>
        <v>28</v>
      </c>
      <c r="U531" t="str">
        <f t="shared" si="70"/>
        <v>games</v>
      </c>
      <c r="V531" t="str">
        <f t="shared" si="71"/>
        <v>video games</v>
      </c>
    </row>
    <row r="532" spans="1:22" x14ac:dyDescent="0.25">
      <c r="A532">
        <v>530</v>
      </c>
      <c r="B532" t="s">
        <v>1105</v>
      </c>
      <c r="C532" s="2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t="str">
        <f t="shared" si="64"/>
        <v>012:  &gt; 50,000</v>
      </c>
      <c r="P532">
        <f t="shared" si="65"/>
        <v>91.740952380952379</v>
      </c>
      <c r="Q532">
        <f t="shared" si="66"/>
        <v>53.995515695067262</v>
      </c>
      <c r="R532" s="3">
        <f t="shared" si="67"/>
        <v>40421.208333333336</v>
      </c>
      <c r="S532" s="3">
        <f t="shared" si="68"/>
        <v>40435.208333333336</v>
      </c>
      <c r="T532" s="56">
        <f t="shared" si="69"/>
        <v>14</v>
      </c>
      <c r="U532" t="str">
        <f t="shared" si="70"/>
        <v>publishing</v>
      </c>
      <c r="V532" t="str">
        <f t="shared" si="71"/>
        <v>fiction</v>
      </c>
    </row>
    <row r="533" spans="1:22" ht="31.5" x14ac:dyDescent="0.25">
      <c r="A533">
        <v>531</v>
      </c>
      <c r="B533" t="s">
        <v>1107</v>
      </c>
      <c r="C533" s="2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t="str">
        <f t="shared" si="64"/>
        <v>012:  &gt; 50,000</v>
      </c>
      <c r="P533">
        <f t="shared" si="65"/>
        <v>95.521156936261391</v>
      </c>
      <c r="Q533">
        <f t="shared" si="66"/>
        <v>48.993956043956047</v>
      </c>
      <c r="R533" s="3">
        <f t="shared" si="67"/>
        <v>41589.25</v>
      </c>
      <c r="S533" s="3">
        <f t="shared" si="68"/>
        <v>41645.25</v>
      </c>
      <c r="T533" s="56">
        <f t="shared" si="69"/>
        <v>56</v>
      </c>
      <c r="U533" t="str">
        <f t="shared" si="70"/>
        <v>games</v>
      </c>
      <c r="V533" t="str">
        <f t="shared" si="71"/>
        <v>video games</v>
      </c>
    </row>
    <row r="534" spans="1:22" x14ac:dyDescent="0.25">
      <c r="A534">
        <v>532</v>
      </c>
      <c r="B534" t="s">
        <v>1109</v>
      </c>
      <c r="C534" s="2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t="str">
        <f t="shared" si="64"/>
        <v>02:  1,000 to 4,999</v>
      </c>
      <c r="P534">
        <f t="shared" si="65"/>
        <v>502.87499999999994</v>
      </c>
      <c r="Q534">
        <f t="shared" si="66"/>
        <v>63.857142857142854</v>
      </c>
      <c r="R534" s="3">
        <f t="shared" si="67"/>
        <v>43125.25</v>
      </c>
      <c r="S534" s="3">
        <f t="shared" si="68"/>
        <v>43126.25</v>
      </c>
      <c r="T534" s="56">
        <f t="shared" si="69"/>
        <v>1</v>
      </c>
      <c r="U534" t="str">
        <f t="shared" si="70"/>
        <v>theater</v>
      </c>
      <c r="V534" t="str">
        <f t="shared" si="71"/>
        <v>plays</v>
      </c>
    </row>
    <row r="535" spans="1:22" x14ac:dyDescent="0.25">
      <c r="A535">
        <v>533</v>
      </c>
      <c r="B535" t="s">
        <v>1111</v>
      </c>
      <c r="C535" s="2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t="str">
        <f t="shared" si="64"/>
        <v>012:  &gt; 50,000</v>
      </c>
      <c r="P535">
        <f t="shared" si="65"/>
        <v>159.24394463667818</v>
      </c>
      <c r="Q535">
        <f t="shared" si="66"/>
        <v>82.996393146979258</v>
      </c>
      <c r="R535" s="3">
        <f t="shared" si="67"/>
        <v>41479.208333333336</v>
      </c>
      <c r="S535" s="3">
        <f t="shared" si="68"/>
        <v>41515.208333333336</v>
      </c>
      <c r="T535" s="56">
        <f t="shared" si="69"/>
        <v>36</v>
      </c>
      <c r="U535" t="str">
        <f t="shared" si="70"/>
        <v>music</v>
      </c>
      <c r="V535" t="str">
        <f t="shared" si="71"/>
        <v>indie rock</v>
      </c>
    </row>
    <row r="536" spans="1:22" x14ac:dyDescent="0.25">
      <c r="A536">
        <v>534</v>
      </c>
      <c r="B536" t="s">
        <v>1113</v>
      </c>
      <c r="C536" s="2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t="str">
        <f t="shared" si="64"/>
        <v>012:  &gt; 50,000</v>
      </c>
      <c r="P536">
        <f t="shared" si="65"/>
        <v>15.022446689113355</v>
      </c>
      <c r="Q536">
        <f t="shared" si="66"/>
        <v>55.08230452674897</v>
      </c>
      <c r="R536" s="3">
        <f t="shared" si="67"/>
        <v>43329.208333333328</v>
      </c>
      <c r="S536" s="3">
        <f t="shared" si="68"/>
        <v>43330.208333333328</v>
      </c>
      <c r="T536" s="56">
        <f t="shared" si="69"/>
        <v>1</v>
      </c>
      <c r="U536" t="str">
        <f t="shared" si="70"/>
        <v>film &amp; video</v>
      </c>
      <c r="V536" t="str">
        <f t="shared" si="71"/>
        <v>drama</v>
      </c>
    </row>
    <row r="537" spans="1:22" x14ac:dyDescent="0.25">
      <c r="A537">
        <v>535</v>
      </c>
      <c r="B537" t="s">
        <v>1115</v>
      </c>
      <c r="C537" s="2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t="str">
        <f t="shared" si="64"/>
        <v>02:  1,000 to 4,999</v>
      </c>
      <c r="P537">
        <f t="shared" si="65"/>
        <v>482.03846153846149</v>
      </c>
      <c r="Q537">
        <f t="shared" si="66"/>
        <v>62.044554455445542</v>
      </c>
      <c r="R537" s="3">
        <f t="shared" si="67"/>
        <v>43259.208333333328</v>
      </c>
      <c r="S537" s="3">
        <f t="shared" si="68"/>
        <v>43261.208333333328</v>
      </c>
      <c r="T537" s="56">
        <f t="shared" si="69"/>
        <v>2</v>
      </c>
      <c r="U537" t="str">
        <f t="shared" si="70"/>
        <v>theater</v>
      </c>
      <c r="V537" t="str">
        <f t="shared" si="71"/>
        <v>plays</v>
      </c>
    </row>
    <row r="538" spans="1:22" x14ac:dyDescent="0.25">
      <c r="A538">
        <v>536</v>
      </c>
      <c r="B538" t="s">
        <v>1117</v>
      </c>
      <c r="C538" s="2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t="str">
        <f t="shared" si="64"/>
        <v>03:  5,000 to 9,999</v>
      </c>
      <c r="P538">
        <f t="shared" si="65"/>
        <v>149.96938775510205</v>
      </c>
      <c r="Q538">
        <f t="shared" si="66"/>
        <v>104.97857142857143</v>
      </c>
      <c r="R538" s="3">
        <f t="shared" si="67"/>
        <v>40414.208333333336</v>
      </c>
      <c r="S538" s="3">
        <f t="shared" si="68"/>
        <v>40440.208333333336</v>
      </c>
      <c r="T538" s="56">
        <f t="shared" si="69"/>
        <v>26</v>
      </c>
      <c r="U538" t="str">
        <f t="shared" si="70"/>
        <v>publishing</v>
      </c>
      <c r="V538" t="str">
        <f t="shared" si="71"/>
        <v>fiction</v>
      </c>
    </row>
    <row r="539" spans="1:22" x14ac:dyDescent="0.25">
      <c r="A539">
        <v>537</v>
      </c>
      <c r="B539" t="s">
        <v>1119</v>
      </c>
      <c r="C539" s="2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t="str">
        <f t="shared" si="64"/>
        <v>012:  &gt; 50,000</v>
      </c>
      <c r="P539">
        <f t="shared" si="65"/>
        <v>117.22156398104266</v>
      </c>
      <c r="Q539">
        <f t="shared" si="66"/>
        <v>94.044676806083643</v>
      </c>
      <c r="R539" s="3">
        <f t="shared" si="67"/>
        <v>43342.208333333328</v>
      </c>
      <c r="S539" s="3">
        <f t="shared" si="68"/>
        <v>43365.208333333328</v>
      </c>
      <c r="T539" s="56">
        <f t="shared" si="69"/>
        <v>23</v>
      </c>
      <c r="U539" t="str">
        <f t="shared" si="70"/>
        <v>film &amp; video</v>
      </c>
      <c r="V539" t="str">
        <f t="shared" si="71"/>
        <v>documentary</v>
      </c>
    </row>
    <row r="540" spans="1:22" x14ac:dyDescent="0.25">
      <c r="A540">
        <v>538</v>
      </c>
      <c r="B540" t="s">
        <v>1121</v>
      </c>
      <c r="C540" s="2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t="str">
        <f t="shared" si="64"/>
        <v>012:  &gt; 50,000</v>
      </c>
      <c r="P540">
        <f t="shared" si="65"/>
        <v>37.695968274950431</v>
      </c>
      <c r="Q540">
        <f t="shared" si="66"/>
        <v>44.007716049382715</v>
      </c>
      <c r="R540" s="3">
        <f t="shared" si="67"/>
        <v>41539.208333333336</v>
      </c>
      <c r="S540" s="3">
        <f t="shared" si="68"/>
        <v>41555.208333333336</v>
      </c>
      <c r="T540" s="56">
        <f t="shared" si="69"/>
        <v>16</v>
      </c>
      <c r="U540" t="str">
        <f t="shared" si="70"/>
        <v>games</v>
      </c>
      <c r="V540" t="str">
        <f t="shared" si="71"/>
        <v>mobile games</v>
      </c>
    </row>
    <row r="541" spans="1:22" x14ac:dyDescent="0.25">
      <c r="A541">
        <v>539</v>
      </c>
      <c r="B541" t="s">
        <v>1123</v>
      </c>
      <c r="C541" s="2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t="str">
        <f t="shared" si="64"/>
        <v>03:  5,000 to 9,999</v>
      </c>
      <c r="P541">
        <f t="shared" si="65"/>
        <v>72.653061224489804</v>
      </c>
      <c r="Q541">
        <f t="shared" si="66"/>
        <v>92.467532467532465</v>
      </c>
      <c r="R541" s="3">
        <f t="shared" si="67"/>
        <v>43647.208333333328</v>
      </c>
      <c r="S541" s="3">
        <f t="shared" si="68"/>
        <v>43653.208333333328</v>
      </c>
      <c r="T541" s="56">
        <f t="shared" si="69"/>
        <v>6</v>
      </c>
      <c r="U541" t="str">
        <f t="shared" si="70"/>
        <v>food</v>
      </c>
      <c r="V541" t="str">
        <f t="shared" si="71"/>
        <v>food trucks</v>
      </c>
    </row>
    <row r="542" spans="1:22" x14ac:dyDescent="0.25">
      <c r="A542">
        <v>540</v>
      </c>
      <c r="B542" t="s">
        <v>1125</v>
      </c>
      <c r="C542" s="2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t="str">
        <f t="shared" si="64"/>
        <v>03:  5,000 to 9,999</v>
      </c>
      <c r="P542">
        <f t="shared" si="65"/>
        <v>265.98113207547169</v>
      </c>
      <c r="Q542">
        <f t="shared" si="66"/>
        <v>57.072874493927124</v>
      </c>
      <c r="R542" s="3">
        <f t="shared" si="67"/>
        <v>43225.208333333328</v>
      </c>
      <c r="S542" s="3">
        <f t="shared" si="68"/>
        <v>43247.208333333328</v>
      </c>
      <c r="T542" s="56">
        <f t="shared" si="69"/>
        <v>22</v>
      </c>
      <c r="U542" t="str">
        <f t="shared" si="70"/>
        <v>photography</v>
      </c>
      <c r="V542" t="str">
        <f t="shared" si="71"/>
        <v>photography books</v>
      </c>
    </row>
    <row r="543" spans="1:22" x14ac:dyDescent="0.25">
      <c r="A543">
        <v>541</v>
      </c>
      <c r="B543" t="s">
        <v>1127</v>
      </c>
      <c r="C543" s="2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t="str">
        <f t="shared" si="64"/>
        <v>012:  &gt; 50,000</v>
      </c>
      <c r="P543">
        <f t="shared" si="65"/>
        <v>24.205617977528089</v>
      </c>
      <c r="Q543">
        <f t="shared" si="66"/>
        <v>109.07848101265823</v>
      </c>
      <c r="R543" s="3">
        <f t="shared" si="67"/>
        <v>42165.208333333328</v>
      </c>
      <c r="S543" s="3">
        <f t="shared" si="68"/>
        <v>42191.208333333328</v>
      </c>
      <c r="T543" s="56">
        <f t="shared" si="69"/>
        <v>26</v>
      </c>
      <c r="U543" t="str">
        <f t="shared" si="70"/>
        <v>games</v>
      </c>
      <c r="V543" t="str">
        <f t="shared" si="71"/>
        <v>mobile games</v>
      </c>
    </row>
    <row r="544" spans="1:22" x14ac:dyDescent="0.25">
      <c r="A544">
        <v>542</v>
      </c>
      <c r="B544" t="s">
        <v>1129</v>
      </c>
      <c r="C544" s="2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t="str">
        <f t="shared" si="64"/>
        <v>012:  &gt; 50,000</v>
      </c>
      <c r="P544">
        <f t="shared" si="65"/>
        <v>2.5064935064935066</v>
      </c>
      <c r="Q544">
        <f t="shared" si="66"/>
        <v>39.387755102040813</v>
      </c>
      <c r="R544" s="3">
        <f t="shared" si="67"/>
        <v>42391.25</v>
      </c>
      <c r="S544" s="3">
        <f t="shared" si="68"/>
        <v>42421.25</v>
      </c>
      <c r="T544" s="56">
        <f t="shared" si="69"/>
        <v>30</v>
      </c>
      <c r="U544" t="str">
        <f t="shared" si="70"/>
        <v>music</v>
      </c>
      <c r="V544" t="str">
        <f t="shared" si="71"/>
        <v>indie rock</v>
      </c>
    </row>
    <row r="545" spans="1:22" x14ac:dyDescent="0.25">
      <c r="A545">
        <v>543</v>
      </c>
      <c r="B545" t="s">
        <v>1131</v>
      </c>
      <c r="C545" s="2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t="str">
        <f t="shared" si="64"/>
        <v>012:  &gt; 50,000</v>
      </c>
      <c r="P545">
        <f t="shared" si="65"/>
        <v>16.329799764428738</v>
      </c>
      <c r="Q545">
        <f t="shared" si="66"/>
        <v>77.022222222222226</v>
      </c>
      <c r="R545" s="3">
        <f t="shared" si="67"/>
        <v>41528.208333333336</v>
      </c>
      <c r="S545" s="3">
        <f t="shared" si="68"/>
        <v>41543.208333333336</v>
      </c>
      <c r="T545" s="56">
        <f t="shared" si="69"/>
        <v>15</v>
      </c>
      <c r="U545" t="str">
        <f t="shared" si="70"/>
        <v>games</v>
      </c>
      <c r="V545" t="str">
        <f t="shared" si="71"/>
        <v>video games</v>
      </c>
    </row>
    <row r="546" spans="1:22" ht="31.5" x14ac:dyDescent="0.25">
      <c r="A546">
        <v>544</v>
      </c>
      <c r="B546" t="s">
        <v>1133</v>
      </c>
      <c r="C546" s="2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t="str">
        <f t="shared" si="64"/>
        <v>02:  1,000 to 4,999</v>
      </c>
      <c r="P546">
        <f t="shared" si="65"/>
        <v>276.5</v>
      </c>
      <c r="Q546">
        <f t="shared" si="66"/>
        <v>92.166666666666671</v>
      </c>
      <c r="R546" s="3">
        <f t="shared" si="67"/>
        <v>42377.25</v>
      </c>
      <c r="S546" s="3">
        <f t="shared" si="68"/>
        <v>42390.25</v>
      </c>
      <c r="T546" s="56">
        <f t="shared" si="69"/>
        <v>13</v>
      </c>
      <c r="U546" t="str">
        <f t="shared" si="70"/>
        <v>music</v>
      </c>
      <c r="V546" t="str">
        <f t="shared" si="71"/>
        <v>rock</v>
      </c>
    </row>
    <row r="547" spans="1:22" x14ac:dyDescent="0.25">
      <c r="A547">
        <v>545</v>
      </c>
      <c r="B547" t="s">
        <v>1135</v>
      </c>
      <c r="C547" s="2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t="str">
        <f t="shared" si="64"/>
        <v>012:  &gt; 50,000</v>
      </c>
      <c r="P547">
        <f t="shared" si="65"/>
        <v>88.803571428571431</v>
      </c>
      <c r="Q547">
        <f t="shared" si="66"/>
        <v>61.007063197026021</v>
      </c>
      <c r="R547" s="3">
        <f t="shared" si="67"/>
        <v>43824.25</v>
      </c>
      <c r="S547" s="3">
        <f t="shared" si="68"/>
        <v>43844.25</v>
      </c>
      <c r="T547" s="56">
        <f t="shared" si="69"/>
        <v>20</v>
      </c>
      <c r="U547" t="str">
        <f t="shared" si="70"/>
        <v>theater</v>
      </c>
      <c r="V547" t="str">
        <f t="shared" si="71"/>
        <v>plays</v>
      </c>
    </row>
    <row r="548" spans="1:22" x14ac:dyDescent="0.25">
      <c r="A548">
        <v>546</v>
      </c>
      <c r="B548" t="s">
        <v>1137</v>
      </c>
      <c r="C548" s="2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t="str">
        <f t="shared" si="64"/>
        <v>02:  1,000 to 4,999</v>
      </c>
      <c r="P548">
        <f t="shared" si="65"/>
        <v>163.57142857142856</v>
      </c>
      <c r="Q548">
        <f t="shared" si="66"/>
        <v>78.068181818181813</v>
      </c>
      <c r="R548" s="3">
        <f t="shared" si="67"/>
        <v>43360.208333333328</v>
      </c>
      <c r="S548" s="3">
        <f t="shared" si="68"/>
        <v>43363.208333333328</v>
      </c>
      <c r="T548" s="56">
        <f t="shared" si="69"/>
        <v>3</v>
      </c>
      <c r="U548" t="str">
        <f t="shared" si="70"/>
        <v>theater</v>
      </c>
      <c r="V548" t="str">
        <f t="shared" si="71"/>
        <v>plays</v>
      </c>
    </row>
    <row r="549" spans="1:22" x14ac:dyDescent="0.25">
      <c r="A549">
        <v>547</v>
      </c>
      <c r="B549" t="s">
        <v>1139</v>
      </c>
      <c r="C549" s="2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t="str">
        <f t="shared" si="64"/>
        <v>02:  1,000 to 4,999</v>
      </c>
      <c r="P549">
        <f t="shared" si="65"/>
        <v>969</v>
      </c>
      <c r="Q549">
        <f t="shared" si="66"/>
        <v>80.75</v>
      </c>
      <c r="R549" s="3">
        <f t="shared" si="67"/>
        <v>42029.25</v>
      </c>
      <c r="S549" s="3">
        <f t="shared" si="68"/>
        <v>42041.25</v>
      </c>
      <c r="T549" s="56">
        <f t="shared" si="69"/>
        <v>12</v>
      </c>
      <c r="U549" t="str">
        <f t="shared" si="70"/>
        <v>film &amp; video</v>
      </c>
      <c r="V549" t="str">
        <f t="shared" si="71"/>
        <v>drama</v>
      </c>
    </row>
    <row r="550" spans="1:22" x14ac:dyDescent="0.25">
      <c r="A550">
        <v>548</v>
      </c>
      <c r="B550" t="s">
        <v>1141</v>
      </c>
      <c r="C550" s="2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t="str">
        <f t="shared" si="64"/>
        <v>012:  &gt; 50,000</v>
      </c>
      <c r="P550">
        <f t="shared" si="65"/>
        <v>270.91376701966715</v>
      </c>
      <c r="Q550">
        <f t="shared" si="66"/>
        <v>59.991289782244557</v>
      </c>
      <c r="R550" s="3">
        <f t="shared" si="67"/>
        <v>42461.208333333328</v>
      </c>
      <c r="S550" s="3">
        <f t="shared" si="68"/>
        <v>42474.208333333328</v>
      </c>
      <c r="T550" s="56">
        <f t="shared" si="69"/>
        <v>13</v>
      </c>
      <c r="U550" t="str">
        <f t="shared" si="70"/>
        <v>theater</v>
      </c>
      <c r="V550" t="str">
        <f t="shared" si="71"/>
        <v>plays</v>
      </c>
    </row>
    <row r="551" spans="1:22" ht="31.5" x14ac:dyDescent="0.25">
      <c r="A551">
        <v>549</v>
      </c>
      <c r="B551" t="s">
        <v>1143</v>
      </c>
      <c r="C551" s="2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t="str">
        <f t="shared" si="64"/>
        <v>07:  25,000 to 29,999</v>
      </c>
      <c r="P551">
        <f t="shared" si="65"/>
        <v>284.21355932203392</v>
      </c>
      <c r="Q551">
        <f t="shared" si="66"/>
        <v>110.03018372703411</v>
      </c>
      <c r="R551" s="3">
        <f t="shared" si="67"/>
        <v>41422.208333333336</v>
      </c>
      <c r="S551" s="3">
        <f t="shared" si="68"/>
        <v>41431.208333333336</v>
      </c>
      <c r="T551" s="56">
        <f t="shared" si="69"/>
        <v>9</v>
      </c>
      <c r="U551" t="str">
        <f t="shared" si="70"/>
        <v>technology</v>
      </c>
      <c r="V551" t="str">
        <f t="shared" si="71"/>
        <v>wearables</v>
      </c>
    </row>
    <row r="552" spans="1:22" ht="31.5" x14ac:dyDescent="0.25">
      <c r="A552">
        <v>550</v>
      </c>
      <c r="B552" t="s">
        <v>1145</v>
      </c>
      <c r="C552" s="2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t="str">
        <f t="shared" si="64"/>
        <v>01:  &lt;1,000</v>
      </c>
      <c r="P552">
        <f t="shared" si="65"/>
        <v>4</v>
      </c>
      <c r="Q552">
        <f t="shared" si="66"/>
        <v>4</v>
      </c>
      <c r="R552" s="3">
        <f t="shared" si="67"/>
        <v>40968.25</v>
      </c>
      <c r="S552" s="3">
        <f t="shared" si="68"/>
        <v>40989.208333333336</v>
      </c>
      <c r="T552" s="56">
        <f t="shared" si="69"/>
        <v>21</v>
      </c>
      <c r="U552" t="str">
        <f t="shared" si="70"/>
        <v>music</v>
      </c>
      <c r="V552" t="str">
        <f t="shared" si="71"/>
        <v>indie rock</v>
      </c>
    </row>
    <row r="553" spans="1:22" x14ac:dyDescent="0.25">
      <c r="A553">
        <v>551</v>
      </c>
      <c r="B553" t="s">
        <v>1147</v>
      </c>
      <c r="C553" s="2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t="str">
        <f t="shared" si="64"/>
        <v>012:  &gt; 50,000</v>
      </c>
      <c r="P553">
        <f t="shared" si="65"/>
        <v>58.6329816768462</v>
      </c>
      <c r="Q553">
        <f t="shared" si="66"/>
        <v>37.99856063332134</v>
      </c>
      <c r="R553" s="3">
        <f t="shared" si="67"/>
        <v>41993.25</v>
      </c>
      <c r="S553" s="3">
        <f t="shared" si="68"/>
        <v>42033.25</v>
      </c>
      <c r="T553" s="56">
        <f t="shared" si="69"/>
        <v>40</v>
      </c>
      <c r="U553" t="str">
        <f t="shared" si="70"/>
        <v>technology</v>
      </c>
      <c r="V553" t="str">
        <f t="shared" si="71"/>
        <v>web</v>
      </c>
    </row>
    <row r="554" spans="1:22" x14ac:dyDescent="0.25">
      <c r="A554">
        <v>552</v>
      </c>
      <c r="B554" t="s">
        <v>1149</v>
      </c>
      <c r="C554" s="2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t="str">
        <f t="shared" si="64"/>
        <v>03:  5,000 to 9,999</v>
      </c>
      <c r="P554">
        <f t="shared" si="65"/>
        <v>98.51111111111112</v>
      </c>
      <c r="Q554">
        <f t="shared" si="66"/>
        <v>96.369565217391298</v>
      </c>
      <c r="R554" s="3">
        <f t="shared" si="67"/>
        <v>42700.25</v>
      </c>
      <c r="S554" s="3">
        <f t="shared" si="68"/>
        <v>42702.25</v>
      </c>
      <c r="T554" s="56">
        <f t="shared" si="69"/>
        <v>2</v>
      </c>
      <c r="U554" t="str">
        <f t="shared" si="70"/>
        <v>theater</v>
      </c>
      <c r="V554" t="str">
        <f t="shared" si="71"/>
        <v>plays</v>
      </c>
    </row>
    <row r="555" spans="1:22" ht="31.5" x14ac:dyDescent="0.25">
      <c r="A555">
        <v>553</v>
      </c>
      <c r="B555" t="s">
        <v>1151</v>
      </c>
      <c r="C555" s="2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t="str">
        <f t="shared" si="64"/>
        <v>012:  &gt; 50,000</v>
      </c>
      <c r="P555">
        <f t="shared" si="65"/>
        <v>43.975381008206334</v>
      </c>
      <c r="Q555">
        <f t="shared" si="66"/>
        <v>72.978599221789878</v>
      </c>
      <c r="R555" s="3">
        <f t="shared" si="67"/>
        <v>40545.25</v>
      </c>
      <c r="S555" s="3">
        <f t="shared" si="68"/>
        <v>40546.25</v>
      </c>
      <c r="T555" s="56">
        <f t="shared" si="69"/>
        <v>1</v>
      </c>
      <c r="U555" t="str">
        <f t="shared" si="70"/>
        <v>music</v>
      </c>
      <c r="V555" t="str">
        <f t="shared" si="71"/>
        <v>rock</v>
      </c>
    </row>
    <row r="556" spans="1:22" ht="31.5" x14ac:dyDescent="0.25">
      <c r="A556">
        <v>554</v>
      </c>
      <c r="B556" t="s">
        <v>1153</v>
      </c>
      <c r="C556" s="2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t="str">
        <f t="shared" si="64"/>
        <v>03:  5,000 to 9,999</v>
      </c>
      <c r="P556">
        <f t="shared" si="65"/>
        <v>151.66315789473683</v>
      </c>
      <c r="Q556">
        <f t="shared" si="66"/>
        <v>26.007220216606498</v>
      </c>
      <c r="R556" s="3">
        <f t="shared" si="67"/>
        <v>42723.25</v>
      </c>
      <c r="S556" s="3">
        <f t="shared" si="68"/>
        <v>42729.25</v>
      </c>
      <c r="T556" s="56">
        <f t="shared" si="69"/>
        <v>6</v>
      </c>
      <c r="U556" t="str">
        <f t="shared" si="70"/>
        <v>music</v>
      </c>
      <c r="V556" t="str">
        <f t="shared" si="71"/>
        <v>indie rock</v>
      </c>
    </row>
    <row r="557" spans="1:22" x14ac:dyDescent="0.25">
      <c r="A557">
        <v>555</v>
      </c>
      <c r="B557" t="s">
        <v>1155</v>
      </c>
      <c r="C557" s="2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t="str">
        <f t="shared" si="64"/>
        <v>03:  5,000 to 9,999</v>
      </c>
      <c r="P557">
        <f t="shared" si="65"/>
        <v>223.63492063492063</v>
      </c>
      <c r="Q557">
        <f t="shared" si="66"/>
        <v>104.36296296296297</v>
      </c>
      <c r="R557" s="3">
        <f t="shared" si="67"/>
        <v>41731.208333333336</v>
      </c>
      <c r="S557" s="3">
        <f t="shared" si="68"/>
        <v>41762.208333333336</v>
      </c>
      <c r="T557" s="56">
        <f t="shared" si="69"/>
        <v>31</v>
      </c>
      <c r="U557" t="str">
        <f t="shared" si="70"/>
        <v>music</v>
      </c>
      <c r="V557" t="str">
        <f t="shared" si="71"/>
        <v>rock</v>
      </c>
    </row>
    <row r="558" spans="1:22" x14ac:dyDescent="0.25">
      <c r="A558">
        <v>556</v>
      </c>
      <c r="B558" t="s">
        <v>442</v>
      </c>
      <c r="C558" s="2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t="str">
        <f t="shared" si="64"/>
        <v>03:  5,000 to 9,999</v>
      </c>
      <c r="P558">
        <f t="shared" si="65"/>
        <v>239.75</v>
      </c>
      <c r="Q558">
        <f t="shared" si="66"/>
        <v>102.18852459016394</v>
      </c>
      <c r="R558" s="3">
        <f t="shared" si="67"/>
        <v>40792.208333333336</v>
      </c>
      <c r="S558" s="3">
        <f t="shared" si="68"/>
        <v>40799.208333333336</v>
      </c>
      <c r="T558" s="56">
        <f t="shared" si="69"/>
        <v>7</v>
      </c>
      <c r="U558" t="str">
        <f t="shared" si="70"/>
        <v>publishing</v>
      </c>
      <c r="V558" t="str">
        <f t="shared" si="71"/>
        <v>translations</v>
      </c>
    </row>
    <row r="559" spans="1:22" x14ac:dyDescent="0.25">
      <c r="A559">
        <v>557</v>
      </c>
      <c r="B559" t="s">
        <v>1158</v>
      </c>
      <c r="C559" s="2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t="str">
        <f t="shared" si="64"/>
        <v>03:  5,000 to 9,999</v>
      </c>
      <c r="P559">
        <f t="shared" si="65"/>
        <v>199.33333333333334</v>
      </c>
      <c r="Q559">
        <f t="shared" si="66"/>
        <v>54.117647058823529</v>
      </c>
      <c r="R559" s="3">
        <f t="shared" si="67"/>
        <v>42279.208333333328</v>
      </c>
      <c r="S559" s="3">
        <f t="shared" si="68"/>
        <v>42282.208333333328</v>
      </c>
      <c r="T559" s="56">
        <f t="shared" si="69"/>
        <v>3</v>
      </c>
      <c r="U559" t="str">
        <f t="shared" si="70"/>
        <v>film &amp; video</v>
      </c>
      <c r="V559" t="str">
        <f t="shared" si="71"/>
        <v>science fiction</v>
      </c>
    </row>
    <row r="560" spans="1:22" x14ac:dyDescent="0.25">
      <c r="A560">
        <v>558</v>
      </c>
      <c r="B560" t="s">
        <v>1160</v>
      </c>
      <c r="C560" s="2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t="str">
        <f t="shared" si="64"/>
        <v>03:  5,000 to 9,999</v>
      </c>
      <c r="P560">
        <f t="shared" si="65"/>
        <v>137.34482758620689</v>
      </c>
      <c r="Q560">
        <f t="shared" si="66"/>
        <v>63.222222222222221</v>
      </c>
      <c r="R560" s="3">
        <f t="shared" si="67"/>
        <v>42424.25</v>
      </c>
      <c r="S560" s="3">
        <f t="shared" si="68"/>
        <v>42467.208333333328</v>
      </c>
      <c r="T560" s="56">
        <f t="shared" si="69"/>
        <v>43</v>
      </c>
      <c r="U560" t="str">
        <f t="shared" si="70"/>
        <v>theater</v>
      </c>
      <c r="V560" t="str">
        <f t="shared" si="71"/>
        <v>plays</v>
      </c>
    </row>
    <row r="561" spans="1:22" x14ac:dyDescent="0.25">
      <c r="A561">
        <v>559</v>
      </c>
      <c r="B561" t="s">
        <v>1162</v>
      </c>
      <c r="C561" s="2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t="str">
        <f t="shared" si="64"/>
        <v>012:  &gt; 50,000</v>
      </c>
      <c r="P561">
        <f t="shared" si="65"/>
        <v>100.9696106362773</v>
      </c>
      <c r="Q561">
        <f t="shared" si="66"/>
        <v>104.03228962818004</v>
      </c>
      <c r="R561" s="3">
        <f t="shared" si="67"/>
        <v>42584.208333333328</v>
      </c>
      <c r="S561" s="3">
        <f t="shared" si="68"/>
        <v>42591.208333333328</v>
      </c>
      <c r="T561" s="56">
        <f t="shared" si="69"/>
        <v>7</v>
      </c>
      <c r="U561" t="str">
        <f t="shared" si="70"/>
        <v>theater</v>
      </c>
      <c r="V561" t="str">
        <f t="shared" si="71"/>
        <v>plays</v>
      </c>
    </row>
    <row r="562" spans="1:22" x14ac:dyDescent="0.25">
      <c r="A562">
        <v>560</v>
      </c>
      <c r="B562" t="s">
        <v>1164</v>
      </c>
      <c r="C562" s="2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t="str">
        <f t="shared" si="64"/>
        <v>06:  20,000 to 24,999</v>
      </c>
      <c r="P562">
        <f t="shared" si="65"/>
        <v>794.16</v>
      </c>
      <c r="Q562">
        <f t="shared" si="66"/>
        <v>49.994334277620396</v>
      </c>
      <c r="R562" s="3">
        <f t="shared" si="67"/>
        <v>40865.25</v>
      </c>
      <c r="S562" s="3">
        <f t="shared" si="68"/>
        <v>40905.25</v>
      </c>
      <c r="T562" s="56">
        <f t="shared" si="69"/>
        <v>40</v>
      </c>
      <c r="U562" t="str">
        <f t="shared" si="70"/>
        <v>film &amp; video</v>
      </c>
      <c r="V562" t="str">
        <f t="shared" si="71"/>
        <v>animation</v>
      </c>
    </row>
    <row r="563" spans="1:22" x14ac:dyDescent="0.25">
      <c r="A563">
        <v>561</v>
      </c>
      <c r="B563" t="s">
        <v>1166</v>
      </c>
      <c r="C563" s="2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t="str">
        <f t="shared" si="64"/>
        <v>02:  1,000 to 4,999</v>
      </c>
      <c r="P563">
        <f t="shared" si="65"/>
        <v>369.7</v>
      </c>
      <c r="Q563">
        <f t="shared" si="66"/>
        <v>56.015151515151516</v>
      </c>
      <c r="R563" s="3">
        <f t="shared" si="67"/>
        <v>40833.208333333336</v>
      </c>
      <c r="S563" s="3">
        <f t="shared" si="68"/>
        <v>40835.208333333336</v>
      </c>
      <c r="T563" s="56">
        <f t="shared" si="69"/>
        <v>2</v>
      </c>
      <c r="U563" t="str">
        <f t="shared" si="70"/>
        <v>theater</v>
      </c>
      <c r="V563" t="str">
        <f t="shared" si="71"/>
        <v>plays</v>
      </c>
    </row>
    <row r="564" spans="1:22" ht="31.5" x14ac:dyDescent="0.25">
      <c r="A564">
        <v>562</v>
      </c>
      <c r="B564" t="s">
        <v>1168</v>
      </c>
      <c r="C564" s="2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t="str">
        <f t="shared" si="64"/>
        <v>03:  5,000 to 9,999</v>
      </c>
      <c r="P564">
        <f t="shared" si="65"/>
        <v>12.818181818181817</v>
      </c>
      <c r="Q564">
        <f t="shared" si="66"/>
        <v>48.807692307692307</v>
      </c>
      <c r="R564" s="3">
        <f t="shared" si="67"/>
        <v>43536.208333333328</v>
      </c>
      <c r="S564" s="3">
        <f t="shared" si="68"/>
        <v>43538.208333333328</v>
      </c>
      <c r="T564" s="56">
        <f t="shared" si="69"/>
        <v>2</v>
      </c>
      <c r="U564" t="str">
        <f t="shared" si="70"/>
        <v>music</v>
      </c>
      <c r="V564" t="str">
        <f t="shared" si="71"/>
        <v>rock</v>
      </c>
    </row>
    <row r="565" spans="1:22" x14ac:dyDescent="0.25">
      <c r="A565">
        <v>563</v>
      </c>
      <c r="B565" t="s">
        <v>1170</v>
      </c>
      <c r="C565" s="2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t="str">
        <f t="shared" si="64"/>
        <v>02:  1,000 to 4,999</v>
      </c>
      <c r="P565">
        <f t="shared" si="65"/>
        <v>138.02702702702703</v>
      </c>
      <c r="Q565">
        <f t="shared" si="66"/>
        <v>60.082352941176474</v>
      </c>
      <c r="R565" s="3">
        <f t="shared" si="67"/>
        <v>43417.25</v>
      </c>
      <c r="S565" s="3">
        <f t="shared" si="68"/>
        <v>43437.25</v>
      </c>
      <c r="T565" s="56">
        <f t="shared" si="69"/>
        <v>20</v>
      </c>
      <c r="U565" t="str">
        <f t="shared" si="70"/>
        <v>film &amp; video</v>
      </c>
      <c r="V565" t="str">
        <f t="shared" si="71"/>
        <v>documentary</v>
      </c>
    </row>
    <row r="566" spans="1:22" x14ac:dyDescent="0.25">
      <c r="A566">
        <v>564</v>
      </c>
      <c r="B566" t="s">
        <v>1172</v>
      </c>
      <c r="C566" s="2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t="str">
        <f t="shared" si="64"/>
        <v>012:  &gt; 50,000</v>
      </c>
      <c r="P566">
        <f t="shared" si="65"/>
        <v>83.813278008298752</v>
      </c>
      <c r="Q566">
        <f t="shared" si="66"/>
        <v>78.990502793296088</v>
      </c>
      <c r="R566" s="3">
        <f t="shared" si="67"/>
        <v>42078.208333333328</v>
      </c>
      <c r="S566" s="3">
        <f t="shared" si="68"/>
        <v>42086.208333333328</v>
      </c>
      <c r="T566" s="56">
        <f t="shared" si="69"/>
        <v>8</v>
      </c>
      <c r="U566" t="str">
        <f t="shared" si="70"/>
        <v>theater</v>
      </c>
      <c r="V566" t="str">
        <f t="shared" si="71"/>
        <v>plays</v>
      </c>
    </row>
    <row r="567" spans="1:22" x14ac:dyDescent="0.25">
      <c r="A567">
        <v>565</v>
      </c>
      <c r="B567" t="s">
        <v>1174</v>
      </c>
      <c r="C567" s="2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t="str">
        <f t="shared" si="64"/>
        <v>012:  &gt; 50,000</v>
      </c>
      <c r="P567">
        <f t="shared" si="65"/>
        <v>204.60063224446787</v>
      </c>
      <c r="Q567">
        <f t="shared" si="66"/>
        <v>53.99499443826474</v>
      </c>
      <c r="R567" s="3">
        <f t="shared" si="67"/>
        <v>40862.25</v>
      </c>
      <c r="S567" s="3">
        <f t="shared" si="68"/>
        <v>40882.25</v>
      </c>
      <c r="T567" s="56">
        <f t="shared" si="69"/>
        <v>20</v>
      </c>
      <c r="U567" t="str">
        <f t="shared" si="70"/>
        <v>theater</v>
      </c>
      <c r="V567" t="str">
        <f t="shared" si="71"/>
        <v>plays</v>
      </c>
    </row>
    <row r="568" spans="1:22" x14ac:dyDescent="0.25">
      <c r="A568">
        <v>566</v>
      </c>
      <c r="B568" t="s">
        <v>1176</v>
      </c>
      <c r="C568" s="2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t="str">
        <f t="shared" si="64"/>
        <v>03:  5,000 to 9,999</v>
      </c>
      <c r="P568">
        <f t="shared" si="65"/>
        <v>44.344086021505376</v>
      </c>
      <c r="Q568">
        <f t="shared" si="66"/>
        <v>111.45945945945945</v>
      </c>
      <c r="R568" s="3">
        <f t="shared" si="67"/>
        <v>42424.25</v>
      </c>
      <c r="S568" s="3">
        <f t="shared" si="68"/>
        <v>42447.208333333328</v>
      </c>
      <c r="T568" s="56">
        <f t="shared" si="69"/>
        <v>23</v>
      </c>
      <c r="U568" t="str">
        <f t="shared" si="70"/>
        <v>music</v>
      </c>
      <c r="V568" t="str">
        <f t="shared" si="71"/>
        <v>electric music</v>
      </c>
    </row>
    <row r="569" spans="1:22" ht="31.5" x14ac:dyDescent="0.25">
      <c r="A569">
        <v>567</v>
      </c>
      <c r="B569" t="s">
        <v>1178</v>
      </c>
      <c r="C569" s="2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t="str">
        <f t="shared" si="64"/>
        <v>03:  5,000 to 9,999</v>
      </c>
      <c r="P569">
        <f t="shared" si="65"/>
        <v>218.60294117647058</v>
      </c>
      <c r="Q569">
        <f t="shared" si="66"/>
        <v>60.922131147540981</v>
      </c>
      <c r="R569" s="3">
        <f t="shared" si="67"/>
        <v>41830.208333333336</v>
      </c>
      <c r="S569" s="3">
        <f t="shared" si="68"/>
        <v>41832.208333333336</v>
      </c>
      <c r="T569" s="56">
        <f t="shared" si="69"/>
        <v>2</v>
      </c>
      <c r="U569" t="str">
        <f t="shared" si="70"/>
        <v>music</v>
      </c>
      <c r="V569" t="str">
        <f t="shared" si="71"/>
        <v>rock</v>
      </c>
    </row>
    <row r="570" spans="1:22" x14ac:dyDescent="0.25">
      <c r="A570">
        <v>568</v>
      </c>
      <c r="B570" t="s">
        <v>1180</v>
      </c>
      <c r="C570" s="2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t="str">
        <f t="shared" si="64"/>
        <v>012:  &gt; 50,000</v>
      </c>
      <c r="P570">
        <f t="shared" si="65"/>
        <v>186.03314917127071</v>
      </c>
      <c r="Q570">
        <f t="shared" si="66"/>
        <v>26.0015444015444</v>
      </c>
      <c r="R570" s="3">
        <f t="shared" si="67"/>
        <v>40374.208333333336</v>
      </c>
      <c r="S570" s="3">
        <f t="shared" si="68"/>
        <v>40419.208333333336</v>
      </c>
      <c r="T570" s="56">
        <f t="shared" si="69"/>
        <v>45</v>
      </c>
      <c r="U570" t="str">
        <f t="shared" si="70"/>
        <v>theater</v>
      </c>
      <c r="V570" t="str">
        <f t="shared" si="71"/>
        <v>plays</v>
      </c>
    </row>
    <row r="571" spans="1:22" x14ac:dyDescent="0.25">
      <c r="A571">
        <v>569</v>
      </c>
      <c r="B571" t="s">
        <v>1182</v>
      </c>
      <c r="C571" s="2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t="str">
        <f t="shared" si="64"/>
        <v>06:  20,000 to 24,999</v>
      </c>
      <c r="P571">
        <f t="shared" si="65"/>
        <v>237.33830845771143</v>
      </c>
      <c r="Q571">
        <f t="shared" si="66"/>
        <v>80.993208828522924</v>
      </c>
      <c r="R571" s="3">
        <f t="shared" si="67"/>
        <v>40554.25</v>
      </c>
      <c r="S571" s="3">
        <f t="shared" si="68"/>
        <v>40566.25</v>
      </c>
      <c r="T571" s="56">
        <f t="shared" si="69"/>
        <v>12</v>
      </c>
      <c r="U571" t="str">
        <f t="shared" si="70"/>
        <v>film &amp; video</v>
      </c>
      <c r="V571" t="str">
        <f t="shared" si="71"/>
        <v>animation</v>
      </c>
    </row>
    <row r="572" spans="1:22" x14ac:dyDescent="0.25">
      <c r="A572">
        <v>570</v>
      </c>
      <c r="B572" t="s">
        <v>1184</v>
      </c>
      <c r="C572" s="2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t="str">
        <f t="shared" si="64"/>
        <v>08:  30,000 to 34,999</v>
      </c>
      <c r="P572">
        <f t="shared" si="65"/>
        <v>305.65384615384613</v>
      </c>
      <c r="Q572">
        <f t="shared" si="66"/>
        <v>34.995963302752294</v>
      </c>
      <c r="R572" s="3">
        <f t="shared" si="67"/>
        <v>41993.25</v>
      </c>
      <c r="S572" s="3">
        <f t="shared" si="68"/>
        <v>41999.25</v>
      </c>
      <c r="T572" s="56">
        <f t="shared" si="69"/>
        <v>6</v>
      </c>
      <c r="U572" t="str">
        <f t="shared" si="70"/>
        <v>music</v>
      </c>
      <c r="V572" t="str">
        <f t="shared" si="71"/>
        <v>rock</v>
      </c>
    </row>
    <row r="573" spans="1:22" x14ac:dyDescent="0.25">
      <c r="A573">
        <v>571</v>
      </c>
      <c r="B573" t="s">
        <v>1186</v>
      </c>
      <c r="C573" s="2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t="str">
        <f t="shared" si="64"/>
        <v>02:  1,000 to 4,999</v>
      </c>
      <c r="P573">
        <f t="shared" si="65"/>
        <v>94.142857142857139</v>
      </c>
      <c r="Q573">
        <f t="shared" si="66"/>
        <v>94.142857142857139</v>
      </c>
      <c r="R573" s="3">
        <f t="shared" si="67"/>
        <v>42174.208333333328</v>
      </c>
      <c r="S573" s="3">
        <f t="shared" si="68"/>
        <v>42221.208333333328</v>
      </c>
      <c r="T573" s="56">
        <f t="shared" si="69"/>
        <v>47</v>
      </c>
      <c r="U573" t="str">
        <f t="shared" si="70"/>
        <v>film &amp; video</v>
      </c>
      <c r="V573" t="str">
        <f t="shared" si="71"/>
        <v>shorts</v>
      </c>
    </row>
    <row r="574" spans="1:22" x14ac:dyDescent="0.25">
      <c r="A574">
        <v>572</v>
      </c>
      <c r="B574" t="s">
        <v>1188</v>
      </c>
      <c r="C574" s="2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t="str">
        <f t="shared" si="64"/>
        <v>03:  5,000 to 9,999</v>
      </c>
      <c r="P574">
        <f t="shared" si="65"/>
        <v>54.400000000000006</v>
      </c>
      <c r="Q574">
        <f t="shared" si="66"/>
        <v>52.085106382978722</v>
      </c>
      <c r="R574" s="3">
        <f t="shared" si="67"/>
        <v>42275.208333333328</v>
      </c>
      <c r="S574" s="3">
        <f t="shared" si="68"/>
        <v>42291.208333333328</v>
      </c>
      <c r="T574" s="56">
        <f t="shared" si="69"/>
        <v>16</v>
      </c>
      <c r="U574" t="str">
        <f t="shared" si="70"/>
        <v>music</v>
      </c>
      <c r="V574" t="str">
        <f t="shared" si="71"/>
        <v>rock</v>
      </c>
    </row>
    <row r="575" spans="1:22" x14ac:dyDescent="0.25">
      <c r="A575">
        <v>573</v>
      </c>
      <c r="B575" t="s">
        <v>1190</v>
      </c>
      <c r="C575" s="2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t="str">
        <f t="shared" si="64"/>
        <v>03:  5,000 to 9,999</v>
      </c>
      <c r="P575">
        <f t="shared" si="65"/>
        <v>111.88059701492537</v>
      </c>
      <c r="Q575">
        <f t="shared" si="66"/>
        <v>24.986666666666668</v>
      </c>
      <c r="R575" s="3">
        <f t="shared" si="67"/>
        <v>41761.208333333336</v>
      </c>
      <c r="S575" s="3">
        <f t="shared" si="68"/>
        <v>41763.208333333336</v>
      </c>
      <c r="T575" s="56">
        <f t="shared" si="69"/>
        <v>2</v>
      </c>
      <c r="U575" t="str">
        <f t="shared" si="70"/>
        <v>journalism</v>
      </c>
      <c r="V575" t="str">
        <f t="shared" si="71"/>
        <v>audio</v>
      </c>
    </row>
    <row r="576" spans="1:22" x14ac:dyDescent="0.25">
      <c r="A576">
        <v>574</v>
      </c>
      <c r="B576" t="s">
        <v>1192</v>
      </c>
      <c r="C576" s="2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t="str">
        <f t="shared" si="64"/>
        <v>02:  1,000 to 4,999</v>
      </c>
      <c r="P576">
        <f t="shared" si="65"/>
        <v>369.14814814814815</v>
      </c>
      <c r="Q576">
        <f t="shared" si="66"/>
        <v>69.215277777777771</v>
      </c>
      <c r="R576" s="3">
        <f t="shared" si="67"/>
        <v>43806.25</v>
      </c>
      <c r="S576" s="3">
        <f t="shared" si="68"/>
        <v>43816.25</v>
      </c>
      <c r="T576" s="56">
        <f t="shared" si="69"/>
        <v>10</v>
      </c>
      <c r="U576" t="str">
        <f t="shared" si="70"/>
        <v>food</v>
      </c>
      <c r="V576" t="str">
        <f t="shared" si="71"/>
        <v>food trucks</v>
      </c>
    </row>
    <row r="577" spans="1:22" x14ac:dyDescent="0.25">
      <c r="A577">
        <v>575</v>
      </c>
      <c r="B577" t="s">
        <v>1194</v>
      </c>
      <c r="C577" s="2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t="str">
        <f t="shared" si="64"/>
        <v>012:  &gt; 50,000</v>
      </c>
      <c r="P577">
        <f t="shared" si="65"/>
        <v>62.930372148859547</v>
      </c>
      <c r="Q577">
        <f t="shared" si="66"/>
        <v>93.944444444444443</v>
      </c>
      <c r="R577" s="3">
        <f t="shared" si="67"/>
        <v>41779.208333333336</v>
      </c>
      <c r="S577" s="3">
        <f t="shared" si="68"/>
        <v>41782.208333333336</v>
      </c>
      <c r="T577" s="56">
        <f t="shared" si="69"/>
        <v>3</v>
      </c>
      <c r="U577" t="str">
        <f t="shared" si="70"/>
        <v>theater</v>
      </c>
      <c r="V577" t="str">
        <f t="shared" si="71"/>
        <v>plays</v>
      </c>
    </row>
    <row r="578" spans="1:22" ht="31.5" x14ac:dyDescent="0.25">
      <c r="A578">
        <v>576</v>
      </c>
      <c r="B578" t="s">
        <v>1196</v>
      </c>
      <c r="C578" s="2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t="str">
        <f t="shared" si="64"/>
        <v>03:  5,000 to 9,999</v>
      </c>
      <c r="P578">
        <f t="shared" si="65"/>
        <v>64.927835051546396</v>
      </c>
      <c r="Q578">
        <f t="shared" si="66"/>
        <v>98.40625</v>
      </c>
      <c r="R578" s="3">
        <f t="shared" si="67"/>
        <v>43040.208333333328</v>
      </c>
      <c r="S578" s="3">
        <f t="shared" si="68"/>
        <v>43057.25</v>
      </c>
      <c r="T578" s="56">
        <f t="shared" si="69"/>
        <v>17</v>
      </c>
      <c r="U578" t="str">
        <f t="shared" si="70"/>
        <v>theater</v>
      </c>
      <c r="V578" t="str">
        <f t="shared" si="71"/>
        <v>plays</v>
      </c>
    </row>
    <row r="579" spans="1:22" x14ac:dyDescent="0.25">
      <c r="A579">
        <v>577</v>
      </c>
      <c r="B579" t="s">
        <v>1198</v>
      </c>
      <c r="C579" s="2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t="str">
        <f t="shared" ref="O579:O642" si="72">IF(D579&lt;1000,"01:  &lt;1,000",
IF(D579&lt;=4999,"02:  1,000 to 4,999",
IF(D579&lt;=9999,"03:  5,000 to 9,999",
IF(D579&lt;=14999,"04:  10,000 to 14,999",
IF(D579&lt;=19999,"05:  15,000 to 19,999",
IF(D579&lt;=24999,"06:  20,000 to 24,999",
IF(D579&lt;=29999,"07:  25,000 to 29,999",
IF(D579&lt;=34999,"08:  30,000 to 34,999",
IF(D579&lt;=39999,"09:  35,000 to 39,999",
IF(D579&lt;=44999,"010:  40,000 to 44,999",
IF(D579&lt;=49999,"011:  45,000 to 49,999",
"012:  &gt; 50,000")))))))))))</f>
        <v>03:  5,000 to 9,999</v>
      </c>
      <c r="P579">
        <f t="shared" ref="P579:P642" si="73">IFERROR((E579/D579)*100,"NA")</f>
        <v>18.853658536585368</v>
      </c>
      <c r="Q579">
        <f t="shared" ref="Q579:Q642" si="74">IFERROR(E579/G579,"NA")</f>
        <v>41.783783783783782</v>
      </c>
      <c r="R579" s="3">
        <f t="shared" ref="R579:R642" si="75">(J579/86400)+DATE(1970,1,1)</f>
        <v>40613.25</v>
      </c>
      <c r="S579" s="3">
        <f t="shared" ref="S579:S642" si="76">(K579/86400)+DATE(1970,1,1)</f>
        <v>40639.208333333336</v>
      </c>
      <c r="T579" s="56">
        <f t="shared" ref="T579:T642" si="77">_xlfn.DAYS(S579,R579)</f>
        <v>26</v>
      </c>
      <c r="U579" t="str">
        <f t="shared" ref="U579:U642" si="78">LEFT(N579,SEARCH("/",N579)-1)</f>
        <v>music</v>
      </c>
      <c r="V579" t="str">
        <f t="shared" ref="V579:V642" si="79">RIGHT(N579,LEN(N579)-SEARCH("/",N579))</f>
        <v>jazz</v>
      </c>
    </row>
    <row r="580" spans="1:22" x14ac:dyDescent="0.25">
      <c r="A580">
        <v>578</v>
      </c>
      <c r="B580" t="s">
        <v>1200</v>
      </c>
      <c r="C580" s="2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t="str">
        <f t="shared" si="72"/>
        <v>012:  &gt; 50,000</v>
      </c>
      <c r="P580">
        <f t="shared" si="73"/>
        <v>16.754404145077721</v>
      </c>
      <c r="Q580">
        <f t="shared" si="74"/>
        <v>65.991836734693877</v>
      </c>
      <c r="R580" s="3">
        <f t="shared" si="75"/>
        <v>40878.25</v>
      </c>
      <c r="S580" s="3">
        <f t="shared" si="76"/>
        <v>40881.25</v>
      </c>
      <c r="T580" s="56">
        <f t="shared" si="77"/>
        <v>3</v>
      </c>
      <c r="U580" t="str">
        <f t="shared" si="78"/>
        <v>film &amp; video</v>
      </c>
      <c r="V580" t="str">
        <f t="shared" si="79"/>
        <v>science fiction</v>
      </c>
    </row>
    <row r="581" spans="1:22" x14ac:dyDescent="0.25">
      <c r="A581">
        <v>579</v>
      </c>
      <c r="B581" t="s">
        <v>1202</v>
      </c>
      <c r="C581" s="2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t="str">
        <f t="shared" si="72"/>
        <v>03:  5,000 to 9,999</v>
      </c>
      <c r="P581">
        <f t="shared" si="73"/>
        <v>101.11290322580646</v>
      </c>
      <c r="Q581">
        <f t="shared" si="74"/>
        <v>72.05747126436782</v>
      </c>
      <c r="R581" s="3">
        <f t="shared" si="75"/>
        <v>40762.208333333336</v>
      </c>
      <c r="S581" s="3">
        <f t="shared" si="76"/>
        <v>40774.208333333336</v>
      </c>
      <c r="T581" s="56">
        <f t="shared" si="77"/>
        <v>12</v>
      </c>
      <c r="U581" t="str">
        <f t="shared" si="78"/>
        <v>music</v>
      </c>
      <c r="V581" t="str">
        <f t="shared" si="79"/>
        <v>jazz</v>
      </c>
    </row>
    <row r="582" spans="1:22" x14ac:dyDescent="0.25">
      <c r="A582">
        <v>580</v>
      </c>
      <c r="B582" t="s">
        <v>556</v>
      </c>
      <c r="C582" s="2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t="str">
        <f t="shared" si="72"/>
        <v>010:  40,000 to 44,999</v>
      </c>
      <c r="P582">
        <f t="shared" si="73"/>
        <v>341.5022831050228</v>
      </c>
      <c r="Q582">
        <f t="shared" si="74"/>
        <v>48.003209242618745</v>
      </c>
      <c r="R582" s="3">
        <f t="shared" si="75"/>
        <v>41696.25</v>
      </c>
      <c r="S582" s="3">
        <f t="shared" si="76"/>
        <v>41704.25</v>
      </c>
      <c r="T582" s="56">
        <f t="shared" si="77"/>
        <v>8</v>
      </c>
      <c r="U582" t="str">
        <f t="shared" si="78"/>
        <v>theater</v>
      </c>
      <c r="V582" t="str">
        <f t="shared" si="79"/>
        <v>plays</v>
      </c>
    </row>
    <row r="583" spans="1:22" x14ac:dyDescent="0.25">
      <c r="A583">
        <v>581</v>
      </c>
      <c r="B583" t="s">
        <v>1205</v>
      </c>
      <c r="C583" s="2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t="str">
        <f t="shared" si="72"/>
        <v>03:  5,000 to 9,999</v>
      </c>
      <c r="P583">
        <f t="shared" si="73"/>
        <v>64.016666666666666</v>
      </c>
      <c r="Q583">
        <f t="shared" si="74"/>
        <v>54.098591549295776</v>
      </c>
      <c r="R583" s="3">
        <f t="shared" si="75"/>
        <v>40662.208333333336</v>
      </c>
      <c r="S583" s="3">
        <f t="shared" si="76"/>
        <v>40677.208333333336</v>
      </c>
      <c r="T583" s="56">
        <f t="shared" si="77"/>
        <v>15</v>
      </c>
      <c r="U583" t="str">
        <f t="shared" si="78"/>
        <v>technology</v>
      </c>
      <c r="V583" t="str">
        <f t="shared" si="79"/>
        <v>web</v>
      </c>
    </row>
    <row r="584" spans="1:22" x14ac:dyDescent="0.25">
      <c r="A584">
        <v>582</v>
      </c>
      <c r="B584" t="s">
        <v>1207</v>
      </c>
      <c r="C584" s="2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t="str">
        <f t="shared" si="72"/>
        <v>03:  5,000 to 9,999</v>
      </c>
      <c r="P584">
        <f t="shared" si="73"/>
        <v>52.080459770114942</v>
      </c>
      <c r="Q584">
        <f t="shared" si="74"/>
        <v>107.88095238095238</v>
      </c>
      <c r="R584" s="3">
        <f t="shared" si="75"/>
        <v>42165.208333333328</v>
      </c>
      <c r="S584" s="3">
        <f t="shared" si="76"/>
        <v>42170.208333333328</v>
      </c>
      <c r="T584" s="56">
        <f t="shared" si="77"/>
        <v>5</v>
      </c>
      <c r="U584" t="str">
        <f t="shared" si="78"/>
        <v>games</v>
      </c>
      <c r="V584" t="str">
        <f t="shared" si="79"/>
        <v>video games</v>
      </c>
    </row>
    <row r="585" spans="1:22" ht="31.5" x14ac:dyDescent="0.25">
      <c r="A585">
        <v>583</v>
      </c>
      <c r="B585" t="s">
        <v>1209</v>
      </c>
      <c r="C585" s="2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t="str">
        <f t="shared" si="72"/>
        <v>05:  15,000 to 19,999</v>
      </c>
      <c r="P585">
        <f t="shared" si="73"/>
        <v>322.40211640211641</v>
      </c>
      <c r="Q585">
        <f t="shared" si="74"/>
        <v>67.034103410341032</v>
      </c>
      <c r="R585" s="3">
        <f t="shared" si="75"/>
        <v>40959.25</v>
      </c>
      <c r="S585" s="3">
        <f t="shared" si="76"/>
        <v>40976.25</v>
      </c>
      <c r="T585" s="56">
        <f t="shared" si="77"/>
        <v>17</v>
      </c>
      <c r="U585" t="str">
        <f t="shared" si="78"/>
        <v>film &amp; video</v>
      </c>
      <c r="V585" t="str">
        <f t="shared" si="79"/>
        <v>documentary</v>
      </c>
    </row>
    <row r="586" spans="1:22" x14ac:dyDescent="0.25">
      <c r="A586">
        <v>584</v>
      </c>
      <c r="B586" t="s">
        <v>45</v>
      </c>
      <c r="C586" s="2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t="str">
        <f t="shared" si="72"/>
        <v>012:  &gt; 50,000</v>
      </c>
      <c r="P586">
        <f t="shared" si="73"/>
        <v>119.50810185185186</v>
      </c>
      <c r="Q586">
        <f t="shared" si="74"/>
        <v>64.01425914445133</v>
      </c>
      <c r="R586" s="3">
        <f t="shared" si="75"/>
        <v>41024.208333333336</v>
      </c>
      <c r="S586" s="3">
        <f t="shared" si="76"/>
        <v>41038.208333333336</v>
      </c>
      <c r="T586" s="56">
        <f t="shared" si="77"/>
        <v>14</v>
      </c>
      <c r="U586" t="str">
        <f t="shared" si="78"/>
        <v>technology</v>
      </c>
      <c r="V586" t="str">
        <f t="shared" si="79"/>
        <v>web</v>
      </c>
    </row>
    <row r="587" spans="1:22" x14ac:dyDescent="0.25">
      <c r="A587">
        <v>585</v>
      </c>
      <c r="B587" t="s">
        <v>1212</v>
      </c>
      <c r="C587" s="2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t="str">
        <f t="shared" si="72"/>
        <v>03:  5,000 to 9,999</v>
      </c>
      <c r="P587">
        <f t="shared" si="73"/>
        <v>146.79775280898878</v>
      </c>
      <c r="Q587">
        <f t="shared" si="74"/>
        <v>96.066176470588232</v>
      </c>
      <c r="R587" s="3">
        <f t="shared" si="75"/>
        <v>40255.208333333336</v>
      </c>
      <c r="S587" s="3">
        <f t="shared" si="76"/>
        <v>40265.208333333336</v>
      </c>
      <c r="T587" s="56">
        <f t="shared" si="77"/>
        <v>10</v>
      </c>
      <c r="U587" t="str">
        <f t="shared" si="78"/>
        <v>publishing</v>
      </c>
      <c r="V587" t="str">
        <f t="shared" si="79"/>
        <v>translations</v>
      </c>
    </row>
    <row r="588" spans="1:22" x14ac:dyDescent="0.25">
      <c r="A588">
        <v>586</v>
      </c>
      <c r="B588" t="s">
        <v>1214</v>
      </c>
      <c r="C588" s="2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t="str">
        <f t="shared" si="72"/>
        <v>01:  &lt;1,000</v>
      </c>
      <c r="P588">
        <f t="shared" si="73"/>
        <v>950.57142857142856</v>
      </c>
      <c r="Q588">
        <f t="shared" si="74"/>
        <v>51.184615384615384</v>
      </c>
      <c r="R588" s="3">
        <f t="shared" si="75"/>
        <v>40499.25</v>
      </c>
      <c r="S588" s="3">
        <f t="shared" si="76"/>
        <v>40518.25</v>
      </c>
      <c r="T588" s="56">
        <f t="shared" si="77"/>
        <v>19</v>
      </c>
      <c r="U588" t="str">
        <f t="shared" si="78"/>
        <v>music</v>
      </c>
      <c r="V588" t="str">
        <f t="shared" si="79"/>
        <v>rock</v>
      </c>
    </row>
    <row r="589" spans="1:22" x14ac:dyDescent="0.25">
      <c r="A589">
        <v>587</v>
      </c>
      <c r="B589" t="s">
        <v>1216</v>
      </c>
      <c r="C589" s="2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t="str">
        <f t="shared" si="72"/>
        <v>03:  5,000 to 9,999</v>
      </c>
      <c r="P589">
        <f t="shared" si="73"/>
        <v>72.893617021276597</v>
      </c>
      <c r="Q589">
        <f t="shared" si="74"/>
        <v>43.92307692307692</v>
      </c>
      <c r="R589" s="3">
        <f t="shared" si="75"/>
        <v>43484.25</v>
      </c>
      <c r="S589" s="3">
        <f t="shared" si="76"/>
        <v>43536.208333333328</v>
      </c>
      <c r="T589" s="56">
        <f t="shared" si="77"/>
        <v>52</v>
      </c>
      <c r="U589" t="str">
        <f t="shared" si="78"/>
        <v>food</v>
      </c>
      <c r="V589" t="str">
        <f t="shared" si="79"/>
        <v>food trucks</v>
      </c>
    </row>
    <row r="590" spans="1:22" x14ac:dyDescent="0.25">
      <c r="A590">
        <v>588</v>
      </c>
      <c r="B590" t="s">
        <v>1218</v>
      </c>
      <c r="C590" s="2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t="str">
        <f t="shared" si="72"/>
        <v>012:  &gt; 50,000</v>
      </c>
      <c r="P590">
        <f t="shared" si="73"/>
        <v>79.008248730964468</v>
      </c>
      <c r="Q590">
        <f t="shared" si="74"/>
        <v>91.021198830409361</v>
      </c>
      <c r="R590" s="3">
        <f t="shared" si="75"/>
        <v>40262.208333333336</v>
      </c>
      <c r="S590" s="3">
        <f t="shared" si="76"/>
        <v>40293.208333333336</v>
      </c>
      <c r="T590" s="56">
        <f t="shared" si="77"/>
        <v>31</v>
      </c>
      <c r="U590" t="str">
        <f t="shared" si="78"/>
        <v>theater</v>
      </c>
      <c r="V590" t="str">
        <f t="shared" si="79"/>
        <v>plays</v>
      </c>
    </row>
    <row r="591" spans="1:22" x14ac:dyDescent="0.25">
      <c r="A591">
        <v>589</v>
      </c>
      <c r="B591" t="s">
        <v>1220</v>
      </c>
      <c r="C591" s="2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t="str">
        <f t="shared" si="72"/>
        <v>03:  5,000 to 9,999</v>
      </c>
      <c r="P591">
        <f t="shared" si="73"/>
        <v>64.721518987341781</v>
      </c>
      <c r="Q591">
        <f t="shared" si="74"/>
        <v>50.127450980392155</v>
      </c>
      <c r="R591" s="3">
        <f t="shared" si="75"/>
        <v>42190.208333333328</v>
      </c>
      <c r="S591" s="3">
        <f t="shared" si="76"/>
        <v>42197.208333333328</v>
      </c>
      <c r="T591" s="56">
        <f t="shared" si="77"/>
        <v>7</v>
      </c>
      <c r="U591" t="str">
        <f t="shared" si="78"/>
        <v>film &amp; video</v>
      </c>
      <c r="V591" t="str">
        <f t="shared" si="79"/>
        <v>documentary</v>
      </c>
    </row>
    <row r="592" spans="1:22" ht="31.5" x14ac:dyDescent="0.25">
      <c r="A592">
        <v>590</v>
      </c>
      <c r="B592" t="s">
        <v>1222</v>
      </c>
      <c r="C592" s="2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t="str">
        <f t="shared" si="72"/>
        <v>03:  5,000 to 9,999</v>
      </c>
      <c r="P592">
        <f t="shared" si="73"/>
        <v>82.028169014084511</v>
      </c>
      <c r="Q592">
        <f t="shared" si="74"/>
        <v>67.720930232558146</v>
      </c>
      <c r="R592" s="3">
        <f t="shared" si="75"/>
        <v>41994.25</v>
      </c>
      <c r="S592" s="3">
        <f t="shared" si="76"/>
        <v>42005.25</v>
      </c>
      <c r="T592" s="56">
        <f t="shared" si="77"/>
        <v>11</v>
      </c>
      <c r="U592" t="str">
        <f t="shared" si="78"/>
        <v>publishing</v>
      </c>
      <c r="V592" t="str">
        <f t="shared" si="79"/>
        <v>radio &amp; podcasts</v>
      </c>
    </row>
    <row r="593" spans="1:22" x14ac:dyDescent="0.25">
      <c r="A593">
        <v>591</v>
      </c>
      <c r="B593" t="s">
        <v>1224</v>
      </c>
      <c r="C593" s="2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t="str">
        <f t="shared" si="72"/>
        <v>01:  &lt;1,000</v>
      </c>
      <c r="P593">
        <f t="shared" si="73"/>
        <v>1037.6666666666667</v>
      </c>
      <c r="Q593">
        <f t="shared" si="74"/>
        <v>61.03921568627451</v>
      </c>
      <c r="R593" s="3">
        <f t="shared" si="75"/>
        <v>40373.208333333336</v>
      </c>
      <c r="S593" s="3">
        <f t="shared" si="76"/>
        <v>40383.208333333336</v>
      </c>
      <c r="T593" s="56">
        <f t="shared" si="77"/>
        <v>10</v>
      </c>
      <c r="U593" t="str">
        <f t="shared" si="78"/>
        <v>games</v>
      </c>
      <c r="V593" t="str">
        <f t="shared" si="79"/>
        <v>video games</v>
      </c>
    </row>
    <row r="594" spans="1:22" ht="31.5" x14ac:dyDescent="0.25">
      <c r="A594">
        <v>592</v>
      </c>
      <c r="B594" t="s">
        <v>1226</v>
      </c>
      <c r="C594" s="2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t="str">
        <f t="shared" si="72"/>
        <v>012:  &gt; 50,000</v>
      </c>
      <c r="P594">
        <f t="shared" si="73"/>
        <v>12.910076530612244</v>
      </c>
      <c r="Q594">
        <f t="shared" si="74"/>
        <v>80.011857707509876</v>
      </c>
      <c r="R594" s="3">
        <f t="shared" si="75"/>
        <v>41789.208333333336</v>
      </c>
      <c r="S594" s="3">
        <f t="shared" si="76"/>
        <v>41798.208333333336</v>
      </c>
      <c r="T594" s="56">
        <f t="shared" si="77"/>
        <v>9</v>
      </c>
      <c r="U594" t="str">
        <f t="shared" si="78"/>
        <v>theater</v>
      </c>
      <c r="V594" t="str">
        <f t="shared" si="79"/>
        <v>plays</v>
      </c>
    </row>
    <row r="595" spans="1:22" x14ac:dyDescent="0.25">
      <c r="A595">
        <v>593</v>
      </c>
      <c r="B595" t="s">
        <v>1228</v>
      </c>
      <c r="C595" s="2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t="str">
        <f t="shared" si="72"/>
        <v>012:  &gt; 50,000</v>
      </c>
      <c r="P595">
        <f t="shared" si="73"/>
        <v>154.84210526315789</v>
      </c>
      <c r="Q595">
        <f t="shared" si="74"/>
        <v>47.001497753369947</v>
      </c>
      <c r="R595" s="3">
        <f t="shared" si="75"/>
        <v>41724.208333333336</v>
      </c>
      <c r="S595" s="3">
        <f t="shared" si="76"/>
        <v>41737.208333333336</v>
      </c>
      <c r="T595" s="56">
        <f t="shared" si="77"/>
        <v>13</v>
      </c>
      <c r="U595" t="str">
        <f t="shared" si="78"/>
        <v>film &amp; video</v>
      </c>
      <c r="V595" t="str">
        <f t="shared" si="79"/>
        <v>animation</v>
      </c>
    </row>
    <row r="596" spans="1:22" ht="31.5" x14ac:dyDescent="0.25">
      <c r="A596">
        <v>594</v>
      </c>
      <c r="B596" t="s">
        <v>1230</v>
      </c>
      <c r="C596" s="2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t="str">
        <f t="shared" si="72"/>
        <v>012:  &gt; 50,000</v>
      </c>
      <c r="P596">
        <f t="shared" si="73"/>
        <v>7.0991735537190088</v>
      </c>
      <c r="Q596">
        <f t="shared" si="74"/>
        <v>71.127388535031841</v>
      </c>
      <c r="R596" s="3">
        <f t="shared" si="75"/>
        <v>42548.208333333328</v>
      </c>
      <c r="S596" s="3">
        <f t="shared" si="76"/>
        <v>42551.208333333328</v>
      </c>
      <c r="T596" s="56">
        <f t="shared" si="77"/>
        <v>3</v>
      </c>
      <c r="U596" t="str">
        <f t="shared" si="78"/>
        <v>theater</v>
      </c>
      <c r="V596" t="str">
        <f t="shared" si="79"/>
        <v>plays</v>
      </c>
    </row>
    <row r="597" spans="1:22" ht="31.5" x14ac:dyDescent="0.25">
      <c r="A597">
        <v>595</v>
      </c>
      <c r="B597" t="s">
        <v>1232</v>
      </c>
      <c r="C597" s="2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t="str">
        <f t="shared" si="72"/>
        <v>012:  &gt; 50,000</v>
      </c>
      <c r="P597">
        <f t="shared" si="73"/>
        <v>208.52773826458036</v>
      </c>
      <c r="Q597">
        <f t="shared" si="74"/>
        <v>89.99079189686924</v>
      </c>
      <c r="R597" s="3">
        <f t="shared" si="75"/>
        <v>40253.208333333336</v>
      </c>
      <c r="S597" s="3">
        <f t="shared" si="76"/>
        <v>40274.208333333336</v>
      </c>
      <c r="T597" s="56">
        <f t="shared" si="77"/>
        <v>21</v>
      </c>
      <c r="U597" t="str">
        <f t="shared" si="78"/>
        <v>theater</v>
      </c>
      <c r="V597" t="str">
        <f t="shared" si="79"/>
        <v>plays</v>
      </c>
    </row>
    <row r="598" spans="1:22" x14ac:dyDescent="0.25">
      <c r="A598">
        <v>596</v>
      </c>
      <c r="B598" t="s">
        <v>1234</v>
      </c>
      <c r="C598" s="2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t="str">
        <f t="shared" si="72"/>
        <v>03:  5,000 to 9,999</v>
      </c>
      <c r="P598">
        <f t="shared" si="73"/>
        <v>99.683544303797461</v>
      </c>
      <c r="Q598">
        <f t="shared" si="74"/>
        <v>43.032786885245905</v>
      </c>
      <c r="R598" s="3">
        <f t="shared" si="75"/>
        <v>42434.25</v>
      </c>
      <c r="S598" s="3">
        <f t="shared" si="76"/>
        <v>42441.25</v>
      </c>
      <c r="T598" s="56">
        <f t="shared" si="77"/>
        <v>7</v>
      </c>
      <c r="U598" t="str">
        <f t="shared" si="78"/>
        <v>film &amp; video</v>
      </c>
      <c r="V598" t="str">
        <f t="shared" si="79"/>
        <v>drama</v>
      </c>
    </row>
    <row r="599" spans="1:22" x14ac:dyDescent="0.25">
      <c r="A599">
        <v>597</v>
      </c>
      <c r="B599" t="s">
        <v>1236</v>
      </c>
      <c r="C599" s="2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t="str">
        <f t="shared" si="72"/>
        <v>012:  &gt; 50,000</v>
      </c>
      <c r="P599">
        <f t="shared" si="73"/>
        <v>201.59756097560978</v>
      </c>
      <c r="Q599">
        <f t="shared" si="74"/>
        <v>67.997714808043881</v>
      </c>
      <c r="R599" s="3">
        <f t="shared" si="75"/>
        <v>43786.25</v>
      </c>
      <c r="S599" s="3">
        <f t="shared" si="76"/>
        <v>43804.25</v>
      </c>
      <c r="T599" s="56">
        <f t="shared" si="77"/>
        <v>18</v>
      </c>
      <c r="U599" t="str">
        <f t="shared" si="78"/>
        <v>theater</v>
      </c>
      <c r="V599" t="str">
        <f t="shared" si="79"/>
        <v>plays</v>
      </c>
    </row>
    <row r="600" spans="1:22" x14ac:dyDescent="0.25">
      <c r="A600">
        <v>598</v>
      </c>
      <c r="B600" t="s">
        <v>1238</v>
      </c>
      <c r="C600" s="2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t="str">
        <f t="shared" si="72"/>
        <v>012:  &gt; 50,000</v>
      </c>
      <c r="P600">
        <f t="shared" si="73"/>
        <v>162.09032258064516</v>
      </c>
      <c r="Q600">
        <f t="shared" si="74"/>
        <v>73.004566210045667</v>
      </c>
      <c r="R600" s="3">
        <f t="shared" si="75"/>
        <v>40344.208333333336</v>
      </c>
      <c r="S600" s="3">
        <f t="shared" si="76"/>
        <v>40373.208333333336</v>
      </c>
      <c r="T600" s="56">
        <f t="shared" si="77"/>
        <v>29</v>
      </c>
      <c r="U600" t="str">
        <f t="shared" si="78"/>
        <v>music</v>
      </c>
      <c r="V600" t="str">
        <f t="shared" si="79"/>
        <v>rock</v>
      </c>
    </row>
    <row r="601" spans="1:22" ht="31.5" x14ac:dyDescent="0.25">
      <c r="A601">
        <v>599</v>
      </c>
      <c r="B601" t="s">
        <v>1240</v>
      </c>
      <c r="C601" s="2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t="str">
        <f t="shared" si="72"/>
        <v>012:  &gt; 50,000</v>
      </c>
      <c r="P601">
        <f t="shared" si="73"/>
        <v>3.6436208125445471</v>
      </c>
      <c r="Q601">
        <f t="shared" si="74"/>
        <v>62.341463414634148</v>
      </c>
      <c r="R601" s="3">
        <f t="shared" si="75"/>
        <v>42047.25</v>
      </c>
      <c r="S601" s="3">
        <f t="shared" si="76"/>
        <v>42055.25</v>
      </c>
      <c r="T601" s="56">
        <f t="shared" si="77"/>
        <v>8</v>
      </c>
      <c r="U601" t="str">
        <f t="shared" si="78"/>
        <v>film &amp; video</v>
      </c>
      <c r="V601" t="str">
        <f t="shared" si="79"/>
        <v>documentary</v>
      </c>
    </row>
    <row r="602" spans="1:22" x14ac:dyDescent="0.25">
      <c r="A602">
        <v>600</v>
      </c>
      <c r="B602" t="s">
        <v>1242</v>
      </c>
      <c r="C602" s="2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t="str">
        <f t="shared" si="72"/>
        <v>01:  &lt;1,000</v>
      </c>
      <c r="P602">
        <f t="shared" si="73"/>
        <v>5</v>
      </c>
      <c r="Q602">
        <f t="shared" si="74"/>
        <v>5</v>
      </c>
      <c r="R602" s="3">
        <f t="shared" si="75"/>
        <v>41485.208333333336</v>
      </c>
      <c r="S602" s="3">
        <f t="shared" si="76"/>
        <v>41497.208333333336</v>
      </c>
      <c r="T602" s="56">
        <f t="shared" si="77"/>
        <v>12</v>
      </c>
      <c r="U602" t="str">
        <f t="shared" si="78"/>
        <v>food</v>
      </c>
      <c r="V602" t="str">
        <f t="shared" si="79"/>
        <v>food trucks</v>
      </c>
    </row>
    <row r="603" spans="1:22" x14ac:dyDescent="0.25">
      <c r="A603">
        <v>601</v>
      </c>
      <c r="B603" t="s">
        <v>1244</v>
      </c>
      <c r="C603" s="2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t="str">
        <f t="shared" si="72"/>
        <v>03:  5,000 to 9,999</v>
      </c>
      <c r="P603">
        <f t="shared" si="73"/>
        <v>206.63492063492063</v>
      </c>
      <c r="Q603">
        <f t="shared" si="74"/>
        <v>67.103092783505161</v>
      </c>
      <c r="R603" s="3">
        <f t="shared" si="75"/>
        <v>41789.208333333336</v>
      </c>
      <c r="S603" s="3">
        <f t="shared" si="76"/>
        <v>41806.208333333336</v>
      </c>
      <c r="T603" s="56">
        <f t="shared" si="77"/>
        <v>17</v>
      </c>
      <c r="U603" t="str">
        <f t="shared" si="78"/>
        <v>technology</v>
      </c>
      <c r="V603" t="str">
        <f t="shared" si="79"/>
        <v>wearables</v>
      </c>
    </row>
    <row r="604" spans="1:22" x14ac:dyDescent="0.25">
      <c r="A604">
        <v>602</v>
      </c>
      <c r="B604" t="s">
        <v>1246</v>
      </c>
      <c r="C604" s="2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t="str">
        <f t="shared" si="72"/>
        <v>012:  &gt; 50,000</v>
      </c>
      <c r="P604">
        <f t="shared" si="73"/>
        <v>128.23628691983123</v>
      </c>
      <c r="Q604">
        <f t="shared" si="74"/>
        <v>79.978947368421046</v>
      </c>
      <c r="R604" s="3">
        <f t="shared" si="75"/>
        <v>42160.208333333328</v>
      </c>
      <c r="S604" s="3">
        <f t="shared" si="76"/>
        <v>42171.208333333328</v>
      </c>
      <c r="T604" s="56">
        <f t="shared" si="77"/>
        <v>11</v>
      </c>
      <c r="U604" t="str">
        <f t="shared" si="78"/>
        <v>theater</v>
      </c>
      <c r="V604" t="str">
        <f t="shared" si="79"/>
        <v>plays</v>
      </c>
    </row>
    <row r="605" spans="1:22" x14ac:dyDescent="0.25">
      <c r="A605">
        <v>603</v>
      </c>
      <c r="B605" t="s">
        <v>1248</v>
      </c>
      <c r="C605" s="2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t="str">
        <f t="shared" si="72"/>
        <v>03:  5,000 to 9,999</v>
      </c>
      <c r="P605">
        <f t="shared" si="73"/>
        <v>119.66037735849055</v>
      </c>
      <c r="Q605">
        <f t="shared" si="74"/>
        <v>62.176470588235297</v>
      </c>
      <c r="R605" s="3">
        <f t="shared" si="75"/>
        <v>43573.208333333328</v>
      </c>
      <c r="S605" s="3">
        <f t="shared" si="76"/>
        <v>43600.208333333328</v>
      </c>
      <c r="T605" s="56">
        <f t="shared" si="77"/>
        <v>27</v>
      </c>
      <c r="U605" t="str">
        <f t="shared" si="78"/>
        <v>theater</v>
      </c>
      <c r="V605" t="str">
        <f t="shared" si="79"/>
        <v>plays</v>
      </c>
    </row>
    <row r="606" spans="1:22" x14ac:dyDescent="0.25">
      <c r="A606">
        <v>604</v>
      </c>
      <c r="B606" t="s">
        <v>1250</v>
      </c>
      <c r="C606" s="2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t="str">
        <f t="shared" si="72"/>
        <v>012:  &gt; 50,000</v>
      </c>
      <c r="P606">
        <f t="shared" si="73"/>
        <v>170.73055242390078</v>
      </c>
      <c r="Q606">
        <f t="shared" si="74"/>
        <v>53.005950297514879</v>
      </c>
      <c r="R606" s="3">
        <f t="shared" si="75"/>
        <v>40565.25</v>
      </c>
      <c r="S606" s="3">
        <f t="shared" si="76"/>
        <v>40586.25</v>
      </c>
      <c r="T606" s="56">
        <f t="shared" si="77"/>
        <v>21</v>
      </c>
      <c r="U606" t="str">
        <f t="shared" si="78"/>
        <v>theater</v>
      </c>
      <c r="V606" t="str">
        <f t="shared" si="79"/>
        <v>plays</v>
      </c>
    </row>
    <row r="607" spans="1:22" x14ac:dyDescent="0.25">
      <c r="A607">
        <v>605</v>
      </c>
      <c r="B607" t="s">
        <v>1252</v>
      </c>
      <c r="C607" s="2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t="str">
        <f t="shared" si="72"/>
        <v>02:  1,000 to 4,999</v>
      </c>
      <c r="P607">
        <f t="shared" si="73"/>
        <v>187.21212121212122</v>
      </c>
      <c r="Q607">
        <f t="shared" si="74"/>
        <v>57.738317757009348</v>
      </c>
      <c r="R607" s="3">
        <f t="shared" si="75"/>
        <v>42280.208333333328</v>
      </c>
      <c r="S607" s="3">
        <f t="shared" si="76"/>
        <v>42321.25</v>
      </c>
      <c r="T607" s="56">
        <f t="shared" si="77"/>
        <v>41</v>
      </c>
      <c r="U607" t="str">
        <f t="shared" si="78"/>
        <v>publishing</v>
      </c>
      <c r="V607" t="str">
        <f t="shared" si="79"/>
        <v>nonfiction</v>
      </c>
    </row>
    <row r="608" spans="1:22" x14ac:dyDescent="0.25">
      <c r="A608">
        <v>606</v>
      </c>
      <c r="B608" t="s">
        <v>1254</v>
      </c>
      <c r="C608" s="2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t="str">
        <f t="shared" si="72"/>
        <v>02:  1,000 to 4,999</v>
      </c>
      <c r="P608">
        <f t="shared" si="73"/>
        <v>188.38235294117646</v>
      </c>
      <c r="Q608">
        <f t="shared" si="74"/>
        <v>40.03125</v>
      </c>
      <c r="R608" s="3">
        <f t="shared" si="75"/>
        <v>42436.25</v>
      </c>
      <c r="S608" s="3">
        <f t="shared" si="76"/>
        <v>42447.208333333328</v>
      </c>
      <c r="T608" s="56">
        <f t="shared" si="77"/>
        <v>11</v>
      </c>
      <c r="U608" t="str">
        <f t="shared" si="78"/>
        <v>music</v>
      </c>
      <c r="V608" t="str">
        <f t="shared" si="79"/>
        <v>rock</v>
      </c>
    </row>
    <row r="609" spans="1:22" x14ac:dyDescent="0.25">
      <c r="A609">
        <v>607</v>
      </c>
      <c r="B609" t="s">
        <v>1256</v>
      </c>
      <c r="C609" s="2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t="str">
        <f t="shared" si="72"/>
        <v>012:  &gt; 50,000</v>
      </c>
      <c r="P609">
        <f t="shared" si="73"/>
        <v>131.29869186046511</v>
      </c>
      <c r="Q609">
        <f t="shared" si="74"/>
        <v>81.016591928251117</v>
      </c>
      <c r="R609" s="3">
        <f t="shared" si="75"/>
        <v>41721.208333333336</v>
      </c>
      <c r="S609" s="3">
        <f t="shared" si="76"/>
        <v>41723.208333333336</v>
      </c>
      <c r="T609" s="56">
        <f t="shared" si="77"/>
        <v>2</v>
      </c>
      <c r="U609" t="str">
        <f t="shared" si="78"/>
        <v>food</v>
      </c>
      <c r="V609" t="str">
        <f t="shared" si="79"/>
        <v>food trucks</v>
      </c>
    </row>
    <row r="610" spans="1:22" x14ac:dyDescent="0.25">
      <c r="A610">
        <v>608</v>
      </c>
      <c r="B610" t="s">
        <v>1258</v>
      </c>
      <c r="C610" s="2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t="str">
        <f t="shared" si="72"/>
        <v>02:  1,000 to 4,999</v>
      </c>
      <c r="P610">
        <f t="shared" si="73"/>
        <v>283.97435897435901</v>
      </c>
      <c r="Q610">
        <f t="shared" si="74"/>
        <v>35.047468354430379</v>
      </c>
      <c r="R610" s="3">
        <f t="shared" si="75"/>
        <v>43530.25</v>
      </c>
      <c r="S610" s="3">
        <f t="shared" si="76"/>
        <v>43534.25</v>
      </c>
      <c r="T610" s="56">
        <f t="shared" si="77"/>
        <v>4</v>
      </c>
      <c r="U610" t="str">
        <f t="shared" si="78"/>
        <v>music</v>
      </c>
      <c r="V610" t="str">
        <f t="shared" si="79"/>
        <v>jazz</v>
      </c>
    </row>
    <row r="611" spans="1:22" x14ac:dyDescent="0.25">
      <c r="A611">
        <v>609</v>
      </c>
      <c r="B611" t="s">
        <v>1260</v>
      </c>
      <c r="C611" s="2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t="str">
        <f t="shared" si="72"/>
        <v>04:  10,000 to 14,999</v>
      </c>
      <c r="P611">
        <f t="shared" si="73"/>
        <v>120.41999999999999</v>
      </c>
      <c r="Q611">
        <f t="shared" si="74"/>
        <v>102.92307692307692</v>
      </c>
      <c r="R611" s="3">
        <f t="shared" si="75"/>
        <v>43481.25</v>
      </c>
      <c r="S611" s="3">
        <f t="shared" si="76"/>
        <v>43498.25</v>
      </c>
      <c r="T611" s="56">
        <f t="shared" si="77"/>
        <v>17</v>
      </c>
      <c r="U611" t="str">
        <f t="shared" si="78"/>
        <v>film &amp; video</v>
      </c>
      <c r="V611" t="str">
        <f t="shared" si="79"/>
        <v>science fiction</v>
      </c>
    </row>
    <row r="612" spans="1:22" ht="31.5" x14ac:dyDescent="0.25">
      <c r="A612">
        <v>610</v>
      </c>
      <c r="B612" t="s">
        <v>1262</v>
      </c>
      <c r="C612" s="2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t="str">
        <f t="shared" si="72"/>
        <v>010:  40,000 to 44,999</v>
      </c>
      <c r="P612">
        <f t="shared" si="73"/>
        <v>419.0560747663551</v>
      </c>
      <c r="Q612">
        <f t="shared" si="74"/>
        <v>27.998126756166094</v>
      </c>
      <c r="R612" s="3">
        <f t="shared" si="75"/>
        <v>41259.25</v>
      </c>
      <c r="S612" s="3">
        <f t="shared" si="76"/>
        <v>41273.25</v>
      </c>
      <c r="T612" s="56">
        <f t="shared" si="77"/>
        <v>14</v>
      </c>
      <c r="U612" t="str">
        <f t="shared" si="78"/>
        <v>theater</v>
      </c>
      <c r="V612" t="str">
        <f t="shared" si="79"/>
        <v>plays</v>
      </c>
    </row>
    <row r="613" spans="1:22" x14ac:dyDescent="0.25">
      <c r="A613">
        <v>611</v>
      </c>
      <c r="B613" t="s">
        <v>1264</v>
      </c>
      <c r="C613" s="2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t="str">
        <f t="shared" si="72"/>
        <v>03:  5,000 to 9,999</v>
      </c>
      <c r="P613">
        <f t="shared" si="73"/>
        <v>13.853658536585368</v>
      </c>
      <c r="Q613">
        <f t="shared" si="74"/>
        <v>75.733333333333334</v>
      </c>
      <c r="R613" s="3">
        <f t="shared" si="75"/>
        <v>41480.208333333336</v>
      </c>
      <c r="S613" s="3">
        <f t="shared" si="76"/>
        <v>41492.208333333336</v>
      </c>
      <c r="T613" s="56">
        <f t="shared" si="77"/>
        <v>12</v>
      </c>
      <c r="U613" t="str">
        <f t="shared" si="78"/>
        <v>theater</v>
      </c>
      <c r="V613" t="str">
        <f t="shared" si="79"/>
        <v>plays</v>
      </c>
    </row>
    <row r="614" spans="1:22" x14ac:dyDescent="0.25">
      <c r="A614">
        <v>612</v>
      </c>
      <c r="B614" t="s">
        <v>1266</v>
      </c>
      <c r="C614" s="2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t="str">
        <f t="shared" si="72"/>
        <v>03:  5,000 to 9,999</v>
      </c>
      <c r="P614">
        <f t="shared" si="73"/>
        <v>139.43548387096774</v>
      </c>
      <c r="Q614">
        <f t="shared" si="74"/>
        <v>45.026041666666664</v>
      </c>
      <c r="R614" s="3">
        <f t="shared" si="75"/>
        <v>40474.208333333336</v>
      </c>
      <c r="S614" s="3">
        <f t="shared" si="76"/>
        <v>40497.25</v>
      </c>
      <c r="T614" s="56">
        <f t="shared" si="77"/>
        <v>23</v>
      </c>
      <c r="U614" t="str">
        <f t="shared" si="78"/>
        <v>music</v>
      </c>
      <c r="V614" t="str">
        <f t="shared" si="79"/>
        <v>electric music</v>
      </c>
    </row>
    <row r="615" spans="1:22" x14ac:dyDescent="0.25">
      <c r="A615">
        <v>613</v>
      </c>
      <c r="B615" t="s">
        <v>1268</v>
      </c>
      <c r="C615" s="2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t="str">
        <f t="shared" si="72"/>
        <v>02:  1,000 to 4,999</v>
      </c>
      <c r="P615">
        <f t="shared" si="73"/>
        <v>174</v>
      </c>
      <c r="Q615">
        <f t="shared" si="74"/>
        <v>73.615384615384613</v>
      </c>
      <c r="R615" s="3">
        <f t="shared" si="75"/>
        <v>42973.208333333328</v>
      </c>
      <c r="S615" s="3">
        <f t="shared" si="76"/>
        <v>42982.208333333328</v>
      </c>
      <c r="T615" s="56">
        <f t="shared" si="77"/>
        <v>9</v>
      </c>
      <c r="U615" t="str">
        <f t="shared" si="78"/>
        <v>theater</v>
      </c>
      <c r="V615" t="str">
        <f t="shared" si="79"/>
        <v>plays</v>
      </c>
    </row>
    <row r="616" spans="1:22" ht="31.5" x14ac:dyDescent="0.25">
      <c r="A616">
        <v>614</v>
      </c>
      <c r="B616" t="s">
        <v>1270</v>
      </c>
      <c r="C616" s="2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t="str">
        <f t="shared" si="72"/>
        <v>07:  25,000 to 29,999</v>
      </c>
      <c r="P616">
        <f t="shared" si="73"/>
        <v>155.49056603773585</v>
      </c>
      <c r="Q616">
        <f t="shared" si="74"/>
        <v>56.991701244813278</v>
      </c>
      <c r="R616" s="3">
        <f t="shared" si="75"/>
        <v>42746.25</v>
      </c>
      <c r="S616" s="3">
        <f t="shared" si="76"/>
        <v>42764.25</v>
      </c>
      <c r="T616" s="56">
        <f t="shared" si="77"/>
        <v>18</v>
      </c>
      <c r="U616" t="str">
        <f t="shared" si="78"/>
        <v>theater</v>
      </c>
      <c r="V616" t="str">
        <f t="shared" si="79"/>
        <v>plays</v>
      </c>
    </row>
    <row r="617" spans="1:22" x14ac:dyDescent="0.25">
      <c r="A617">
        <v>615</v>
      </c>
      <c r="B617" t="s">
        <v>1272</v>
      </c>
      <c r="C617" s="2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t="str">
        <f t="shared" si="72"/>
        <v>03:  5,000 to 9,999</v>
      </c>
      <c r="P617">
        <f t="shared" si="73"/>
        <v>170.44705882352943</v>
      </c>
      <c r="Q617">
        <f t="shared" si="74"/>
        <v>85.223529411764702</v>
      </c>
      <c r="R617" s="3">
        <f t="shared" si="75"/>
        <v>42489.208333333328</v>
      </c>
      <c r="S617" s="3">
        <f t="shared" si="76"/>
        <v>42499.208333333328</v>
      </c>
      <c r="T617" s="56">
        <f t="shared" si="77"/>
        <v>10</v>
      </c>
      <c r="U617" t="str">
        <f t="shared" si="78"/>
        <v>theater</v>
      </c>
      <c r="V617" t="str">
        <f t="shared" si="79"/>
        <v>plays</v>
      </c>
    </row>
    <row r="618" spans="1:22" x14ac:dyDescent="0.25">
      <c r="A618">
        <v>616</v>
      </c>
      <c r="B618" t="s">
        <v>1274</v>
      </c>
      <c r="C618" s="2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t="str">
        <f t="shared" si="72"/>
        <v>03:  5,000 to 9,999</v>
      </c>
      <c r="P618">
        <f t="shared" si="73"/>
        <v>189.515625</v>
      </c>
      <c r="Q618">
        <f t="shared" si="74"/>
        <v>50.962184873949582</v>
      </c>
      <c r="R618" s="3">
        <f t="shared" si="75"/>
        <v>41537.208333333336</v>
      </c>
      <c r="S618" s="3">
        <f t="shared" si="76"/>
        <v>41538.208333333336</v>
      </c>
      <c r="T618" s="56">
        <f t="shared" si="77"/>
        <v>1</v>
      </c>
      <c r="U618" t="str">
        <f t="shared" si="78"/>
        <v>music</v>
      </c>
      <c r="V618" t="str">
        <f t="shared" si="79"/>
        <v>indie rock</v>
      </c>
    </row>
    <row r="619" spans="1:22" x14ac:dyDescent="0.25">
      <c r="A619">
        <v>617</v>
      </c>
      <c r="B619" t="s">
        <v>1276</v>
      </c>
      <c r="C619" s="2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t="str">
        <f t="shared" si="72"/>
        <v>02:  1,000 to 4,999</v>
      </c>
      <c r="P619">
        <f t="shared" si="73"/>
        <v>249.71428571428572</v>
      </c>
      <c r="Q619">
        <f t="shared" si="74"/>
        <v>63.563636363636363</v>
      </c>
      <c r="R619" s="3">
        <f t="shared" si="75"/>
        <v>41794.208333333336</v>
      </c>
      <c r="S619" s="3">
        <f t="shared" si="76"/>
        <v>41804.208333333336</v>
      </c>
      <c r="T619" s="56">
        <f t="shared" si="77"/>
        <v>10</v>
      </c>
      <c r="U619" t="str">
        <f t="shared" si="78"/>
        <v>theater</v>
      </c>
      <c r="V619" t="str">
        <f t="shared" si="79"/>
        <v>plays</v>
      </c>
    </row>
    <row r="620" spans="1:22" x14ac:dyDescent="0.25">
      <c r="A620">
        <v>618</v>
      </c>
      <c r="B620" t="s">
        <v>1278</v>
      </c>
      <c r="C620" s="2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t="str">
        <f t="shared" si="72"/>
        <v>012:  &gt; 50,000</v>
      </c>
      <c r="P620">
        <f t="shared" si="73"/>
        <v>48.860523665659613</v>
      </c>
      <c r="Q620">
        <f t="shared" si="74"/>
        <v>80.999165275459092</v>
      </c>
      <c r="R620" s="3">
        <f t="shared" si="75"/>
        <v>41396.208333333336</v>
      </c>
      <c r="S620" s="3">
        <f t="shared" si="76"/>
        <v>41417.208333333336</v>
      </c>
      <c r="T620" s="56">
        <f t="shared" si="77"/>
        <v>21</v>
      </c>
      <c r="U620" t="str">
        <f t="shared" si="78"/>
        <v>publishing</v>
      </c>
      <c r="V620" t="str">
        <f t="shared" si="79"/>
        <v>nonfiction</v>
      </c>
    </row>
    <row r="621" spans="1:22" x14ac:dyDescent="0.25">
      <c r="A621">
        <v>619</v>
      </c>
      <c r="B621" t="s">
        <v>1280</v>
      </c>
      <c r="C621" s="2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t="str">
        <f t="shared" si="72"/>
        <v>012:  &gt; 50,000</v>
      </c>
      <c r="P621">
        <f t="shared" si="73"/>
        <v>28.461970393057683</v>
      </c>
      <c r="Q621">
        <f t="shared" si="74"/>
        <v>86.044753086419746</v>
      </c>
      <c r="R621" s="3">
        <f t="shared" si="75"/>
        <v>40669.208333333336</v>
      </c>
      <c r="S621" s="3">
        <f t="shared" si="76"/>
        <v>40670.208333333336</v>
      </c>
      <c r="T621" s="56">
        <f t="shared" si="77"/>
        <v>1</v>
      </c>
      <c r="U621" t="str">
        <f t="shared" si="78"/>
        <v>theater</v>
      </c>
      <c r="V621" t="str">
        <f t="shared" si="79"/>
        <v>plays</v>
      </c>
    </row>
    <row r="622" spans="1:22" x14ac:dyDescent="0.25">
      <c r="A622">
        <v>620</v>
      </c>
      <c r="B622" t="s">
        <v>1282</v>
      </c>
      <c r="C622" s="2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t="str">
        <f t="shared" si="72"/>
        <v>02:  1,000 to 4,999</v>
      </c>
      <c r="P622">
        <f t="shared" si="73"/>
        <v>268.02325581395348</v>
      </c>
      <c r="Q622">
        <f t="shared" si="74"/>
        <v>90.0390625</v>
      </c>
      <c r="R622" s="3">
        <f t="shared" si="75"/>
        <v>42559.208333333328</v>
      </c>
      <c r="S622" s="3">
        <f t="shared" si="76"/>
        <v>42563.208333333328</v>
      </c>
      <c r="T622" s="56">
        <f t="shared" si="77"/>
        <v>4</v>
      </c>
      <c r="U622" t="str">
        <f t="shared" si="78"/>
        <v>photography</v>
      </c>
      <c r="V622" t="str">
        <f t="shared" si="79"/>
        <v>photography books</v>
      </c>
    </row>
    <row r="623" spans="1:22" x14ac:dyDescent="0.25">
      <c r="A623">
        <v>621</v>
      </c>
      <c r="B623" t="s">
        <v>1284</v>
      </c>
      <c r="C623" s="2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t="str">
        <f t="shared" si="72"/>
        <v>07:  25,000 to 29,999</v>
      </c>
      <c r="P623">
        <f t="shared" si="73"/>
        <v>619.80078125</v>
      </c>
      <c r="Q623">
        <f t="shared" si="74"/>
        <v>74.006063432835816</v>
      </c>
      <c r="R623" s="3">
        <f t="shared" si="75"/>
        <v>42626.208333333328</v>
      </c>
      <c r="S623" s="3">
        <f t="shared" si="76"/>
        <v>42631.208333333328</v>
      </c>
      <c r="T623" s="56">
        <f t="shared" si="77"/>
        <v>5</v>
      </c>
      <c r="U623" t="str">
        <f t="shared" si="78"/>
        <v>theater</v>
      </c>
      <c r="V623" t="str">
        <f t="shared" si="79"/>
        <v>plays</v>
      </c>
    </row>
    <row r="624" spans="1:22" x14ac:dyDescent="0.25">
      <c r="A624">
        <v>622</v>
      </c>
      <c r="B624" t="s">
        <v>1286</v>
      </c>
      <c r="C624" s="2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t="str">
        <f t="shared" si="72"/>
        <v>012:  &gt; 50,000</v>
      </c>
      <c r="P624">
        <f t="shared" si="73"/>
        <v>3.1301587301587301</v>
      </c>
      <c r="Q624">
        <f t="shared" si="74"/>
        <v>92.4375</v>
      </c>
      <c r="R624" s="3">
        <f t="shared" si="75"/>
        <v>43205.208333333328</v>
      </c>
      <c r="S624" s="3">
        <f t="shared" si="76"/>
        <v>43231.208333333328</v>
      </c>
      <c r="T624" s="56">
        <f t="shared" si="77"/>
        <v>26</v>
      </c>
      <c r="U624" t="str">
        <f t="shared" si="78"/>
        <v>music</v>
      </c>
      <c r="V624" t="str">
        <f t="shared" si="79"/>
        <v>indie rock</v>
      </c>
    </row>
    <row r="625" spans="1:22" x14ac:dyDescent="0.25">
      <c r="A625">
        <v>623</v>
      </c>
      <c r="B625" t="s">
        <v>1288</v>
      </c>
      <c r="C625" s="2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t="str">
        <f t="shared" si="72"/>
        <v>012:  &gt; 50,000</v>
      </c>
      <c r="P625">
        <f t="shared" si="73"/>
        <v>159.92152704135739</v>
      </c>
      <c r="Q625">
        <f t="shared" si="74"/>
        <v>55.999257333828446</v>
      </c>
      <c r="R625" s="3">
        <f t="shared" si="75"/>
        <v>42201.208333333328</v>
      </c>
      <c r="S625" s="3">
        <f t="shared" si="76"/>
        <v>42206.208333333328</v>
      </c>
      <c r="T625" s="56">
        <f t="shared" si="77"/>
        <v>5</v>
      </c>
      <c r="U625" t="str">
        <f t="shared" si="78"/>
        <v>theater</v>
      </c>
      <c r="V625" t="str">
        <f t="shared" si="79"/>
        <v>plays</v>
      </c>
    </row>
    <row r="626" spans="1:22" x14ac:dyDescent="0.25">
      <c r="A626">
        <v>624</v>
      </c>
      <c r="B626" t="s">
        <v>1290</v>
      </c>
      <c r="C626" s="2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t="str">
        <f t="shared" si="72"/>
        <v>03:  5,000 to 9,999</v>
      </c>
      <c r="P626">
        <f t="shared" si="73"/>
        <v>279.39215686274508</v>
      </c>
      <c r="Q626">
        <f t="shared" si="74"/>
        <v>32.983796296296298</v>
      </c>
      <c r="R626" s="3">
        <f t="shared" si="75"/>
        <v>42029.25</v>
      </c>
      <c r="S626" s="3">
        <f t="shared" si="76"/>
        <v>42035.25</v>
      </c>
      <c r="T626" s="56">
        <f t="shared" si="77"/>
        <v>6</v>
      </c>
      <c r="U626" t="str">
        <f t="shared" si="78"/>
        <v>photography</v>
      </c>
      <c r="V626" t="str">
        <f t="shared" si="79"/>
        <v>photography books</v>
      </c>
    </row>
    <row r="627" spans="1:22" ht="31.5" x14ac:dyDescent="0.25">
      <c r="A627">
        <v>625</v>
      </c>
      <c r="B627" t="s">
        <v>1292</v>
      </c>
      <c r="C627" s="2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t="str">
        <f t="shared" si="72"/>
        <v>03:  5,000 to 9,999</v>
      </c>
      <c r="P627">
        <f t="shared" si="73"/>
        <v>77.373333333333335</v>
      </c>
      <c r="Q627">
        <f t="shared" si="74"/>
        <v>93.596774193548384</v>
      </c>
      <c r="R627" s="3">
        <f t="shared" si="75"/>
        <v>43857.25</v>
      </c>
      <c r="S627" s="3">
        <f t="shared" si="76"/>
        <v>43871.25</v>
      </c>
      <c r="T627" s="56">
        <f t="shared" si="77"/>
        <v>14</v>
      </c>
      <c r="U627" t="str">
        <f t="shared" si="78"/>
        <v>theater</v>
      </c>
      <c r="V627" t="str">
        <f t="shared" si="79"/>
        <v>plays</v>
      </c>
    </row>
    <row r="628" spans="1:22" ht="31.5" x14ac:dyDescent="0.25">
      <c r="A628">
        <v>626</v>
      </c>
      <c r="B628" t="s">
        <v>1294</v>
      </c>
      <c r="C628" s="2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t="str">
        <f t="shared" si="72"/>
        <v>03:  5,000 to 9,999</v>
      </c>
      <c r="P628">
        <f t="shared" si="73"/>
        <v>206.32812500000003</v>
      </c>
      <c r="Q628">
        <f t="shared" si="74"/>
        <v>69.867724867724874</v>
      </c>
      <c r="R628" s="3">
        <f t="shared" si="75"/>
        <v>40449.208333333336</v>
      </c>
      <c r="S628" s="3">
        <f t="shared" si="76"/>
        <v>40458.208333333336</v>
      </c>
      <c r="T628" s="56">
        <f t="shared" si="77"/>
        <v>9</v>
      </c>
      <c r="U628" t="str">
        <f t="shared" si="78"/>
        <v>theater</v>
      </c>
      <c r="V628" t="str">
        <f t="shared" si="79"/>
        <v>plays</v>
      </c>
    </row>
    <row r="629" spans="1:22" x14ac:dyDescent="0.25">
      <c r="A629">
        <v>627</v>
      </c>
      <c r="B629" t="s">
        <v>1296</v>
      </c>
      <c r="C629" s="2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t="str">
        <f t="shared" si="72"/>
        <v>02:  1,000 to 4,999</v>
      </c>
      <c r="P629">
        <f t="shared" si="73"/>
        <v>694.25</v>
      </c>
      <c r="Q629">
        <f t="shared" si="74"/>
        <v>72.129870129870127</v>
      </c>
      <c r="R629" s="3">
        <f t="shared" si="75"/>
        <v>40345.208333333336</v>
      </c>
      <c r="S629" s="3">
        <f t="shared" si="76"/>
        <v>40369.208333333336</v>
      </c>
      <c r="T629" s="56">
        <f t="shared" si="77"/>
        <v>24</v>
      </c>
      <c r="U629" t="str">
        <f t="shared" si="78"/>
        <v>food</v>
      </c>
      <c r="V629" t="str">
        <f t="shared" si="79"/>
        <v>food trucks</v>
      </c>
    </row>
    <row r="630" spans="1:22" x14ac:dyDescent="0.25">
      <c r="A630">
        <v>628</v>
      </c>
      <c r="B630" t="s">
        <v>1298</v>
      </c>
      <c r="C630" s="2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t="str">
        <f t="shared" si="72"/>
        <v>02:  1,000 to 4,999</v>
      </c>
      <c r="P630">
        <f t="shared" si="73"/>
        <v>151.78947368421052</v>
      </c>
      <c r="Q630">
        <f t="shared" si="74"/>
        <v>30.041666666666668</v>
      </c>
      <c r="R630" s="3">
        <f t="shared" si="75"/>
        <v>40455.208333333336</v>
      </c>
      <c r="S630" s="3">
        <f t="shared" si="76"/>
        <v>40458.208333333336</v>
      </c>
      <c r="T630" s="56">
        <f t="shared" si="77"/>
        <v>3</v>
      </c>
      <c r="U630" t="str">
        <f t="shared" si="78"/>
        <v>music</v>
      </c>
      <c r="V630" t="str">
        <f t="shared" si="79"/>
        <v>indie rock</v>
      </c>
    </row>
    <row r="631" spans="1:22" x14ac:dyDescent="0.25">
      <c r="A631">
        <v>629</v>
      </c>
      <c r="B631" t="s">
        <v>1300</v>
      </c>
      <c r="C631" s="2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t="str">
        <f t="shared" si="72"/>
        <v>012:  &gt; 50,000</v>
      </c>
      <c r="P631">
        <f t="shared" si="73"/>
        <v>64.58207217694995</v>
      </c>
      <c r="Q631">
        <f t="shared" si="74"/>
        <v>73.968000000000004</v>
      </c>
      <c r="R631" s="3">
        <f t="shared" si="75"/>
        <v>42557.208333333328</v>
      </c>
      <c r="S631" s="3">
        <f t="shared" si="76"/>
        <v>42559.208333333328</v>
      </c>
      <c r="T631" s="56">
        <f t="shared" si="77"/>
        <v>2</v>
      </c>
      <c r="U631" t="str">
        <f t="shared" si="78"/>
        <v>theater</v>
      </c>
      <c r="V631" t="str">
        <f t="shared" si="79"/>
        <v>plays</v>
      </c>
    </row>
    <row r="632" spans="1:22" x14ac:dyDescent="0.25">
      <c r="A632">
        <v>630</v>
      </c>
      <c r="B632" t="s">
        <v>1302</v>
      </c>
      <c r="C632" s="2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t="str">
        <f t="shared" si="72"/>
        <v>03:  5,000 to 9,999</v>
      </c>
      <c r="P632">
        <f t="shared" si="73"/>
        <v>62.873684210526314</v>
      </c>
      <c r="Q632">
        <f t="shared" si="74"/>
        <v>68.65517241379311</v>
      </c>
      <c r="R632" s="3">
        <f t="shared" si="75"/>
        <v>43586.208333333328</v>
      </c>
      <c r="S632" s="3">
        <f t="shared" si="76"/>
        <v>43597.208333333328</v>
      </c>
      <c r="T632" s="56">
        <f t="shared" si="77"/>
        <v>11</v>
      </c>
      <c r="U632" t="str">
        <f t="shared" si="78"/>
        <v>theater</v>
      </c>
      <c r="V632" t="str">
        <f t="shared" si="79"/>
        <v>plays</v>
      </c>
    </row>
    <row r="633" spans="1:22" x14ac:dyDescent="0.25">
      <c r="A633">
        <v>631</v>
      </c>
      <c r="B633" t="s">
        <v>1304</v>
      </c>
      <c r="C633" s="2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t="str">
        <f t="shared" si="72"/>
        <v>012:  &gt; 50,000</v>
      </c>
      <c r="P633">
        <f t="shared" si="73"/>
        <v>310.39864864864865</v>
      </c>
      <c r="Q633">
        <f t="shared" si="74"/>
        <v>59.992164544564154</v>
      </c>
      <c r="R633" s="3">
        <f t="shared" si="75"/>
        <v>43550.208333333328</v>
      </c>
      <c r="S633" s="3">
        <f t="shared" si="76"/>
        <v>43554.208333333328</v>
      </c>
      <c r="T633" s="56">
        <f t="shared" si="77"/>
        <v>4</v>
      </c>
      <c r="U633" t="str">
        <f t="shared" si="78"/>
        <v>theater</v>
      </c>
      <c r="V633" t="str">
        <f t="shared" si="79"/>
        <v>plays</v>
      </c>
    </row>
    <row r="634" spans="1:22" x14ac:dyDescent="0.25">
      <c r="A634">
        <v>632</v>
      </c>
      <c r="B634" t="s">
        <v>1306</v>
      </c>
      <c r="C634" s="2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t="str">
        <f t="shared" si="72"/>
        <v>012:  &gt; 50,000</v>
      </c>
      <c r="P634">
        <f t="shared" si="73"/>
        <v>42.859916782246884</v>
      </c>
      <c r="Q634">
        <f t="shared" si="74"/>
        <v>111.15827338129496</v>
      </c>
      <c r="R634" s="3">
        <f t="shared" si="75"/>
        <v>41945.208333333336</v>
      </c>
      <c r="S634" s="3">
        <f t="shared" si="76"/>
        <v>41963.25</v>
      </c>
      <c r="T634" s="56">
        <f t="shared" si="77"/>
        <v>18</v>
      </c>
      <c r="U634" t="str">
        <f t="shared" si="78"/>
        <v>theater</v>
      </c>
      <c r="V634" t="str">
        <f t="shared" si="79"/>
        <v>plays</v>
      </c>
    </row>
    <row r="635" spans="1:22" x14ac:dyDescent="0.25">
      <c r="A635">
        <v>633</v>
      </c>
      <c r="B635" t="s">
        <v>1308</v>
      </c>
      <c r="C635" s="2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t="str">
        <f t="shared" si="72"/>
        <v>03:  5,000 to 9,999</v>
      </c>
      <c r="P635">
        <f t="shared" si="73"/>
        <v>83.119402985074629</v>
      </c>
      <c r="Q635">
        <f t="shared" si="74"/>
        <v>53.038095238095238</v>
      </c>
      <c r="R635" s="3">
        <f t="shared" si="75"/>
        <v>42315.25</v>
      </c>
      <c r="S635" s="3">
        <f t="shared" si="76"/>
        <v>42319.25</v>
      </c>
      <c r="T635" s="56">
        <f t="shared" si="77"/>
        <v>4</v>
      </c>
      <c r="U635" t="str">
        <f t="shared" si="78"/>
        <v>film &amp; video</v>
      </c>
      <c r="V635" t="str">
        <f t="shared" si="79"/>
        <v>animation</v>
      </c>
    </row>
    <row r="636" spans="1:22" x14ac:dyDescent="0.25">
      <c r="A636">
        <v>634</v>
      </c>
      <c r="B636" t="s">
        <v>1310</v>
      </c>
      <c r="C636" s="2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t="str">
        <f t="shared" si="72"/>
        <v>012:  &gt; 50,000</v>
      </c>
      <c r="P636">
        <f t="shared" si="73"/>
        <v>78.531302876480552</v>
      </c>
      <c r="Q636">
        <f t="shared" si="74"/>
        <v>55.985524728588658</v>
      </c>
      <c r="R636" s="3">
        <f t="shared" si="75"/>
        <v>42819.208333333328</v>
      </c>
      <c r="S636" s="3">
        <f t="shared" si="76"/>
        <v>42833.208333333328</v>
      </c>
      <c r="T636" s="56">
        <f t="shared" si="77"/>
        <v>14</v>
      </c>
      <c r="U636" t="str">
        <f t="shared" si="78"/>
        <v>film &amp; video</v>
      </c>
      <c r="V636" t="str">
        <f t="shared" si="79"/>
        <v>television</v>
      </c>
    </row>
    <row r="637" spans="1:22" x14ac:dyDescent="0.25">
      <c r="A637">
        <v>635</v>
      </c>
      <c r="B637" t="s">
        <v>1312</v>
      </c>
      <c r="C637" s="2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t="str">
        <f t="shared" si="72"/>
        <v>012:  &gt; 50,000</v>
      </c>
      <c r="P637">
        <f t="shared" si="73"/>
        <v>114.09352517985612</v>
      </c>
      <c r="Q637">
        <f t="shared" si="74"/>
        <v>69.986760812003524</v>
      </c>
      <c r="R637" s="3">
        <f t="shared" si="75"/>
        <v>41314.25</v>
      </c>
      <c r="S637" s="3">
        <f t="shared" si="76"/>
        <v>41346.208333333336</v>
      </c>
      <c r="T637" s="56">
        <f t="shared" si="77"/>
        <v>32</v>
      </c>
      <c r="U637" t="str">
        <f t="shared" si="78"/>
        <v>film &amp; video</v>
      </c>
      <c r="V637" t="str">
        <f t="shared" si="79"/>
        <v>television</v>
      </c>
    </row>
    <row r="638" spans="1:22" x14ac:dyDescent="0.25">
      <c r="A638">
        <v>636</v>
      </c>
      <c r="B638" t="s">
        <v>1314</v>
      </c>
      <c r="C638" s="2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t="str">
        <f t="shared" si="72"/>
        <v>012:  &gt; 50,000</v>
      </c>
      <c r="P638">
        <f t="shared" si="73"/>
        <v>64.537683358624179</v>
      </c>
      <c r="Q638">
        <f t="shared" si="74"/>
        <v>48.998079877112133</v>
      </c>
      <c r="R638" s="3">
        <f t="shared" si="75"/>
        <v>40926.25</v>
      </c>
      <c r="S638" s="3">
        <f t="shared" si="76"/>
        <v>40971.25</v>
      </c>
      <c r="T638" s="56">
        <f t="shared" si="77"/>
        <v>45</v>
      </c>
      <c r="U638" t="str">
        <f t="shared" si="78"/>
        <v>film &amp; video</v>
      </c>
      <c r="V638" t="str">
        <f t="shared" si="79"/>
        <v>animation</v>
      </c>
    </row>
    <row r="639" spans="1:22" x14ac:dyDescent="0.25">
      <c r="A639">
        <v>637</v>
      </c>
      <c r="B639" t="s">
        <v>1316</v>
      </c>
      <c r="C639" s="2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t="str">
        <f t="shared" si="72"/>
        <v>03:  5,000 to 9,999</v>
      </c>
      <c r="P639">
        <f t="shared" si="73"/>
        <v>79.411764705882348</v>
      </c>
      <c r="Q639">
        <f t="shared" si="74"/>
        <v>103.84615384615384</v>
      </c>
      <c r="R639" s="3">
        <f t="shared" si="75"/>
        <v>42688.25</v>
      </c>
      <c r="S639" s="3">
        <f t="shared" si="76"/>
        <v>42696.25</v>
      </c>
      <c r="T639" s="56">
        <f t="shared" si="77"/>
        <v>8</v>
      </c>
      <c r="U639" t="str">
        <f t="shared" si="78"/>
        <v>theater</v>
      </c>
      <c r="V639" t="str">
        <f t="shared" si="79"/>
        <v>plays</v>
      </c>
    </row>
    <row r="640" spans="1:22" x14ac:dyDescent="0.25">
      <c r="A640">
        <v>638</v>
      </c>
      <c r="B640" t="s">
        <v>1318</v>
      </c>
      <c r="C640" s="2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t="str">
        <f t="shared" si="72"/>
        <v>012:  &gt; 50,000</v>
      </c>
      <c r="P640">
        <f t="shared" si="73"/>
        <v>11.419117647058824</v>
      </c>
      <c r="Q640">
        <f t="shared" si="74"/>
        <v>99.127659574468083</v>
      </c>
      <c r="R640" s="3">
        <f t="shared" si="75"/>
        <v>40386.208333333336</v>
      </c>
      <c r="S640" s="3">
        <f t="shared" si="76"/>
        <v>40398.208333333336</v>
      </c>
      <c r="T640" s="56">
        <f t="shared" si="77"/>
        <v>12</v>
      </c>
      <c r="U640" t="str">
        <f t="shared" si="78"/>
        <v>theater</v>
      </c>
      <c r="V640" t="str">
        <f t="shared" si="79"/>
        <v>plays</v>
      </c>
    </row>
    <row r="641" spans="1:22" x14ac:dyDescent="0.25">
      <c r="A641">
        <v>639</v>
      </c>
      <c r="B641" t="s">
        <v>1320</v>
      </c>
      <c r="C641" s="2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t="str">
        <f t="shared" si="72"/>
        <v>03:  5,000 to 9,999</v>
      </c>
      <c r="P641">
        <f t="shared" si="73"/>
        <v>56.186046511627907</v>
      </c>
      <c r="Q641">
        <f t="shared" si="74"/>
        <v>107.37777777777778</v>
      </c>
      <c r="R641" s="3">
        <f t="shared" si="75"/>
        <v>43309.208333333328</v>
      </c>
      <c r="S641" s="3">
        <f t="shared" si="76"/>
        <v>43309.208333333328</v>
      </c>
      <c r="T641" s="56">
        <f t="shared" si="77"/>
        <v>0</v>
      </c>
      <c r="U641" t="str">
        <f t="shared" si="78"/>
        <v>film &amp; video</v>
      </c>
      <c r="V641" t="str">
        <f t="shared" si="79"/>
        <v>drama</v>
      </c>
    </row>
    <row r="642" spans="1:22" x14ac:dyDescent="0.25">
      <c r="A642">
        <v>640</v>
      </c>
      <c r="B642" t="s">
        <v>1322</v>
      </c>
      <c r="C642" s="2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t="str">
        <f t="shared" si="72"/>
        <v>012:  &gt; 50,000</v>
      </c>
      <c r="P642">
        <f t="shared" si="73"/>
        <v>16.501669449081803</v>
      </c>
      <c r="Q642">
        <f t="shared" si="74"/>
        <v>76.922178988326849</v>
      </c>
      <c r="R642" s="3">
        <f t="shared" si="75"/>
        <v>42387.25</v>
      </c>
      <c r="S642" s="3">
        <f t="shared" si="76"/>
        <v>42390.25</v>
      </c>
      <c r="T642" s="56">
        <f t="shared" si="77"/>
        <v>3</v>
      </c>
      <c r="U642" t="str">
        <f t="shared" si="78"/>
        <v>theater</v>
      </c>
      <c r="V642" t="str">
        <f t="shared" si="79"/>
        <v>plays</v>
      </c>
    </row>
    <row r="643" spans="1:22" ht="31.5" x14ac:dyDescent="0.25">
      <c r="A643">
        <v>641</v>
      </c>
      <c r="B643" t="s">
        <v>1324</v>
      </c>
      <c r="C643" s="2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t="str">
        <f t="shared" ref="O643:O706" si="80">IF(D643&lt;1000,"01:  &lt;1,000",
IF(D643&lt;=4999,"02:  1,000 to 4,999",
IF(D643&lt;=9999,"03:  5,000 to 9,999",
IF(D643&lt;=14999,"04:  10,000 to 14,999",
IF(D643&lt;=19999,"05:  15,000 to 19,999",
IF(D643&lt;=24999,"06:  20,000 to 24,999",
IF(D643&lt;=29999,"07:  25,000 to 29,999",
IF(D643&lt;=34999,"08:  30,000 to 34,999",
IF(D643&lt;=39999,"09:  35,000 to 39,999",
IF(D643&lt;=44999,"010:  40,000 to 44,999",
IF(D643&lt;=49999,"011:  45,000 to 49,999",
"012:  &gt; 50,000")))))))))))</f>
        <v>03:  5,000 to 9,999</v>
      </c>
      <c r="P643">
        <f t="shared" ref="P643:P706" si="81">IFERROR((E643/D643)*100,"NA")</f>
        <v>119.96808510638297</v>
      </c>
      <c r="Q643">
        <f t="shared" ref="Q643:Q706" si="82">IFERROR(E643/G643,"NA")</f>
        <v>58.128865979381445</v>
      </c>
      <c r="R643" s="3">
        <f t="shared" ref="R643:R706" si="83">(J643/86400)+DATE(1970,1,1)</f>
        <v>42786.25</v>
      </c>
      <c r="S643" s="3">
        <f t="shared" ref="S643:S706" si="84">(K643/86400)+DATE(1970,1,1)</f>
        <v>42814.208333333328</v>
      </c>
      <c r="T643" s="56">
        <f t="shared" ref="T643:T706" si="85">_xlfn.DAYS(S643,R643)</f>
        <v>28</v>
      </c>
      <c r="U643" t="str">
        <f t="shared" ref="U643:U706" si="86">LEFT(N643,SEARCH("/",N643)-1)</f>
        <v>theater</v>
      </c>
      <c r="V643" t="str">
        <f t="shared" ref="V643:V706" si="87">RIGHT(N643,LEN(N643)-SEARCH("/",N643))</f>
        <v>plays</v>
      </c>
    </row>
    <row r="644" spans="1:22" x14ac:dyDescent="0.25">
      <c r="A644">
        <v>642</v>
      </c>
      <c r="B644" t="s">
        <v>1326</v>
      </c>
      <c r="C644" s="2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t="str">
        <f t="shared" si="80"/>
        <v>03:  5,000 to 9,999</v>
      </c>
      <c r="P644">
        <f t="shared" si="81"/>
        <v>145.45652173913044</v>
      </c>
      <c r="Q644">
        <f t="shared" si="82"/>
        <v>103.73643410852713</v>
      </c>
      <c r="R644" s="3">
        <f t="shared" si="83"/>
        <v>43451.25</v>
      </c>
      <c r="S644" s="3">
        <f t="shared" si="84"/>
        <v>43460.25</v>
      </c>
      <c r="T644" s="56">
        <f t="shared" si="85"/>
        <v>9</v>
      </c>
      <c r="U644" t="str">
        <f t="shared" si="86"/>
        <v>technology</v>
      </c>
      <c r="V644" t="str">
        <f t="shared" si="87"/>
        <v>wearables</v>
      </c>
    </row>
    <row r="645" spans="1:22" x14ac:dyDescent="0.25">
      <c r="A645">
        <v>643</v>
      </c>
      <c r="B645" t="s">
        <v>1328</v>
      </c>
      <c r="C645" s="2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t="str">
        <f t="shared" si="80"/>
        <v>04:  10,000 to 14,999</v>
      </c>
      <c r="P645">
        <f t="shared" si="81"/>
        <v>221.38255033557047</v>
      </c>
      <c r="Q645">
        <f t="shared" si="82"/>
        <v>87.962666666666664</v>
      </c>
      <c r="R645" s="3">
        <f t="shared" si="83"/>
        <v>42795.25</v>
      </c>
      <c r="S645" s="3">
        <f t="shared" si="84"/>
        <v>42813.208333333328</v>
      </c>
      <c r="T645" s="56">
        <f t="shared" si="85"/>
        <v>18</v>
      </c>
      <c r="U645" t="str">
        <f t="shared" si="86"/>
        <v>theater</v>
      </c>
      <c r="V645" t="str">
        <f t="shared" si="87"/>
        <v>plays</v>
      </c>
    </row>
    <row r="646" spans="1:22" x14ac:dyDescent="0.25">
      <c r="A646">
        <v>644</v>
      </c>
      <c r="B646" t="s">
        <v>1330</v>
      </c>
      <c r="C646" s="2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t="str">
        <f t="shared" si="80"/>
        <v>012:  &gt; 50,000</v>
      </c>
      <c r="P646">
        <f t="shared" si="81"/>
        <v>48.396694214876035</v>
      </c>
      <c r="Q646">
        <f t="shared" si="82"/>
        <v>28</v>
      </c>
      <c r="R646" s="3">
        <f t="shared" si="83"/>
        <v>43452.25</v>
      </c>
      <c r="S646" s="3">
        <f t="shared" si="84"/>
        <v>43468.25</v>
      </c>
      <c r="T646" s="56">
        <f t="shared" si="85"/>
        <v>16</v>
      </c>
      <c r="U646" t="str">
        <f t="shared" si="86"/>
        <v>theater</v>
      </c>
      <c r="V646" t="str">
        <f t="shared" si="87"/>
        <v>plays</v>
      </c>
    </row>
    <row r="647" spans="1:22" x14ac:dyDescent="0.25">
      <c r="A647">
        <v>645</v>
      </c>
      <c r="B647" t="s">
        <v>1332</v>
      </c>
      <c r="C647" s="2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t="str">
        <f t="shared" si="80"/>
        <v>012:  &gt; 50,000</v>
      </c>
      <c r="P647">
        <f t="shared" si="81"/>
        <v>92.911504424778755</v>
      </c>
      <c r="Q647">
        <f t="shared" si="82"/>
        <v>37.999361294443261</v>
      </c>
      <c r="R647" s="3">
        <f t="shared" si="83"/>
        <v>43369.208333333328</v>
      </c>
      <c r="S647" s="3">
        <f t="shared" si="84"/>
        <v>43390.208333333328</v>
      </c>
      <c r="T647" s="56">
        <f t="shared" si="85"/>
        <v>21</v>
      </c>
      <c r="U647" t="str">
        <f t="shared" si="86"/>
        <v>music</v>
      </c>
      <c r="V647" t="str">
        <f t="shared" si="87"/>
        <v>rock</v>
      </c>
    </row>
    <row r="648" spans="1:22" x14ac:dyDescent="0.25">
      <c r="A648">
        <v>646</v>
      </c>
      <c r="B648" t="s">
        <v>1334</v>
      </c>
      <c r="C648" s="2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t="str">
        <f t="shared" si="80"/>
        <v>012:  &gt; 50,000</v>
      </c>
      <c r="P648">
        <f t="shared" si="81"/>
        <v>88.599797365754824</v>
      </c>
      <c r="Q648">
        <f t="shared" si="82"/>
        <v>29.999313893653515</v>
      </c>
      <c r="R648" s="3">
        <f t="shared" si="83"/>
        <v>41346.208333333336</v>
      </c>
      <c r="S648" s="3">
        <f t="shared" si="84"/>
        <v>41357.208333333336</v>
      </c>
      <c r="T648" s="56">
        <f t="shared" si="85"/>
        <v>11</v>
      </c>
      <c r="U648" t="str">
        <f t="shared" si="86"/>
        <v>games</v>
      </c>
      <c r="V648" t="str">
        <f t="shared" si="87"/>
        <v>video games</v>
      </c>
    </row>
    <row r="649" spans="1:22" x14ac:dyDescent="0.25">
      <c r="A649">
        <v>647</v>
      </c>
      <c r="B649" t="s">
        <v>1336</v>
      </c>
      <c r="C649" s="2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t="str">
        <f t="shared" si="80"/>
        <v>02:  1,000 to 4,999</v>
      </c>
      <c r="P649">
        <f t="shared" si="81"/>
        <v>41.4</v>
      </c>
      <c r="Q649">
        <f t="shared" si="82"/>
        <v>103.5</v>
      </c>
      <c r="R649" s="3">
        <f t="shared" si="83"/>
        <v>43199.208333333328</v>
      </c>
      <c r="S649" s="3">
        <f t="shared" si="84"/>
        <v>43223.208333333328</v>
      </c>
      <c r="T649" s="56">
        <f t="shared" si="85"/>
        <v>24</v>
      </c>
      <c r="U649" t="str">
        <f t="shared" si="86"/>
        <v>publishing</v>
      </c>
      <c r="V649" t="str">
        <f t="shared" si="87"/>
        <v>translations</v>
      </c>
    </row>
    <row r="650" spans="1:22" x14ac:dyDescent="0.25">
      <c r="A650">
        <v>648</v>
      </c>
      <c r="B650" t="s">
        <v>1338</v>
      </c>
      <c r="C650" s="2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t="str">
        <f t="shared" si="80"/>
        <v>012:  &gt; 50,000</v>
      </c>
      <c r="P650">
        <f t="shared" si="81"/>
        <v>63.056795131845846</v>
      </c>
      <c r="Q650">
        <f t="shared" si="82"/>
        <v>85.994467496542185</v>
      </c>
      <c r="R650" s="3">
        <f t="shared" si="83"/>
        <v>42922.208333333328</v>
      </c>
      <c r="S650" s="3">
        <f t="shared" si="84"/>
        <v>42940.208333333328</v>
      </c>
      <c r="T650" s="56">
        <f t="shared" si="85"/>
        <v>18</v>
      </c>
      <c r="U650" t="str">
        <f t="shared" si="86"/>
        <v>food</v>
      </c>
      <c r="V650" t="str">
        <f t="shared" si="87"/>
        <v>food trucks</v>
      </c>
    </row>
    <row r="651" spans="1:22" x14ac:dyDescent="0.25">
      <c r="A651">
        <v>649</v>
      </c>
      <c r="B651" t="s">
        <v>1340</v>
      </c>
      <c r="C651" s="2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t="str">
        <f t="shared" si="80"/>
        <v>012:  &gt; 50,000</v>
      </c>
      <c r="P651">
        <f t="shared" si="81"/>
        <v>48.482333607230892</v>
      </c>
      <c r="Q651">
        <f t="shared" si="82"/>
        <v>98.011627906976742</v>
      </c>
      <c r="R651" s="3">
        <f t="shared" si="83"/>
        <v>40471.208333333336</v>
      </c>
      <c r="S651" s="3">
        <f t="shared" si="84"/>
        <v>40482.208333333336</v>
      </c>
      <c r="T651" s="56">
        <f t="shared" si="85"/>
        <v>11</v>
      </c>
      <c r="U651" t="str">
        <f t="shared" si="86"/>
        <v>theater</v>
      </c>
      <c r="V651" t="str">
        <f t="shared" si="87"/>
        <v>plays</v>
      </c>
    </row>
    <row r="652" spans="1:22" x14ac:dyDescent="0.25">
      <c r="A652">
        <v>650</v>
      </c>
      <c r="B652" t="s">
        <v>1342</v>
      </c>
      <c r="C652" s="2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t="str">
        <f t="shared" si="80"/>
        <v>01:  &lt;1,000</v>
      </c>
      <c r="P652">
        <f t="shared" si="81"/>
        <v>2</v>
      </c>
      <c r="Q652">
        <f t="shared" si="82"/>
        <v>2</v>
      </c>
      <c r="R652" s="3">
        <f t="shared" si="83"/>
        <v>41828.208333333336</v>
      </c>
      <c r="S652" s="3">
        <f t="shared" si="84"/>
        <v>41855.208333333336</v>
      </c>
      <c r="T652" s="56">
        <f t="shared" si="85"/>
        <v>27</v>
      </c>
      <c r="U652" t="str">
        <f t="shared" si="86"/>
        <v>music</v>
      </c>
      <c r="V652" t="str">
        <f t="shared" si="87"/>
        <v>jazz</v>
      </c>
    </row>
    <row r="653" spans="1:22" x14ac:dyDescent="0.25">
      <c r="A653">
        <v>651</v>
      </c>
      <c r="B653" t="s">
        <v>1344</v>
      </c>
      <c r="C653" s="2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t="str">
        <f t="shared" si="80"/>
        <v>012:  &gt; 50,000</v>
      </c>
      <c r="P653">
        <f t="shared" si="81"/>
        <v>88.47941026944585</v>
      </c>
      <c r="Q653">
        <f t="shared" si="82"/>
        <v>44.994570837642193</v>
      </c>
      <c r="R653" s="3">
        <f t="shared" si="83"/>
        <v>41692.25</v>
      </c>
      <c r="S653" s="3">
        <f t="shared" si="84"/>
        <v>41707.25</v>
      </c>
      <c r="T653" s="56">
        <f t="shared" si="85"/>
        <v>15</v>
      </c>
      <c r="U653" t="str">
        <f t="shared" si="86"/>
        <v>film &amp; video</v>
      </c>
      <c r="V653" t="str">
        <f t="shared" si="87"/>
        <v>shorts</v>
      </c>
    </row>
    <row r="654" spans="1:22" x14ac:dyDescent="0.25">
      <c r="A654">
        <v>652</v>
      </c>
      <c r="B654" t="s">
        <v>1346</v>
      </c>
      <c r="C654" s="2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t="str">
        <f t="shared" si="80"/>
        <v>04:  10,000 to 14,999</v>
      </c>
      <c r="P654">
        <f t="shared" si="81"/>
        <v>126.84</v>
      </c>
      <c r="Q654">
        <f t="shared" si="82"/>
        <v>31.012224938875306</v>
      </c>
      <c r="R654" s="3">
        <f t="shared" si="83"/>
        <v>42587.208333333328</v>
      </c>
      <c r="S654" s="3">
        <f t="shared" si="84"/>
        <v>42630.208333333328</v>
      </c>
      <c r="T654" s="56">
        <f t="shared" si="85"/>
        <v>43</v>
      </c>
      <c r="U654" t="str">
        <f t="shared" si="86"/>
        <v>technology</v>
      </c>
      <c r="V654" t="str">
        <f t="shared" si="87"/>
        <v>web</v>
      </c>
    </row>
    <row r="655" spans="1:22" x14ac:dyDescent="0.25">
      <c r="A655">
        <v>653</v>
      </c>
      <c r="B655" t="s">
        <v>1348</v>
      </c>
      <c r="C655" s="2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t="str">
        <f t="shared" si="80"/>
        <v>01:  &lt;1,000</v>
      </c>
      <c r="P655">
        <f t="shared" si="81"/>
        <v>2338.833333333333</v>
      </c>
      <c r="Q655">
        <f t="shared" si="82"/>
        <v>59.970085470085472</v>
      </c>
      <c r="R655" s="3">
        <f t="shared" si="83"/>
        <v>42468.208333333328</v>
      </c>
      <c r="S655" s="3">
        <f t="shared" si="84"/>
        <v>42470.208333333328</v>
      </c>
      <c r="T655" s="56">
        <f t="shared" si="85"/>
        <v>2</v>
      </c>
      <c r="U655" t="str">
        <f t="shared" si="86"/>
        <v>technology</v>
      </c>
      <c r="V655" t="str">
        <f t="shared" si="87"/>
        <v>web</v>
      </c>
    </row>
    <row r="656" spans="1:22" x14ac:dyDescent="0.25">
      <c r="A656">
        <v>654</v>
      </c>
      <c r="B656" t="s">
        <v>1350</v>
      </c>
      <c r="C656" s="2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t="str">
        <f t="shared" si="80"/>
        <v>09:  35,000 to 39,999</v>
      </c>
      <c r="P656">
        <f t="shared" si="81"/>
        <v>508.38857142857148</v>
      </c>
      <c r="Q656">
        <f t="shared" si="82"/>
        <v>58.9973474801061</v>
      </c>
      <c r="R656" s="3">
        <f t="shared" si="83"/>
        <v>42240.208333333328</v>
      </c>
      <c r="S656" s="3">
        <f t="shared" si="84"/>
        <v>42245.208333333328</v>
      </c>
      <c r="T656" s="56">
        <f t="shared" si="85"/>
        <v>5</v>
      </c>
      <c r="U656" t="str">
        <f t="shared" si="86"/>
        <v>music</v>
      </c>
      <c r="V656" t="str">
        <f t="shared" si="87"/>
        <v>metal</v>
      </c>
    </row>
    <row r="657" spans="1:22" x14ac:dyDescent="0.25">
      <c r="A657">
        <v>655</v>
      </c>
      <c r="B657" t="s">
        <v>1352</v>
      </c>
      <c r="C657" s="2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t="str">
        <f t="shared" si="80"/>
        <v>03:  5,000 to 9,999</v>
      </c>
      <c r="P657">
        <f t="shared" si="81"/>
        <v>191.47826086956522</v>
      </c>
      <c r="Q657">
        <f t="shared" si="82"/>
        <v>50.045454545454547</v>
      </c>
      <c r="R657" s="3">
        <f t="shared" si="83"/>
        <v>42796.25</v>
      </c>
      <c r="S657" s="3">
        <f t="shared" si="84"/>
        <v>42809.208333333328</v>
      </c>
      <c r="T657" s="56">
        <f t="shared" si="85"/>
        <v>13</v>
      </c>
      <c r="U657" t="str">
        <f t="shared" si="86"/>
        <v>photography</v>
      </c>
      <c r="V657" t="str">
        <f t="shared" si="87"/>
        <v>photography books</v>
      </c>
    </row>
    <row r="658" spans="1:22" ht="31.5" x14ac:dyDescent="0.25">
      <c r="A658">
        <v>656</v>
      </c>
      <c r="B658" t="s">
        <v>1354</v>
      </c>
      <c r="C658" s="2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t="str">
        <f t="shared" si="80"/>
        <v>012:  &gt; 50,000</v>
      </c>
      <c r="P658">
        <f t="shared" si="81"/>
        <v>42.127533783783782</v>
      </c>
      <c r="Q658">
        <f t="shared" si="82"/>
        <v>98.966269841269835</v>
      </c>
      <c r="R658" s="3">
        <f t="shared" si="83"/>
        <v>43097.25</v>
      </c>
      <c r="S658" s="3">
        <f t="shared" si="84"/>
        <v>43102.25</v>
      </c>
      <c r="T658" s="56">
        <f t="shared" si="85"/>
        <v>5</v>
      </c>
      <c r="U658" t="str">
        <f t="shared" si="86"/>
        <v>food</v>
      </c>
      <c r="V658" t="str">
        <f t="shared" si="87"/>
        <v>food trucks</v>
      </c>
    </row>
    <row r="659" spans="1:22" x14ac:dyDescent="0.25">
      <c r="A659">
        <v>657</v>
      </c>
      <c r="B659" t="s">
        <v>1356</v>
      </c>
      <c r="C659" s="2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t="str">
        <f t="shared" si="80"/>
        <v>04:  10,000 to 14,999</v>
      </c>
      <c r="P659">
        <f t="shared" si="81"/>
        <v>8.24</v>
      </c>
      <c r="Q659">
        <f t="shared" si="82"/>
        <v>58.857142857142854</v>
      </c>
      <c r="R659" s="3">
        <f t="shared" si="83"/>
        <v>43096.25</v>
      </c>
      <c r="S659" s="3">
        <f t="shared" si="84"/>
        <v>43112.25</v>
      </c>
      <c r="T659" s="56">
        <f t="shared" si="85"/>
        <v>16</v>
      </c>
      <c r="U659" t="str">
        <f t="shared" si="86"/>
        <v>film &amp; video</v>
      </c>
      <c r="V659" t="str">
        <f t="shared" si="87"/>
        <v>science fiction</v>
      </c>
    </row>
    <row r="660" spans="1:22" x14ac:dyDescent="0.25">
      <c r="A660">
        <v>658</v>
      </c>
      <c r="B660" t="s">
        <v>1358</v>
      </c>
      <c r="C660" s="2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t="str">
        <f t="shared" si="80"/>
        <v>012:  &gt; 50,000</v>
      </c>
      <c r="P660">
        <f t="shared" si="81"/>
        <v>60.064638783269963</v>
      </c>
      <c r="Q660">
        <f t="shared" si="82"/>
        <v>81.010256410256417</v>
      </c>
      <c r="R660" s="3">
        <f t="shared" si="83"/>
        <v>42246.208333333328</v>
      </c>
      <c r="S660" s="3">
        <f t="shared" si="84"/>
        <v>42269.208333333328</v>
      </c>
      <c r="T660" s="56">
        <f t="shared" si="85"/>
        <v>23</v>
      </c>
      <c r="U660" t="str">
        <f t="shared" si="86"/>
        <v>music</v>
      </c>
      <c r="V660" t="str">
        <f t="shared" si="87"/>
        <v>rock</v>
      </c>
    </row>
    <row r="661" spans="1:22" x14ac:dyDescent="0.25">
      <c r="A661">
        <v>659</v>
      </c>
      <c r="B661" t="s">
        <v>1360</v>
      </c>
      <c r="C661" s="2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t="str">
        <f t="shared" si="80"/>
        <v>012:  &gt; 50,000</v>
      </c>
      <c r="P661">
        <f t="shared" si="81"/>
        <v>47.232808616404313</v>
      </c>
      <c r="Q661">
        <f t="shared" si="82"/>
        <v>76.013333333333335</v>
      </c>
      <c r="R661" s="3">
        <f t="shared" si="83"/>
        <v>40570.25</v>
      </c>
      <c r="S661" s="3">
        <f t="shared" si="84"/>
        <v>40571.25</v>
      </c>
      <c r="T661" s="56">
        <f t="shared" si="85"/>
        <v>1</v>
      </c>
      <c r="U661" t="str">
        <f t="shared" si="86"/>
        <v>film &amp; video</v>
      </c>
      <c r="V661" t="str">
        <f t="shared" si="87"/>
        <v>documentary</v>
      </c>
    </row>
    <row r="662" spans="1:22" x14ac:dyDescent="0.25">
      <c r="A662">
        <v>660</v>
      </c>
      <c r="B662" t="s">
        <v>1362</v>
      </c>
      <c r="C662" s="2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t="str">
        <f t="shared" si="80"/>
        <v>03:  5,000 to 9,999</v>
      </c>
      <c r="P662">
        <f t="shared" si="81"/>
        <v>81.736263736263737</v>
      </c>
      <c r="Q662">
        <f t="shared" si="82"/>
        <v>96.597402597402592</v>
      </c>
      <c r="R662" s="3">
        <f t="shared" si="83"/>
        <v>42237.208333333328</v>
      </c>
      <c r="S662" s="3">
        <f t="shared" si="84"/>
        <v>42246.208333333328</v>
      </c>
      <c r="T662" s="56">
        <f t="shared" si="85"/>
        <v>9</v>
      </c>
      <c r="U662" t="str">
        <f t="shared" si="86"/>
        <v>theater</v>
      </c>
      <c r="V662" t="str">
        <f t="shared" si="87"/>
        <v>plays</v>
      </c>
    </row>
    <row r="663" spans="1:22" x14ac:dyDescent="0.25">
      <c r="A663">
        <v>661</v>
      </c>
      <c r="B663" t="s">
        <v>1364</v>
      </c>
      <c r="C663" s="2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t="str">
        <f t="shared" si="80"/>
        <v>012:  &gt; 50,000</v>
      </c>
      <c r="P663">
        <f t="shared" si="81"/>
        <v>54.187265917603</v>
      </c>
      <c r="Q663">
        <f t="shared" si="82"/>
        <v>76.957446808510639</v>
      </c>
      <c r="R663" s="3">
        <f t="shared" si="83"/>
        <v>40996.208333333336</v>
      </c>
      <c r="S663" s="3">
        <f t="shared" si="84"/>
        <v>41026.208333333336</v>
      </c>
      <c r="T663" s="56">
        <f t="shared" si="85"/>
        <v>30</v>
      </c>
      <c r="U663" t="str">
        <f t="shared" si="86"/>
        <v>music</v>
      </c>
      <c r="V663" t="str">
        <f t="shared" si="87"/>
        <v>jazz</v>
      </c>
    </row>
    <row r="664" spans="1:22" x14ac:dyDescent="0.25">
      <c r="A664">
        <v>662</v>
      </c>
      <c r="B664" t="s">
        <v>1366</v>
      </c>
      <c r="C664" s="2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t="str">
        <f t="shared" si="80"/>
        <v>03:  5,000 to 9,999</v>
      </c>
      <c r="P664">
        <f t="shared" si="81"/>
        <v>97.868131868131869</v>
      </c>
      <c r="Q664">
        <f t="shared" si="82"/>
        <v>67.984732824427482</v>
      </c>
      <c r="R664" s="3">
        <f t="shared" si="83"/>
        <v>43443.25</v>
      </c>
      <c r="S664" s="3">
        <f t="shared" si="84"/>
        <v>43447.25</v>
      </c>
      <c r="T664" s="56">
        <f t="shared" si="85"/>
        <v>4</v>
      </c>
      <c r="U664" t="str">
        <f t="shared" si="86"/>
        <v>theater</v>
      </c>
      <c r="V664" t="str">
        <f t="shared" si="87"/>
        <v>plays</v>
      </c>
    </row>
    <row r="665" spans="1:22" x14ac:dyDescent="0.25">
      <c r="A665">
        <v>663</v>
      </c>
      <c r="B665" t="s">
        <v>1368</v>
      </c>
      <c r="C665" s="2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t="str">
        <f t="shared" si="80"/>
        <v>04:  10,000 to 14,999</v>
      </c>
      <c r="P665">
        <f t="shared" si="81"/>
        <v>77.239999999999995</v>
      </c>
      <c r="Q665">
        <f t="shared" si="82"/>
        <v>88.781609195402297</v>
      </c>
      <c r="R665" s="3">
        <f t="shared" si="83"/>
        <v>40458.208333333336</v>
      </c>
      <c r="S665" s="3">
        <f t="shared" si="84"/>
        <v>40481.208333333336</v>
      </c>
      <c r="T665" s="56">
        <f t="shared" si="85"/>
        <v>23</v>
      </c>
      <c r="U665" t="str">
        <f t="shared" si="86"/>
        <v>theater</v>
      </c>
      <c r="V665" t="str">
        <f t="shared" si="87"/>
        <v>plays</v>
      </c>
    </row>
    <row r="666" spans="1:22" x14ac:dyDescent="0.25">
      <c r="A666">
        <v>664</v>
      </c>
      <c r="B666" t="s">
        <v>708</v>
      </c>
      <c r="C666" s="2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t="str">
        <f t="shared" si="80"/>
        <v>012:  &gt; 50,000</v>
      </c>
      <c r="P666">
        <f t="shared" si="81"/>
        <v>33.464735516372798</v>
      </c>
      <c r="Q666">
        <f t="shared" si="82"/>
        <v>24.99623706491063</v>
      </c>
      <c r="R666" s="3">
        <f t="shared" si="83"/>
        <v>40959.25</v>
      </c>
      <c r="S666" s="3">
        <f t="shared" si="84"/>
        <v>40969.25</v>
      </c>
      <c r="T666" s="56">
        <f t="shared" si="85"/>
        <v>10</v>
      </c>
      <c r="U666" t="str">
        <f t="shared" si="86"/>
        <v>music</v>
      </c>
      <c r="V666" t="str">
        <f t="shared" si="87"/>
        <v>jazz</v>
      </c>
    </row>
    <row r="667" spans="1:22" x14ac:dyDescent="0.25">
      <c r="A667">
        <v>665</v>
      </c>
      <c r="B667" t="s">
        <v>1371</v>
      </c>
      <c r="C667" s="2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t="str">
        <f t="shared" si="80"/>
        <v>03:  5,000 to 9,999</v>
      </c>
      <c r="P667">
        <f t="shared" si="81"/>
        <v>239.58823529411765</v>
      </c>
      <c r="Q667">
        <f t="shared" si="82"/>
        <v>44.922794117647058</v>
      </c>
      <c r="R667" s="3">
        <f t="shared" si="83"/>
        <v>40733.208333333336</v>
      </c>
      <c r="S667" s="3">
        <f t="shared" si="84"/>
        <v>40747.208333333336</v>
      </c>
      <c r="T667" s="56">
        <f t="shared" si="85"/>
        <v>14</v>
      </c>
      <c r="U667" t="str">
        <f t="shared" si="86"/>
        <v>film &amp; video</v>
      </c>
      <c r="V667" t="str">
        <f t="shared" si="87"/>
        <v>documentary</v>
      </c>
    </row>
    <row r="668" spans="1:22" x14ac:dyDescent="0.25">
      <c r="A668">
        <v>666</v>
      </c>
      <c r="B668" t="s">
        <v>1373</v>
      </c>
      <c r="C668" s="2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t="str">
        <f t="shared" si="80"/>
        <v>02:  1,000 to 4,999</v>
      </c>
      <c r="P668">
        <f t="shared" si="81"/>
        <v>64.032258064516128</v>
      </c>
      <c r="Q668">
        <f t="shared" si="82"/>
        <v>79.400000000000006</v>
      </c>
      <c r="R668" s="3">
        <f t="shared" si="83"/>
        <v>41516.208333333336</v>
      </c>
      <c r="S668" s="3">
        <f t="shared" si="84"/>
        <v>41522.208333333336</v>
      </c>
      <c r="T668" s="56">
        <f t="shared" si="85"/>
        <v>6</v>
      </c>
      <c r="U668" t="str">
        <f t="shared" si="86"/>
        <v>theater</v>
      </c>
      <c r="V668" t="str">
        <f t="shared" si="87"/>
        <v>plays</v>
      </c>
    </row>
    <row r="669" spans="1:22" ht="31.5" x14ac:dyDescent="0.25">
      <c r="A669">
        <v>667</v>
      </c>
      <c r="B669" t="s">
        <v>1375</v>
      </c>
      <c r="C669" s="2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t="str">
        <f t="shared" si="80"/>
        <v>03:  5,000 to 9,999</v>
      </c>
      <c r="P669">
        <f t="shared" si="81"/>
        <v>176.15942028985506</v>
      </c>
      <c r="Q669">
        <f t="shared" si="82"/>
        <v>29.009546539379475</v>
      </c>
      <c r="R669" s="3">
        <f t="shared" si="83"/>
        <v>41892.208333333336</v>
      </c>
      <c r="S669" s="3">
        <f t="shared" si="84"/>
        <v>41901.208333333336</v>
      </c>
      <c r="T669" s="56">
        <f t="shared" si="85"/>
        <v>9</v>
      </c>
      <c r="U669" t="str">
        <f t="shared" si="86"/>
        <v>journalism</v>
      </c>
      <c r="V669" t="str">
        <f t="shared" si="87"/>
        <v>audio</v>
      </c>
    </row>
    <row r="670" spans="1:22" ht="31.5" x14ac:dyDescent="0.25">
      <c r="A670">
        <v>668</v>
      </c>
      <c r="B670" t="s">
        <v>1377</v>
      </c>
      <c r="C670" s="2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t="str">
        <f t="shared" si="80"/>
        <v>07:  25,000 to 29,999</v>
      </c>
      <c r="P670">
        <f t="shared" si="81"/>
        <v>20.33818181818182</v>
      </c>
      <c r="Q670">
        <f t="shared" si="82"/>
        <v>73.59210526315789</v>
      </c>
      <c r="R670" s="3">
        <f t="shared" si="83"/>
        <v>41122.208333333336</v>
      </c>
      <c r="S670" s="3">
        <f t="shared" si="84"/>
        <v>41134.208333333336</v>
      </c>
      <c r="T670" s="56">
        <f t="shared" si="85"/>
        <v>12</v>
      </c>
      <c r="U670" t="str">
        <f t="shared" si="86"/>
        <v>theater</v>
      </c>
      <c r="V670" t="str">
        <f t="shared" si="87"/>
        <v>plays</v>
      </c>
    </row>
    <row r="671" spans="1:22" x14ac:dyDescent="0.25">
      <c r="A671">
        <v>669</v>
      </c>
      <c r="B671" t="s">
        <v>1379</v>
      </c>
      <c r="C671" s="2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t="str">
        <f t="shared" si="80"/>
        <v>011:  45,000 to 49,999</v>
      </c>
      <c r="P671">
        <f t="shared" si="81"/>
        <v>358.64754098360658</v>
      </c>
      <c r="Q671">
        <f t="shared" si="82"/>
        <v>107.97038864898211</v>
      </c>
      <c r="R671" s="3">
        <f t="shared" si="83"/>
        <v>42912.208333333328</v>
      </c>
      <c r="S671" s="3">
        <f t="shared" si="84"/>
        <v>42921.208333333328</v>
      </c>
      <c r="T671" s="56">
        <f t="shared" si="85"/>
        <v>9</v>
      </c>
      <c r="U671" t="str">
        <f t="shared" si="86"/>
        <v>theater</v>
      </c>
      <c r="V671" t="str">
        <f t="shared" si="87"/>
        <v>plays</v>
      </c>
    </row>
    <row r="672" spans="1:22" ht="31.5" x14ac:dyDescent="0.25">
      <c r="A672">
        <v>670</v>
      </c>
      <c r="B672" t="s">
        <v>1334</v>
      </c>
      <c r="C672" s="2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t="str">
        <f t="shared" si="80"/>
        <v>05:  15,000 to 19,999</v>
      </c>
      <c r="P672">
        <f t="shared" si="81"/>
        <v>468.85802469135803</v>
      </c>
      <c r="Q672">
        <f t="shared" si="82"/>
        <v>68.987284287011803</v>
      </c>
      <c r="R672" s="3">
        <f t="shared" si="83"/>
        <v>42425.25</v>
      </c>
      <c r="S672" s="3">
        <f t="shared" si="84"/>
        <v>42437.25</v>
      </c>
      <c r="T672" s="56">
        <f t="shared" si="85"/>
        <v>12</v>
      </c>
      <c r="U672" t="str">
        <f t="shared" si="86"/>
        <v>music</v>
      </c>
      <c r="V672" t="str">
        <f t="shared" si="87"/>
        <v>indie rock</v>
      </c>
    </row>
    <row r="673" spans="1:22" ht="31.5" x14ac:dyDescent="0.25">
      <c r="A673">
        <v>671</v>
      </c>
      <c r="B673" t="s">
        <v>1382</v>
      </c>
      <c r="C673" s="2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t="str">
        <f t="shared" si="80"/>
        <v>012:  &gt; 50,000</v>
      </c>
      <c r="P673">
        <f t="shared" si="81"/>
        <v>122.05635245901641</v>
      </c>
      <c r="Q673">
        <f t="shared" si="82"/>
        <v>111.02236719478098</v>
      </c>
      <c r="R673" s="3">
        <f t="shared" si="83"/>
        <v>40390.208333333336</v>
      </c>
      <c r="S673" s="3">
        <f t="shared" si="84"/>
        <v>40394.208333333336</v>
      </c>
      <c r="T673" s="56">
        <f t="shared" si="85"/>
        <v>4</v>
      </c>
      <c r="U673" t="str">
        <f t="shared" si="86"/>
        <v>theater</v>
      </c>
      <c r="V673" t="str">
        <f t="shared" si="87"/>
        <v>plays</v>
      </c>
    </row>
    <row r="674" spans="1:22" x14ac:dyDescent="0.25">
      <c r="A674">
        <v>672</v>
      </c>
      <c r="B674" t="s">
        <v>1384</v>
      </c>
      <c r="C674" s="2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t="str">
        <f t="shared" si="80"/>
        <v>012:  &gt; 50,000</v>
      </c>
      <c r="P674">
        <f t="shared" si="81"/>
        <v>55.931783729156137</v>
      </c>
      <c r="Q674">
        <f t="shared" si="82"/>
        <v>24.997515808491418</v>
      </c>
      <c r="R674" s="3">
        <f t="shared" si="83"/>
        <v>43180.208333333328</v>
      </c>
      <c r="S674" s="3">
        <f t="shared" si="84"/>
        <v>43190.208333333328</v>
      </c>
      <c r="T674" s="56">
        <f t="shared" si="85"/>
        <v>10</v>
      </c>
      <c r="U674" t="str">
        <f t="shared" si="86"/>
        <v>theater</v>
      </c>
      <c r="V674" t="str">
        <f t="shared" si="87"/>
        <v>plays</v>
      </c>
    </row>
    <row r="675" spans="1:22" x14ac:dyDescent="0.25">
      <c r="A675">
        <v>673</v>
      </c>
      <c r="B675" t="s">
        <v>1386</v>
      </c>
      <c r="C675" s="2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t="str">
        <f t="shared" si="80"/>
        <v>03:  5,000 to 9,999</v>
      </c>
      <c r="P675">
        <f t="shared" si="81"/>
        <v>43.660714285714285</v>
      </c>
      <c r="Q675">
        <f t="shared" si="82"/>
        <v>42.155172413793103</v>
      </c>
      <c r="R675" s="3">
        <f t="shared" si="83"/>
        <v>42475.208333333328</v>
      </c>
      <c r="S675" s="3">
        <f t="shared" si="84"/>
        <v>42496.208333333328</v>
      </c>
      <c r="T675" s="56">
        <f t="shared" si="85"/>
        <v>21</v>
      </c>
      <c r="U675" t="str">
        <f t="shared" si="86"/>
        <v>music</v>
      </c>
      <c r="V675" t="str">
        <f t="shared" si="87"/>
        <v>indie rock</v>
      </c>
    </row>
    <row r="676" spans="1:22" x14ac:dyDescent="0.25">
      <c r="A676">
        <v>674</v>
      </c>
      <c r="B676" t="s">
        <v>1388</v>
      </c>
      <c r="C676" s="2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t="str">
        <f t="shared" si="80"/>
        <v>012:  &gt; 50,000</v>
      </c>
      <c r="P676">
        <f t="shared" si="81"/>
        <v>33.53837141183363</v>
      </c>
      <c r="Q676">
        <f t="shared" si="82"/>
        <v>47.003284072249592</v>
      </c>
      <c r="R676" s="3">
        <f t="shared" si="83"/>
        <v>40774.208333333336</v>
      </c>
      <c r="S676" s="3">
        <f t="shared" si="84"/>
        <v>40821.208333333336</v>
      </c>
      <c r="T676" s="56">
        <f t="shared" si="85"/>
        <v>47</v>
      </c>
      <c r="U676" t="str">
        <f t="shared" si="86"/>
        <v>photography</v>
      </c>
      <c r="V676" t="str">
        <f t="shared" si="87"/>
        <v>photography books</v>
      </c>
    </row>
    <row r="677" spans="1:22" x14ac:dyDescent="0.25">
      <c r="A677">
        <v>675</v>
      </c>
      <c r="B677" t="s">
        <v>1390</v>
      </c>
      <c r="C677" s="2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t="str">
        <f t="shared" si="80"/>
        <v>03:  5,000 to 9,999</v>
      </c>
      <c r="P677">
        <f t="shared" si="81"/>
        <v>122.97938144329896</v>
      </c>
      <c r="Q677">
        <f t="shared" si="82"/>
        <v>36.0392749244713</v>
      </c>
      <c r="R677" s="3">
        <f t="shared" si="83"/>
        <v>43719.208333333328</v>
      </c>
      <c r="S677" s="3">
        <f t="shared" si="84"/>
        <v>43726.208333333328</v>
      </c>
      <c r="T677" s="56">
        <f t="shared" si="85"/>
        <v>7</v>
      </c>
      <c r="U677" t="str">
        <f t="shared" si="86"/>
        <v>journalism</v>
      </c>
      <c r="V677" t="str">
        <f t="shared" si="87"/>
        <v>audio</v>
      </c>
    </row>
    <row r="678" spans="1:22" x14ac:dyDescent="0.25">
      <c r="A678">
        <v>676</v>
      </c>
      <c r="B678" t="s">
        <v>1392</v>
      </c>
      <c r="C678" s="2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t="str">
        <f t="shared" si="80"/>
        <v>012:  &gt; 50,000</v>
      </c>
      <c r="P678">
        <f t="shared" si="81"/>
        <v>189.74959871589084</v>
      </c>
      <c r="Q678">
        <f t="shared" si="82"/>
        <v>101.03760683760684</v>
      </c>
      <c r="R678" s="3">
        <f t="shared" si="83"/>
        <v>41178.208333333336</v>
      </c>
      <c r="S678" s="3">
        <f t="shared" si="84"/>
        <v>41187.208333333336</v>
      </c>
      <c r="T678" s="56">
        <f t="shared" si="85"/>
        <v>9</v>
      </c>
      <c r="U678" t="str">
        <f t="shared" si="86"/>
        <v>photography</v>
      </c>
      <c r="V678" t="str">
        <f t="shared" si="87"/>
        <v>photography books</v>
      </c>
    </row>
    <row r="679" spans="1:22" x14ac:dyDescent="0.25">
      <c r="A679">
        <v>677</v>
      </c>
      <c r="B679" t="s">
        <v>1394</v>
      </c>
      <c r="C679" s="2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t="str">
        <f t="shared" si="80"/>
        <v>03:  5,000 to 9,999</v>
      </c>
      <c r="P679">
        <f t="shared" si="81"/>
        <v>83.622641509433961</v>
      </c>
      <c r="Q679">
        <f t="shared" si="82"/>
        <v>39.927927927927925</v>
      </c>
      <c r="R679" s="3">
        <f t="shared" si="83"/>
        <v>42561.208333333328</v>
      </c>
      <c r="S679" s="3">
        <f t="shared" si="84"/>
        <v>42611.208333333328</v>
      </c>
      <c r="T679" s="56">
        <f t="shared" si="85"/>
        <v>50</v>
      </c>
      <c r="U679" t="str">
        <f t="shared" si="86"/>
        <v>publishing</v>
      </c>
      <c r="V679" t="str">
        <f t="shared" si="87"/>
        <v>fiction</v>
      </c>
    </row>
    <row r="680" spans="1:22" x14ac:dyDescent="0.25">
      <c r="A680">
        <v>678</v>
      </c>
      <c r="B680" t="s">
        <v>1396</v>
      </c>
      <c r="C680" s="2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t="str">
        <f t="shared" si="80"/>
        <v>012:  &gt; 50,000</v>
      </c>
      <c r="P680">
        <f t="shared" si="81"/>
        <v>17.968844221105527</v>
      </c>
      <c r="Q680">
        <f t="shared" si="82"/>
        <v>83.158139534883716</v>
      </c>
      <c r="R680" s="3">
        <f t="shared" si="83"/>
        <v>43484.25</v>
      </c>
      <c r="S680" s="3">
        <f t="shared" si="84"/>
        <v>43486.25</v>
      </c>
      <c r="T680" s="56">
        <f t="shared" si="85"/>
        <v>2</v>
      </c>
      <c r="U680" t="str">
        <f t="shared" si="86"/>
        <v>film &amp; video</v>
      </c>
      <c r="V680" t="str">
        <f t="shared" si="87"/>
        <v>drama</v>
      </c>
    </row>
    <row r="681" spans="1:22" x14ac:dyDescent="0.25">
      <c r="A681">
        <v>679</v>
      </c>
      <c r="B681" t="s">
        <v>668</v>
      </c>
      <c r="C681" s="2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t="str">
        <f t="shared" si="80"/>
        <v>02:  1,000 to 4,999</v>
      </c>
      <c r="P681">
        <f t="shared" si="81"/>
        <v>1036.5</v>
      </c>
      <c r="Q681">
        <f t="shared" si="82"/>
        <v>39.97520661157025</v>
      </c>
      <c r="R681" s="3">
        <f t="shared" si="83"/>
        <v>43756.208333333328</v>
      </c>
      <c r="S681" s="3">
        <f t="shared" si="84"/>
        <v>43761.208333333328</v>
      </c>
      <c r="T681" s="56">
        <f t="shared" si="85"/>
        <v>5</v>
      </c>
      <c r="U681" t="str">
        <f t="shared" si="86"/>
        <v>food</v>
      </c>
      <c r="V681" t="str">
        <f t="shared" si="87"/>
        <v>food trucks</v>
      </c>
    </row>
    <row r="682" spans="1:22" ht="31.5" x14ac:dyDescent="0.25">
      <c r="A682">
        <v>680</v>
      </c>
      <c r="B682" t="s">
        <v>1399</v>
      </c>
      <c r="C682" s="2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t="str">
        <f t="shared" si="80"/>
        <v>012:  &gt; 50,000</v>
      </c>
      <c r="P682">
        <f t="shared" si="81"/>
        <v>97.405219780219781</v>
      </c>
      <c r="Q682">
        <f t="shared" si="82"/>
        <v>47.993908629441627</v>
      </c>
      <c r="R682" s="3">
        <f t="shared" si="83"/>
        <v>43813.25</v>
      </c>
      <c r="S682" s="3">
        <f t="shared" si="84"/>
        <v>43815.25</v>
      </c>
      <c r="T682" s="56">
        <f t="shared" si="85"/>
        <v>2</v>
      </c>
      <c r="U682" t="str">
        <f t="shared" si="86"/>
        <v>games</v>
      </c>
      <c r="V682" t="str">
        <f t="shared" si="87"/>
        <v>mobile games</v>
      </c>
    </row>
    <row r="683" spans="1:22" ht="31.5" x14ac:dyDescent="0.25">
      <c r="A683">
        <v>681</v>
      </c>
      <c r="B683" t="s">
        <v>1401</v>
      </c>
      <c r="C683" s="2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t="str">
        <f t="shared" si="80"/>
        <v>012:  &gt; 50,000</v>
      </c>
      <c r="P683">
        <f t="shared" si="81"/>
        <v>86.386203150461711</v>
      </c>
      <c r="Q683">
        <f t="shared" si="82"/>
        <v>95.978877489438744</v>
      </c>
      <c r="R683" s="3">
        <f t="shared" si="83"/>
        <v>40898.25</v>
      </c>
      <c r="S683" s="3">
        <f t="shared" si="84"/>
        <v>40904.25</v>
      </c>
      <c r="T683" s="56">
        <f t="shared" si="85"/>
        <v>6</v>
      </c>
      <c r="U683" t="str">
        <f t="shared" si="86"/>
        <v>theater</v>
      </c>
      <c r="V683" t="str">
        <f t="shared" si="87"/>
        <v>plays</v>
      </c>
    </row>
    <row r="684" spans="1:22" x14ac:dyDescent="0.25">
      <c r="A684">
        <v>682</v>
      </c>
      <c r="B684" t="s">
        <v>1403</v>
      </c>
      <c r="C684" s="2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t="str">
        <f t="shared" si="80"/>
        <v>03:  5,000 to 9,999</v>
      </c>
      <c r="P684">
        <f t="shared" si="81"/>
        <v>150.16666666666666</v>
      </c>
      <c r="Q684">
        <f t="shared" si="82"/>
        <v>78.728155339805824</v>
      </c>
      <c r="R684" s="3">
        <f t="shared" si="83"/>
        <v>41619.25</v>
      </c>
      <c r="S684" s="3">
        <f t="shared" si="84"/>
        <v>41628.25</v>
      </c>
      <c r="T684" s="56">
        <f t="shared" si="85"/>
        <v>9</v>
      </c>
      <c r="U684" t="str">
        <f t="shared" si="86"/>
        <v>theater</v>
      </c>
      <c r="V684" t="str">
        <f t="shared" si="87"/>
        <v>plays</v>
      </c>
    </row>
    <row r="685" spans="1:22" x14ac:dyDescent="0.25">
      <c r="A685">
        <v>683</v>
      </c>
      <c r="B685" t="s">
        <v>1405</v>
      </c>
      <c r="C685" s="2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t="str">
        <f t="shared" si="80"/>
        <v>02:  1,000 to 4,999</v>
      </c>
      <c r="P685">
        <f t="shared" si="81"/>
        <v>358.43478260869563</v>
      </c>
      <c r="Q685">
        <f t="shared" si="82"/>
        <v>56.081632653061227</v>
      </c>
      <c r="R685" s="3">
        <f t="shared" si="83"/>
        <v>43359.208333333328</v>
      </c>
      <c r="S685" s="3">
        <f t="shared" si="84"/>
        <v>43361.208333333328</v>
      </c>
      <c r="T685" s="56">
        <f t="shared" si="85"/>
        <v>2</v>
      </c>
      <c r="U685" t="str">
        <f t="shared" si="86"/>
        <v>theater</v>
      </c>
      <c r="V685" t="str">
        <f t="shared" si="87"/>
        <v>plays</v>
      </c>
    </row>
    <row r="686" spans="1:22" x14ac:dyDescent="0.25">
      <c r="A686">
        <v>684</v>
      </c>
      <c r="B686" t="s">
        <v>1407</v>
      </c>
      <c r="C686" s="2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t="str">
        <f t="shared" si="80"/>
        <v>02:  1,000 to 4,999</v>
      </c>
      <c r="P686">
        <f t="shared" si="81"/>
        <v>542.85714285714289</v>
      </c>
      <c r="Q686">
        <f t="shared" si="82"/>
        <v>69.090909090909093</v>
      </c>
      <c r="R686" s="3">
        <f t="shared" si="83"/>
        <v>40358.208333333336</v>
      </c>
      <c r="S686" s="3">
        <f t="shared" si="84"/>
        <v>40378.208333333336</v>
      </c>
      <c r="T686" s="56">
        <f t="shared" si="85"/>
        <v>20</v>
      </c>
      <c r="U686" t="str">
        <f t="shared" si="86"/>
        <v>publishing</v>
      </c>
      <c r="V686" t="str">
        <f t="shared" si="87"/>
        <v>nonfiction</v>
      </c>
    </row>
    <row r="687" spans="1:22" x14ac:dyDescent="0.25">
      <c r="A687">
        <v>685</v>
      </c>
      <c r="B687" t="s">
        <v>1409</v>
      </c>
      <c r="C687" s="2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t="str">
        <f t="shared" si="80"/>
        <v>012:  &gt; 50,000</v>
      </c>
      <c r="P687">
        <f t="shared" si="81"/>
        <v>67.500714285714281</v>
      </c>
      <c r="Q687">
        <f t="shared" si="82"/>
        <v>102.05291576673866</v>
      </c>
      <c r="R687" s="3">
        <f t="shared" si="83"/>
        <v>42239.208333333328</v>
      </c>
      <c r="S687" s="3">
        <f t="shared" si="84"/>
        <v>42263.208333333328</v>
      </c>
      <c r="T687" s="56">
        <f t="shared" si="85"/>
        <v>24</v>
      </c>
      <c r="U687" t="str">
        <f t="shared" si="86"/>
        <v>theater</v>
      </c>
      <c r="V687" t="str">
        <f t="shared" si="87"/>
        <v>plays</v>
      </c>
    </row>
    <row r="688" spans="1:22" x14ac:dyDescent="0.25">
      <c r="A688">
        <v>686</v>
      </c>
      <c r="B688" t="s">
        <v>1411</v>
      </c>
      <c r="C688" s="2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t="str">
        <f t="shared" si="80"/>
        <v>03:  5,000 to 9,999</v>
      </c>
      <c r="P688">
        <f t="shared" si="81"/>
        <v>191.74666666666667</v>
      </c>
      <c r="Q688">
        <f t="shared" si="82"/>
        <v>107.32089552238806</v>
      </c>
      <c r="R688" s="3">
        <f t="shared" si="83"/>
        <v>43186.208333333328</v>
      </c>
      <c r="S688" s="3">
        <f t="shared" si="84"/>
        <v>43197.208333333328</v>
      </c>
      <c r="T688" s="56">
        <f t="shared" si="85"/>
        <v>11</v>
      </c>
      <c r="U688" t="str">
        <f t="shared" si="86"/>
        <v>technology</v>
      </c>
      <c r="V688" t="str">
        <f t="shared" si="87"/>
        <v>wearables</v>
      </c>
    </row>
    <row r="689" spans="1:22" x14ac:dyDescent="0.25">
      <c r="A689">
        <v>687</v>
      </c>
      <c r="B689" t="s">
        <v>1413</v>
      </c>
      <c r="C689" s="2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t="str">
        <f t="shared" si="80"/>
        <v>02:  1,000 to 4,999</v>
      </c>
      <c r="P689">
        <f t="shared" si="81"/>
        <v>932</v>
      </c>
      <c r="Q689">
        <f t="shared" si="82"/>
        <v>51.970260223048328</v>
      </c>
      <c r="R689" s="3">
        <f t="shared" si="83"/>
        <v>42806.25</v>
      </c>
      <c r="S689" s="3">
        <f t="shared" si="84"/>
        <v>42809.208333333328</v>
      </c>
      <c r="T689" s="56">
        <f t="shared" si="85"/>
        <v>3</v>
      </c>
      <c r="U689" t="str">
        <f t="shared" si="86"/>
        <v>theater</v>
      </c>
      <c r="V689" t="str">
        <f t="shared" si="87"/>
        <v>plays</v>
      </c>
    </row>
    <row r="690" spans="1:22" x14ac:dyDescent="0.25">
      <c r="A690">
        <v>688</v>
      </c>
      <c r="B690" t="s">
        <v>1415</v>
      </c>
      <c r="C690" s="2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t="str">
        <f t="shared" si="80"/>
        <v>02:  1,000 to 4,999</v>
      </c>
      <c r="P690">
        <f t="shared" si="81"/>
        <v>429.27586206896552</v>
      </c>
      <c r="Q690">
        <f t="shared" si="82"/>
        <v>71.137142857142862</v>
      </c>
      <c r="R690" s="3">
        <f t="shared" si="83"/>
        <v>43475.25</v>
      </c>
      <c r="S690" s="3">
        <f t="shared" si="84"/>
        <v>43491.25</v>
      </c>
      <c r="T690" s="56">
        <f t="shared" si="85"/>
        <v>16</v>
      </c>
      <c r="U690" t="str">
        <f t="shared" si="86"/>
        <v>film &amp; video</v>
      </c>
      <c r="V690" t="str">
        <f t="shared" si="87"/>
        <v>television</v>
      </c>
    </row>
    <row r="691" spans="1:22" x14ac:dyDescent="0.25">
      <c r="A691">
        <v>689</v>
      </c>
      <c r="B691" t="s">
        <v>1417</v>
      </c>
      <c r="C691" s="2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t="str">
        <f t="shared" si="80"/>
        <v>03:  5,000 to 9,999</v>
      </c>
      <c r="P691">
        <f t="shared" si="81"/>
        <v>100.65753424657535</v>
      </c>
      <c r="Q691">
        <f t="shared" si="82"/>
        <v>106.49275362318841</v>
      </c>
      <c r="R691" s="3">
        <f t="shared" si="83"/>
        <v>41576.208333333336</v>
      </c>
      <c r="S691" s="3">
        <f t="shared" si="84"/>
        <v>41588.25</v>
      </c>
      <c r="T691" s="56">
        <f t="shared" si="85"/>
        <v>12</v>
      </c>
      <c r="U691" t="str">
        <f t="shared" si="86"/>
        <v>technology</v>
      </c>
      <c r="V691" t="str">
        <f t="shared" si="87"/>
        <v>web</v>
      </c>
    </row>
    <row r="692" spans="1:22" x14ac:dyDescent="0.25">
      <c r="A692">
        <v>690</v>
      </c>
      <c r="B692" t="s">
        <v>1419</v>
      </c>
      <c r="C692" s="2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t="str">
        <f t="shared" si="80"/>
        <v>02:  1,000 to 4,999</v>
      </c>
      <c r="P692">
        <f t="shared" si="81"/>
        <v>226.61111111111109</v>
      </c>
      <c r="Q692">
        <f t="shared" si="82"/>
        <v>42.93684210526316</v>
      </c>
      <c r="R692" s="3">
        <f t="shared" si="83"/>
        <v>40874.25</v>
      </c>
      <c r="S692" s="3">
        <f t="shared" si="84"/>
        <v>40880.25</v>
      </c>
      <c r="T692" s="56">
        <f t="shared" si="85"/>
        <v>6</v>
      </c>
      <c r="U692" t="str">
        <f t="shared" si="86"/>
        <v>film &amp; video</v>
      </c>
      <c r="V692" t="str">
        <f t="shared" si="87"/>
        <v>documentary</v>
      </c>
    </row>
    <row r="693" spans="1:22" x14ac:dyDescent="0.25">
      <c r="A693">
        <v>691</v>
      </c>
      <c r="B693" t="s">
        <v>1421</v>
      </c>
      <c r="C693" s="2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t="str">
        <f t="shared" si="80"/>
        <v>03:  5,000 to 9,999</v>
      </c>
      <c r="P693">
        <f t="shared" si="81"/>
        <v>142.38</v>
      </c>
      <c r="Q693">
        <f t="shared" si="82"/>
        <v>30.037974683544302</v>
      </c>
      <c r="R693" s="3">
        <f t="shared" si="83"/>
        <v>41185.208333333336</v>
      </c>
      <c r="S693" s="3">
        <f t="shared" si="84"/>
        <v>41202.208333333336</v>
      </c>
      <c r="T693" s="56">
        <f t="shared" si="85"/>
        <v>17</v>
      </c>
      <c r="U693" t="str">
        <f t="shared" si="86"/>
        <v>film &amp; video</v>
      </c>
      <c r="V693" t="str">
        <f t="shared" si="87"/>
        <v>documentary</v>
      </c>
    </row>
    <row r="694" spans="1:22" x14ac:dyDescent="0.25">
      <c r="A694">
        <v>692</v>
      </c>
      <c r="B694" t="s">
        <v>1423</v>
      </c>
      <c r="C694" s="2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t="str">
        <f t="shared" si="80"/>
        <v>03:  5,000 to 9,999</v>
      </c>
      <c r="P694">
        <f t="shared" si="81"/>
        <v>90.633333333333326</v>
      </c>
      <c r="Q694">
        <f t="shared" si="82"/>
        <v>70.623376623376629</v>
      </c>
      <c r="R694" s="3">
        <f t="shared" si="83"/>
        <v>43655.208333333328</v>
      </c>
      <c r="S694" s="3">
        <f t="shared" si="84"/>
        <v>43673.208333333328</v>
      </c>
      <c r="T694" s="56">
        <f t="shared" si="85"/>
        <v>18</v>
      </c>
      <c r="U694" t="str">
        <f t="shared" si="86"/>
        <v>music</v>
      </c>
      <c r="V694" t="str">
        <f t="shared" si="87"/>
        <v>rock</v>
      </c>
    </row>
    <row r="695" spans="1:22" ht="31.5" x14ac:dyDescent="0.25">
      <c r="A695">
        <v>693</v>
      </c>
      <c r="B695" t="s">
        <v>1425</v>
      </c>
      <c r="C695" s="2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t="str">
        <f t="shared" si="80"/>
        <v>012:  &gt; 50,000</v>
      </c>
      <c r="P695">
        <f t="shared" si="81"/>
        <v>63.966740576496676</v>
      </c>
      <c r="Q695">
        <f t="shared" si="82"/>
        <v>66.016018306636155</v>
      </c>
      <c r="R695" s="3">
        <f t="shared" si="83"/>
        <v>43025.208333333328</v>
      </c>
      <c r="S695" s="3">
        <f t="shared" si="84"/>
        <v>43042.208333333328</v>
      </c>
      <c r="T695" s="56">
        <f t="shared" si="85"/>
        <v>17</v>
      </c>
      <c r="U695" t="str">
        <f t="shared" si="86"/>
        <v>theater</v>
      </c>
      <c r="V695" t="str">
        <f t="shared" si="87"/>
        <v>plays</v>
      </c>
    </row>
    <row r="696" spans="1:22" x14ac:dyDescent="0.25">
      <c r="A696">
        <v>694</v>
      </c>
      <c r="B696" t="s">
        <v>1427</v>
      </c>
      <c r="C696" s="2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t="str">
        <f t="shared" si="80"/>
        <v>03:  5,000 to 9,999</v>
      </c>
      <c r="P696">
        <f t="shared" si="81"/>
        <v>84.131868131868131</v>
      </c>
      <c r="Q696">
        <f t="shared" si="82"/>
        <v>96.911392405063296</v>
      </c>
      <c r="R696" s="3">
        <f t="shared" si="83"/>
        <v>43066.25</v>
      </c>
      <c r="S696" s="3">
        <f t="shared" si="84"/>
        <v>43103.25</v>
      </c>
      <c r="T696" s="56">
        <f t="shared" si="85"/>
        <v>37</v>
      </c>
      <c r="U696" t="str">
        <f t="shared" si="86"/>
        <v>theater</v>
      </c>
      <c r="V696" t="str">
        <f t="shared" si="87"/>
        <v>plays</v>
      </c>
    </row>
    <row r="697" spans="1:22" x14ac:dyDescent="0.25">
      <c r="A697">
        <v>695</v>
      </c>
      <c r="B697" t="s">
        <v>1429</v>
      </c>
      <c r="C697" s="2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t="str">
        <f t="shared" si="80"/>
        <v>03:  5,000 to 9,999</v>
      </c>
      <c r="P697">
        <f t="shared" si="81"/>
        <v>133.93478260869566</v>
      </c>
      <c r="Q697">
        <f t="shared" si="82"/>
        <v>62.867346938775512</v>
      </c>
      <c r="R697" s="3">
        <f t="shared" si="83"/>
        <v>42322.25</v>
      </c>
      <c r="S697" s="3">
        <f t="shared" si="84"/>
        <v>42338.25</v>
      </c>
      <c r="T697" s="56">
        <f t="shared" si="85"/>
        <v>16</v>
      </c>
      <c r="U697" t="str">
        <f t="shared" si="86"/>
        <v>music</v>
      </c>
      <c r="V697" t="str">
        <f t="shared" si="87"/>
        <v>rock</v>
      </c>
    </row>
    <row r="698" spans="1:22" x14ac:dyDescent="0.25">
      <c r="A698">
        <v>696</v>
      </c>
      <c r="B698" t="s">
        <v>1431</v>
      </c>
      <c r="C698" s="2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t="str">
        <f t="shared" si="80"/>
        <v>012:  &gt; 50,000</v>
      </c>
      <c r="P698">
        <f t="shared" si="81"/>
        <v>59.042047531992694</v>
      </c>
      <c r="Q698">
        <f t="shared" si="82"/>
        <v>108.98537682789652</v>
      </c>
      <c r="R698" s="3">
        <f t="shared" si="83"/>
        <v>42114.208333333328</v>
      </c>
      <c r="S698" s="3">
        <f t="shared" si="84"/>
        <v>42115.208333333328</v>
      </c>
      <c r="T698" s="56">
        <f t="shared" si="85"/>
        <v>1</v>
      </c>
      <c r="U698" t="str">
        <f t="shared" si="86"/>
        <v>theater</v>
      </c>
      <c r="V698" t="str">
        <f t="shared" si="87"/>
        <v>plays</v>
      </c>
    </row>
    <row r="699" spans="1:22" x14ac:dyDescent="0.25">
      <c r="A699">
        <v>697</v>
      </c>
      <c r="B699" t="s">
        <v>1433</v>
      </c>
      <c r="C699" s="2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t="str">
        <f t="shared" si="80"/>
        <v>012:  &gt; 50,000</v>
      </c>
      <c r="P699">
        <f t="shared" si="81"/>
        <v>152.80062063615205</v>
      </c>
      <c r="Q699">
        <f t="shared" si="82"/>
        <v>26.999314599040439</v>
      </c>
      <c r="R699" s="3">
        <f t="shared" si="83"/>
        <v>43190.208333333328</v>
      </c>
      <c r="S699" s="3">
        <f t="shared" si="84"/>
        <v>43192.208333333328</v>
      </c>
      <c r="T699" s="56">
        <f t="shared" si="85"/>
        <v>2</v>
      </c>
      <c r="U699" t="str">
        <f t="shared" si="86"/>
        <v>music</v>
      </c>
      <c r="V699" t="str">
        <f t="shared" si="87"/>
        <v>electric music</v>
      </c>
    </row>
    <row r="700" spans="1:22" x14ac:dyDescent="0.25">
      <c r="A700">
        <v>698</v>
      </c>
      <c r="B700" t="s">
        <v>1435</v>
      </c>
      <c r="C700" s="2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t="str">
        <f t="shared" si="80"/>
        <v>010:  40,000 to 44,999</v>
      </c>
      <c r="P700">
        <f t="shared" si="81"/>
        <v>446.69121140142522</v>
      </c>
      <c r="Q700">
        <f t="shared" si="82"/>
        <v>65.004147943311438</v>
      </c>
      <c r="R700" s="3">
        <f t="shared" si="83"/>
        <v>40871.25</v>
      </c>
      <c r="S700" s="3">
        <f t="shared" si="84"/>
        <v>40885.25</v>
      </c>
      <c r="T700" s="56">
        <f t="shared" si="85"/>
        <v>14</v>
      </c>
      <c r="U700" t="str">
        <f t="shared" si="86"/>
        <v>technology</v>
      </c>
      <c r="V700" t="str">
        <f t="shared" si="87"/>
        <v>wearables</v>
      </c>
    </row>
    <row r="701" spans="1:22" x14ac:dyDescent="0.25">
      <c r="A701">
        <v>699</v>
      </c>
      <c r="B701" t="s">
        <v>444</v>
      </c>
      <c r="C701" s="2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t="str">
        <f t="shared" si="80"/>
        <v>03:  5,000 to 9,999</v>
      </c>
      <c r="P701">
        <f t="shared" si="81"/>
        <v>84.391891891891888</v>
      </c>
      <c r="Q701">
        <f t="shared" si="82"/>
        <v>111.51785714285714</v>
      </c>
      <c r="R701" s="3">
        <f t="shared" si="83"/>
        <v>43641.208333333328</v>
      </c>
      <c r="S701" s="3">
        <f t="shared" si="84"/>
        <v>43642.208333333328</v>
      </c>
      <c r="T701" s="56">
        <f t="shared" si="85"/>
        <v>1</v>
      </c>
      <c r="U701" t="str">
        <f t="shared" si="86"/>
        <v>film &amp; video</v>
      </c>
      <c r="V701" t="str">
        <f t="shared" si="87"/>
        <v>drama</v>
      </c>
    </row>
    <row r="702" spans="1:22" ht="31.5" x14ac:dyDescent="0.25">
      <c r="A702">
        <v>700</v>
      </c>
      <c r="B702" t="s">
        <v>1438</v>
      </c>
      <c r="C702" s="2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t="str">
        <f t="shared" si="80"/>
        <v>01:  &lt;1,000</v>
      </c>
      <c r="P702">
        <f t="shared" si="81"/>
        <v>3</v>
      </c>
      <c r="Q702">
        <f t="shared" si="82"/>
        <v>3</v>
      </c>
      <c r="R702" s="3">
        <f t="shared" si="83"/>
        <v>40203.25</v>
      </c>
      <c r="S702" s="3">
        <f t="shared" si="84"/>
        <v>40218.25</v>
      </c>
      <c r="T702" s="56">
        <f t="shared" si="85"/>
        <v>15</v>
      </c>
      <c r="U702" t="str">
        <f t="shared" si="86"/>
        <v>technology</v>
      </c>
      <c r="V702" t="str">
        <f t="shared" si="87"/>
        <v>wearables</v>
      </c>
    </row>
    <row r="703" spans="1:22" ht="31.5" x14ac:dyDescent="0.25">
      <c r="A703">
        <v>701</v>
      </c>
      <c r="B703" t="s">
        <v>1440</v>
      </c>
      <c r="C703" s="2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t="str">
        <f t="shared" si="80"/>
        <v>012:  &gt; 50,000</v>
      </c>
      <c r="P703">
        <f t="shared" si="81"/>
        <v>175.02692307692308</v>
      </c>
      <c r="Q703">
        <f t="shared" si="82"/>
        <v>110.99268292682927</v>
      </c>
      <c r="R703" s="3">
        <f t="shared" si="83"/>
        <v>40629.208333333336</v>
      </c>
      <c r="S703" s="3">
        <f t="shared" si="84"/>
        <v>40636.208333333336</v>
      </c>
      <c r="T703" s="56">
        <f t="shared" si="85"/>
        <v>7</v>
      </c>
      <c r="U703" t="str">
        <f t="shared" si="86"/>
        <v>theater</v>
      </c>
      <c r="V703" t="str">
        <f t="shared" si="87"/>
        <v>plays</v>
      </c>
    </row>
    <row r="704" spans="1:22" ht="31.5" x14ac:dyDescent="0.25">
      <c r="A704">
        <v>702</v>
      </c>
      <c r="B704" t="s">
        <v>1442</v>
      </c>
      <c r="C704" s="2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t="str">
        <f t="shared" si="80"/>
        <v>03:  5,000 to 9,999</v>
      </c>
      <c r="P704">
        <f t="shared" si="81"/>
        <v>54.137931034482754</v>
      </c>
      <c r="Q704">
        <f t="shared" si="82"/>
        <v>56.746987951807228</v>
      </c>
      <c r="R704" s="3">
        <f t="shared" si="83"/>
        <v>41477.208333333336</v>
      </c>
      <c r="S704" s="3">
        <f t="shared" si="84"/>
        <v>41482.208333333336</v>
      </c>
      <c r="T704" s="56">
        <f t="shared" si="85"/>
        <v>5</v>
      </c>
      <c r="U704" t="str">
        <f t="shared" si="86"/>
        <v>technology</v>
      </c>
      <c r="V704" t="str">
        <f t="shared" si="87"/>
        <v>wearables</v>
      </c>
    </row>
    <row r="705" spans="1:22" x14ac:dyDescent="0.25">
      <c r="A705">
        <v>703</v>
      </c>
      <c r="B705" t="s">
        <v>1444</v>
      </c>
      <c r="C705" s="2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t="str">
        <f t="shared" si="80"/>
        <v>012:  &gt; 50,000</v>
      </c>
      <c r="P705">
        <f t="shared" si="81"/>
        <v>311.87381703470032</v>
      </c>
      <c r="Q705">
        <f t="shared" si="82"/>
        <v>97.020608439646708</v>
      </c>
      <c r="R705" s="3">
        <f t="shared" si="83"/>
        <v>41020.208333333336</v>
      </c>
      <c r="S705" s="3">
        <f t="shared" si="84"/>
        <v>41037.208333333336</v>
      </c>
      <c r="T705" s="56">
        <f t="shared" si="85"/>
        <v>17</v>
      </c>
      <c r="U705" t="str">
        <f t="shared" si="86"/>
        <v>publishing</v>
      </c>
      <c r="V705" t="str">
        <f t="shared" si="87"/>
        <v>translations</v>
      </c>
    </row>
    <row r="706" spans="1:22" ht="31.5" x14ac:dyDescent="0.25">
      <c r="A706">
        <v>704</v>
      </c>
      <c r="B706" t="s">
        <v>1446</v>
      </c>
      <c r="C706" s="2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t="str">
        <f t="shared" si="80"/>
        <v>03:  5,000 to 9,999</v>
      </c>
      <c r="P706">
        <f t="shared" si="81"/>
        <v>122.78160919540231</v>
      </c>
      <c r="Q706">
        <f t="shared" si="82"/>
        <v>92.08620689655173</v>
      </c>
      <c r="R706" s="3">
        <f t="shared" si="83"/>
        <v>42555.208333333328</v>
      </c>
      <c r="S706" s="3">
        <f t="shared" si="84"/>
        <v>42570.208333333328</v>
      </c>
      <c r="T706" s="56">
        <f t="shared" si="85"/>
        <v>15</v>
      </c>
      <c r="U706" t="str">
        <f t="shared" si="86"/>
        <v>film &amp; video</v>
      </c>
      <c r="V706" t="str">
        <f t="shared" si="87"/>
        <v>animation</v>
      </c>
    </row>
    <row r="707" spans="1:22" x14ac:dyDescent="0.25">
      <c r="A707">
        <v>705</v>
      </c>
      <c r="B707" t="s">
        <v>1448</v>
      </c>
      <c r="C707" s="2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t="str">
        <f t="shared" ref="O707:O770" si="88">IF(D707&lt;1000,"01:  &lt;1,000",
IF(D707&lt;=4999,"02:  1,000 to 4,999",
IF(D707&lt;=9999,"03:  5,000 to 9,999",
IF(D707&lt;=14999,"04:  10,000 to 14,999",
IF(D707&lt;=19999,"05:  15,000 to 19,999",
IF(D707&lt;=24999,"06:  20,000 to 24,999",
IF(D707&lt;=29999,"07:  25,000 to 29,999",
IF(D707&lt;=34999,"08:  30,000 to 34,999",
IF(D707&lt;=39999,"09:  35,000 to 39,999",
IF(D707&lt;=44999,"010:  40,000 to 44,999",
IF(D707&lt;=49999,"011:  45,000 to 49,999",
"012:  &gt; 50,000")))))))))))</f>
        <v>012:  &gt; 50,000</v>
      </c>
      <c r="P707">
        <f t="shared" ref="P707:P770" si="89">IFERROR((E707/D707)*100,"NA")</f>
        <v>99.026517383618156</v>
      </c>
      <c r="Q707">
        <f t="shared" ref="Q707:Q770" si="90">IFERROR(E707/G707,"NA")</f>
        <v>82.986666666666665</v>
      </c>
      <c r="R707" s="3">
        <f t="shared" ref="R707:R770" si="91">(J707/86400)+DATE(1970,1,1)</f>
        <v>41619.25</v>
      </c>
      <c r="S707" s="3">
        <f t="shared" ref="S707:S770" si="92">(K707/86400)+DATE(1970,1,1)</f>
        <v>41623.25</v>
      </c>
      <c r="T707" s="56">
        <f t="shared" ref="T707:T770" si="93">_xlfn.DAYS(S707,R707)</f>
        <v>4</v>
      </c>
      <c r="U707" t="str">
        <f t="shared" ref="U707:U770" si="94">LEFT(N707,SEARCH("/",N707)-1)</f>
        <v>publishing</v>
      </c>
      <c r="V707" t="str">
        <f t="shared" ref="V707:V770" si="95">RIGHT(N707,LEN(N707)-SEARCH("/",N707))</f>
        <v>nonfiction</v>
      </c>
    </row>
    <row r="708" spans="1:22" ht="31.5" x14ac:dyDescent="0.25">
      <c r="A708">
        <v>706</v>
      </c>
      <c r="B708" t="s">
        <v>1450</v>
      </c>
      <c r="C708" s="2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t="str">
        <f t="shared" si="88"/>
        <v>012:  &gt; 50,000</v>
      </c>
      <c r="P708">
        <f t="shared" si="89"/>
        <v>127.84686346863469</v>
      </c>
      <c r="Q708">
        <f t="shared" si="90"/>
        <v>103.03791821561339</v>
      </c>
      <c r="R708" s="3">
        <f t="shared" si="91"/>
        <v>43471.25</v>
      </c>
      <c r="S708" s="3">
        <f t="shared" si="92"/>
        <v>43479.25</v>
      </c>
      <c r="T708" s="56">
        <f t="shared" si="93"/>
        <v>8</v>
      </c>
      <c r="U708" t="str">
        <f t="shared" si="94"/>
        <v>technology</v>
      </c>
      <c r="V708" t="str">
        <f t="shared" si="95"/>
        <v>web</v>
      </c>
    </row>
    <row r="709" spans="1:22" ht="31.5" x14ac:dyDescent="0.25">
      <c r="A709">
        <v>707</v>
      </c>
      <c r="B709" t="s">
        <v>1452</v>
      </c>
      <c r="C709" s="2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t="str">
        <f t="shared" si="88"/>
        <v>03:  5,000 to 9,999</v>
      </c>
      <c r="P709">
        <f t="shared" si="89"/>
        <v>158.61643835616439</v>
      </c>
      <c r="Q709">
        <f t="shared" si="90"/>
        <v>68.922619047619051</v>
      </c>
      <c r="R709" s="3">
        <f t="shared" si="91"/>
        <v>43442.25</v>
      </c>
      <c r="S709" s="3">
        <f t="shared" si="92"/>
        <v>43478.25</v>
      </c>
      <c r="T709" s="56">
        <f t="shared" si="93"/>
        <v>36</v>
      </c>
      <c r="U709" t="str">
        <f t="shared" si="94"/>
        <v>film &amp; video</v>
      </c>
      <c r="V709" t="str">
        <f t="shared" si="95"/>
        <v>drama</v>
      </c>
    </row>
    <row r="710" spans="1:22" x14ac:dyDescent="0.25">
      <c r="A710">
        <v>708</v>
      </c>
      <c r="B710" t="s">
        <v>1454</v>
      </c>
      <c r="C710" s="2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t="str">
        <f t="shared" si="88"/>
        <v>02:  1,000 to 4,999</v>
      </c>
      <c r="P710">
        <f t="shared" si="89"/>
        <v>707.05882352941171</v>
      </c>
      <c r="Q710">
        <f t="shared" si="90"/>
        <v>87.737226277372258</v>
      </c>
      <c r="R710" s="3">
        <f t="shared" si="91"/>
        <v>42877.208333333328</v>
      </c>
      <c r="S710" s="3">
        <f t="shared" si="92"/>
        <v>42887.208333333328</v>
      </c>
      <c r="T710" s="56">
        <f t="shared" si="93"/>
        <v>10</v>
      </c>
      <c r="U710" t="str">
        <f t="shared" si="94"/>
        <v>theater</v>
      </c>
      <c r="V710" t="str">
        <f t="shared" si="95"/>
        <v>plays</v>
      </c>
    </row>
    <row r="711" spans="1:22" x14ac:dyDescent="0.25">
      <c r="A711">
        <v>709</v>
      </c>
      <c r="B711" t="s">
        <v>1456</v>
      </c>
      <c r="C711" s="2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t="str">
        <f t="shared" si="88"/>
        <v>03:  5,000 to 9,999</v>
      </c>
      <c r="P711">
        <f t="shared" si="89"/>
        <v>142.38775510204081</v>
      </c>
      <c r="Q711">
        <f t="shared" si="90"/>
        <v>75.021505376344081</v>
      </c>
      <c r="R711" s="3">
        <f t="shared" si="91"/>
        <v>41018.208333333336</v>
      </c>
      <c r="S711" s="3">
        <f t="shared" si="92"/>
        <v>41025.208333333336</v>
      </c>
      <c r="T711" s="56">
        <f t="shared" si="93"/>
        <v>7</v>
      </c>
      <c r="U711" t="str">
        <f t="shared" si="94"/>
        <v>theater</v>
      </c>
      <c r="V711" t="str">
        <f t="shared" si="95"/>
        <v>plays</v>
      </c>
    </row>
    <row r="712" spans="1:22" ht="31.5" x14ac:dyDescent="0.25">
      <c r="A712">
        <v>710</v>
      </c>
      <c r="B712" t="s">
        <v>1458</v>
      </c>
      <c r="C712" s="2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t="str">
        <f t="shared" si="88"/>
        <v>02:  1,000 to 4,999</v>
      </c>
      <c r="P712">
        <f t="shared" si="89"/>
        <v>147.86046511627907</v>
      </c>
      <c r="Q712">
        <f t="shared" si="90"/>
        <v>50.863999999999997</v>
      </c>
      <c r="R712" s="3">
        <f t="shared" si="91"/>
        <v>43295.208333333328</v>
      </c>
      <c r="S712" s="3">
        <f t="shared" si="92"/>
        <v>43302.208333333328</v>
      </c>
      <c r="T712" s="56">
        <f t="shared" si="93"/>
        <v>7</v>
      </c>
      <c r="U712" t="str">
        <f t="shared" si="94"/>
        <v>theater</v>
      </c>
      <c r="V712" t="str">
        <f t="shared" si="95"/>
        <v>plays</v>
      </c>
    </row>
    <row r="713" spans="1:22" ht="31.5" x14ac:dyDescent="0.25">
      <c r="A713">
        <v>711</v>
      </c>
      <c r="B713" t="s">
        <v>1460</v>
      </c>
      <c r="C713" s="2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t="str">
        <f t="shared" si="88"/>
        <v>03:  5,000 to 9,999</v>
      </c>
      <c r="P713">
        <f t="shared" si="89"/>
        <v>20.322580645161288</v>
      </c>
      <c r="Q713">
        <f t="shared" si="90"/>
        <v>90</v>
      </c>
      <c r="R713" s="3">
        <f t="shared" si="91"/>
        <v>42393.25</v>
      </c>
      <c r="S713" s="3">
        <f t="shared" si="92"/>
        <v>42395.25</v>
      </c>
      <c r="T713" s="56">
        <f t="shared" si="93"/>
        <v>2</v>
      </c>
      <c r="U713" t="str">
        <f t="shared" si="94"/>
        <v>theater</v>
      </c>
      <c r="V713" t="str">
        <f t="shared" si="95"/>
        <v>plays</v>
      </c>
    </row>
    <row r="714" spans="1:22" ht="31.5" x14ac:dyDescent="0.25">
      <c r="A714">
        <v>712</v>
      </c>
      <c r="B714" t="s">
        <v>1462</v>
      </c>
      <c r="C714" s="2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t="str">
        <f t="shared" si="88"/>
        <v>01:  &lt;1,000</v>
      </c>
      <c r="P714">
        <f t="shared" si="89"/>
        <v>1840.625</v>
      </c>
      <c r="Q714">
        <f t="shared" si="90"/>
        <v>72.896039603960389</v>
      </c>
      <c r="R714" s="3">
        <f t="shared" si="91"/>
        <v>42559.208333333328</v>
      </c>
      <c r="S714" s="3">
        <f t="shared" si="92"/>
        <v>42600.208333333328</v>
      </c>
      <c r="T714" s="56">
        <f t="shared" si="93"/>
        <v>41</v>
      </c>
      <c r="U714" t="str">
        <f t="shared" si="94"/>
        <v>theater</v>
      </c>
      <c r="V714" t="str">
        <f t="shared" si="95"/>
        <v>plays</v>
      </c>
    </row>
    <row r="715" spans="1:22" x14ac:dyDescent="0.25">
      <c r="A715">
        <v>713</v>
      </c>
      <c r="B715" t="s">
        <v>1464</v>
      </c>
      <c r="C715" s="2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t="str">
        <f t="shared" si="88"/>
        <v>03:  5,000 to 9,999</v>
      </c>
      <c r="P715">
        <f t="shared" si="89"/>
        <v>161.94202898550725</v>
      </c>
      <c r="Q715">
        <f t="shared" si="90"/>
        <v>108.48543689320388</v>
      </c>
      <c r="R715" s="3">
        <f t="shared" si="91"/>
        <v>42604.208333333328</v>
      </c>
      <c r="S715" s="3">
        <f t="shared" si="92"/>
        <v>42616.208333333328</v>
      </c>
      <c r="T715" s="56">
        <f t="shared" si="93"/>
        <v>12</v>
      </c>
      <c r="U715" t="str">
        <f t="shared" si="94"/>
        <v>publishing</v>
      </c>
      <c r="V715" t="str">
        <f t="shared" si="95"/>
        <v>radio &amp; podcasts</v>
      </c>
    </row>
    <row r="716" spans="1:22" x14ac:dyDescent="0.25">
      <c r="A716">
        <v>714</v>
      </c>
      <c r="B716" t="s">
        <v>1466</v>
      </c>
      <c r="C716" s="2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t="str">
        <f t="shared" si="88"/>
        <v>09:  35,000 to 39,999</v>
      </c>
      <c r="P716">
        <f t="shared" si="89"/>
        <v>472.82077922077923</v>
      </c>
      <c r="Q716">
        <f t="shared" si="90"/>
        <v>101.98095238095237</v>
      </c>
      <c r="R716" s="3">
        <f t="shared" si="91"/>
        <v>41870.208333333336</v>
      </c>
      <c r="S716" s="3">
        <f t="shared" si="92"/>
        <v>41871.208333333336</v>
      </c>
      <c r="T716" s="56">
        <f t="shared" si="93"/>
        <v>1</v>
      </c>
      <c r="U716" t="str">
        <f t="shared" si="94"/>
        <v>music</v>
      </c>
      <c r="V716" t="str">
        <f t="shared" si="95"/>
        <v>rock</v>
      </c>
    </row>
    <row r="717" spans="1:22" x14ac:dyDescent="0.25">
      <c r="A717">
        <v>715</v>
      </c>
      <c r="B717" t="s">
        <v>1468</v>
      </c>
      <c r="C717" s="2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t="str">
        <f t="shared" si="88"/>
        <v>012:  &gt; 50,000</v>
      </c>
      <c r="P717">
        <f t="shared" si="89"/>
        <v>24.466101694915253</v>
      </c>
      <c r="Q717">
        <f t="shared" si="90"/>
        <v>44.009146341463413</v>
      </c>
      <c r="R717" s="3">
        <f t="shared" si="91"/>
        <v>40397.208333333336</v>
      </c>
      <c r="S717" s="3">
        <f t="shared" si="92"/>
        <v>40402.208333333336</v>
      </c>
      <c r="T717" s="56">
        <f t="shared" si="93"/>
        <v>5</v>
      </c>
      <c r="U717" t="str">
        <f t="shared" si="94"/>
        <v>games</v>
      </c>
      <c r="V717" t="str">
        <f t="shared" si="95"/>
        <v>mobile games</v>
      </c>
    </row>
    <row r="718" spans="1:22" x14ac:dyDescent="0.25">
      <c r="A718">
        <v>716</v>
      </c>
      <c r="B718" t="s">
        <v>1470</v>
      </c>
      <c r="C718" s="2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t="str">
        <f t="shared" si="88"/>
        <v>02:  1,000 to 4,999</v>
      </c>
      <c r="P718">
        <f t="shared" si="89"/>
        <v>517.65</v>
      </c>
      <c r="Q718">
        <f t="shared" si="90"/>
        <v>65.942675159235662</v>
      </c>
      <c r="R718" s="3">
        <f t="shared" si="91"/>
        <v>41465.208333333336</v>
      </c>
      <c r="S718" s="3">
        <f t="shared" si="92"/>
        <v>41493.208333333336</v>
      </c>
      <c r="T718" s="56">
        <f t="shared" si="93"/>
        <v>28</v>
      </c>
      <c r="U718" t="str">
        <f t="shared" si="94"/>
        <v>theater</v>
      </c>
      <c r="V718" t="str">
        <f t="shared" si="95"/>
        <v>plays</v>
      </c>
    </row>
    <row r="719" spans="1:22" ht="31.5" x14ac:dyDescent="0.25">
      <c r="A719">
        <v>717</v>
      </c>
      <c r="B719" t="s">
        <v>1472</v>
      </c>
      <c r="C719" s="2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t="str">
        <f t="shared" si="88"/>
        <v>03:  5,000 to 9,999</v>
      </c>
      <c r="P719">
        <f t="shared" si="89"/>
        <v>247.64285714285714</v>
      </c>
      <c r="Q719">
        <f t="shared" si="90"/>
        <v>24.987387387387386</v>
      </c>
      <c r="R719" s="3">
        <f t="shared" si="91"/>
        <v>40777.208333333336</v>
      </c>
      <c r="S719" s="3">
        <f t="shared" si="92"/>
        <v>40798.208333333336</v>
      </c>
      <c r="T719" s="56">
        <f t="shared" si="93"/>
        <v>21</v>
      </c>
      <c r="U719" t="str">
        <f t="shared" si="94"/>
        <v>film &amp; video</v>
      </c>
      <c r="V719" t="str">
        <f t="shared" si="95"/>
        <v>documentary</v>
      </c>
    </row>
    <row r="720" spans="1:22" x14ac:dyDescent="0.25">
      <c r="A720">
        <v>718</v>
      </c>
      <c r="B720" t="s">
        <v>1474</v>
      </c>
      <c r="C720" s="2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t="str">
        <f t="shared" si="88"/>
        <v>03:  5,000 to 9,999</v>
      </c>
      <c r="P720">
        <f t="shared" si="89"/>
        <v>100.20481927710843</v>
      </c>
      <c r="Q720">
        <f t="shared" si="90"/>
        <v>28.003367003367003</v>
      </c>
      <c r="R720" s="3">
        <f t="shared" si="91"/>
        <v>41442.208333333336</v>
      </c>
      <c r="S720" s="3">
        <f t="shared" si="92"/>
        <v>41468.208333333336</v>
      </c>
      <c r="T720" s="56">
        <f t="shared" si="93"/>
        <v>26</v>
      </c>
      <c r="U720" t="str">
        <f t="shared" si="94"/>
        <v>technology</v>
      </c>
      <c r="V720" t="str">
        <f t="shared" si="95"/>
        <v>wearables</v>
      </c>
    </row>
    <row r="721" spans="1:22" x14ac:dyDescent="0.25">
      <c r="A721">
        <v>719</v>
      </c>
      <c r="B721" t="s">
        <v>1476</v>
      </c>
      <c r="C721" s="2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t="str">
        <f t="shared" si="88"/>
        <v>03:  5,000 to 9,999</v>
      </c>
      <c r="P721">
        <f t="shared" si="89"/>
        <v>153</v>
      </c>
      <c r="Q721">
        <f t="shared" si="90"/>
        <v>85.829268292682926</v>
      </c>
      <c r="R721" s="3">
        <f t="shared" si="91"/>
        <v>41058.208333333336</v>
      </c>
      <c r="S721" s="3">
        <f t="shared" si="92"/>
        <v>41069.208333333336</v>
      </c>
      <c r="T721" s="56">
        <f t="shared" si="93"/>
        <v>11</v>
      </c>
      <c r="U721" t="str">
        <f t="shared" si="94"/>
        <v>publishing</v>
      </c>
      <c r="V721" t="str">
        <f t="shared" si="95"/>
        <v>fiction</v>
      </c>
    </row>
    <row r="722" spans="1:22" ht="31.5" x14ac:dyDescent="0.25">
      <c r="A722">
        <v>720</v>
      </c>
      <c r="B722" t="s">
        <v>1478</v>
      </c>
      <c r="C722" s="2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t="str">
        <f t="shared" si="88"/>
        <v>03:  5,000 to 9,999</v>
      </c>
      <c r="P722">
        <f t="shared" si="89"/>
        <v>37.091954022988503</v>
      </c>
      <c r="Q722">
        <f t="shared" si="90"/>
        <v>84.921052631578945</v>
      </c>
      <c r="R722" s="3">
        <f t="shared" si="91"/>
        <v>43152.25</v>
      </c>
      <c r="S722" s="3">
        <f t="shared" si="92"/>
        <v>43166.25</v>
      </c>
      <c r="T722" s="56">
        <f t="shared" si="93"/>
        <v>14</v>
      </c>
      <c r="U722" t="str">
        <f t="shared" si="94"/>
        <v>theater</v>
      </c>
      <c r="V722" t="str">
        <f t="shared" si="95"/>
        <v>plays</v>
      </c>
    </row>
    <row r="723" spans="1:22" x14ac:dyDescent="0.25">
      <c r="A723">
        <v>721</v>
      </c>
      <c r="B723" t="s">
        <v>1480</v>
      </c>
      <c r="C723" s="2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t="str">
        <f t="shared" si="88"/>
        <v>012:  &gt; 50,000</v>
      </c>
      <c r="P723">
        <f t="shared" si="89"/>
        <v>4.392394822006473</v>
      </c>
      <c r="Q723">
        <f t="shared" si="90"/>
        <v>90.483333333333334</v>
      </c>
      <c r="R723" s="3">
        <f t="shared" si="91"/>
        <v>43194.208333333328</v>
      </c>
      <c r="S723" s="3">
        <f t="shared" si="92"/>
        <v>43200.208333333328</v>
      </c>
      <c r="T723" s="56">
        <f t="shared" si="93"/>
        <v>6</v>
      </c>
      <c r="U723" t="str">
        <f t="shared" si="94"/>
        <v>music</v>
      </c>
      <c r="V723" t="str">
        <f t="shared" si="95"/>
        <v>rock</v>
      </c>
    </row>
    <row r="724" spans="1:22" x14ac:dyDescent="0.25">
      <c r="A724">
        <v>722</v>
      </c>
      <c r="B724" t="s">
        <v>1482</v>
      </c>
      <c r="C724" s="2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t="str">
        <f t="shared" si="88"/>
        <v>011:  45,000 to 49,999</v>
      </c>
      <c r="P724">
        <f t="shared" si="89"/>
        <v>156.50721649484535</v>
      </c>
      <c r="Q724">
        <f t="shared" si="90"/>
        <v>25.00197628458498</v>
      </c>
      <c r="R724" s="3">
        <f t="shared" si="91"/>
        <v>43045.25</v>
      </c>
      <c r="S724" s="3">
        <f t="shared" si="92"/>
        <v>43072.25</v>
      </c>
      <c r="T724" s="56">
        <f t="shared" si="93"/>
        <v>27</v>
      </c>
      <c r="U724" t="str">
        <f t="shared" si="94"/>
        <v>film &amp; video</v>
      </c>
      <c r="V724" t="str">
        <f t="shared" si="95"/>
        <v>documentary</v>
      </c>
    </row>
    <row r="725" spans="1:22" x14ac:dyDescent="0.25">
      <c r="A725">
        <v>723</v>
      </c>
      <c r="B725" t="s">
        <v>1484</v>
      </c>
      <c r="C725" s="2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t="str">
        <f t="shared" si="88"/>
        <v>02:  1,000 to 4,999</v>
      </c>
      <c r="P725">
        <f t="shared" si="89"/>
        <v>270.40816326530609</v>
      </c>
      <c r="Q725">
        <f t="shared" si="90"/>
        <v>92.013888888888886</v>
      </c>
      <c r="R725" s="3">
        <f t="shared" si="91"/>
        <v>42431.25</v>
      </c>
      <c r="S725" s="3">
        <f t="shared" si="92"/>
        <v>42452.208333333328</v>
      </c>
      <c r="T725" s="56">
        <f t="shared" si="93"/>
        <v>21</v>
      </c>
      <c r="U725" t="str">
        <f t="shared" si="94"/>
        <v>theater</v>
      </c>
      <c r="V725" t="str">
        <f t="shared" si="95"/>
        <v>plays</v>
      </c>
    </row>
    <row r="726" spans="1:22" ht="31.5" x14ac:dyDescent="0.25">
      <c r="A726">
        <v>724</v>
      </c>
      <c r="B726" t="s">
        <v>1486</v>
      </c>
      <c r="C726" s="2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t="str">
        <f t="shared" si="88"/>
        <v>03:  5,000 to 9,999</v>
      </c>
      <c r="P726">
        <f t="shared" si="89"/>
        <v>134.05952380952382</v>
      </c>
      <c r="Q726">
        <f t="shared" si="90"/>
        <v>93.066115702479337</v>
      </c>
      <c r="R726" s="3">
        <f t="shared" si="91"/>
        <v>41934.208333333336</v>
      </c>
      <c r="S726" s="3">
        <f t="shared" si="92"/>
        <v>41936.208333333336</v>
      </c>
      <c r="T726" s="56">
        <f t="shared" si="93"/>
        <v>2</v>
      </c>
      <c r="U726" t="str">
        <f t="shared" si="94"/>
        <v>theater</v>
      </c>
      <c r="V726" t="str">
        <f t="shared" si="95"/>
        <v>plays</v>
      </c>
    </row>
    <row r="727" spans="1:22" x14ac:dyDescent="0.25">
      <c r="A727">
        <v>725</v>
      </c>
      <c r="B727" t="s">
        <v>1488</v>
      </c>
      <c r="C727" s="2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t="str">
        <f t="shared" si="88"/>
        <v>012:  &gt; 50,000</v>
      </c>
      <c r="P727">
        <f t="shared" si="89"/>
        <v>50.398033126293996</v>
      </c>
      <c r="Q727">
        <f t="shared" si="90"/>
        <v>61.008145363408524</v>
      </c>
      <c r="R727" s="3">
        <f t="shared" si="91"/>
        <v>41958.25</v>
      </c>
      <c r="S727" s="3">
        <f t="shared" si="92"/>
        <v>41960.25</v>
      </c>
      <c r="T727" s="56">
        <f t="shared" si="93"/>
        <v>2</v>
      </c>
      <c r="U727" t="str">
        <f t="shared" si="94"/>
        <v>games</v>
      </c>
      <c r="V727" t="str">
        <f t="shared" si="95"/>
        <v>mobile games</v>
      </c>
    </row>
    <row r="728" spans="1:22" x14ac:dyDescent="0.25">
      <c r="A728">
        <v>726</v>
      </c>
      <c r="B728" t="s">
        <v>1490</v>
      </c>
      <c r="C728" s="2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t="str">
        <f t="shared" si="88"/>
        <v>012:  &gt; 50,000</v>
      </c>
      <c r="P728">
        <f t="shared" si="89"/>
        <v>88.815837937384899</v>
      </c>
      <c r="Q728">
        <f t="shared" si="90"/>
        <v>92.036259541984734</v>
      </c>
      <c r="R728" s="3">
        <f t="shared" si="91"/>
        <v>40476.208333333336</v>
      </c>
      <c r="S728" s="3">
        <f t="shared" si="92"/>
        <v>40482.208333333336</v>
      </c>
      <c r="T728" s="56">
        <f t="shared" si="93"/>
        <v>6</v>
      </c>
      <c r="U728" t="str">
        <f t="shared" si="94"/>
        <v>theater</v>
      </c>
      <c r="V728" t="str">
        <f t="shared" si="95"/>
        <v>plays</v>
      </c>
    </row>
    <row r="729" spans="1:22" x14ac:dyDescent="0.25">
      <c r="A729">
        <v>727</v>
      </c>
      <c r="B729" t="s">
        <v>1492</v>
      </c>
      <c r="C729" s="2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t="str">
        <f t="shared" si="88"/>
        <v>03:  5,000 to 9,999</v>
      </c>
      <c r="P729">
        <f t="shared" si="89"/>
        <v>165</v>
      </c>
      <c r="Q729">
        <f t="shared" si="90"/>
        <v>81.132596685082873</v>
      </c>
      <c r="R729" s="3">
        <f t="shared" si="91"/>
        <v>43485.25</v>
      </c>
      <c r="S729" s="3">
        <f t="shared" si="92"/>
        <v>43543.208333333328</v>
      </c>
      <c r="T729" s="56">
        <f t="shared" si="93"/>
        <v>58</v>
      </c>
      <c r="U729" t="str">
        <f t="shared" si="94"/>
        <v>technology</v>
      </c>
      <c r="V729" t="str">
        <f t="shared" si="95"/>
        <v>web</v>
      </c>
    </row>
    <row r="730" spans="1:22" ht="31.5" x14ac:dyDescent="0.25">
      <c r="A730">
        <v>728</v>
      </c>
      <c r="B730" t="s">
        <v>1494</v>
      </c>
      <c r="C730" s="2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t="str">
        <f t="shared" si="88"/>
        <v>02:  1,000 to 4,999</v>
      </c>
      <c r="P730">
        <f t="shared" si="89"/>
        <v>17.5</v>
      </c>
      <c r="Q730">
        <f t="shared" si="90"/>
        <v>73.5</v>
      </c>
      <c r="R730" s="3">
        <f t="shared" si="91"/>
        <v>42515.208333333328</v>
      </c>
      <c r="S730" s="3">
        <f t="shared" si="92"/>
        <v>42526.208333333328</v>
      </c>
      <c r="T730" s="56">
        <f t="shared" si="93"/>
        <v>11</v>
      </c>
      <c r="U730" t="str">
        <f t="shared" si="94"/>
        <v>theater</v>
      </c>
      <c r="V730" t="str">
        <f t="shared" si="95"/>
        <v>plays</v>
      </c>
    </row>
    <row r="731" spans="1:22" ht="31.5" x14ac:dyDescent="0.25">
      <c r="A731">
        <v>729</v>
      </c>
      <c r="B731" t="s">
        <v>1496</v>
      </c>
      <c r="C731" s="2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t="str">
        <f t="shared" si="88"/>
        <v>03:  5,000 to 9,999</v>
      </c>
      <c r="P731">
        <f t="shared" si="89"/>
        <v>185.66071428571428</v>
      </c>
      <c r="Q731">
        <f t="shared" si="90"/>
        <v>85.221311475409834</v>
      </c>
      <c r="R731" s="3">
        <f t="shared" si="91"/>
        <v>41309.25</v>
      </c>
      <c r="S731" s="3">
        <f t="shared" si="92"/>
        <v>41311.25</v>
      </c>
      <c r="T731" s="56">
        <f t="shared" si="93"/>
        <v>2</v>
      </c>
      <c r="U731" t="str">
        <f t="shared" si="94"/>
        <v>film &amp; video</v>
      </c>
      <c r="V731" t="str">
        <f t="shared" si="95"/>
        <v>drama</v>
      </c>
    </row>
    <row r="732" spans="1:22" x14ac:dyDescent="0.25">
      <c r="A732">
        <v>730</v>
      </c>
      <c r="B732" t="s">
        <v>1498</v>
      </c>
      <c r="C732" s="2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t="str">
        <f t="shared" si="88"/>
        <v>07:  25,000 to 29,999</v>
      </c>
      <c r="P732">
        <f t="shared" si="89"/>
        <v>412.6631944444444</v>
      </c>
      <c r="Q732">
        <f t="shared" si="90"/>
        <v>110.96825396825396</v>
      </c>
      <c r="R732" s="3">
        <f t="shared" si="91"/>
        <v>42147.208333333328</v>
      </c>
      <c r="S732" s="3">
        <f t="shared" si="92"/>
        <v>42153.208333333328</v>
      </c>
      <c r="T732" s="56">
        <f t="shared" si="93"/>
        <v>6</v>
      </c>
      <c r="U732" t="str">
        <f t="shared" si="94"/>
        <v>technology</v>
      </c>
      <c r="V732" t="str">
        <f t="shared" si="95"/>
        <v>wearables</v>
      </c>
    </row>
    <row r="733" spans="1:22" x14ac:dyDescent="0.25">
      <c r="A733">
        <v>731</v>
      </c>
      <c r="B733" t="s">
        <v>1500</v>
      </c>
      <c r="C733" s="2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t="str">
        <f t="shared" si="88"/>
        <v>03:  5,000 to 9,999</v>
      </c>
      <c r="P733">
        <f t="shared" si="89"/>
        <v>90.25</v>
      </c>
      <c r="Q733">
        <f t="shared" si="90"/>
        <v>32.968036529680369</v>
      </c>
      <c r="R733" s="3">
        <f t="shared" si="91"/>
        <v>42939.208333333328</v>
      </c>
      <c r="S733" s="3">
        <f t="shared" si="92"/>
        <v>42940.208333333328</v>
      </c>
      <c r="T733" s="56">
        <f t="shared" si="93"/>
        <v>1</v>
      </c>
      <c r="U733" t="str">
        <f t="shared" si="94"/>
        <v>technology</v>
      </c>
      <c r="V733" t="str">
        <f t="shared" si="95"/>
        <v>web</v>
      </c>
    </row>
    <row r="734" spans="1:22" x14ac:dyDescent="0.25">
      <c r="A734">
        <v>732</v>
      </c>
      <c r="B734" t="s">
        <v>1502</v>
      </c>
      <c r="C734" s="2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t="str">
        <f t="shared" si="88"/>
        <v>012:  &gt; 50,000</v>
      </c>
      <c r="P734">
        <f t="shared" si="89"/>
        <v>91.984615384615381</v>
      </c>
      <c r="Q734">
        <f t="shared" si="90"/>
        <v>96.005352363960753</v>
      </c>
      <c r="R734" s="3">
        <f t="shared" si="91"/>
        <v>42816.208333333328</v>
      </c>
      <c r="S734" s="3">
        <f t="shared" si="92"/>
        <v>42839.208333333328</v>
      </c>
      <c r="T734" s="56">
        <f t="shared" si="93"/>
        <v>23</v>
      </c>
      <c r="U734" t="str">
        <f t="shared" si="94"/>
        <v>music</v>
      </c>
      <c r="V734" t="str">
        <f t="shared" si="95"/>
        <v>rock</v>
      </c>
    </row>
    <row r="735" spans="1:22" x14ac:dyDescent="0.25">
      <c r="A735">
        <v>733</v>
      </c>
      <c r="B735" t="s">
        <v>1504</v>
      </c>
      <c r="C735" s="2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t="str">
        <f t="shared" si="88"/>
        <v>05:  15,000 to 19,999</v>
      </c>
      <c r="P735">
        <f t="shared" si="89"/>
        <v>527.00632911392404</v>
      </c>
      <c r="Q735">
        <f t="shared" si="90"/>
        <v>84.96632653061225</v>
      </c>
      <c r="R735" s="3">
        <f t="shared" si="91"/>
        <v>41844.208333333336</v>
      </c>
      <c r="S735" s="3">
        <f t="shared" si="92"/>
        <v>41857.208333333336</v>
      </c>
      <c r="T735" s="56">
        <f t="shared" si="93"/>
        <v>13</v>
      </c>
      <c r="U735" t="str">
        <f t="shared" si="94"/>
        <v>music</v>
      </c>
      <c r="V735" t="str">
        <f t="shared" si="95"/>
        <v>metal</v>
      </c>
    </row>
    <row r="736" spans="1:22" x14ac:dyDescent="0.25">
      <c r="A736">
        <v>734</v>
      </c>
      <c r="B736" t="s">
        <v>1506</v>
      </c>
      <c r="C736" s="2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t="str">
        <f t="shared" si="88"/>
        <v>02:  1,000 to 4,999</v>
      </c>
      <c r="P736">
        <f t="shared" si="89"/>
        <v>319.14285714285711</v>
      </c>
      <c r="Q736">
        <f t="shared" si="90"/>
        <v>25.007462686567163</v>
      </c>
      <c r="R736" s="3">
        <f t="shared" si="91"/>
        <v>42763.25</v>
      </c>
      <c r="S736" s="3">
        <f t="shared" si="92"/>
        <v>42775.25</v>
      </c>
      <c r="T736" s="56">
        <f t="shared" si="93"/>
        <v>12</v>
      </c>
      <c r="U736" t="str">
        <f t="shared" si="94"/>
        <v>theater</v>
      </c>
      <c r="V736" t="str">
        <f t="shared" si="95"/>
        <v>plays</v>
      </c>
    </row>
    <row r="737" spans="1:22" ht="31.5" x14ac:dyDescent="0.25">
      <c r="A737">
        <v>735</v>
      </c>
      <c r="B737" t="s">
        <v>1508</v>
      </c>
      <c r="C737" s="2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t="str">
        <f t="shared" si="88"/>
        <v>09:  35,000 to 39,999</v>
      </c>
      <c r="P737">
        <f t="shared" si="89"/>
        <v>354.18867924528303</v>
      </c>
      <c r="Q737">
        <f t="shared" si="90"/>
        <v>65.998995479658461</v>
      </c>
      <c r="R737" s="3">
        <f t="shared" si="91"/>
        <v>42459.208333333328</v>
      </c>
      <c r="S737" s="3">
        <f t="shared" si="92"/>
        <v>42466.208333333328</v>
      </c>
      <c r="T737" s="56">
        <f t="shared" si="93"/>
        <v>7</v>
      </c>
      <c r="U737" t="str">
        <f t="shared" si="94"/>
        <v>photography</v>
      </c>
      <c r="V737" t="str">
        <f t="shared" si="95"/>
        <v>photography books</v>
      </c>
    </row>
    <row r="738" spans="1:22" x14ac:dyDescent="0.25">
      <c r="A738">
        <v>736</v>
      </c>
      <c r="B738" t="s">
        <v>1510</v>
      </c>
      <c r="C738" s="2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t="str">
        <f t="shared" si="88"/>
        <v>03:  5,000 to 9,999</v>
      </c>
      <c r="P738">
        <f t="shared" si="89"/>
        <v>32.896103896103895</v>
      </c>
      <c r="Q738">
        <f t="shared" si="90"/>
        <v>87.34482758620689</v>
      </c>
      <c r="R738" s="3">
        <f t="shared" si="91"/>
        <v>42055.25</v>
      </c>
      <c r="S738" s="3">
        <f t="shared" si="92"/>
        <v>42059.25</v>
      </c>
      <c r="T738" s="56">
        <f t="shared" si="93"/>
        <v>4</v>
      </c>
      <c r="U738" t="str">
        <f t="shared" si="94"/>
        <v>publishing</v>
      </c>
      <c r="V738" t="str">
        <f t="shared" si="95"/>
        <v>nonfiction</v>
      </c>
    </row>
    <row r="739" spans="1:22" ht="31.5" x14ac:dyDescent="0.25">
      <c r="A739">
        <v>737</v>
      </c>
      <c r="B739" t="s">
        <v>1512</v>
      </c>
      <c r="C739" s="2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t="str">
        <f t="shared" si="88"/>
        <v>02:  1,000 to 4,999</v>
      </c>
      <c r="P739">
        <f t="shared" si="89"/>
        <v>135.8918918918919</v>
      </c>
      <c r="Q739">
        <f t="shared" si="90"/>
        <v>27.933333333333334</v>
      </c>
      <c r="R739" s="3">
        <f t="shared" si="91"/>
        <v>42685.25</v>
      </c>
      <c r="S739" s="3">
        <f t="shared" si="92"/>
        <v>42697.25</v>
      </c>
      <c r="T739" s="56">
        <f t="shared" si="93"/>
        <v>12</v>
      </c>
      <c r="U739" t="str">
        <f t="shared" si="94"/>
        <v>music</v>
      </c>
      <c r="V739" t="str">
        <f t="shared" si="95"/>
        <v>indie rock</v>
      </c>
    </row>
    <row r="740" spans="1:22" x14ac:dyDescent="0.25">
      <c r="A740">
        <v>738</v>
      </c>
      <c r="B740" t="s">
        <v>1032</v>
      </c>
      <c r="C740" s="2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t="str">
        <f t="shared" si="88"/>
        <v>012:  &gt; 50,000</v>
      </c>
      <c r="P740">
        <f t="shared" si="89"/>
        <v>2.0843373493975905</v>
      </c>
      <c r="Q740">
        <f t="shared" si="90"/>
        <v>103.8</v>
      </c>
      <c r="R740" s="3">
        <f t="shared" si="91"/>
        <v>41959.25</v>
      </c>
      <c r="S740" s="3">
        <f t="shared" si="92"/>
        <v>41981.25</v>
      </c>
      <c r="T740" s="56">
        <f t="shared" si="93"/>
        <v>22</v>
      </c>
      <c r="U740" t="str">
        <f t="shared" si="94"/>
        <v>theater</v>
      </c>
      <c r="V740" t="str">
        <f t="shared" si="95"/>
        <v>plays</v>
      </c>
    </row>
    <row r="741" spans="1:22" x14ac:dyDescent="0.25">
      <c r="A741">
        <v>739</v>
      </c>
      <c r="B741" t="s">
        <v>1515</v>
      </c>
      <c r="C741" s="2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t="str">
        <f t="shared" si="88"/>
        <v>04:  10,000 to 14,999</v>
      </c>
      <c r="P741">
        <f t="shared" si="89"/>
        <v>61</v>
      </c>
      <c r="Q741">
        <f t="shared" si="90"/>
        <v>31.937172774869111</v>
      </c>
      <c r="R741" s="3">
        <f t="shared" si="91"/>
        <v>41089.208333333336</v>
      </c>
      <c r="S741" s="3">
        <f t="shared" si="92"/>
        <v>41090.208333333336</v>
      </c>
      <c r="T741" s="56">
        <f t="shared" si="93"/>
        <v>1</v>
      </c>
      <c r="U741" t="str">
        <f t="shared" si="94"/>
        <v>music</v>
      </c>
      <c r="V741" t="str">
        <f t="shared" si="95"/>
        <v>indie rock</v>
      </c>
    </row>
    <row r="742" spans="1:22" x14ac:dyDescent="0.25">
      <c r="A742">
        <v>740</v>
      </c>
      <c r="B742" t="s">
        <v>1517</v>
      </c>
      <c r="C742" s="2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t="str">
        <f t="shared" si="88"/>
        <v>03:  5,000 to 9,999</v>
      </c>
      <c r="P742">
        <f t="shared" si="89"/>
        <v>30.037735849056602</v>
      </c>
      <c r="Q742">
        <f t="shared" si="90"/>
        <v>99.5</v>
      </c>
      <c r="R742" s="3">
        <f t="shared" si="91"/>
        <v>42769.25</v>
      </c>
      <c r="S742" s="3">
        <f t="shared" si="92"/>
        <v>42772.25</v>
      </c>
      <c r="T742" s="56">
        <f t="shared" si="93"/>
        <v>3</v>
      </c>
      <c r="U742" t="str">
        <f t="shared" si="94"/>
        <v>theater</v>
      </c>
      <c r="V742" t="str">
        <f t="shared" si="95"/>
        <v>plays</v>
      </c>
    </row>
    <row r="743" spans="1:22" x14ac:dyDescent="0.25">
      <c r="A743">
        <v>741</v>
      </c>
      <c r="B743" t="s">
        <v>628</v>
      </c>
      <c r="C743" s="2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t="str">
        <f t="shared" si="88"/>
        <v>02:  1,000 to 4,999</v>
      </c>
      <c r="P743">
        <f t="shared" si="89"/>
        <v>1179.1666666666665</v>
      </c>
      <c r="Q743">
        <f t="shared" si="90"/>
        <v>108.84615384615384</v>
      </c>
      <c r="R743" s="3">
        <f t="shared" si="91"/>
        <v>40321.208333333336</v>
      </c>
      <c r="S743" s="3">
        <f t="shared" si="92"/>
        <v>40322.208333333336</v>
      </c>
      <c r="T743" s="56">
        <f t="shared" si="93"/>
        <v>1</v>
      </c>
      <c r="U743" t="str">
        <f t="shared" si="94"/>
        <v>theater</v>
      </c>
      <c r="V743" t="str">
        <f t="shared" si="95"/>
        <v>plays</v>
      </c>
    </row>
    <row r="744" spans="1:22" x14ac:dyDescent="0.25">
      <c r="A744">
        <v>742</v>
      </c>
      <c r="B744" t="s">
        <v>1520</v>
      </c>
      <c r="C744" s="2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t="str">
        <f t="shared" si="88"/>
        <v>02:  1,000 to 4,999</v>
      </c>
      <c r="P744">
        <f t="shared" si="89"/>
        <v>1126.0833333333335</v>
      </c>
      <c r="Q744">
        <f t="shared" si="90"/>
        <v>110.76229508196721</v>
      </c>
      <c r="R744" s="3">
        <f t="shared" si="91"/>
        <v>40197.25</v>
      </c>
      <c r="S744" s="3">
        <f t="shared" si="92"/>
        <v>40239.25</v>
      </c>
      <c r="T744" s="56">
        <f t="shared" si="93"/>
        <v>42</v>
      </c>
      <c r="U744" t="str">
        <f t="shared" si="94"/>
        <v>music</v>
      </c>
      <c r="V744" t="str">
        <f t="shared" si="95"/>
        <v>electric music</v>
      </c>
    </row>
    <row r="745" spans="1:22" ht="31.5" x14ac:dyDescent="0.25">
      <c r="A745">
        <v>743</v>
      </c>
      <c r="B745" t="s">
        <v>1522</v>
      </c>
      <c r="C745" s="2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t="str">
        <f t="shared" si="88"/>
        <v>02:  1,000 to 4,999</v>
      </c>
      <c r="P745">
        <f t="shared" si="89"/>
        <v>12.923076923076923</v>
      </c>
      <c r="Q745">
        <f t="shared" si="90"/>
        <v>29.647058823529413</v>
      </c>
      <c r="R745" s="3">
        <f t="shared" si="91"/>
        <v>42298.208333333328</v>
      </c>
      <c r="S745" s="3">
        <f t="shared" si="92"/>
        <v>42304.208333333328</v>
      </c>
      <c r="T745" s="56">
        <f t="shared" si="93"/>
        <v>6</v>
      </c>
      <c r="U745" t="str">
        <f t="shared" si="94"/>
        <v>theater</v>
      </c>
      <c r="V745" t="str">
        <f t="shared" si="95"/>
        <v>plays</v>
      </c>
    </row>
    <row r="746" spans="1:22" x14ac:dyDescent="0.25">
      <c r="A746">
        <v>744</v>
      </c>
      <c r="B746" t="s">
        <v>1524</v>
      </c>
      <c r="C746" s="2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t="str">
        <f t="shared" si="88"/>
        <v>02:  1,000 to 4,999</v>
      </c>
      <c r="P746">
        <f t="shared" si="89"/>
        <v>712</v>
      </c>
      <c r="Q746">
        <f t="shared" si="90"/>
        <v>101.71428571428571</v>
      </c>
      <c r="R746" s="3">
        <f t="shared" si="91"/>
        <v>43322.208333333328</v>
      </c>
      <c r="S746" s="3">
        <f t="shared" si="92"/>
        <v>43324.208333333328</v>
      </c>
      <c r="T746" s="56">
        <f t="shared" si="93"/>
        <v>2</v>
      </c>
      <c r="U746" t="str">
        <f t="shared" si="94"/>
        <v>theater</v>
      </c>
      <c r="V746" t="str">
        <f t="shared" si="95"/>
        <v>plays</v>
      </c>
    </row>
    <row r="747" spans="1:22" ht="31.5" x14ac:dyDescent="0.25">
      <c r="A747">
        <v>745</v>
      </c>
      <c r="B747" t="s">
        <v>1526</v>
      </c>
      <c r="C747" s="2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t="str">
        <f t="shared" si="88"/>
        <v>03:  5,000 to 9,999</v>
      </c>
      <c r="P747">
        <f t="shared" si="89"/>
        <v>30.304347826086957</v>
      </c>
      <c r="Q747">
        <f t="shared" si="90"/>
        <v>61.5</v>
      </c>
      <c r="R747" s="3">
        <f t="shared" si="91"/>
        <v>40328.208333333336</v>
      </c>
      <c r="S747" s="3">
        <f t="shared" si="92"/>
        <v>40355.208333333336</v>
      </c>
      <c r="T747" s="56">
        <f t="shared" si="93"/>
        <v>27</v>
      </c>
      <c r="U747" t="str">
        <f t="shared" si="94"/>
        <v>technology</v>
      </c>
      <c r="V747" t="str">
        <f t="shared" si="95"/>
        <v>wearables</v>
      </c>
    </row>
    <row r="748" spans="1:22" x14ac:dyDescent="0.25">
      <c r="A748">
        <v>746</v>
      </c>
      <c r="B748" t="s">
        <v>1528</v>
      </c>
      <c r="C748" s="2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t="str">
        <f t="shared" si="88"/>
        <v>012:  &gt; 50,000</v>
      </c>
      <c r="P748">
        <f t="shared" si="89"/>
        <v>212.50896057347671</v>
      </c>
      <c r="Q748">
        <f t="shared" si="90"/>
        <v>35</v>
      </c>
      <c r="R748" s="3">
        <f t="shared" si="91"/>
        <v>40825.208333333336</v>
      </c>
      <c r="S748" s="3">
        <f t="shared" si="92"/>
        <v>40830.208333333336</v>
      </c>
      <c r="T748" s="56">
        <f t="shared" si="93"/>
        <v>5</v>
      </c>
      <c r="U748" t="str">
        <f t="shared" si="94"/>
        <v>technology</v>
      </c>
      <c r="V748" t="str">
        <f t="shared" si="95"/>
        <v>web</v>
      </c>
    </row>
    <row r="749" spans="1:22" x14ac:dyDescent="0.25">
      <c r="A749">
        <v>747</v>
      </c>
      <c r="B749" t="s">
        <v>1530</v>
      </c>
      <c r="C749" s="2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t="str">
        <f t="shared" si="88"/>
        <v>02:  1,000 to 4,999</v>
      </c>
      <c r="P749">
        <f t="shared" si="89"/>
        <v>228.85714285714286</v>
      </c>
      <c r="Q749">
        <f t="shared" si="90"/>
        <v>40.049999999999997</v>
      </c>
      <c r="R749" s="3">
        <f t="shared" si="91"/>
        <v>40423.208333333336</v>
      </c>
      <c r="S749" s="3">
        <f t="shared" si="92"/>
        <v>40434.208333333336</v>
      </c>
      <c r="T749" s="56">
        <f t="shared" si="93"/>
        <v>11</v>
      </c>
      <c r="U749" t="str">
        <f t="shared" si="94"/>
        <v>theater</v>
      </c>
      <c r="V749" t="str">
        <f t="shared" si="95"/>
        <v>plays</v>
      </c>
    </row>
    <row r="750" spans="1:22" x14ac:dyDescent="0.25">
      <c r="A750">
        <v>748</v>
      </c>
      <c r="B750" t="s">
        <v>1532</v>
      </c>
      <c r="C750" s="2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t="str">
        <f t="shared" si="88"/>
        <v>012:  &gt; 50,000</v>
      </c>
      <c r="P750">
        <f t="shared" si="89"/>
        <v>34.959979476654695</v>
      </c>
      <c r="Q750">
        <f t="shared" si="90"/>
        <v>110.97231270358306</v>
      </c>
      <c r="R750" s="3">
        <f t="shared" si="91"/>
        <v>40238.25</v>
      </c>
      <c r="S750" s="3">
        <f t="shared" si="92"/>
        <v>40263.208333333336</v>
      </c>
      <c r="T750" s="56">
        <f t="shared" si="93"/>
        <v>25</v>
      </c>
      <c r="U750" t="str">
        <f t="shared" si="94"/>
        <v>film &amp; video</v>
      </c>
      <c r="V750" t="str">
        <f t="shared" si="95"/>
        <v>animation</v>
      </c>
    </row>
    <row r="751" spans="1:22" x14ac:dyDescent="0.25">
      <c r="A751">
        <v>749</v>
      </c>
      <c r="B751" t="s">
        <v>1534</v>
      </c>
      <c r="C751" s="2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t="str">
        <f t="shared" si="88"/>
        <v>03:  5,000 to 9,999</v>
      </c>
      <c r="P751">
        <f t="shared" si="89"/>
        <v>157.29069767441862</v>
      </c>
      <c r="Q751">
        <f t="shared" si="90"/>
        <v>36.959016393442624</v>
      </c>
      <c r="R751" s="3">
        <f t="shared" si="91"/>
        <v>41920.208333333336</v>
      </c>
      <c r="S751" s="3">
        <f t="shared" si="92"/>
        <v>41932.208333333336</v>
      </c>
      <c r="T751" s="56">
        <f t="shared" si="93"/>
        <v>12</v>
      </c>
      <c r="U751" t="str">
        <f t="shared" si="94"/>
        <v>technology</v>
      </c>
      <c r="V751" t="str">
        <f t="shared" si="95"/>
        <v>wearables</v>
      </c>
    </row>
    <row r="752" spans="1:22" x14ac:dyDescent="0.25">
      <c r="A752">
        <v>750</v>
      </c>
      <c r="B752" t="s">
        <v>1536</v>
      </c>
      <c r="C752" s="2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t="str">
        <f t="shared" si="88"/>
        <v>01:  &lt;1,000</v>
      </c>
      <c r="P752">
        <f t="shared" si="89"/>
        <v>1</v>
      </c>
      <c r="Q752">
        <f t="shared" si="90"/>
        <v>1</v>
      </c>
      <c r="R752" s="3">
        <f t="shared" si="91"/>
        <v>40360.208333333336</v>
      </c>
      <c r="S752" s="3">
        <f t="shared" si="92"/>
        <v>40385.208333333336</v>
      </c>
      <c r="T752" s="56">
        <f t="shared" si="93"/>
        <v>25</v>
      </c>
      <c r="U752" t="str">
        <f t="shared" si="94"/>
        <v>music</v>
      </c>
      <c r="V752" t="str">
        <f t="shared" si="95"/>
        <v>electric music</v>
      </c>
    </row>
    <row r="753" spans="1:22" x14ac:dyDescent="0.25">
      <c r="A753">
        <v>751</v>
      </c>
      <c r="B753" t="s">
        <v>1538</v>
      </c>
      <c r="C753" s="2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t="str">
        <f t="shared" si="88"/>
        <v>02:  1,000 to 4,999</v>
      </c>
      <c r="P753">
        <f t="shared" si="89"/>
        <v>232.30555555555554</v>
      </c>
      <c r="Q753">
        <f t="shared" si="90"/>
        <v>30.974074074074075</v>
      </c>
      <c r="R753" s="3">
        <f t="shared" si="91"/>
        <v>42446.208333333328</v>
      </c>
      <c r="S753" s="3">
        <f t="shared" si="92"/>
        <v>42461.208333333328</v>
      </c>
      <c r="T753" s="56">
        <f t="shared" si="93"/>
        <v>15</v>
      </c>
      <c r="U753" t="str">
        <f t="shared" si="94"/>
        <v>publishing</v>
      </c>
      <c r="V753" t="str">
        <f t="shared" si="95"/>
        <v>nonfiction</v>
      </c>
    </row>
    <row r="754" spans="1:22" x14ac:dyDescent="0.25">
      <c r="A754">
        <v>752</v>
      </c>
      <c r="B754" t="s">
        <v>1540</v>
      </c>
      <c r="C754" s="2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t="str">
        <f t="shared" si="88"/>
        <v>03:  5,000 to 9,999</v>
      </c>
      <c r="P754">
        <f t="shared" si="89"/>
        <v>92.448275862068968</v>
      </c>
      <c r="Q754">
        <f t="shared" si="90"/>
        <v>47.035087719298247</v>
      </c>
      <c r="R754" s="3">
        <f t="shared" si="91"/>
        <v>40395.208333333336</v>
      </c>
      <c r="S754" s="3">
        <f t="shared" si="92"/>
        <v>40413.208333333336</v>
      </c>
      <c r="T754" s="56">
        <f t="shared" si="93"/>
        <v>18</v>
      </c>
      <c r="U754" t="str">
        <f t="shared" si="94"/>
        <v>theater</v>
      </c>
      <c r="V754" t="str">
        <f t="shared" si="95"/>
        <v>plays</v>
      </c>
    </row>
    <row r="755" spans="1:22" x14ac:dyDescent="0.25">
      <c r="A755">
        <v>753</v>
      </c>
      <c r="B755" t="s">
        <v>1542</v>
      </c>
      <c r="C755" s="2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t="str">
        <f t="shared" si="88"/>
        <v>02:  1,000 to 4,999</v>
      </c>
      <c r="P755">
        <f t="shared" si="89"/>
        <v>256.70212765957444</v>
      </c>
      <c r="Q755">
        <f t="shared" si="90"/>
        <v>88.065693430656935</v>
      </c>
      <c r="R755" s="3">
        <f t="shared" si="91"/>
        <v>40321.208333333336</v>
      </c>
      <c r="S755" s="3">
        <f t="shared" si="92"/>
        <v>40336.208333333336</v>
      </c>
      <c r="T755" s="56">
        <f t="shared" si="93"/>
        <v>15</v>
      </c>
      <c r="U755" t="str">
        <f t="shared" si="94"/>
        <v>photography</v>
      </c>
      <c r="V755" t="str">
        <f t="shared" si="95"/>
        <v>photography books</v>
      </c>
    </row>
    <row r="756" spans="1:22" x14ac:dyDescent="0.25">
      <c r="A756">
        <v>754</v>
      </c>
      <c r="B756" t="s">
        <v>1544</v>
      </c>
      <c r="C756" s="2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t="str">
        <f t="shared" si="88"/>
        <v>012:  &gt; 50,000</v>
      </c>
      <c r="P756">
        <f t="shared" si="89"/>
        <v>168.47017045454547</v>
      </c>
      <c r="Q756">
        <f t="shared" si="90"/>
        <v>37.005616224648989</v>
      </c>
      <c r="R756" s="3">
        <f t="shared" si="91"/>
        <v>41210.208333333336</v>
      </c>
      <c r="S756" s="3">
        <f t="shared" si="92"/>
        <v>41263.25</v>
      </c>
      <c r="T756" s="56">
        <f t="shared" si="93"/>
        <v>53</v>
      </c>
      <c r="U756" t="str">
        <f t="shared" si="94"/>
        <v>theater</v>
      </c>
      <c r="V756" t="str">
        <f t="shared" si="95"/>
        <v>plays</v>
      </c>
    </row>
    <row r="757" spans="1:22" x14ac:dyDescent="0.25">
      <c r="A757">
        <v>755</v>
      </c>
      <c r="B757" t="s">
        <v>1546</v>
      </c>
      <c r="C757" s="2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t="str">
        <f t="shared" si="88"/>
        <v>02:  1,000 to 4,999</v>
      </c>
      <c r="P757">
        <f t="shared" si="89"/>
        <v>166.57777777777778</v>
      </c>
      <c r="Q757">
        <f t="shared" si="90"/>
        <v>26.027777777777779</v>
      </c>
      <c r="R757" s="3">
        <f t="shared" si="91"/>
        <v>43096.25</v>
      </c>
      <c r="S757" s="3">
        <f t="shared" si="92"/>
        <v>43108.25</v>
      </c>
      <c r="T757" s="56">
        <f t="shared" si="93"/>
        <v>12</v>
      </c>
      <c r="U757" t="str">
        <f t="shared" si="94"/>
        <v>theater</v>
      </c>
      <c r="V757" t="str">
        <f t="shared" si="95"/>
        <v>plays</v>
      </c>
    </row>
    <row r="758" spans="1:22" x14ac:dyDescent="0.25">
      <c r="A758">
        <v>756</v>
      </c>
      <c r="B758" t="s">
        <v>1548</v>
      </c>
      <c r="C758" s="2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t="str">
        <f t="shared" si="88"/>
        <v>02:  1,000 to 4,999</v>
      </c>
      <c r="P758">
        <f t="shared" si="89"/>
        <v>772.07692307692309</v>
      </c>
      <c r="Q758">
        <f t="shared" si="90"/>
        <v>67.817567567567565</v>
      </c>
      <c r="R758" s="3">
        <f t="shared" si="91"/>
        <v>42024.25</v>
      </c>
      <c r="S758" s="3">
        <f t="shared" si="92"/>
        <v>42030.25</v>
      </c>
      <c r="T758" s="56">
        <f t="shared" si="93"/>
        <v>6</v>
      </c>
      <c r="U758" t="str">
        <f t="shared" si="94"/>
        <v>theater</v>
      </c>
      <c r="V758" t="str">
        <f t="shared" si="95"/>
        <v>plays</v>
      </c>
    </row>
    <row r="759" spans="1:22" x14ac:dyDescent="0.25">
      <c r="A759">
        <v>757</v>
      </c>
      <c r="B759" t="s">
        <v>1550</v>
      </c>
      <c r="C759" s="2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t="str">
        <f t="shared" si="88"/>
        <v>02:  1,000 to 4,999</v>
      </c>
      <c r="P759">
        <f t="shared" si="89"/>
        <v>406.85714285714283</v>
      </c>
      <c r="Q759">
        <f t="shared" si="90"/>
        <v>49.964912280701753</v>
      </c>
      <c r="R759" s="3">
        <f t="shared" si="91"/>
        <v>40675.208333333336</v>
      </c>
      <c r="S759" s="3">
        <f t="shared" si="92"/>
        <v>40679.208333333336</v>
      </c>
      <c r="T759" s="56">
        <f t="shared" si="93"/>
        <v>4</v>
      </c>
      <c r="U759" t="str">
        <f t="shared" si="94"/>
        <v>film &amp; video</v>
      </c>
      <c r="V759" t="str">
        <f t="shared" si="95"/>
        <v>drama</v>
      </c>
    </row>
    <row r="760" spans="1:22" x14ac:dyDescent="0.25">
      <c r="A760">
        <v>758</v>
      </c>
      <c r="B760" t="s">
        <v>1552</v>
      </c>
      <c r="C760" s="2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t="str">
        <f t="shared" si="88"/>
        <v>07:  25,000 to 29,999</v>
      </c>
      <c r="P760">
        <f t="shared" si="89"/>
        <v>564.20608108108115</v>
      </c>
      <c r="Q760">
        <f t="shared" si="90"/>
        <v>110.01646903820817</v>
      </c>
      <c r="R760" s="3">
        <f t="shared" si="91"/>
        <v>41936.208333333336</v>
      </c>
      <c r="S760" s="3">
        <f t="shared" si="92"/>
        <v>41945.208333333336</v>
      </c>
      <c r="T760" s="56">
        <f t="shared" si="93"/>
        <v>9</v>
      </c>
      <c r="U760" t="str">
        <f t="shared" si="94"/>
        <v>music</v>
      </c>
      <c r="V760" t="str">
        <f t="shared" si="95"/>
        <v>rock</v>
      </c>
    </row>
    <row r="761" spans="1:22" ht="31.5" x14ac:dyDescent="0.25">
      <c r="A761">
        <v>759</v>
      </c>
      <c r="B761" t="s">
        <v>1554</v>
      </c>
      <c r="C761" s="2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t="str">
        <f t="shared" si="88"/>
        <v>012:  &gt; 50,000</v>
      </c>
      <c r="P761">
        <f t="shared" si="89"/>
        <v>68.426865671641792</v>
      </c>
      <c r="Q761">
        <f t="shared" si="90"/>
        <v>89.964678178963894</v>
      </c>
      <c r="R761" s="3">
        <f t="shared" si="91"/>
        <v>43136.25</v>
      </c>
      <c r="S761" s="3">
        <f t="shared" si="92"/>
        <v>43166.25</v>
      </c>
      <c r="T761" s="56">
        <f t="shared" si="93"/>
        <v>30</v>
      </c>
      <c r="U761" t="str">
        <f t="shared" si="94"/>
        <v>music</v>
      </c>
      <c r="V761" t="str">
        <f t="shared" si="95"/>
        <v>electric music</v>
      </c>
    </row>
    <row r="762" spans="1:22" x14ac:dyDescent="0.25">
      <c r="A762">
        <v>760</v>
      </c>
      <c r="B762" t="s">
        <v>1556</v>
      </c>
      <c r="C762" s="2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t="str">
        <f t="shared" si="88"/>
        <v>011:  45,000 to 49,999</v>
      </c>
      <c r="P762">
        <f t="shared" si="89"/>
        <v>34.351966873706004</v>
      </c>
      <c r="Q762">
        <f t="shared" si="90"/>
        <v>79.009523809523813</v>
      </c>
      <c r="R762" s="3">
        <f t="shared" si="91"/>
        <v>43678.208333333328</v>
      </c>
      <c r="S762" s="3">
        <f t="shared" si="92"/>
        <v>43707.208333333328</v>
      </c>
      <c r="T762" s="56">
        <f t="shared" si="93"/>
        <v>29</v>
      </c>
      <c r="U762" t="str">
        <f t="shared" si="94"/>
        <v>games</v>
      </c>
      <c r="V762" t="str">
        <f t="shared" si="95"/>
        <v>video games</v>
      </c>
    </row>
    <row r="763" spans="1:22" x14ac:dyDescent="0.25">
      <c r="A763">
        <v>761</v>
      </c>
      <c r="B763" t="s">
        <v>1558</v>
      </c>
      <c r="C763" s="2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t="str">
        <f t="shared" si="88"/>
        <v>02:  1,000 to 4,999</v>
      </c>
      <c r="P763">
        <f t="shared" si="89"/>
        <v>655.4545454545455</v>
      </c>
      <c r="Q763">
        <f t="shared" si="90"/>
        <v>86.867469879518069</v>
      </c>
      <c r="R763" s="3">
        <f t="shared" si="91"/>
        <v>42938.208333333328</v>
      </c>
      <c r="S763" s="3">
        <f t="shared" si="92"/>
        <v>42943.208333333328</v>
      </c>
      <c r="T763" s="56">
        <f t="shared" si="93"/>
        <v>5</v>
      </c>
      <c r="U763" t="str">
        <f t="shared" si="94"/>
        <v>music</v>
      </c>
      <c r="V763" t="str">
        <f t="shared" si="95"/>
        <v>rock</v>
      </c>
    </row>
    <row r="764" spans="1:22" x14ac:dyDescent="0.25">
      <c r="A764">
        <v>762</v>
      </c>
      <c r="B764" t="s">
        <v>668</v>
      </c>
      <c r="C764" s="2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t="str">
        <f t="shared" si="88"/>
        <v>02:  1,000 to 4,999</v>
      </c>
      <c r="P764">
        <f t="shared" si="89"/>
        <v>177.25714285714284</v>
      </c>
      <c r="Q764">
        <f t="shared" si="90"/>
        <v>62.04</v>
      </c>
      <c r="R764" s="3">
        <f t="shared" si="91"/>
        <v>41241.25</v>
      </c>
      <c r="S764" s="3">
        <f t="shared" si="92"/>
        <v>41252.25</v>
      </c>
      <c r="T764" s="56">
        <f t="shared" si="93"/>
        <v>11</v>
      </c>
      <c r="U764" t="str">
        <f t="shared" si="94"/>
        <v>music</v>
      </c>
      <c r="V764" t="str">
        <f t="shared" si="95"/>
        <v>jazz</v>
      </c>
    </row>
    <row r="765" spans="1:22" x14ac:dyDescent="0.25">
      <c r="A765">
        <v>763</v>
      </c>
      <c r="B765" t="s">
        <v>1561</v>
      </c>
      <c r="C765" s="2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t="str">
        <f t="shared" si="88"/>
        <v>03:  5,000 to 9,999</v>
      </c>
      <c r="P765">
        <f t="shared" si="89"/>
        <v>113.17857142857144</v>
      </c>
      <c r="Q765">
        <f t="shared" si="90"/>
        <v>26.970212765957445</v>
      </c>
      <c r="R765" s="3">
        <f t="shared" si="91"/>
        <v>41037.208333333336</v>
      </c>
      <c r="S765" s="3">
        <f t="shared" si="92"/>
        <v>41072.208333333336</v>
      </c>
      <c r="T765" s="56">
        <f t="shared" si="93"/>
        <v>35</v>
      </c>
      <c r="U765" t="str">
        <f t="shared" si="94"/>
        <v>theater</v>
      </c>
      <c r="V765" t="str">
        <f t="shared" si="95"/>
        <v>plays</v>
      </c>
    </row>
    <row r="766" spans="1:22" ht="31.5" x14ac:dyDescent="0.25">
      <c r="A766">
        <v>764</v>
      </c>
      <c r="B766" t="s">
        <v>1563</v>
      </c>
      <c r="C766" s="2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t="str">
        <f t="shared" si="88"/>
        <v>02:  1,000 to 4,999</v>
      </c>
      <c r="P766">
        <f t="shared" si="89"/>
        <v>728.18181818181824</v>
      </c>
      <c r="Q766">
        <f t="shared" si="90"/>
        <v>54.121621621621621</v>
      </c>
      <c r="R766" s="3">
        <f t="shared" si="91"/>
        <v>40676.208333333336</v>
      </c>
      <c r="S766" s="3">
        <f t="shared" si="92"/>
        <v>40684.208333333336</v>
      </c>
      <c r="T766" s="56">
        <f t="shared" si="93"/>
        <v>8</v>
      </c>
      <c r="U766" t="str">
        <f t="shared" si="94"/>
        <v>music</v>
      </c>
      <c r="V766" t="str">
        <f t="shared" si="95"/>
        <v>rock</v>
      </c>
    </row>
    <row r="767" spans="1:22" x14ac:dyDescent="0.25">
      <c r="A767">
        <v>765</v>
      </c>
      <c r="B767" t="s">
        <v>1565</v>
      </c>
      <c r="C767" s="2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t="str">
        <f t="shared" si="88"/>
        <v>02:  1,000 to 4,999</v>
      </c>
      <c r="P767">
        <f t="shared" si="89"/>
        <v>208.33333333333334</v>
      </c>
      <c r="Q767">
        <f t="shared" si="90"/>
        <v>41.035353535353536</v>
      </c>
      <c r="R767" s="3">
        <f t="shared" si="91"/>
        <v>42840.208333333328</v>
      </c>
      <c r="S767" s="3">
        <f t="shared" si="92"/>
        <v>42865.208333333328</v>
      </c>
      <c r="T767" s="56">
        <f t="shared" si="93"/>
        <v>25</v>
      </c>
      <c r="U767" t="str">
        <f t="shared" si="94"/>
        <v>music</v>
      </c>
      <c r="V767" t="str">
        <f t="shared" si="95"/>
        <v>indie rock</v>
      </c>
    </row>
    <row r="768" spans="1:22" ht="31.5" x14ac:dyDescent="0.25">
      <c r="A768">
        <v>766</v>
      </c>
      <c r="B768" t="s">
        <v>1567</v>
      </c>
      <c r="C768" s="2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t="str">
        <f t="shared" si="88"/>
        <v>010:  40,000 to 44,999</v>
      </c>
      <c r="P768">
        <f t="shared" si="89"/>
        <v>31.171232876712331</v>
      </c>
      <c r="Q768">
        <f t="shared" si="90"/>
        <v>55.052419354838712</v>
      </c>
      <c r="R768" s="3">
        <f t="shared" si="91"/>
        <v>43362.208333333328</v>
      </c>
      <c r="S768" s="3">
        <f t="shared" si="92"/>
        <v>43363.208333333328</v>
      </c>
      <c r="T768" s="56">
        <f t="shared" si="93"/>
        <v>1</v>
      </c>
      <c r="U768" t="str">
        <f t="shared" si="94"/>
        <v>film &amp; video</v>
      </c>
      <c r="V768" t="str">
        <f t="shared" si="95"/>
        <v>science fiction</v>
      </c>
    </row>
    <row r="769" spans="1:22" x14ac:dyDescent="0.25">
      <c r="A769">
        <v>767</v>
      </c>
      <c r="B769" t="s">
        <v>1569</v>
      </c>
      <c r="C769" s="2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t="str">
        <f t="shared" si="88"/>
        <v>012:  &gt; 50,000</v>
      </c>
      <c r="P769">
        <f t="shared" si="89"/>
        <v>56.967078189300416</v>
      </c>
      <c r="Q769">
        <f t="shared" si="90"/>
        <v>107.93762183235867</v>
      </c>
      <c r="R769" s="3">
        <f t="shared" si="91"/>
        <v>42283.208333333328</v>
      </c>
      <c r="S769" s="3">
        <f t="shared" si="92"/>
        <v>42328.25</v>
      </c>
      <c r="T769" s="56">
        <f t="shared" si="93"/>
        <v>45</v>
      </c>
      <c r="U769" t="str">
        <f t="shared" si="94"/>
        <v>publishing</v>
      </c>
      <c r="V769" t="str">
        <f t="shared" si="95"/>
        <v>translations</v>
      </c>
    </row>
    <row r="770" spans="1:22" x14ac:dyDescent="0.25">
      <c r="A770">
        <v>768</v>
      </c>
      <c r="B770" t="s">
        <v>1571</v>
      </c>
      <c r="C770" s="2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t="str">
        <f t="shared" si="88"/>
        <v>02:  1,000 to 4,999</v>
      </c>
      <c r="P770">
        <f t="shared" si="89"/>
        <v>231</v>
      </c>
      <c r="Q770">
        <f t="shared" si="90"/>
        <v>73.92</v>
      </c>
      <c r="R770" s="3">
        <f t="shared" si="91"/>
        <v>41619.25</v>
      </c>
      <c r="S770" s="3">
        <f t="shared" si="92"/>
        <v>41634.25</v>
      </c>
      <c r="T770" s="56">
        <f t="shared" si="93"/>
        <v>15</v>
      </c>
      <c r="U770" t="str">
        <f t="shared" si="94"/>
        <v>theater</v>
      </c>
      <c r="V770" t="str">
        <f t="shared" si="95"/>
        <v>plays</v>
      </c>
    </row>
    <row r="771" spans="1:22" x14ac:dyDescent="0.25">
      <c r="A771">
        <v>769</v>
      </c>
      <c r="B771" t="s">
        <v>1573</v>
      </c>
      <c r="C771" s="2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t="str">
        <f t="shared" ref="O771:O834" si="96">IF(D771&lt;1000,"01:  &lt;1,000",
IF(D771&lt;=4999,"02:  1,000 to 4,999",
IF(D771&lt;=9999,"03:  5,000 to 9,999",
IF(D771&lt;=14999,"04:  10,000 to 14,999",
IF(D771&lt;=19999,"05:  15,000 to 19,999",
IF(D771&lt;=24999,"06:  20,000 to 24,999",
IF(D771&lt;=29999,"07:  25,000 to 29,999",
IF(D771&lt;=34999,"08:  30,000 to 34,999",
IF(D771&lt;=39999,"09:  35,000 to 39,999",
IF(D771&lt;=44999,"010:  40,000 to 44,999",
IF(D771&lt;=49999,"011:  45,000 to 49,999",
"012:  &gt; 50,000")))))))))))</f>
        <v>012:  &gt; 50,000</v>
      </c>
      <c r="P771">
        <f t="shared" ref="P771:P834" si="97">IFERROR((E771/D771)*100,"NA")</f>
        <v>86.867834394904463</v>
      </c>
      <c r="Q771">
        <f t="shared" ref="Q771:Q834" si="98">IFERROR(E771/G771,"NA")</f>
        <v>31.995894428152493</v>
      </c>
      <c r="R771" s="3">
        <f t="shared" ref="R771:R834" si="99">(J771/86400)+DATE(1970,1,1)</f>
        <v>41501.208333333336</v>
      </c>
      <c r="S771" s="3">
        <f t="shared" ref="S771:S834" si="100">(K771/86400)+DATE(1970,1,1)</f>
        <v>41527.208333333336</v>
      </c>
      <c r="T771" s="56">
        <f t="shared" ref="T771:T834" si="101">_xlfn.DAYS(S771,R771)</f>
        <v>26</v>
      </c>
      <c r="U771" t="str">
        <f t="shared" ref="U771:U834" si="102">LEFT(N771,SEARCH("/",N771)-1)</f>
        <v>games</v>
      </c>
      <c r="V771" t="str">
        <f t="shared" ref="V771:V834" si="103">RIGHT(N771,LEN(N771)-SEARCH("/",N771))</f>
        <v>video games</v>
      </c>
    </row>
    <row r="772" spans="1:22" x14ac:dyDescent="0.25">
      <c r="A772">
        <v>770</v>
      </c>
      <c r="B772" t="s">
        <v>1575</v>
      </c>
      <c r="C772" s="2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t="str">
        <f t="shared" si="96"/>
        <v>02:  1,000 to 4,999</v>
      </c>
      <c r="P772">
        <f t="shared" si="97"/>
        <v>270.74418604651163</v>
      </c>
      <c r="Q772">
        <f t="shared" si="98"/>
        <v>53.898148148148145</v>
      </c>
      <c r="R772" s="3">
        <f t="shared" si="99"/>
        <v>41743.208333333336</v>
      </c>
      <c r="S772" s="3">
        <f t="shared" si="100"/>
        <v>41750.208333333336</v>
      </c>
      <c r="T772" s="56">
        <f t="shared" si="101"/>
        <v>7</v>
      </c>
      <c r="U772" t="str">
        <f t="shared" si="102"/>
        <v>theater</v>
      </c>
      <c r="V772" t="str">
        <f t="shared" si="103"/>
        <v>plays</v>
      </c>
    </row>
    <row r="773" spans="1:22" x14ac:dyDescent="0.25">
      <c r="A773">
        <v>771</v>
      </c>
      <c r="B773" t="s">
        <v>1577</v>
      </c>
      <c r="C773" s="2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t="str">
        <f t="shared" si="96"/>
        <v>03:  5,000 to 9,999</v>
      </c>
      <c r="P773">
        <f t="shared" si="97"/>
        <v>49.446428571428569</v>
      </c>
      <c r="Q773">
        <f t="shared" si="98"/>
        <v>106.5</v>
      </c>
      <c r="R773" s="3">
        <f t="shared" si="99"/>
        <v>43491.25</v>
      </c>
      <c r="S773" s="3">
        <f t="shared" si="100"/>
        <v>43518.25</v>
      </c>
      <c r="T773" s="56">
        <f t="shared" si="101"/>
        <v>27</v>
      </c>
      <c r="U773" t="str">
        <f t="shared" si="102"/>
        <v>theater</v>
      </c>
      <c r="V773" t="str">
        <f t="shared" si="103"/>
        <v>plays</v>
      </c>
    </row>
    <row r="774" spans="1:22" x14ac:dyDescent="0.25">
      <c r="A774">
        <v>772</v>
      </c>
      <c r="B774" t="s">
        <v>1579</v>
      </c>
      <c r="C774" s="2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t="str">
        <f t="shared" si="96"/>
        <v>012:  &gt; 50,000</v>
      </c>
      <c r="P774">
        <f t="shared" si="97"/>
        <v>113.3596256684492</v>
      </c>
      <c r="Q774">
        <f t="shared" si="98"/>
        <v>32.999805409612762</v>
      </c>
      <c r="R774" s="3">
        <f t="shared" si="99"/>
        <v>43505.25</v>
      </c>
      <c r="S774" s="3">
        <f t="shared" si="100"/>
        <v>43509.25</v>
      </c>
      <c r="T774" s="56">
        <f t="shared" si="101"/>
        <v>4</v>
      </c>
      <c r="U774" t="str">
        <f t="shared" si="102"/>
        <v>music</v>
      </c>
      <c r="V774" t="str">
        <f t="shared" si="103"/>
        <v>indie rock</v>
      </c>
    </row>
    <row r="775" spans="1:22" x14ac:dyDescent="0.25">
      <c r="A775">
        <v>773</v>
      </c>
      <c r="B775" t="s">
        <v>1581</v>
      </c>
      <c r="C775" s="2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t="str">
        <f t="shared" si="96"/>
        <v>012:  &gt; 50,000</v>
      </c>
      <c r="P775">
        <f t="shared" si="97"/>
        <v>190.55555555555554</v>
      </c>
      <c r="Q775">
        <f t="shared" si="98"/>
        <v>43.00254993625159</v>
      </c>
      <c r="R775" s="3">
        <f t="shared" si="99"/>
        <v>42838.208333333328</v>
      </c>
      <c r="S775" s="3">
        <f t="shared" si="100"/>
        <v>42848.208333333328</v>
      </c>
      <c r="T775" s="56">
        <f t="shared" si="101"/>
        <v>10</v>
      </c>
      <c r="U775" t="str">
        <f t="shared" si="102"/>
        <v>theater</v>
      </c>
      <c r="V775" t="str">
        <f t="shared" si="103"/>
        <v>plays</v>
      </c>
    </row>
    <row r="776" spans="1:22" x14ac:dyDescent="0.25">
      <c r="A776">
        <v>774</v>
      </c>
      <c r="B776" t="s">
        <v>1583</v>
      </c>
      <c r="C776" s="2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t="str">
        <f t="shared" si="96"/>
        <v>03:  5,000 to 9,999</v>
      </c>
      <c r="P776">
        <f t="shared" si="97"/>
        <v>135.5</v>
      </c>
      <c r="Q776">
        <f t="shared" si="98"/>
        <v>86.858974358974365</v>
      </c>
      <c r="R776" s="3">
        <f t="shared" si="99"/>
        <v>42513.208333333328</v>
      </c>
      <c r="S776" s="3">
        <f t="shared" si="100"/>
        <v>42554.208333333328</v>
      </c>
      <c r="T776" s="56">
        <f t="shared" si="101"/>
        <v>41</v>
      </c>
      <c r="U776" t="str">
        <f t="shared" si="102"/>
        <v>technology</v>
      </c>
      <c r="V776" t="str">
        <f t="shared" si="103"/>
        <v>web</v>
      </c>
    </row>
    <row r="777" spans="1:22" ht="31.5" x14ac:dyDescent="0.25">
      <c r="A777">
        <v>775</v>
      </c>
      <c r="B777" t="s">
        <v>1585</v>
      </c>
      <c r="C777" s="2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t="str">
        <f t="shared" si="96"/>
        <v>03:  5,000 to 9,999</v>
      </c>
      <c r="P777">
        <f t="shared" si="97"/>
        <v>10.297872340425531</v>
      </c>
      <c r="Q777">
        <f t="shared" si="98"/>
        <v>96.8</v>
      </c>
      <c r="R777" s="3">
        <f t="shared" si="99"/>
        <v>41949.25</v>
      </c>
      <c r="S777" s="3">
        <f t="shared" si="100"/>
        <v>41959.25</v>
      </c>
      <c r="T777" s="56">
        <f t="shared" si="101"/>
        <v>10</v>
      </c>
      <c r="U777" t="str">
        <f t="shared" si="102"/>
        <v>music</v>
      </c>
      <c r="V777" t="str">
        <f t="shared" si="103"/>
        <v>rock</v>
      </c>
    </row>
    <row r="778" spans="1:22" x14ac:dyDescent="0.25">
      <c r="A778">
        <v>776</v>
      </c>
      <c r="B778" t="s">
        <v>1587</v>
      </c>
      <c r="C778" s="2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t="str">
        <f t="shared" si="96"/>
        <v>012:  &gt; 50,000</v>
      </c>
      <c r="P778">
        <f t="shared" si="97"/>
        <v>65.544223826714799</v>
      </c>
      <c r="Q778">
        <f t="shared" si="98"/>
        <v>32.995456610631528</v>
      </c>
      <c r="R778" s="3">
        <f t="shared" si="99"/>
        <v>43650.208333333328</v>
      </c>
      <c r="S778" s="3">
        <f t="shared" si="100"/>
        <v>43668.208333333328</v>
      </c>
      <c r="T778" s="56">
        <f t="shared" si="101"/>
        <v>18</v>
      </c>
      <c r="U778" t="str">
        <f t="shared" si="102"/>
        <v>theater</v>
      </c>
      <c r="V778" t="str">
        <f t="shared" si="103"/>
        <v>plays</v>
      </c>
    </row>
    <row r="779" spans="1:22" x14ac:dyDescent="0.25">
      <c r="A779">
        <v>777</v>
      </c>
      <c r="B779" t="s">
        <v>1589</v>
      </c>
      <c r="C779" s="2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t="str">
        <f t="shared" si="96"/>
        <v>012:  &gt; 50,000</v>
      </c>
      <c r="P779">
        <f t="shared" si="97"/>
        <v>49.026652452025587</v>
      </c>
      <c r="Q779">
        <f t="shared" si="98"/>
        <v>68.028106508875737</v>
      </c>
      <c r="R779" s="3">
        <f t="shared" si="99"/>
        <v>40809.208333333336</v>
      </c>
      <c r="S779" s="3">
        <f t="shared" si="100"/>
        <v>40838.208333333336</v>
      </c>
      <c r="T779" s="56">
        <f t="shared" si="101"/>
        <v>29</v>
      </c>
      <c r="U779" t="str">
        <f t="shared" si="102"/>
        <v>theater</v>
      </c>
      <c r="V779" t="str">
        <f t="shared" si="103"/>
        <v>plays</v>
      </c>
    </row>
    <row r="780" spans="1:22" x14ac:dyDescent="0.25">
      <c r="A780">
        <v>778</v>
      </c>
      <c r="B780" t="s">
        <v>1591</v>
      </c>
      <c r="C780" s="2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t="str">
        <f t="shared" si="96"/>
        <v>02:  1,000 to 4,999</v>
      </c>
      <c r="P780">
        <f t="shared" si="97"/>
        <v>787.92307692307691</v>
      </c>
      <c r="Q780">
        <f t="shared" si="98"/>
        <v>58.867816091954026</v>
      </c>
      <c r="R780" s="3">
        <f t="shared" si="99"/>
        <v>40768.208333333336</v>
      </c>
      <c r="S780" s="3">
        <f t="shared" si="100"/>
        <v>40773.208333333336</v>
      </c>
      <c r="T780" s="56">
        <f t="shared" si="101"/>
        <v>5</v>
      </c>
      <c r="U780" t="str">
        <f t="shared" si="102"/>
        <v>film &amp; video</v>
      </c>
      <c r="V780" t="str">
        <f t="shared" si="103"/>
        <v>animation</v>
      </c>
    </row>
    <row r="781" spans="1:22" x14ac:dyDescent="0.25">
      <c r="A781">
        <v>779</v>
      </c>
      <c r="B781" t="s">
        <v>1593</v>
      </c>
      <c r="C781" s="2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t="str">
        <f t="shared" si="96"/>
        <v>012:  &gt; 50,000</v>
      </c>
      <c r="P781">
        <f t="shared" si="97"/>
        <v>80.306347746090154</v>
      </c>
      <c r="Q781">
        <f t="shared" si="98"/>
        <v>105.04572803850782</v>
      </c>
      <c r="R781" s="3">
        <f t="shared" si="99"/>
        <v>42230.208333333328</v>
      </c>
      <c r="S781" s="3">
        <f t="shared" si="100"/>
        <v>42239.208333333328</v>
      </c>
      <c r="T781" s="56">
        <f t="shared" si="101"/>
        <v>9</v>
      </c>
      <c r="U781" t="str">
        <f t="shared" si="102"/>
        <v>theater</v>
      </c>
      <c r="V781" t="str">
        <f t="shared" si="103"/>
        <v>plays</v>
      </c>
    </row>
    <row r="782" spans="1:22" x14ac:dyDescent="0.25">
      <c r="A782">
        <v>780</v>
      </c>
      <c r="B782" t="s">
        <v>1595</v>
      </c>
      <c r="C782" s="2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t="str">
        <f t="shared" si="96"/>
        <v>03:  5,000 to 9,999</v>
      </c>
      <c r="P782">
        <f t="shared" si="97"/>
        <v>106.29411764705883</v>
      </c>
      <c r="Q782">
        <f t="shared" si="98"/>
        <v>33.054878048780488</v>
      </c>
      <c r="R782" s="3">
        <f t="shared" si="99"/>
        <v>42573.208333333328</v>
      </c>
      <c r="S782" s="3">
        <f t="shared" si="100"/>
        <v>42592.208333333328</v>
      </c>
      <c r="T782" s="56">
        <f t="shared" si="101"/>
        <v>19</v>
      </c>
      <c r="U782" t="str">
        <f t="shared" si="102"/>
        <v>film &amp; video</v>
      </c>
      <c r="V782" t="str">
        <f t="shared" si="103"/>
        <v>drama</v>
      </c>
    </row>
    <row r="783" spans="1:22" x14ac:dyDescent="0.25">
      <c r="A783">
        <v>781</v>
      </c>
      <c r="B783" t="s">
        <v>1597</v>
      </c>
      <c r="C783" s="2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t="str">
        <f t="shared" si="96"/>
        <v>03:  5,000 to 9,999</v>
      </c>
      <c r="P783">
        <f t="shared" si="97"/>
        <v>50.735632183908038</v>
      </c>
      <c r="Q783">
        <f t="shared" si="98"/>
        <v>78.821428571428569</v>
      </c>
      <c r="R783" s="3">
        <f t="shared" si="99"/>
        <v>40482.208333333336</v>
      </c>
      <c r="S783" s="3">
        <f t="shared" si="100"/>
        <v>40533.25</v>
      </c>
      <c r="T783" s="56">
        <f t="shared" si="101"/>
        <v>51</v>
      </c>
      <c r="U783" t="str">
        <f t="shared" si="102"/>
        <v>theater</v>
      </c>
      <c r="V783" t="str">
        <f t="shared" si="103"/>
        <v>plays</v>
      </c>
    </row>
    <row r="784" spans="1:22" x14ac:dyDescent="0.25">
      <c r="A784">
        <v>782</v>
      </c>
      <c r="B784" t="s">
        <v>1599</v>
      </c>
      <c r="C784" s="2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t="str">
        <f t="shared" si="96"/>
        <v>03:  5,000 to 9,999</v>
      </c>
      <c r="P784">
        <f t="shared" si="97"/>
        <v>215.31372549019611</v>
      </c>
      <c r="Q784">
        <f t="shared" si="98"/>
        <v>68.204968944099377</v>
      </c>
      <c r="R784" s="3">
        <f t="shared" si="99"/>
        <v>40603.25</v>
      </c>
      <c r="S784" s="3">
        <f t="shared" si="100"/>
        <v>40631.208333333336</v>
      </c>
      <c r="T784" s="56">
        <f t="shared" si="101"/>
        <v>28</v>
      </c>
      <c r="U784" t="str">
        <f t="shared" si="102"/>
        <v>film &amp; video</v>
      </c>
      <c r="V784" t="str">
        <f t="shared" si="103"/>
        <v>animation</v>
      </c>
    </row>
    <row r="785" spans="1:22" x14ac:dyDescent="0.25">
      <c r="A785">
        <v>783</v>
      </c>
      <c r="B785" t="s">
        <v>1601</v>
      </c>
      <c r="C785" s="2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t="str">
        <f t="shared" si="96"/>
        <v>03:  5,000 to 9,999</v>
      </c>
      <c r="P785">
        <f t="shared" si="97"/>
        <v>141.22972972972974</v>
      </c>
      <c r="Q785">
        <f t="shared" si="98"/>
        <v>75.731884057971016</v>
      </c>
      <c r="R785" s="3">
        <f t="shared" si="99"/>
        <v>41625.25</v>
      </c>
      <c r="S785" s="3">
        <f t="shared" si="100"/>
        <v>41632.25</v>
      </c>
      <c r="T785" s="56">
        <f t="shared" si="101"/>
        <v>7</v>
      </c>
      <c r="U785" t="str">
        <f t="shared" si="102"/>
        <v>music</v>
      </c>
      <c r="V785" t="str">
        <f t="shared" si="103"/>
        <v>rock</v>
      </c>
    </row>
    <row r="786" spans="1:22" x14ac:dyDescent="0.25">
      <c r="A786">
        <v>784</v>
      </c>
      <c r="B786" t="s">
        <v>1603</v>
      </c>
      <c r="C786" s="2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t="str">
        <f t="shared" si="96"/>
        <v>012:  &gt; 50,000</v>
      </c>
      <c r="P786">
        <f t="shared" si="97"/>
        <v>115.33745781777279</v>
      </c>
      <c r="Q786">
        <f t="shared" si="98"/>
        <v>30.996070133010882</v>
      </c>
      <c r="R786" s="3">
        <f t="shared" si="99"/>
        <v>42435.25</v>
      </c>
      <c r="S786" s="3">
        <f t="shared" si="100"/>
        <v>42446.208333333328</v>
      </c>
      <c r="T786" s="56">
        <f t="shared" si="101"/>
        <v>11</v>
      </c>
      <c r="U786" t="str">
        <f t="shared" si="102"/>
        <v>technology</v>
      </c>
      <c r="V786" t="str">
        <f t="shared" si="103"/>
        <v>web</v>
      </c>
    </row>
    <row r="787" spans="1:22" ht="31.5" x14ac:dyDescent="0.25">
      <c r="A787">
        <v>785</v>
      </c>
      <c r="B787" t="s">
        <v>1605</v>
      </c>
      <c r="C787" s="2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t="str">
        <f t="shared" si="96"/>
        <v>03:  5,000 to 9,999</v>
      </c>
      <c r="P787">
        <f t="shared" si="97"/>
        <v>193.11940298507463</v>
      </c>
      <c r="Q787">
        <f t="shared" si="98"/>
        <v>101.88188976377953</v>
      </c>
      <c r="R787" s="3">
        <f t="shared" si="99"/>
        <v>43582.208333333328</v>
      </c>
      <c r="S787" s="3">
        <f t="shared" si="100"/>
        <v>43616.208333333328</v>
      </c>
      <c r="T787" s="56">
        <f t="shared" si="101"/>
        <v>34</v>
      </c>
      <c r="U787" t="str">
        <f t="shared" si="102"/>
        <v>film &amp; video</v>
      </c>
      <c r="V787" t="str">
        <f t="shared" si="103"/>
        <v>animation</v>
      </c>
    </row>
    <row r="788" spans="1:22" x14ac:dyDescent="0.25">
      <c r="A788">
        <v>786</v>
      </c>
      <c r="B788" t="s">
        <v>1607</v>
      </c>
      <c r="C788" s="2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t="str">
        <f t="shared" si="96"/>
        <v>02:  1,000 to 4,999</v>
      </c>
      <c r="P788">
        <f t="shared" si="97"/>
        <v>729.73333333333335</v>
      </c>
      <c r="Q788">
        <f t="shared" si="98"/>
        <v>52.879227053140099</v>
      </c>
      <c r="R788" s="3">
        <f t="shared" si="99"/>
        <v>43186.208333333328</v>
      </c>
      <c r="S788" s="3">
        <f t="shared" si="100"/>
        <v>43193.208333333328</v>
      </c>
      <c r="T788" s="56">
        <f t="shared" si="101"/>
        <v>7</v>
      </c>
      <c r="U788" t="str">
        <f t="shared" si="102"/>
        <v>music</v>
      </c>
      <c r="V788" t="str">
        <f t="shared" si="103"/>
        <v>jazz</v>
      </c>
    </row>
    <row r="789" spans="1:22" x14ac:dyDescent="0.25">
      <c r="A789">
        <v>787</v>
      </c>
      <c r="B789" t="s">
        <v>1609</v>
      </c>
      <c r="C789" s="2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t="str">
        <f t="shared" si="96"/>
        <v>012:  &gt; 50,000</v>
      </c>
      <c r="P789">
        <f t="shared" si="97"/>
        <v>99.66339869281046</v>
      </c>
      <c r="Q789">
        <f t="shared" si="98"/>
        <v>71.005820721769496</v>
      </c>
      <c r="R789" s="3">
        <f t="shared" si="99"/>
        <v>40684.208333333336</v>
      </c>
      <c r="S789" s="3">
        <f t="shared" si="100"/>
        <v>40693.208333333336</v>
      </c>
      <c r="T789" s="56">
        <f t="shared" si="101"/>
        <v>9</v>
      </c>
      <c r="U789" t="str">
        <f t="shared" si="102"/>
        <v>music</v>
      </c>
      <c r="V789" t="str">
        <f t="shared" si="103"/>
        <v>rock</v>
      </c>
    </row>
    <row r="790" spans="1:22" x14ac:dyDescent="0.25">
      <c r="A790">
        <v>788</v>
      </c>
      <c r="B790" t="s">
        <v>1611</v>
      </c>
      <c r="C790" s="2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t="str">
        <f t="shared" si="96"/>
        <v>02:  1,000 to 4,999</v>
      </c>
      <c r="P790">
        <f t="shared" si="97"/>
        <v>88.166666666666671</v>
      </c>
      <c r="Q790">
        <f t="shared" si="98"/>
        <v>102.38709677419355</v>
      </c>
      <c r="R790" s="3">
        <f t="shared" si="99"/>
        <v>41202.208333333336</v>
      </c>
      <c r="S790" s="3">
        <f t="shared" si="100"/>
        <v>41223.25</v>
      </c>
      <c r="T790" s="56">
        <f t="shared" si="101"/>
        <v>21</v>
      </c>
      <c r="U790" t="str">
        <f t="shared" si="102"/>
        <v>film &amp; video</v>
      </c>
      <c r="V790" t="str">
        <f t="shared" si="103"/>
        <v>animation</v>
      </c>
    </row>
    <row r="791" spans="1:22" x14ac:dyDescent="0.25">
      <c r="A791">
        <v>789</v>
      </c>
      <c r="B791" t="s">
        <v>1613</v>
      </c>
      <c r="C791" s="2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t="str">
        <f t="shared" si="96"/>
        <v>03:  5,000 to 9,999</v>
      </c>
      <c r="P791">
        <f t="shared" si="97"/>
        <v>37.233333333333334</v>
      </c>
      <c r="Q791">
        <f t="shared" si="98"/>
        <v>74.466666666666669</v>
      </c>
      <c r="R791" s="3">
        <f t="shared" si="99"/>
        <v>41786.208333333336</v>
      </c>
      <c r="S791" s="3">
        <f t="shared" si="100"/>
        <v>41823.208333333336</v>
      </c>
      <c r="T791" s="56">
        <f t="shared" si="101"/>
        <v>37</v>
      </c>
      <c r="U791" t="str">
        <f t="shared" si="102"/>
        <v>theater</v>
      </c>
      <c r="V791" t="str">
        <f t="shared" si="103"/>
        <v>plays</v>
      </c>
    </row>
    <row r="792" spans="1:22" x14ac:dyDescent="0.25">
      <c r="A792">
        <v>790</v>
      </c>
      <c r="B792" t="s">
        <v>1615</v>
      </c>
      <c r="C792" s="2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t="str">
        <f t="shared" si="96"/>
        <v>012:  &gt; 50,000</v>
      </c>
      <c r="P792">
        <f t="shared" si="97"/>
        <v>30.540075309306079</v>
      </c>
      <c r="Q792">
        <f t="shared" si="98"/>
        <v>51.009883198562441</v>
      </c>
      <c r="R792" s="3">
        <f t="shared" si="99"/>
        <v>40223.25</v>
      </c>
      <c r="S792" s="3">
        <f t="shared" si="100"/>
        <v>40229.25</v>
      </c>
      <c r="T792" s="56">
        <f t="shared" si="101"/>
        <v>6</v>
      </c>
      <c r="U792" t="str">
        <f t="shared" si="102"/>
        <v>theater</v>
      </c>
      <c r="V792" t="str">
        <f t="shared" si="103"/>
        <v>plays</v>
      </c>
    </row>
    <row r="793" spans="1:22" x14ac:dyDescent="0.25">
      <c r="A793">
        <v>791</v>
      </c>
      <c r="B793" t="s">
        <v>1617</v>
      </c>
      <c r="C793" s="2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t="str">
        <f t="shared" si="96"/>
        <v>02:  1,000 to 4,999</v>
      </c>
      <c r="P793">
        <f t="shared" si="97"/>
        <v>25.714285714285712</v>
      </c>
      <c r="Q793">
        <f t="shared" si="98"/>
        <v>90</v>
      </c>
      <c r="R793" s="3">
        <f t="shared" si="99"/>
        <v>42715.25</v>
      </c>
      <c r="S793" s="3">
        <f t="shared" si="100"/>
        <v>42731.25</v>
      </c>
      <c r="T793" s="56">
        <f t="shared" si="101"/>
        <v>16</v>
      </c>
      <c r="U793" t="str">
        <f t="shared" si="102"/>
        <v>food</v>
      </c>
      <c r="V793" t="str">
        <f t="shared" si="103"/>
        <v>food trucks</v>
      </c>
    </row>
    <row r="794" spans="1:22" x14ac:dyDescent="0.25">
      <c r="A794">
        <v>792</v>
      </c>
      <c r="B794" t="s">
        <v>1619</v>
      </c>
      <c r="C794" s="2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t="str">
        <f t="shared" si="96"/>
        <v>02:  1,000 to 4,999</v>
      </c>
      <c r="P794">
        <f t="shared" si="97"/>
        <v>34</v>
      </c>
      <c r="Q794">
        <f t="shared" si="98"/>
        <v>97.142857142857139</v>
      </c>
      <c r="R794" s="3">
        <f t="shared" si="99"/>
        <v>41451.208333333336</v>
      </c>
      <c r="S794" s="3">
        <f t="shared" si="100"/>
        <v>41479.208333333336</v>
      </c>
      <c r="T794" s="56">
        <f t="shared" si="101"/>
        <v>28</v>
      </c>
      <c r="U794" t="str">
        <f t="shared" si="102"/>
        <v>theater</v>
      </c>
      <c r="V794" t="str">
        <f t="shared" si="103"/>
        <v>plays</v>
      </c>
    </row>
    <row r="795" spans="1:22" x14ac:dyDescent="0.25">
      <c r="A795">
        <v>793</v>
      </c>
      <c r="B795" t="s">
        <v>1621</v>
      </c>
      <c r="C795" s="2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t="str">
        <f t="shared" si="96"/>
        <v>02:  1,000 to 4,999</v>
      </c>
      <c r="P795">
        <f t="shared" si="97"/>
        <v>1185.909090909091</v>
      </c>
      <c r="Q795">
        <f t="shared" si="98"/>
        <v>72.071823204419886</v>
      </c>
      <c r="R795" s="3">
        <f t="shared" si="99"/>
        <v>41450.208333333336</v>
      </c>
      <c r="S795" s="3">
        <f t="shared" si="100"/>
        <v>41454.208333333336</v>
      </c>
      <c r="T795" s="56">
        <f t="shared" si="101"/>
        <v>4</v>
      </c>
      <c r="U795" t="str">
        <f t="shared" si="102"/>
        <v>publishing</v>
      </c>
      <c r="V795" t="str">
        <f t="shared" si="103"/>
        <v>nonfiction</v>
      </c>
    </row>
    <row r="796" spans="1:22" x14ac:dyDescent="0.25">
      <c r="A796">
        <v>794</v>
      </c>
      <c r="B796" t="s">
        <v>1623</v>
      </c>
      <c r="C796" s="2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t="str">
        <f t="shared" si="96"/>
        <v>03:  5,000 to 9,999</v>
      </c>
      <c r="P796">
        <f t="shared" si="97"/>
        <v>125.39393939393939</v>
      </c>
      <c r="Q796">
        <f t="shared" si="98"/>
        <v>75.236363636363635</v>
      </c>
      <c r="R796" s="3">
        <f t="shared" si="99"/>
        <v>43091.25</v>
      </c>
      <c r="S796" s="3">
        <f t="shared" si="100"/>
        <v>43103.25</v>
      </c>
      <c r="T796" s="56">
        <f t="shared" si="101"/>
        <v>12</v>
      </c>
      <c r="U796" t="str">
        <f t="shared" si="102"/>
        <v>music</v>
      </c>
      <c r="V796" t="str">
        <f t="shared" si="103"/>
        <v>rock</v>
      </c>
    </row>
    <row r="797" spans="1:22" ht="31.5" x14ac:dyDescent="0.25">
      <c r="A797">
        <v>795</v>
      </c>
      <c r="B797" t="s">
        <v>1625</v>
      </c>
      <c r="C797" s="2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t="str">
        <f t="shared" si="96"/>
        <v>03:  5,000 to 9,999</v>
      </c>
      <c r="P797">
        <f t="shared" si="97"/>
        <v>14.394366197183098</v>
      </c>
      <c r="Q797">
        <f t="shared" si="98"/>
        <v>32.967741935483872</v>
      </c>
      <c r="R797" s="3">
        <f t="shared" si="99"/>
        <v>42675.208333333328</v>
      </c>
      <c r="S797" s="3">
        <f t="shared" si="100"/>
        <v>42678.208333333328</v>
      </c>
      <c r="T797" s="56">
        <f t="shared" si="101"/>
        <v>3</v>
      </c>
      <c r="U797" t="str">
        <f t="shared" si="102"/>
        <v>film &amp; video</v>
      </c>
      <c r="V797" t="str">
        <f t="shared" si="103"/>
        <v>drama</v>
      </c>
    </row>
    <row r="798" spans="1:22" x14ac:dyDescent="0.25">
      <c r="A798">
        <v>796</v>
      </c>
      <c r="B798" t="s">
        <v>1627</v>
      </c>
      <c r="C798" s="2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t="str">
        <f t="shared" si="96"/>
        <v>03:  5,000 to 9,999</v>
      </c>
      <c r="P798">
        <f t="shared" si="97"/>
        <v>54.807692307692314</v>
      </c>
      <c r="Q798">
        <f t="shared" si="98"/>
        <v>54.807692307692307</v>
      </c>
      <c r="R798" s="3">
        <f t="shared" si="99"/>
        <v>41859.208333333336</v>
      </c>
      <c r="S798" s="3">
        <f t="shared" si="100"/>
        <v>41866.208333333336</v>
      </c>
      <c r="T798" s="56">
        <f t="shared" si="101"/>
        <v>7</v>
      </c>
      <c r="U798" t="str">
        <f t="shared" si="102"/>
        <v>games</v>
      </c>
      <c r="V798" t="str">
        <f t="shared" si="103"/>
        <v>mobile games</v>
      </c>
    </row>
    <row r="799" spans="1:22" x14ac:dyDescent="0.25">
      <c r="A799">
        <v>797</v>
      </c>
      <c r="B799" t="s">
        <v>1629</v>
      </c>
      <c r="C799" s="2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t="str">
        <f t="shared" si="96"/>
        <v>03:  5,000 to 9,999</v>
      </c>
      <c r="P799">
        <f t="shared" si="97"/>
        <v>109.63157894736841</v>
      </c>
      <c r="Q799">
        <f t="shared" si="98"/>
        <v>45.037837837837834</v>
      </c>
      <c r="R799" s="3">
        <f t="shared" si="99"/>
        <v>43464.25</v>
      </c>
      <c r="S799" s="3">
        <f t="shared" si="100"/>
        <v>43487.25</v>
      </c>
      <c r="T799" s="56">
        <f t="shared" si="101"/>
        <v>23</v>
      </c>
      <c r="U799" t="str">
        <f t="shared" si="102"/>
        <v>technology</v>
      </c>
      <c r="V799" t="str">
        <f t="shared" si="103"/>
        <v>web</v>
      </c>
    </row>
    <row r="800" spans="1:22" x14ac:dyDescent="0.25">
      <c r="A800">
        <v>798</v>
      </c>
      <c r="B800" t="s">
        <v>1631</v>
      </c>
      <c r="C800" s="2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t="str">
        <f t="shared" si="96"/>
        <v>02:  1,000 to 4,999</v>
      </c>
      <c r="P800">
        <f t="shared" si="97"/>
        <v>188.47058823529412</v>
      </c>
      <c r="Q800">
        <f t="shared" si="98"/>
        <v>52.958677685950413</v>
      </c>
      <c r="R800" s="3">
        <f t="shared" si="99"/>
        <v>41060.208333333336</v>
      </c>
      <c r="S800" s="3">
        <f t="shared" si="100"/>
        <v>41088.208333333336</v>
      </c>
      <c r="T800" s="56">
        <f t="shared" si="101"/>
        <v>28</v>
      </c>
      <c r="U800" t="str">
        <f t="shared" si="102"/>
        <v>theater</v>
      </c>
      <c r="V800" t="str">
        <f t="shared" si="103"/>
        <v>plays</v>
      </c>
    </row>
    <row r="801" spans="1:22" x14ac:dyDescent="0.25">
      <c r="A801">
        <v>799</v>
      </c>
      <c r="B801" t="s">
        <v>1633</v>
      </c>
      <c r="C801" s="2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t="str">
        <f t="shared" si="96"/>
        <v>012:  &gt; 50,000</v>
      </c>
      <c r="P801">
        <f t="shared" si="97"/>
        <v>87.008284023668637</v>
      </c>
      <c r="Q801">
        <f t="shared" si="98"/>
        <v>60.017959183673469</v>
      </c>
      <c r="R801" s="3">
        <f t="shared" si="99"/>
        <v>42399.25</v>
      </c>
      <c r="S801" s="3">
        <f t="shared" si="100"/>
        <v>42403.25</v>
      </c>
      <c r="T801" s="56">
        <f t="shared" si="101"/>
        <v>4</v>
      </c>
      <c r="U801" t="str">
        <f t="shared" si="102"/>
        <v>theater</v>
      </c>
      <c r="V801" t="str">
        <f t="shared" si="103"/>
        <v>plays</v>
      </c>
    </row>
    <row r="802" spans="1:22" x14ac:dyDescent="0.25">
      <c r="A802">
        <v>800</v>
      </c>
      <c r="B802" t="s">
        <v>1635</v>
      </c>
      <c r="C802" s="2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t="str">
        <f t="shared" si="96"/>
        <v>01:  &lt;1,000</v>
      </c>
      <c r="P802">
        <f t="shared" si="97"/>
        <v>1</v>
      </c>
      <c r="Q802">
        <f t="shared" si="98"/>
        <v>1</v>
      </c>
      <c r="R802" s="3">
        <f t="shared" si="99"/>
        <v>42167.208333333328</v>
      </c>
      <c r="S802" s="3">
        <f t="shared" si="100"/>
        <v>42171.208333333328</v>
      </c>
      <c r="T802" s="56">
        <f t="shared" si="101"/>
        <v>4</v>
      </c>
      <c r="U802" t="str">
        <f t="shared" si="102"/>
        <v>music</v>
      </c>
      <c r="V802" t="str">
        <f t="shared" si="103"/>
        <v>rock</v>
      </c>
    </row>
    <row r="803" spans="1:22" x14ac:dyDescent="0.25">
      <c r="A803">
        <v>801</v>
      </c>
      <c r="B803" t="s">
        <v>1637</v>
      </c>
      <c r="C803" s="2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t="str">
        <f t="shared" si="96"/>
        <v>02:  1,000 to 4,999</v>
      </c>
      <c r="P803">
        <f t="shared" si="97"/>
        <v>202.9130434782609</v>
      </c>
      <c r="Q803">
        <f t="shared" si="98"/>
        <v>44.028301886792455</v>
      </c>
      <c r="R803" s="3">
        <f t="shared" si="99"/>
        <v>43830.25</v>
      </c>
      <c r="S803" s="3">
        <f t="shared" si="100"/>
        <v>43852.25</v>
      </c>
      <c r="T803" s="56">
        <f t="shared" si="101"/>
        <v>22</v>
      </c>
      <c r="U803" t="str">
        <f t="shared" si="102"/>
        <v>photography</v>
      </c>
      <c r="V803" t="str">
        <f t="shared" si="103"/>
        <v>photography books</v>
      </c>
    </row>
    <row r="804" spans="1:22" ht="31.5" x14ac:dyDescent="0.25">
      <c r="A804">
        <v>802</v>
      </c>
      <c r="B804" t="s">
        <v>1639</v>
      </c>
      <c r="C804" s="2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t="str">
        <f t="shared" si="96"/>
        <v>03:  5,000 to 9,999</v>
      </c>
      <c r="P804">
        <f t="shared" si="97"/>
        <v>197.03225806451613</v>
      </c>
      <c r="Q804">
        <f t="shared" si="98"/>
        <v>86.028169014084511</v>
      </c>
      <c r="R804" s="3">
        <f t="shared" si="99"/>
        <v>43650.208333333328</v>
      </c>
      <c r="S804" s="3">
        <f t="shared" si="100"/>
        <v>43652.208333333328</v>
      </c>
      <c r="T804" s="56">
        <f t="shared" si="101"/>
        <v>2</v>
      </c>
      <c r="U804" t="str">
        <f t="shared" si="102"/>
        <v>photography</v>
      </c>
      <c r="V804" t="str">
        <f t="shared" si="103"/>
        <v>photography books</v>
      </c>
    </row>
    <row r="805" spans="1:22" ht="31.5" x14ac:dyDescent="0.25">
      <c r="A805">
        <v>803</v>
      </c>
      <c r="B805" t="s">
        <v>1641</v>
      </c>
      <c r="C805" s="2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t="str">
        <f t="shared" si="96"/>
        <v>03:  5,000 to 9,999</v>
      </c>
      <c r="P805">
        <f t="shared" si="97"/>
        <v>107</v>
      </c>
      <c r="Q805">
        <f t="shared" si="98"/>
        <v>28.012875536480685</v>
      </c>
      <c r="R805" s="3">
        <f t="shared" si="99"/>
        <v>43492.25</v>
      </c>
      <c r="S805" s="3">
        <f t="shared" si="100"/>
        <v>43526.25</v>
      </c>
      <c r="T805" s="56">
        <f t="shared" si="101"/>
        <v>34</v>
      </c>
      <c r="U805" t="str">
        <f t="shared" si="102"/>
        <v>theater</v>
      </c>
      <c r="V805" t="str">
        <f t="shared" si="103"/>
        <v>plays</v>
      </c>
    </row>
    <row r="806" spans="1:22" x14ac:dyDescent="0.25">
      <c r="A806">
        <v>804</v>
      </c>
      <c r="B806" t="s">
        <v>1643</v>
      </c>
      <c r="C806" s="2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t="str">
        <f t="shared" si="96"/>
        <v>02:  1,000 to 4,999</v>
      </c>
      <c r="P806">
        <f t="shared" si="97"/>
        <v>268.73076923076923</v>
      </c>
      <c r="Q806">
        <f t="shared" si="98"/>
        <v>32.050458715596328</v>
      </c>
      <c r="R806" s="3">
        <f t="shared" si="99"/>
        <v>43102.25</v>
      </c>
      <c r="S806" s="3">
        <f t="shared" si="100"/>
        <v>43122.25</v>
      </c>
      <c r="T806" s="56">
        <f t="shared" si="101"/>
        <v>20</v>
      </c>
      <c r="U806" t="str">
        <f t="shared" si="102"/>
        <v>music</v>
      </c>
      <c r="V806" t="str">
        <f t="shared" si="103"/>
        <v>rock</v>
      </c>
    </row>
    <row r="807" spans="1:22" ht="31.5" x14ac:dyDescent="0.25">
      <c r="A807">
        <v>805</v>
      </c>
      <c r="B807" t="s">
        <v>1645</v>
      </c>
      <c r="C807" s="2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t="str">
        <f t="shared" si="96"/>
        <v>03:  5,000 to 9,999</v>
      </c>
      <c r="P807">
        <f t="shared" si="97"/>
        <v>50.845360824742272</v>
      </c>
      <c r="Q807">
        <f t="shared" si="98"/>
        <v>73.611940298507463</v>
      </c>
      <c r="R807" s="3">
        <f t="shared" si="99"/>
        <v>41958.25</v>
      </c>
      <c r="S807" s="3">
        <f t="shared" si="100"/>
        <v>42009.25</v>
      </c>
      <c r="T807" s="56">
        <f t="shared" si="101"/>
        <v>51</v>
      </c>
      <c r="U807" t="str">
        <f t="shared" si="102"/>
        <v>film &amp; video</v>
      </c>
      <c r="V807" t="str">
        <f t="shared" si="103"/>
        <v>documentary</v>
      </c>
    </row>
    <row r="808" spans="1:22" x14ac:dyDescent="0.25">
      <c r="A808">
        <v>806</v>
      </c>
      <c r="B808" t="s">
        <v>1647</v>
      </c>
      <c r="C808" s="2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t="str">
        <f t="shared" si="96"/>
        <v>01:  &lt;1,000</v>
      </c>
      <c r="P808">
        <f t="shared" si="97"/>
        <v>1180.2857142857142</v>
      </c>
      <c r="Q808">
        <f t="shared" si="98"/>
        <v>108.71052631578948</v>
      </c>
      <c r="R808" s="3">
        <f t="shared" si="99"/>
        <v>40973.25</v>
      </c>
      <c r="S808" s="3">
        <f t="shared" si="100"/>
        <v>40997.208333333336</v>
      </c>
      <c r="T808" s="56">
        <f t="shared" si="101"/>
        <v>24</v>
      </c>
      <c r="U808" t="str">
        <f t="shared" si="102"/>
        <v>film &amp; video</v>
      </c>
      <c r="V808" t="str">
        <f t="shared" si="103"/>
        <v>drama</v>
      </c>
    </row>
    <row r="809" spans="1:22" x14ac:dyDescent="0.25">
      <c r="A809">
        <v>807</v>
      </c>
      <c r="B809" t="s">
        <v>1649</v>
      </c>
      <c r="C809" s="2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t="str">
        <f t="shared" si="96"/>
        <v>01:  &lt;1,000</v>
      </c>
      <c r="P809">
        <f t="shared" si="97"/>
        <v>264</v>
      </c>
      <c r="Q809">
        <f t="shared" si="98"/>
        <v>42.97674418604651</v>
      </c>
      <c r="R809" s="3">
        <f t="shared" si="99"/>
        <v>43753.208333333328</v>
      </c>
      <c r="S809" s="3">
        <f t="shared" si="100"/>
        <v>43797.25</v>
      </c>
      <c r="T809" s="56">
        <f t="shared" si="101"/>
        <v>44</v>
      </c>
      <c r="U809" t="str">
        <f t="shared" si="102"/>
        <v>theater</v>
      </c>
      <c r="V809" t="str">
        <f t="shared" si="103"/>
        <v>plays</v>
      </c>
    </row>
    <row r="810" spans="1:22" x14ac:dyDescent="0.25">
      <c r="A810">
        <v>808</v>
      </c>
      <c r="B810" t="s">
        <v>1651</v>
      </c>
      <c r="C810" s="2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t="str">
        <f t="shared" si="96"/>
        <v>03:  5,000 to 9,999</v>
      </c>
      <c r="P810">
        <f t="shared" si="97"/>
        <v>30.44230769230769</v>
      </c>
      <c r="Q810">
        <f t="shared" si="98"/>
        <v>83.315789473684205</v>
      </c>
      <c r="R810" s="3">
        <f t="shared" si="99"/>
        <v>42507.208333333328</v>
      </c>
      <c r="S810" s="3">
        <f t="shared" si="100"/>
        <v>42524.208333333328</v>
      </c>
      <c r="T810" s="56">
        <f t="shared" si="101"/>
        <v>17</v>
      </c>
      <c r="U810" t="str">
        <f t="shared" si="102"/>
        <v>food</v>
      </c>
      <c r="V810" t="str">
        <f t="shared" si="103"/>
        <v>food trucks</v>
      </c>
    </row>
    <row r="811" spans="1:22" x14ac:dyDescent="0.25">
      <c r="A811">
        <v>809</v>
      </c>
      <c r="B811" t="s">
        <v>1599</v>
      </c>
      <c r="C811" s="2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t="str">
        <f t="shared" si="96"/>
        <v>012:  &gt; 50,000</v>
      </c>
      <c r="P811">
        <f t="shared" si="97"/>
        <v>62.880681818181813</v>
      </c>
      <c r="Q811">
        <f t="shared" si="98"/>
        <v>42</v>
      </c>
      <c r="R811" s="3">
        <f t="shared" si="99"/>
        <v>41135.208333333336</v>
      </c>
      <c r="S811" s="3">
        <f t="shared" si="100"/>
        <v>41136.208333333336</v>
      </c>
      <c r="T811" s="56">
        <f t="shared" si="101"/>
        <v>1</v>
      </c>
      <c r="U811" t="str">
        <f t="shared" si="102"/>
        <v>film &amp; video</v>
      </c>
      <c r="V811" t="str">
        <f t="shared" si="103"/>
        <v>documentary</v>
      </c>
    </row>
    <row r="812" spans="1:22" x14ac:dyDescent="0.25">
      <c r="A812">
        <v>810</v>
      </c>
      <c r="B812" t="s">
        <v>1654</v>
      </c>
      <c r="C812" s="2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t="str">
        <f t="shared" si="96"/>
        <v>03:  5,000 to 9,999</v>
      </c>
      <c r="P812">
        <f t="shared" si="97"/>
        <v>193.125</v>
      </c>
      <c r="Q812">
        <f t="shared" si="98"/>
        <v>55.927601809954751</v>
      </c>
      <c r="R812" s="3">
        <f t="shared" si="99"/>
        <v>43067.25</v>
      </c>
      <c r="S812" s="3">
        <f t="shared" si="100"/>
        <v>43077.25</v>
      </c>
      <c r="T812" s="56">
        <f t="shared" si="101"/>
        <v>10</v>
      </c>
      <c r="U812" t="str">
        <f t="shared" si="102"/>
        <v>theater</v>
      </c>
      <c r="V812" t="str">
        <f t="shared" si="103"/>
        <v>plays</v>
      </c>
    </row>
    <row r="813" spans="1:22" x14ac:dyDescent="0.25">
      <c r="A813">
        <v>811</v>
      </c>
      <c r="B813" t="s">
        <v>1656</v>
      </c>
      <c r="C813" s="2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t="str">
        <f t="shared" si="96"/>
        <v>012:  &gt; 50,000</v>
      </c>
      <c r="P813">
        <f t="shared" si="97"/>
        <v>77.102702702702715</v>
      </c>
      <c r="Q813">
        <f t="shared" si="98"/>
        <v>105.03681885125184</v>
      </c>
      <c r="R813" s="3">
        <f t="shared" si="99"/>
        <v>42378.25</v>
      </c>
      <c r="S813" s="3">
        <f t="shared" si="100"/>
        <v>42380.25</v>
      </c>
      <c r="T813" s="56">
        <f t="shared" si="101"/>
        <v>2</v>
      </c>
      <c r="U813" t="str">
        <f t="shared" si="102"/>
        <v>games</v>
      </c>
      <c r="V813" t="str">
        <f t="shared" si="103"/>
        <v>video games</v>
      </c>
    </row>
    <row r="814" spans="1:22" x14ac:dyDescent="0.25">
      <c r="A814">
        <v>812</v>
      </c>
      <c r="B814" t="s">
        <v>1658</v>
      </c>
      <c r="C814" s="2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t="str">
        <f t="shared" si="96"/>
        <v>012:  &gt; 50,000</v>
      </c>
      <c r="P814">
        <f t="shared" si="97"/>
        <v>225.52763819095478</v>
      </c>
      <c r="Q814">
        <f t="shared" si="98"/>
        <v>48</v>
      </c>
      <c r="R814" s="3">
        <f t="shared" si="99"/>
        <v>43206.208333333328</v>
      </c>
      <c r="S814" s="3">
        <f t="shared" si="100"/>
        <v>43211.208333333328</v>
      </c>
      <c r="T814" s="56">
        <f t="shared" si="101"/>
        <v>5</v>
      </c>
      <c r="U814" t="str">
        <f t="shared" si="102"/>
        <v>publishing</v>
      </c>
      <c r="V814" t="str">
        <f t="shared" si="103"/>
        <v>nonfiction</v>
      </c>
    </row>
    <row r="815" spans="1:22" x14ac:dyDescent="0.25">
      <c r="A815">
        <v>813</v>
      </c>
      <c r="B815" t="s">
        <v>1660</v>
      </c>
      <c r="C815" s="2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t="str">
        <f t="shared" si="96"/>
        <v>02:  1,000 to 4,999</v>
      </c>
      <c r="P815">
        <f t="shared" si="97"/>
        <v>239.40625</v>
      </c>
      <c r="Q815">
        <f t="shared" si="98"/>
        <v>112.66176470588235</v>
      </c>
      <c r="R815" s="3">
        <f t="shared" si="99"/>
        <v>41148.208333333336</v>
      </c>
      <c r="S815" s="3">
        <f t="shared" si="100"/>
        <v>41158.208333333336</v>
      </c>
      <c r="T815" s="56">
        <f t="shared" si="101"/>
        <v>10</v>
      </c>
      <c r="U815" t="str">
        <f t="shared" si="102"/>
        <v>games</v>
      </c>
      <c r="V815" t="str">
        <f t="shared" si="103"/>
        <v>video games</v>
      </c>
    </row>
    <row r="816" spans="1:22" x14ac:dyDescent="0.25">
      <c r="A816">
        <v>814</v>
      </c>
      <c r="B816" t="s">
        <v>1662</v>
      </c>
      <c r="C816" s="2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t="str">
        <f t="shared" si="96"/>
        <v>02:  1,000 to 4,999</v>
      </c>
      <c r="P816">
        <f t="shared" si="97"/>
        <v>92.1875</v>
      </c>
      <c r="Q816">
        <f t="shared" si="98"/>
        <v>81.944444444444443</v>
      </c>
      <c r="R816" s="3">
        <f t="shared" si="99"/>
        <v>42517.208333333328</v>
      </c>
      <c r="S816" s="3">
        <f t="shared" si="100"/>
        <v>42519.208333333328</v>
      </c>
      <c r="T816" s="56">
        <f t="shared" si="101"/>
        <v>2</v>
      </c>
      <c r="U816" t="str">
        <f t="shared" si="102"/>
        <v>music</v>
      </c>
      <c r="V816" t="str">
        <f t="shared" si="103"/>
        <v>rock</v>
      </c>
    </row>
    <row r="817" spans="1:22" ht="31.5" x14ac:dyDescent="0.25">
      <c r="A817">
        <v>815</v>
      </c>
      <c r="B817" t="s">
        <v>1664</v>
      </c>
      <c r="C817" s="2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t="str">
        <f t="shared" si="96"/>
        <v>03:  5,000 to 9,999</v>
      </c>
      <c r="P817">
        <f t="shared" si="97"/>
        <v>130.23333333333335</v>
      </c>
      <c r="Q817">
        <f t="shared" si="98"/>
        <v>64.049180327868854</v>
      </c>
      <c r="R817" s="3">
        <f t="shared" si="99"/>
        <v>43068.25</v>
      </c>
      <c r="S817" s="3">
        <f t="shared" si="100"/>
        <v>43094.25</v>
      </c>
      <c r="T817" s="56">
        <f t="shared" si="101"/>
        <v>26</v>
      </c>
      <c r="U817" t="str">
        <f t="shared" si="102"/>
        <v>music</v>
      </c>
      <c r="V817" t="str">
        <f t="shared" si="103"/>
        <v>rock</v>
      </c>
    </row>
    <row r="818" spans="1:22" x14ac:dyDescent="0.25">
      <c r="A818">
        <v>816</v>
      </c>
      <c r="B818" t="s">
        <v>1666</v>
      </c>
      <c r="C818" s="2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t="str">
        <f t="shared" si="96"/>
        <v>02:  1,000 to 4,999</v>
      </c>
      <c r="P818">
        <f t="shared" si="97"/>
        <v>615.21739130434787</v>
      </c>
      <c r="Q818">
        <f t="shared" si="98"/>
        <v>106.39097744360902</v>
      </c>
      <c r="R818" s="3">
        <f t="shared" si="99"/>
        <v>41680.25</v>
      </c>
      <c r="S818" s="3">
        <f t="shared" si="100"/>
        <v>41682.25</v>
      </c>
      <c r="T818" s="56">
        <f t="shared" si="101"/>
        <v>2</v>
      </c>
      <c r="U818" t="str">
        <f t="shared" si="102"/>
        <v>theater</v>
      </c>
      <c r="V818" t="str">
        <f t="shared" si="103"/>
        <v>plays</v>
      </c>
    </row>
    <row r="819" spans="1:22" x14ac:dyDescent="0.25">
      <c r="A819">
        <v>817</v>
      </c>
      <c r="B819" t="s">
        <v>1668</v>
      </c>
      <c r="C819" s="2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t="str">
        <f t="shared" si="96"/>
        <v>012:  &gt; 50,000</v>
      </c>
      <c r="P819">
        <f t="shared" si="97"/>
        <v>368.79532163742692</v>
      </c>
      <c r="Q819">
        <f t="shared" si="98"/>
        <v>76.011249497790274</v>
      </c>
      <c r="R819" s="3">
        <f t="shared" si="99"/>
        <v>43589.208333333328</v>
      </c>
      <c r="S819" s="3">
        <f t="shared" si="100"/>
        <v>43617.208333333328</v>
      </c>
      <c r="T819" s="56">
        <f t="shared" si="101"/>
        <v>28</v>
      </c>
      <c r="U819" t="str">
        <f t="shared" si="102"/>
        <v>publishing</v>
      </c>
      <c r="V819" t="str">
        <f t="shared" si="103"/>
        <v>nonfiction</v>
      </c>
    </row>
    <row r="820" spans="1:22" x14ac:dyDescent="0.25">
      <c r="A820">
        <v>818</v>
      </c>
      <c r="B820" t="s">
        <v>676</v>
      </c>
      <c r="C820" s="2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t="str">
        <f t="shared" si="96"/>
        <v>01:  &lt;1,000</v>
      </c>
      <c r="P820">
        <f t="shared" si="97"/>
        <v>1094.8571428571429</v>
      </c>
      <c r="Q820">
        <f t="shared" si="98"/>
        <v>111.07246376811594</v>
      </c>
      <c r="R820" s="3">
        <f t="shared" si="99"/>
        <v>43486.25</v>
      </c>
      <c r="S820" s="3">
        <f t="shared" si="100"/>
        <v>43499.25</v>
      </c>
      <c r="T820" s="56">
        <f t="shared" si="101"/>
        <v>13</v>
      </c>
      <c r="U820" t="str">
        <f t="shared" si="102"/>
        <v>theater</v>
      </c>
      <c r="V820" t="str">
        <f t="shared" si="103"/>
        <v>plays</v>
      </c>
    </row>
    <row r="821" spans="1:22" ht="31.5" x14ac:dyDescent="0.25">
      <c r="A821">
        <v>819</v>
      </c>
      <c r="B821" t="s">
        <v>1671</v>
      </c>
      <c r="C821" s="2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t="str">
        <f t="shared" si="96"/>
        <v>03:  5,000 to 9,999</v>
      </c>
      <c r="P821">
        <f t="shared" si="97"/>
        <v>50.662921348314605</v>
      </c>
      <c r="Q821">
        <f t="shared" si="98"/>
        <v>95.936170212765958</v>
      </c>
      <c r="R821" s="3">
        <f t="shared" si="99"/>
        <v>41237.25</v>
      </c>
      <c r="S821" s="3">
        <f t="shared" si="100"/>
        <v>41252.25</v>
      </c>
      <c r="T821" s="56">
        <f t="shared" si="101"/>
        <v>15</v>
      </c>
      <c r="U821" t="str">
        <f t="shared" si="102"/>
        <v>games</v>
      </c>
      <c r="V821" t="str">
        <f t="shared" si="103"/>
        <v>video games</v>
      </c>
    </row>
    <row r="822" spans="1:22" x14ac:dyDescent="0.25">
      <c r="A822">
        <v>820</v>
      </c>
      <c r="B822" t="s">
        <v>1673</v>
      </c>
      <c r="C822" s="2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t="str">
        <f t="shared" si="96"/>
        <v>02:  1,000 to 4,999</v>
      </c>
      <c r="P822">
        <f t="shared" si="97"/>
        <v>800.6</v>
      </c>
      <c r="Q822">
        <f t="shared" si="98"/>
        <v>43.043010752688176</v>
      </c>
      <c r="R822" s="3">
        <f t="shared" si="99"/>
        <v>43310.208333333328</v>
      </c>
      <c r="S822" s="3">
        <f t="shared" si="100"/>
        <v>43323.208333333328</v>
      </c>
      <c r="T822" s="56">
        <f t="shared" si="101"/>
        <v>13</v>
      </c>
      <c r="U822" t="str">
        <f t="shared" si="102"/>
        <v>music</v>
      </c>
      <c r="V822" t="str">
        <f t="shared" si="103"/>
        <v>rock</v>
      </c>
    </row>
    <row r="823" spans="1:22" x14ac:dyDescent="0.25">
      <c r="A823">
        <v>821</v>
      </c>
      <c r="B823" t="s">
        <v>1675</v>
      </c>
      <c r="C823" s="2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t="str">
        <f t="shared" si="96"/>
        <v>02:  1,000 to 4,999</v>
      </c>
      <c r="P823">
        <f t="shared" si="97"/>
        <v>291.28571428571428</v>
      </c>
      <c r="Q823">
        <f t="shared" si="98"/>
        <v>67.966666666666669</v>
      </c>
      <c r="R823" s="3">
        <f t="shared" si="99"/>
        <v>42794.25</v>
      </c>
      <c r="S823" s="3">
        <f t="shared" si="100"/>
        <v>42807.208333333328</v>
      </c>
      <c r="T823" s="56">
        <f t="shared" si="101"/>
        <v>13</v>
      </c>
      <c r="U823" t="str">
        <f t="shared" si="102"/>
        <v>film &amp; video</v>
      </c>
      <c r="V823" t="str">
        <f t="shared" si="103"/>
        <v>documentary</v>
      </c>
    </row>
    <row r="824" spans="1:22" x14ac:dyDescent="0.25">
      <c r="A824">
        <v>822</v>
      </c>
      <c r="B824" t="s">
        <v>1677</v>
      </c>
      <c r="C824" s="2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t="str">
        <f t="shared" si="96"/>
        <v>012:  &gt; 50,000</v>
      </c>
      <c r="P824">
        <f t="shared" si="97"/>
        <v>349.9666666666667</v>
      </c>
      <c r="Q824">
        <f t="shared" si="98"/>
        <v>89.991428571428571</v>
      </c>
      <c r="R824" s="3">
        <f t="shared" si="99"/>
        <v>41698.25</v>
      </c>
      <c r="S824" s="3">
        <f t="shared" si="100"/>
        <v>41715.208333333336</v>
      </c>
      <c r="T824" s="56">
        <f t="shared" si="101"/>
        <v>17</v>
      </c>
      <c r="U824" t="str">
        <f t="shared" si="102"/>
        <v>music</v>
      </c>
      <c r="V824" t="str">
        <f t="shared" si="103"/>
        <v>rock</v>
      </c>
    </row>
    <row r="825" spans="1:22" x14ac:dyDescent="0.25">
      <c r="A825">
        <v>823</v>
      </c>
      <c r="B825" t="s">
        <v>1679</v>
      </c>
      <c r="C825" s="2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t="str">
        <f t="shared" si="96"/>
        <v>02:  1,000 to 4,999</v>
      </c>
      <c r="P825">
        <f t="shared" si="97"/>
        <v>357.07317073170731</v>
      </c>
      <c r="Q825">
        <f t="shared" si="98"/>
        <v>58.095238095238095</v>
      </c>
      <c r="R825" s="3">
        <f t="shared" si="99"/>
        <v>41892.208333333336</v>
      </c>
      <c r="S825" s="3">
        <f t="shared" si="100"/>
        <v>41917.208333333336</v>
      </c>
      <c r="T825" s="56">
        <f t="shared" si="101"/>
        <v>25</v>
      </c>
      <c r="U825" t="str">
        <f t="shared" si="102"/>
        <v>music</v>
      </c>
      <c r="V825" t="str">
        <f t="shared" si="103"/>
        <v>rock</v>
      </c>
    </row>
    <row r="826" spans="1:22" x14ac:dyDescent="0.25">
      <c r="A826">
        <v>824</v>
      </c>
      <c r="B826" t="s">
        <v>1681</v>
      </c>
      <c r="C826" s="2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t="str">
        <f t="shared" si="96"/>
        <v>012:  &gt; 50,000</v>
      </c>
      <c r="P826">
        <f t="shared" si="97"/>
        <v>126.48941176470588</v>
      </c>
      <c r="Q826">
        <f t="shared" si="98"/>
        <v>83.996875000000003</v>
      </c>
      <c r="R826" s="3">
        <f t="shared" si="99"/>
        <v>40348.208333333336</v>
      </c>
      <c r="S826" s="3">
        <f t="shared" si="100"/>
        <v>40380.208333333336</v>
      </c>
      <c r="T826" s="56">
        <f t="shared" si="101"/>
        <v>32</v>
      </c>
      <c r="U826" t="str">
        <f t="shared" si="102"/>
        <v>publishing</v>
      </c>
      <c r="V826" t="str">
        <f t="shared" si="103"/>
        <v>nonfiction</v>
      </c>
    </row>
    <row r="827" spans="1:22" x14ac:dyDescent="0.25">
      <c r="A827">
        <v>825</v>
      </c>
      <c r="B827" t="s">
        <v>1683</v>
      </c>
      <c r="C827" s="2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t="str">
        <f t="shared" si="96"/>
        <v>02:  1,000 to 4,999</v>
      </c>
      <c r="P827">
        <f t="shared" si="97"/>
        <v>387.5</v>
      </c>
      <c r="Q827">
        <f t="shared" si="98"/>
        <v>88.853503184713375</v>
      </c>
      <c r="R827" s="3">
        <f t="shared" si="99"/>
        <v>42941.208333333328</v>
      </c>
      <c r="S827" s="3">
        <f t="shared" si="100"/>
        <v>42953.208333333328</v>
      </c>
      <c r="T827" s="56">
        <f t="shared" si="101"/>
        <v>12</v>
      </c>
      <c r="U827" t="str">
        <f t="shared" si="102"/>
        <v>film &amp; video</v>
      </c>
      <c r="V827" t="str">
        <f t="shared" si="103"/>
        <v>shorts</v>
      </c>
    </row>
    <row r="828" spans="1:22" ht="31.5" x14ac:dyDescent="0.25">
      <c r="A828">
        <v>826</v>
      </c>
      <c r="B828" t="s">
        <v>1685</v>
      </c>
      <c r="C828" s="2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t="str">
        <f t="shared" si="96"/>
        <v>02:  1,000 to 4,999</v>
      </c>
      <c r="P828">
        <f t="shared" si="97"/>
        <v>457.03571428571428</v>
      </c>
      <c r="Q828">
        <f t="shared" si="98"/>
        <v>65.963917525773198</v>
      </c>
      <c r="R828" s="3">
        <f t="shared" si="99"/>
        <v>40525.25</v>
      </c>
      <c r="S828" s="3">
        <f t="shared" si="100"/>
        <v>40553.25</v>
      </c>
      <c r="T828" s="56">
        <f t="shared" si="101"/>
        <v>28</v>
      </c>
      <c r="U828" t="str">
        <f t="shared" si="102"/>
        <v>theater</v>
      </c>
      <c r="V828" t="str">
        <f t="shared" si="103"/>
        <v>plays</v>
      </c>
    </row>
    <row r="829" spans="1:22" ht="31.5" x14ac:dyDescent="0.25">
      <c r="A829">
        <v>827</v>
      </c>
      <c r="B829" t="s">
        <v>1687</v>
      </c>
      <c r="C829" s="2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t="str">
        <f t="shared" si="96"/>
        <v>02:  1,000 to 4,999</v>
      </c>
      <c r="P829">
        <f t="shared" si="97"/>
        <v>266.69565217391306</v>
      </c>
      <c r="Q829">
        <f t="shared" si="98"/>
        <v>74.804878048780495</v>
      </c>
      <c r="R829" s="3">
        <f t="shared" si="99"/>
        <v>40666.208333333336</v>
      </c>
      <c r="S829" s="3">
        <f t="shared" si="100"/>
        <v>40678.208333333336</v>
      </c>
      <c r="T829" s="56">
        <f t="shared" si="101"/>
        <v>12</v>
      </c>
      <c r="U829" t="str">
        <f t="shared" si="102"/>
        <v>film &amp; video</v>
      </c>
      <c r="V829" t="str">
        <f t="shared" si="103"/>
        <v>drama</v>
      </c>
    </row>
    <row r="830" spans="1:22" ht="31.5" x14ac:dyDescent="0.25">
      <c r="A830">
        <v>828</v>
      </c>
      <c r="B830" t="s">
        <v>1689</v>
      </c>
      <c r="C830" s="2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t="str">
        <f t="shared" si="96"/>
        <v>03:  5,000 to 9,999</v>
      </c>
      <c r="P830">
        <f t="shared" si="97"/>
        <v>69</v>
      </c>
      <c r="Q830">
        <f t="shared" si="98"/>
        <v>69.98571428571428</v>
      </c>
      <c r="R830" s="3">
        <f t="shared" si="99"/>
        <v>43340.208333333328</v>
      </c>
      <c r="S830" s="3">
        <f t="shared" si="100"/>
        <v>43365.208333333328</v>
      </c>
      <c r="T830" s="56">
        <f t="shared" si="101"/>
        <v>25</v>
      </c>
      <c r="U830" t="str">
        <f t="shared" si="102"/>
        <v>theater</v>
      </c>
      <c r="V830" t="str">
        <f t="shared" si="103"/>
        <v>plays</v>
      </c>
    </row>
    <row r="831" spans="1:22" x14ac:dyDescent="0.25">
      <c r="A831">
        <v>829</v>
      </c>
      <c r="B831" t="s">
        <v>1691</v>
      </c>
      <c r="C831" s="2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t="str">
        <f t="shared" si="96"/>
        <v>03:  5,000 to 9,999</v>
      </c>
      <c r="P831">
        <f t="shared" si="97"/>
        <v>51.34375</v>
      </c>
      <c r="Q831">
        <f t="shared" si="98"/>
        <v>32.006493506493506</v>
      </c>
      <c r="R831" s="3">
        <f t="shared" si="99"/>
        <v>42164.208333333328</v>
      </c>
      <c r="S831" s="3">
        <f t="shared" si="100"/>
        <v>42179.208333333328</v>
      </c>
      <c r="T831" s="56">
        <f t="shared" si="101"/>
        <v>15</v>
      </c>
      <c r="U831" t="str">
        <f t="shared" si="102"/>
        <v>theater</v>
      </c>
      <c r="V831" t="str">
        <f t="shared" si="103"/>
        <v>plays</v>
      </c>
    </row>
    <row r="832" spans="1:22" ht="31.5" x14ac:dyDescent="0.25">
      <c r="A832">
        <v>830</v>
      </c>
      <c r="B832" t="s">
        <v>1693</v>
      </c>
      <c r="C832" s="2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t="str">
        <f t="shared" si="96"/>
        <v>012:  &gt; 50,000</v>
      </c>
      <c r="P832">
        <f t="shared" si="97"/>
        <v>1.1710526315789473</v>
      </c>
      <c r="Q832">
        <f t="shared" si="98"/>
        <v>64.727272727272734</v>
      </c>
      <c r="R832" s="3">
        <f t="shared" si="99"/>
        <v>43103.25</v>
      </c>
      <c r="S832" s="3">
        <f t="shared" si="100"/>
        <v>43162.25</v>
      </c>
      <c r="T832" s="56">
        <f t="shared" si="101"/>
        <v>59</v>
      </c>
      <c r="U832" t="str">
        <f t="shared" si="102"/>
        <v>theater</v>
      </c>
      <c r="V832" t="str">
        <f t="shared" si="103"/>
        <v>plays</v>
      </c>
    </row>
    <row r="833" spans="1:22" ht="31.5" x14ac:dyDescent="0.25">
      <c r="A833">
        <v>831</v>
      </c>
      <c r="B833" t="s">
        <v>1695</v>
      </c>
      <c r="C833" s="2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t="str">
        <f t="shared" si="96"/>
        <v>012:  &gt; 50,000</v>
      </c>
      <c r="P833">
        <f t="shared" si="97"/>
        <v>108.97734294541709</v>
      </c>
      <c r="Q833">
        <f t="shared" si="98"/>
        <v>24.998110087408456</v>
      </c>
      <c r="R833" s="3">
        <f t="shared" si="99"/>
        <v>40994.208333333336</v>
      </c>
      <c r="S833" s="3">
        <f t="shared" si="100"/>
        <v>41028.208333333336</v>
      </c>
      <c r="T833" s="56">
        <f t="shared" si="101"/>
        <v>34</v>
      </c>
      <c r="U833" t="str">
        <f t="shared" si="102"/>
        <v>photography</v>
      </c>
      <c r="V833" t="str">
        <f t="shared" si="103"/>
        <v>photography books</v>
      </c>
    </row>
    <row r="834" spans="1:22" x14ac:dyDescent="0.25">
      <c r="A834">
        <v>832</v>
      </c>
      <c r="B834" t="s">
        <v>1697</v>
      </c>
      <c r="C834" s="2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t="str">
        <f t="shared" si="96"/>
        <v>010:  40,000 to 44,999</v>
      </c>
      <c r="P834">
        <f t="shared" si="97"/>
        <v>315.17592592592592</v>
      </c>
      <c r="Q834">
        <f t="shared" si="98"/>
        <v>104.97764070932922</v>
      </c>
      <c r="R834" s="3">
        <f t="shared" si="99"/>
        <v>42299.208333333328</v>
      </c>
      <c r="S834" s="3">
        <f t="shared" si="100"/>
        <v>42333.25</v>
      </c>
      <c r="T834" s="56">
        <f t="shared" si="101"/>
        <v>34</v>
      </c>
      <c r="U834" t="str">
        <f t="shared" si="102"/>
        <v>publishing</v>
      </c>
      <c r="V834" t="str">
        <f t="shared" si="103"/>
        <v>translations</v>
      </c>
    </row>
    <row r="835" spans="1:22" x14ac:dyDescent="0.25">
      <c r="A835">
        <v>833</v>
      </c>
      <c r="B835" t="s">
        <v>1699</v>
      </c>
      <c r="C835" s="2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t="str">
        <f t="shared" ref="O835:O898" si="104">IF(D835&lt;1000,"01:  &lt;1,000",
IF(D835&lt;=4999,"02:  1,000 to 4,999",
IF(D835&lt;=9999,"03:  5,000 to 9,999",
IF(D835&lt;=14999,"04:  10,000 to 14,999",
IF(D835&lt;=19999,"05:  15,000 to 19,999",
IF(D835&lt;=24999,"06:  20,000 to 24,999",
IF(D835&lt;=29999,"07:  25,000 to 29,999",
IF(D835&lt;=34999,"08:  30,000 to 34,999",
IF(D835&lt;=39999,"09:  35,000 to 39,999",
IF(D835&lt;=44999,"010:  40,000 to 44,999",
IF(D835&lt;=49999,"011:  45,000 to 49,999",
"012:  &gt; 50,000")))))))))))</f>
        <v>03:  5,000 to 9,999</v>
      </c>
      <c r="P835">
        <f t="shared" ref="P835:P898" si="105">IFERROR((E835/D835)*100,"NA")</f>
        <v>157.69117647058823</v>
      </c>
      <c r="Q835">
        <f t="shared" ref="Q835:Q898" si="106">IFERROR(E835/G835,"NA")</f>
        <v>64.987878787878785</v>
      </c>
      <c r="R835" s="3">
        <f t="shared" ref="R835:R898" si="107">(J835/86400)+DATE(1970,1,1)</f>
        <v>40588.25</v>
      </c>
      <c r="S835" s="3">
        <f t="shared" ref="S835:S898" si="108">(K835/86400)+DATE(1970,1,1)</f>
        <v>40599.25</v>
      </c>
      <c r="T835" s="56">
        <f t="shared" ref="T835:T898" si="109">_xlfn.DAYS(S835,R835)</f>
        <v>11</v>
      </c>
      <c r="U835" t="str">
        <f t="shared" ref="U835:U898" si="110">LEFT(N835,SEARCH("/",N835)-1)</f>
        <v>publishing</v>
      </c>
      <c r="V835" t="str">
        <f t="shared" ref="V835:V898" si="111">RIGHT(N835,LEN(N835)-SEARCH("/",N835))</f>
        <v>translations</v>
      </c>
    </row>
    <row r="836" spans="1:22" x14ac:dyDescent="0.25">
      <c r="A836">
        <v>834</v>
      </c>
      <c r="B836" t="s">
        <v>1701</v>
      </c>
      <c r="C836" s="2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t="str">
        <f t="shared" si="104"/>
        <v>03:  5,000 to 9,999</v>
      </c>
      <c r="P836">
        <f t="shared" si="105"/>
        <v>153.8082191780822</v>
      </c>
      <c r="Q836">
        <f t="shared" si="106"/>
        <v>94.352941176470594</v>
      </c>
      <c r="R836" s="3">
        <f t="shared" si="107"/>
        <v>41448.208333333336</v>
      </c>
      <c r="S836" s="3">
        <f t="shared" si="108"/>
        <v>41454.208333333336</v>
      </c>
      <c r="T836" s="56">
        <f t="shared" si="109"/>
        <v>6</v>
      </c>
      <c r="U836" t="str">
        <f t="shared" si="110"/>
        <v>theater</v>
      </c>
      <c r="V836" t="str">
        <f t="shared" si="111"/>
        <v>plays</v>
      </c>
    </row>
    <row r="837" spans="1:22" x14ac:dyDescent="0.25">
      <c r="A837">
        <v>835</v>
      </c>
      <c r="B837" t="s">
        <v>1703</v>
      </c>
      <c r="C837" s="2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t="str">
        <f t="shared" si="104"/>
        <v>012:  &gt; 50,000</v>
      </c>
      <c r="P837">
        <f t="shared" si="105"/>
        <v>89.738979118329468</v>
      </c>
      <c r="Q837">
        <f t="shared" si="106"/>
        <v>44.001706484641637</v>
      </c>
      <c r="R837" s="3">
        <f t="shared" si="107"/>
        <v>42063.25</v>
      </c>
      <c r="S837" s="3">
        <f t="shared" si="108"/>
        <v>42069.25</v>
      </c>
      <c r="T837" s="56">
        <f t="shared" si="109"/>
        <v>6</v>
      </c>
      <c r="U837" t="str">
        <f t="shared" si="110"/>
        <v>technology</v>
      </c>
      <c r="V837" t="str">
        <f t="shared" si="111"/>
        <v>web</v>
      </c>
    </row>
    <row r="838" spans="1:22" x14ac:dyDescent="0.25">
      <c r="A838">
        <v>836</v>
      </c>
      <c r="B838" t="s">
        <v>1705</v>
      </c>
      <c r="C838" s="2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t="str">
        <f t="shared" si="104"/>
        <v>03:  5,000 to 9,999</v>
      </c>
      <c r="P838">
        <f t="shared" si="105"/>
        <v>75.135802469135797</v>
      </c>
      <c r="Q838">
        <f t="shared" si="106"/>
        <v>64.744680851063833</v>
      </c>
      <c r="R838" s="3">
        <f t="shared" si="107"/>
        <v>40214.25</v>
      </c>
      <c r="S838" s="3">
        <f t="shared" si="108"/>
        <v>40225.25</v>
      </c>
      <c r="T838" s="56">
        <f t="shared" si="109"/>
        <v>11</v>
      </c>
      <c r="U838" t="str">
        <f t="shared" si="110"/>
        <v>music</v>
      </c>
      <c r="V838" t="str">
        <f t="shared" si="111"/>
        <v>indie rock</v>
      </c>
    </row>
    <row r="839" spans="1:22" x14ac:dyDescent="0.25">
      <c r="A839">
        <v>837</v>
      </c>
      <c r="B839" t="s">
        <v>1707</v>
      </c>
      <c r="C839" s="2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t="str">
        <f t="shared" si="104"/>
        <v>05:  15,000 to 19,999</v>
      </c>
      <c r="P839">
        <f t="shared" si="105"/>
        <v>852.88135593220341</v>
      </c>
      <c r="Q839">
        <f t="shared" si="106"/>
        <v>84.00667779632721</v>
      </c>
      <c r="R839" s="3">
        <f t="shared" si="107"/>
        <v>40629.208333333336</v>
      </c>
      <c r="S839" s="3">
        <f t="shared" si="108"/>
        <v>40683.208333333336</v>
      </c>
      <c r="T839" s="56">
        <f t="shared" si="109"/>
        <v>54</v>
      </c>
      <c r="U839" t="str">
        <f t="shared" si="110"/>
        <v>music</v>
      </c>
      <c r="V839" t="str">
        <f t="shared" si="111"/>
        <v>jazz</v>
      </c>
    </row>
    <row r="840" spans="1:22" x14ac:dyDescent="0.25">
      <c r="A840">
        <v>838</v>
      </c>
      <c r="B840" t="s">
        <v>1709</v>
      </c>
      <c r="C840" s="2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t="str">
        <f t="shared" si="104"/>
        <v>03:  5,000 to 9,999</v>
      </c>
      <c r="P840">
        <f t="shared" si="105"/>
        <v>138.90625</v>
      </c>
      <c r="Q840">
        <f t="shared" si="106"/>
        <v>34.061302681992338</v>
      </c>
      <c r="R840" s="3">
        <f t="shared" si="107"/>
        <v>43370.208333333328</v>
      </c>
      <c r="S840" s="3">
        <f t="shared" si="108"/>
        <v>43379.208333333328</v>
      </c>
      <c r="T840" s="56">
        <f t="shared" si="109"/>
        <v>9</v>
      </c>
      <c r="U840" t="str">
        <f t="shared" si="110"/>
        <v>theater</v>
      </c>
      <c r="V840" t="str">
        <f t="shared" si="111"/>
        <v>plays</v>
      </c>
    </row>
    <row r="841" spans="1:22" x14ac:dyDescent="0.25">
      <c r="A841">
        <v>839</v>
      </c>
      <c r="B841" t="s">
        <v>1711</v>
      </c>
      <c r="C841" s="2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t="str">
        <f t="shared" si="104"/>
        <v>03:  5,000 to 9,999</v>
      </c>
      <c r="P841">
        <f t="shared" si="105"/>
        <v>190.18181818181819</v>
      </c>
      <c r="Q841">
        <f t="shared" si="106"/>
        <v>93.273885350318466</v>
      </c>
      <c r="R841" s="3">
        <f t="shared" si="107"/>
        <v>41715.208333333336</v>
      </c>
      <c r="S841" s="3">
        <f t="shared" si="108"/>
        <v>41760.208333333336</v>
      </c>
      <c r="T841" s="56">
        <f t="shared" si="109"/>
        <v>45</v>
      </c>
      <c r="U841" t="str">
        <f t="shared" si="110"/>
        <v>film &amp; video</v>
      </c>
      <c r="V841" t="str">
        <f t="shared" si="111"/>
        <v>documentary</v>
      </c>
    </row>
    <row r="842" spans="1:22" x14ac:dyDescent="0.25">
      <c r="A842">
        <v>840</v>
      </c>
      <c r="B842" t="s">
        <v>1713</v>
      </c>
      <c r="C842" s="2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t="str">
        <f t="shared" si="104"/>
        <v>012:  &gt; 50,000</v>
      </c>
      <c r="P842">
        <f t="shared" si="105"/>
        <v>100.24333619948409</v>
      </c>
      <c r="Q842">
        <f t="shared" si="106"/>
        <v>32.998301726577978</v>
      </c>
      <c r="R842" s="3">
        <f t="shared" si="107"/>
        <v>41836.208333333336</v>
      </c>
      <c r="S842" s="3">
        <f t="shared" si="108"/>
        <v>41838.208333333336</v>
      </c>
      <c r="T842" s="56">
        <f t="shared" si="109"/>
        <v>2</v>
      </c>
      <c r="U842" t="str">
        <f t="shared" si="110"/>
        <v>theater</v>
      </c>
      <c r="V842" t="str">
        <f t="shared" si="111"/>
        <v>plays</v>
      </c>
    </row>
    <row r="843" spans="1:22" x14ac:dyDescent="0.25">
      <c r="A843">
        <v>841</v>
      </c>
      <c r="B843" t="s">
        <v>1715</v>
      </c>
      <c r="C843" s="2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t="str">
        <f t="shared" si="104"/>
        <v>03:  5,000 to 9,999</v>
      </c>
      <c r="P843">
        <f t="shared" si="105"/>
        <v>142.75824175824175</v>
      </c>
      <c r="Q843">
        <f t="shared" si="106"/>
        <v>83.812903225806451</v>
      </c>
      <c r="R843" s="3">
        <f t="shared" si="107"/>
        <v>42419.25</v>
      </c>
      <c r="S843" s="3">
        <f t="shared" si="108"/>
        <v>42435.25</v>
      </c>
      <c r="T843" s="56">
        <f t="shared" si="109"/>
        <v>16</v>
      </c>
      <c r="U843" t="str">
        <f t="shared" si="110"/>
        <v>technology</v>
      </c>
      <c r="V843" t="str">
        <f t="shared" si="111"/>
        <v>web</v>
      </c>
    </row>
    <row r="844" spans="1:22" ht="31.5" x14ac:dyDescent="0.25">
      <c r="A844">
        <v>842</v>
      </c>
      <c r="B844" t="s">
        <v>1717</v>
      </c>
      <c r="C844" s="2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t="str">
        <f t="shared" si="104"/>
        <v>02:  1,000 to 4,999</v>
      </c>
      <c r="P844">
        <f t="shared" si="105"/>
        <v>563.13333333333333</v>
      </c>
      <c r="Q844">
        <f t="shared" si="106"/>
        <v>63.992424242424242</v>
      </c>
      <c r="R844" s="3">
        <f t="shared" si="107"/>
        <v>43266.208333333328</v>
      </c>
      <c r="S844" s="3">
        <f t="shared" si="108"/>
        <v>43269.208333333328</v>
      </c>
      <c r="T844" s="56">
        <f t="shared" si="109"/>
        <v>3</v>
      </c>
      <c r="U844" t="str">
        <f t="shared" si="110"/>
        <v>technology</v>
      </c>
      <c r="V844" t="str">
        <f t="shared" si="111"/>
        <v>wearables</v>
      </c>
    </row>
    <row r="845" spans="1:22" ht="31.5" x14ac:dyDescent="0.25">
      <c r="A845">
        <v>843</v>
      </c>
      <c r="B845" t="s">
        <v>1719</v>
      </c>
      <c r="C845" s="2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t="str">
        <f t="shared" si="104"/>
        <v>03:  5,000 to 9,999</v>
      </c>
      <c r="P845">
        <f t="shared" si="105"/>
        <v>30.715909090909086</v>
      </c>
      <c r="Q845">
        <f t="shared" si="106"/>
        <v>81.909090909090907</v>
      </c>
      <c r="R845" s="3">
        <f t="shared" si="107"/>
        <v>43338.208333333328</v>
      </c>
      <c r="S845" s="3">
        <f t="shared" si="108"/>
        <v>43344.208333333328</v>
      </c>
      <c r="T845" s="56">
        <f t="shared" si="109"/>
        <v>6</v>
      </c>
      <c r="U845" t="str">
        <f t="shared" si="110"/>
        <v>photography</v>
      </c>
      <c r="V845" t="str">
        <f t="shared" si="111"/>
        <v>photography books</v>
      </c>
    </row>
    <row r="846" spans="1:22" x14ac:dyDescent="0.25">
      <c r="A846">
        <v>844</v>
      </c>
      <c r="B846" t="s">
        <v>1721</v>
      </c>
      <c r="C846" s="2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t="str">
        <f t="shared" si="104"/>
        <v>03:  5,000 to 9,999</v>
      </c>
      <c r="P846">
        <f t="shared" si="105"/>
        <v>99.39772727272728</v>
      </c>
      <c r="Q846">
        <f t="shared" si="106"/>
        <v>93.053191489361708</v>
      </c>
      <c r="R846" s="3">
        <f t="shared" si="107"/>
        <v>40930.25</v>
      </c>
      <c r="S846" s="3">
        <f t="shared" si="108"/>
        <v>40933.25</v>
      </c>
      <c r="T846" s="56">
        <f t="shared" si="109"/>
        <v>3</v>
      </c>
      <c r="U846" t="str">
        <f t="shared" si="110"/>
        <v>film &amp; video</v>
      </c>
      <c r="V846" t="str">
        <f t="shared" si="111"/>
        <v>documentary</v>
      </c>
    </row>
    <row r="847" spans="1:22" x14ac:dyDescent="0.25">
      <c r="A847">
        <v>845</v>
      </c>
      <c r="B847" t="s">
        <v>1723</v>
      </c>
      <c r="C847" s="2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t="str">
        <f t="shared" si="104"/>
        <v>012:  &gt; 50,000</v>
      </c>
      <c r="P847">
        <f t="shared" si="105"/>
        <v>197.54935622317598</v>
      </c>
      <c r="Q847">
        <f t="shared" si="106"/>
        <v>101.98449039881831</v>
      </c>
      <c r="R847" s="3">
        <f t="shared" si="107"/>
        <v>43235.208333333328</v>
      </c>
      <c r="S847" s="3">
        <f t="shared" si="108"/>
        <v>43272.208333333328</v>
      </c>
      <c r="T847" s="56">
        <f t="shared" si="109"/>
        <v>37</v>
      </c>
      <c r="U847" t="str">
        <f t="shared" si="110"/>
        <v>technology</v>
      </c>
      <c r="V847" t="str">
        <f t="shared" si="111"/>
        <v>web</v>
      </c>
    </row>
    <row r="848" spans="1:22" x14ac:dyDescent="0.25">
      <c r="A848">
        <v>846</v>
      </c>
      <c r="B848" t="s">
        <v>1725</v>
      </c>
      <c r="C848" s="2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t="str">
        <f t="shared" si="104"/>
        <v>02:  1,000 to 4,999</v>
      </c>
      <c r="P848">
        <f t="shared" si="105"/>
        <v>508.5</v>
      </c>
      <c r="Q848">
        <f t="shared" si="106"/>
        <v>105.9375</v>
      </c>
      <c r="R848" s="3">
        <f t="shared" si="107"/>
        <v>43302.208333333328</v>
      </c>
      <c r="S848" s="3">
        <f t="shared" si="108"/>
        <v>43338.208333333328</v>
      </c>
      <c r="T848" s="56">
        <f t="shared" si="109"/>
        <v>36</v>
      </c>
      <c r="U848" t="str">
        <f t="shared" si="110"/>
        <v>technology</v>
      </c>
      <c r="V848" t="str">
        <f t="shared" si="111"/>
        <v>web</v>
      </c>
    </row>
    <row r="849" spans="1:22" x14ac:dyDescent="0.25">
      <c r="A849">
        <v>847</v>
      </c>
      <c r="B849" t="s">
        <v>1727</v>
      </c>
      <c r="C849" s="2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t="str">
        <f t="shared" si="104"/>
        <v>02:  1,000 to 4,999</v>
      </c>
      <c r="P849">
        <f t="shared" si="105"/>
        <v>237.74468085106383</v>
      </c>
      <c r="Q849">
        <f t="shared" si="106"/>
        <v>101.58181818181818</v>
      </c>
      <c r="R849" s="3">
        <f t="shared" si="107"/>
        <v>43107.25</v>
      </c>
      <c r="S849" s="3">
        <f t="shared" si="108"/>
        <v>43110.25</v>
      </c>
      <c r="T849" s="56">
        <f t="shared" si="109"/>
        <v>3</v>
      </c>
      <c r="U849" t="str">
        <f t="shared" si="110"/>
        <v>food</v>
      </c>
      <c r="V849" t="str">
        <f t="shared" si="111"/>
        <v>food trucks</v>
      </c>
    </row>
    <row r="850" spans="1:22" x14ac:dyDescent="0.25">
      <c r="A850">
        <v>848</v>
      </c>
      <c r="B850" t="s">
        <v>1729</v>
      </c>
      <c r="C850" s="2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t="str">
        <f t="shared" si="104"/>
        <v>02:  1,000 to 4,999</v>
      </c>
      <c r="P850">
        <f t="shared" si="105"/>
        <v>338.46875</v>
      </c>
      <c r="Q850">
        <f t="shared" si="106"/>
        <v>62.970930232558139</v>
      </c>
      <c r="R850" s="3">
        <f t="shared" si="107"/>
        <v>40341.208333333336</v>
      </c>
      <c r="S850" s="3">
        <f t="shared" si="108"/>
        <v>40350.208333333336</v>
      </c>
      <c r="T850" s="56">
        <f t="shared" si="109"/>
        <v>9</v>
      </c>
      <c r="U850" t="str">
        <f t="shared" si="110"/>
        <v>film &amp; video</v>
      </c>
      <c r="V850" t="str">
        <f t="shared" si="111"/>
        <v>drama</v>
      </c>
    </row>
    <row r="851" spans="1:22" x14ac:dyDescent="0.25">
      <c r="A851">
        <v>849</v>
      </c>
      <c r="B851" t="s">
        <v>1731</v>
      </c>
      <c r="C851" s="2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t="str">
        <f t="shared" si="104"/>
        <v>03:  5,000 to 9,999</v>
      </c>
      <c r="P851">
        <f t="shared" si="105"/>
        <v>133.08955223880596</v>
      </c>
      <c r="Q851">
        <f t="shared" si="106"/>
        <v>29.045602605863191</v>
      </c>
      <c r="R851" s="3">
        <f t="shared" si="107"/>
        <v>40948.25</v>
      </c>
      <c r="S851" s="3">
        <f t="shared" si="108"/>
        <v>40951.25</v>
      </c>
      <c r="T851" s="56">
        <f t="shared" si="109"/>
        <v>3</v>
      </c>
      <c r="U851" t="str">
        <f t="shared" si="110"/>
        <v>music</v>
      </c>
      <c r="V851" t="str">
        <f t="shared" si="111"/>
        <v>indie rock</v>
      </c>
    </row>
    <row r="852" spans="1:22" x14ac:dyDescent="0.25">
      <c r="A852">
        <v>850</v>
      </c>
      <c r="B852" t="s">
        <v>1733</v>
      </c>
      <c r="C852" s="2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t="str">
        <f t="shared" si="104"/>
        <v>01:  &lt;1,000</v>
      </c>
      <c r="P852">
        <f t="shared" si="105"/>
        <v>1</v>
      </c>
      <c r="Q852">
        <f t="shared" si="106"/>
        <v>1</v>
      </c>
      <c r="R852" s="3">
        <f t="shared" si="107"/>
        <v>40866.25</v>
      </c>
      <c r="S852" s="3">
        <f t="shared" si="108"/>
        <v>40881.25</v>
      </c>
      <c r="T852" s="56">
        <f t="shared" si="109"/>
        <v>15</v>
      </c>
      <c r="U852" t="str">
        <f t="shared" si="110"/>
        <v>music</v>
      </c>
      <c r="V852" t="str">
        <f t="shared" si="111"/>
        <v>rock</v>
      </c>
    </row>
    <row r="853" spans="1:22" ht="31.5" x14ac:dyDescent="0.25">
      <c r="A853">
        <v>851</v>
      </c>
      <c r="B853" t="s">
        <v>1735</v>
      </c>
      <c r="C853" s="2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t="str">
        <f t="shared" si="104"/>
        <v>03:  5,000 to 9,999</v>
      </c>
      <c r="P853">
        <f t="shared" si="105"/>
        <v>207.79999999999998</v>
      </c>
      <c r="Q853">
        <f t="shared" si="106"/>
        <v>77.924999999999997</v>
      </c>
      <c r="R853" s="3">
        <f t="shared" si="107"/>
        <v>41031.208333333336</v>
      </c>
      <c r="S853" s="3">
        <f t="shared" si="108"/>
        <v>41064.208333333336</v>
      </c>
      <c r="T853" s="56">
        <f t="shared" si="109"/>
        <v>33</v>
      </c>
      <c r="U853" t="str">
        <f t="shared" si="110"/>
        <v>music</v>
      </c>
      <c r="V853" t="str">
        <f t="shared" si="111"/>
        <v>electric music</v>
      </c>
    </row>
    <row r="854" spans="1:22" x14ac:dyDescent="0.25">
      <c r="A854">
        <v>852</v>
      </c>
      <c r="B854" t="s">
        <v>1737</v>
      </c>
      <c r="C854" s="2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t="str">
        <f t="shared" si="104"/>
        <v>02:  1,000 to 4,999</v>
      </c>
      <c r="P854">
        <f t="shared" si="105"/>
        <v>51.122448979591837</v>
      </c>
      <c r="Q854">
        <f t="shared" si="106"/>
        <v>80.806451612903231</v>
      </c>
      <c r="R854" s="3">
        <f t="shared" si="107"/>
        <v>40740.208333333336</v>
      </c>
      <c r="S854" s="3">
        <f t="shared" si="108"/>
        <v>40750.208333333336</v>
      </c>
      <c r="T854" s="56">
        <f t="shared" si="109"/>
        <v>10</v>
      </c>
      <c r="U854" t="str">
        <f t="shared" si="110"/>
        <v>games</v>
      </c>
      <c r="V854" t="str">
        <f t="shared" si="111"/>
        <v>video games</v>
      </c>
    </row>
    <row r="855" spans="1:22" x14ac:dyDescent="0.25">
      <c r="A855">
        <v>853</v>
      </c>
      <c r="B855" t="s">
        <v>1739</v>
      </c>
      <c r="C855" s="2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t="str">
        <f t="shared" si="104"/>
        <v>05:  15,000 to 19,999</v>
      </c>
      <c r="P855">
        <f t="shared" si="105"/>
        <v>652.05847953216369</v>
      </c>
      <c r="Q855">
        <f t="shared" si="106"/>
        <v>76.006816632583508</v>
      </c>
      <c r="R855" s="3">
        <f t="shared" si="107"/>
        <v>40714.208333333336</v>
      </c>
      <c r="S855" s="3">
        <f t="shared" si="108"/>
        <v>40719.208333333336</v>
      </c>
      <c r="T855" s="56">
        <f t="shared" si="109"/>
        <v>5</v>
      </c>
      <c r="U855" t="str">
        <f t="shared" si="110"/>
        <v>music</v>
      </c>
      <c r="V855" t="str">
        <f t="shared" si="111"/>
        <v>indie rock</v>
      </c>
    </row>
    <row r="856" spans="1:22" x14ac:dyDescent="0.25">
      <c r="A856">
        <v>854</v>
      </c>
      <c r="B856" t="s">
        <v>1741</v>
      </c>
      <c r="C856" s="2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t="str">
        <f t="shared" si="104"/>
        <v>012:  &gt; 50,000</v>
      </c>
      <c r="P856">
        <f t="shared" si="105"/>
        <v>113.63099415204678</v>
      </c>
      <c r="Q856">
        <f t="shared" si="106"/>
        <v>72.993613824192337</v>
      </c>
      <c r="R856" s="3">
        <f t="shared" si="107"/>
        <v>43787.25</v>
      </c>
      <c r="S856" s="3">
        <f t="shared" si="108"/>
        <v>43814.25</v>
      </c>
      <c r="T856" s="56">
        <f t="shared" si="109"/>
        <v>27</v>
      </c>
      <c r="U856" t="str">
        <f t="shared" si="110"/>
        <v>publishing</v>
      </c>
      <c r="V856" t="str">
        <f t="shared" si="111"/>
        <v>fiction</v>
      </c>
    </row>
    <row r="857" spans="1:22" x14ac:dyDescent="0.25">
      <c r="A857">
        <v>855</v>
      </c>
      <c r="B857" t="s">
        <v>1743</v>
      </c>
      <c r="C857" s="2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t="str">
        <f t="shared" si="104"/>
        <v>06:  20,000 to 24,999</v>
      </c>
      <c r="P857">
        <f t="shared" si="105"/>
        <v>102.37606837606839</v>
      </c>
      <c r="Q857">
        <f t="shared" si="106"/>
        <v>53</v>
      </c>
      <c r="R857" s="3">
        <f t="shared" si="107"/>
        <v>40712.208333333336</v>
      </c>
      <c r="S857" s="3">
        <f t="shared" si="108"/>
        <v>40743.208333333336</v>
      </c>
      <c r="T857" s="56">
        <f t="shared" si="109"/>
        <v>31</v>
      </c>
      <c r="U857" t="str">
        <f t="shared" si="110"/>
        <v>theater</v>
      </c>
      <c r="V857" t="str">
        <f t="shared" si="111"/>
        <v>plays</v>
      </c>
    </row>
    <row r="858" spans="1:22" x14ac:dyDescent="0.25">
      <c r="A858">
        <v>856</v>
      </c>
      <c r="B858" t="s">
        <v>1599</v>
      </c>
      <c r="C858" s="2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t="str">
        <f t="shared" si="104"/>
        <v>02:  1,000 to 4,999</v>
      </c>
      <c r="P858">
        <f t="shared" si="105"/>
        <v>356.58333333333331</v>
      </c>
      <c r="Q858">
        <f t="shared" si="106"/>
        <v>54.164556962025316</v>
      </c>
      <c r="R858" s="3">
        <f t="shared" si="107"/>
        <v>41023.208333333336</v>
      </c>
      <c r="S858" s="3">
        <f t="shared" si="108"/>
        <v>41040.208333333336</v>
      </c>
      <c r="T858" s="56">
        <f t="shared" si="109"/>
        <v>17</v>
      </c>
      <c r="U858" t="str">
        <f t="shared" si="110"/>
        <v>food</v>
      </c>
      <c r="V858" t="str">
        <f t="shared" si="111"/>
        <v>food trucks</v>
      </c>
    </row>
    <row r="859" spans="1:22" ht="31.5" x14ac:dyDescent="0.25">
      <c r="A859">
        <v>857</v>
      </c>
      <c r="B859" t="s">
        <v>1746</v>
      </c>
      <c r="C859" s="2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t="str">
        <f t="shared" si="104"/>
        <v>03:  5,000 to 9,999</v>
      </c>
      <c r="P859">
        <f t="shared" si="105"/>
        <v>139.86792452830187</v>
      </c>
      <c r="Q859">
        <f t="shared" si="106"/>
        <v>32.946666666666665</v>
      </c>
      <c r="R859" s="3">
        <f t="shared" si="107"/>
        <v>40944.25</v>
      </c>
      <c r="S859" s="3">
        <f t="shared" si="108"/>
        <v>40967.25</v>
      </c>
      <c r="T859" s="56">
        <f t="shared" si="109"/>
        <v>23</v>
      </c>
      <c r="U859" t="str">
        <f t="shared" si="110"/>
        <v>film &amp; video</v>
      </c>
      <c r="V859" t="str">
        <f t="shared" si="111"/>
        <v>shorts</v>
      </c>
    </row>
    <row r="860" spans="1:22" ht="31.5" x14ac:dyDescent="0.25">
      <c r="A860">
        <v>858</v>
      </c>
      <c r="B860" t="s">
        <v>1748</v>
      </c>
      <c r="C860" s="2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t="str">
        <f t="shared" si="104"/>
        <v>02:  1,000 to 4,999</v>
      </c>
      <c r="P860">
        <f t="shared" si="105"/>
        <v>69.45</v>
      </c>
      <c r="Q860">
        <f t="shared" si="106"/>
        <v>79.371428571428567</v>
      </c>
      <c r="R860" s="3">
        <f t="shared" si="107"/>
        <v>43211.208333333328</v>
      </c>
      <c r="S860" s="3">
        <f t="shared" si="108"/>
        <v>43218.208333333328</v>
      </c>
      <c r="T860" s="56">
        <f t="shared" si="109"/>
        <v>7</v>
      </c>
      <c r="U860" t="str">
        <f t="shared" si="110"/>
        <v>food</v>
      </c>
      <c r="V860" t="str">
        <f t="shared" si="111"/>
        <v>food trucks</v>
      </c>
    </row>
    <row r="861" spans="1:22" ht="31.5" x14ac:dyDescent="0.25">
      <c r="A861">
        <v>859</v>
      </c>
      <c r="B861" t="s">
        <v>1750</v>
      </c>
      <c r="C861" s="2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t="str">
        <f t="shared" si="104"/>
        <v>03:  5,000 to 9,999</v>
      </c>
      <c r="P861">
        <f t="shared" si="105"/>
        <v>35.534246575342465</v>
      </c>
      <c r="Q861">
        <f t="shared" si="106"/>
        <v>41.174603174603178</v>
      </c>
      <c r="R861" s="3">
        <f t="shared" si="107"/>
        <v>41334.25</v>
      </c>
      <c r="S861" s="3">
        <f t="shared" si="108"/>
        <v>41352.208333333336</v>
      </c>
      <c r="T861" s="56">
        <f t="shared" si="109"/>
        <v>18</v>
      </c>
      <c r="U861" t="str">
        <f t="shared" si="110"/>
        <v>theater</v>
      </c>
      <c r="V861" t="str">
        <f t="shared" si="111"/>
        <v>plays</v>
      </c>
    </row>
    <row r="862" spans="1:22" ht="31.5" x14ac:dyDescent="0.25">
      <c r="A862">
        <v>860</v>
      </c>
      <c r="B862" t="s">
        <v>1752</v>
      </c>
      <c r="C862" s="2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t="str">
        <f t="shared" si="104"/>
        <v>02:  1,000 to 4,999</v>
      </c>
      <c r="P862">
        <f t="shared" si="105"/>
        <v>251.65</v>
      </c>
      <c r="Q862">
        <f t="shared" si="106"/>
        <v>77.430769230769229</v>
      </c>
      <c r="R862" s="3">
        <f t="shared" si="107"/>
        <v>43515.25</v>
      </c>
      <c r="S862" s="3">
        <f t="shared" si="108"/>
        <v>43525.25</v>
      </c>
      <c r="T862" s="56">
        <f t="shared" si="109"/>
        <v>10</v>
      </c>
      <c r="U862" t="str">
        <f t="shared" si="110"/>
        <v>technology</v>
      </c>
      <c r="V862" t="str">
        <f t="shared" si="111"/>
        <v>wearables</v>
      </c>
    </row>
    <row r="863" spans="1:22" x14ac:dyDescent="0.25">
      <c r="A863">
        <v>861</v>
      </c>
      <c r="B863" t="s">
        <v>1754</v>
      </c>
      <c r="C863" s="2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t="str">
        <f t="shared" si="104"/>
        <v>03:  5,000 to 9,999</v>
      </c>
      <c r="P863">
        <f t="shared" si="105"/>
        <v>105.87500000000001</v>
      </c>
      <c r="Q863">
        <f t="shared" si="106"/>
        <v>57.159509202453989</v>
      </c>
      <c r="R863" s="3">
        <f t="shared" si="107"/>
        <v>40258.208333333336</v>
      </c>
      <c r="S863" s="3">
        <f t="shared" si="108"/>
        <v>40266.208333333336</v>
      </c>
      <c r="T863" s="56">
        <f t="shared" si="109"/>
        <v>8</v>
      </c>
      <c r="U863" t="str">
        <f t="shared" si="110"/>
        <v>theater</v>
      </c>
      <c r="V863" t="str">
        <f t="shared" si="111"/>
        <v>plays</v>
      </c>
    </row>
    <row r="864" spans="1:22" x14ac:dyDescent="0.25">
      <c r="A864">
        <v>862</v>
      </c>
      <c r="B864" t="s">
        <v>1756</v>
      </c>
      <c r="C864" s="2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t="str">
        <f t="shared" si="104"/>
        <v>02:  1,000 to 4,999</v>
      </c>
      <c r="P864">
        <f t="shared" si="105"/>
        <v>187.42857142857144</v>
      </c>
      <c r="Q864">
        <f t="shared" si="106"/>
        <v>77.17647058823529</v>
      </c>
      <c r="R864" s="3">
        <f t="shared" si="107"/>
        <v>40756.208333333336</v>
      </c>
      <c r="S864" s="3">
        <f t="shared" si="108"/>
        <v>40760.208333333336</v>
      </c>
      <c r="T864" s="56">
        <f t="shared" si="109"/>
        <v>4</v>
      </c>
      <c r="U864" t="str">
        <f t="shared" si="110"/>
        <v>theater</v>
      </c>
      <c r="V864" t="str">
        <f t="shared" si="111"/>
        <v>plays</v>
      </c>
    </row>
    <row r="865" spans="1:22" x14ac:dyDescent="0.25">
      <c r="A865">
        <v>863</v>
      </c>
      <c r="B865" t="s">
        <v>1758</v>
      </c>
      <c r="C865" s="2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t="str">
        <f t="shared" si="104"/>
        <v>02:  1,000 to 4,999</v>
      </c>
      <c r="P865">
        <f t="shared" si="105"/>
        <v>386.78571428571428</v>
      </c>
      <c r="Q865">
        <f t="shared" si="106"/>
        <v>24.953917050691246</v>
      </c>
      <c r="R865" s="3">
        <f t="shared" si="107"/>
        <v>42172.208333333328</v>
      </c>
      <c r="S865" s="3">
        <f t="shared" si="108"/>
        <v>42195.208333333328</v>
      </c>
      <c r="T865" s="56">
        <f t="shared" si="109"/>
        <v>23</v>
      </c>
      <c r="U865" t="str">
        <f t="shared" si="110"/>
        <v>film &amp; video</v>
      </c>
      <c r="V865" t="str">
        <f t="shared" si="111"/>
        <v>television</v>
      </c>
    </row>
    <row r="866" spans="1:22" x14ac:dyDescent="0.25">
      <c r="A866">
        <v>864</v>
      </c>
      <c r="B866" t="s">
        <v>1760</v>
      </c>
      <c r="C866" s="2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t="str">
        <f t="shared" si="104"/>
        <v>02:  1,000 to 4,999</v>
      </c>
      <c r="P866">
        <f t="shared" si="105"/>
        <v>347.07142857142856</v>
      </c>
      <c r="Q866">
        <f t="shared" si="106"/>
        <v>97.18</v>
      </c>
      <c r="R866" s="3">
        <f t="shared" si="107"/>
        <v>42601.208333333328</v>
      </c>
      <c r="S866" s="3">
        <f t="shared" si="108"/>
        <v>42606.208333333328</v>
      </c>
      <c r="T866" s="56">
        <f t="shared" si="109"/>
        <v>5</v>
      </c>
      <c r="U866" t="str">
        <f t="shared" si="110"/>
        <v>film &amp; video</v>
      </c>
      <c r="V866" t="str">
        <f t="shared" si="111"/>
        <v>shorts</v>
      </c>
    </row>
    <row r="867" spans="1:22" x14ac:dyDescent="0.25">
      <c r="A867">
        <v>865</v>
      </c>
      <c r="B867" t="s">
        <v>1762</v>
      </c>
      <c r="C867" s="2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t="str">
        <f t="shared" si="104"/>
        <v>012:  &gt; 50,000</v>
      </c>
      <c r="P867">
        <f t="shared" si="105"/>
        <v>185.82098765432099</v>
      </c>
      <c r="Q867">
        <f t="shared" si="106"/>
        <v>46.000916870415651</v>
      </c>
      <c r="R867" s="3">
        <f t="shared" si="107"/>
        <v>41897.208333333336</v>
      </c>
      <c r="S867" s="3">
        <f t="shared" si="108"/>
        <v>41906.208333333336</v>
      </c>
      <c r="T867" s="56">
        <f t="shared" si="109"/>
        <v>9</v>
      </c>
      <c r="U867" t="str">
        <f t="shared" si="110"/>
        <v>theater</v>
      </c>
      <c r="V867" t="str">
        <f t="shared" si="111"/>
        <v>plays</v>
      </c>
    </row>
    <row r="868" spans="1:22" x14ac:dyDescent="0.25">
      <c r="A868">
        <v>866</v>
      </c>
      <c r="B868" t="s">
        <v>1764</v>
      </c>
      <c r="C868" s="2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t="str">
        <f t="shared" si="104"/>
        <v>012:  &gt; 50,000</v>
      </c>
      <c r="P868">
        <f t="shared" si="105"/>
        <v>43.241247264770237</v>
      </c>
      <c r="Q868">
        <f t="shared" si="106"/>
        <v>88.023385300668153</v>
      </c>
      <c r="R868" s="3">
        <f t="shared" si="107"/>
        <v>40671.208333333336</v>
      </c>
      <c r="S868" s="3">
        <f t="shared" si="108"/>
        <v>40672.208333333336</v>
      </c>
      <c r="T868" s="56">
        <f t="shared" si="109"/>
        <v>1</v>
      </c>
      <c r="U868" t="str">
        <f t="shared" si="110"/>
        <v>photography</v>
      </c>
      <c r="V868" t="str">
        <f t="shared" si="111"/>
        <v>photography books</v>
      </c>
    </row>
    <row r="869" spans="1:22" ht="31.5" x14ac:dyDescent="0.25">
      <c r="A869">
        <v>867</v>
      </c>
      <c r="B869" t="s">
        <v>1766</v>
      </c>
      <c r="C869" s="2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t="str">
        <f t="shared" si="104"/>
        <v>02:  1,000 to 4,999</v>
      </c>
      <c r="P869">
        <f t="shared" si="105"/>
        <v>162.4375</v>
      </c>
      <c r="Q869">
        <f t="shared" si="106"/>
        <v>25.99</v>
      </c>
      <c r="R869" s="3">
        <f t="shared" si="107"/>
        <v>43382.208333333328</v>
      </c>
      <c r="S869" s="3">
        <f t="shared" si="108"/>
        <v>43388.208333333328</v>
      </c>
      <c r="T869" s="56">
        <f t="shared" si="109"/>
        <v>6</v>
      </c>
      <c r="U869" t="str">
        <f t="shared" si="110"/>
        <v>food</v>
      </c>
      <c r="V869" t="str">
        <f t="shared" si="111"/>
        <v>food trucks</v>
      </c>
    </row>
    <row r="870" spans="1:22" x14ac:dyDescent="0.25">
      <c r="A870">
        <v>868</v>
      </c>
      <c r="B870" t="s">
        <v>1768</v>
      </c>
      <c r="C870" s="2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t="str">
        <f t="shared" si="104"/>
        <v>03:  5,000 to 9,999</v>
      </c>
      <c r="P870">
        <f t="shared" si="105"/>
        <v>184.84285714285716</v>
      </c>
      <c r="Q870">
        <f t="shared" si="106"/>
        <v>102.69047619047619</v>
      </c>
      <c r="R870" s="3">
        <f t="shared" si="107"/>
        <v>41559.208333333336</v>
      </c>
      <c r="S870" s="3">
        <f t="shared" si="108"/>
        <v>41570.208333333336</v>
      </c>
      <c r="T870" s="56">
        <f t="shared" si="109"/>
        <v>11</v>
      </c>
      <c r="U870" t="str">
        <f t="shared" si="110"/>
        <v>theater</v>
      </c>
      <c r="V870" t="str">
        <f t="shared" si="111"/>
        <v>plays</v>
      </c>
    </row>
    <row r="871" spans="1:22" x14ac:dyDescent="0.25">
      <c r="A871">
        <v>869</v>
      </c>
      <c r="B871" t="s">
        <v>1770</v>
      </c>
      <c r="C871" s="2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t="str">
        <f t="shared" si="104"/>
        <v>012:  &gt; 50,000</v>
      </c>
      <c r="P871">
        <f t="shared" si="105"/>
        <v>23.703520691785052</v>
      </c>
      <c r="Q871">
        <f t="shared" si="106"/>
        <v>72.958174904942965</v>
      </c>
      <c r="R871" s="3">
        <f t="shared" si="107"/>
        <v>40350.208333333336</v>
      </c>
      <c r="S871" s="3">
        <f t="shared" si="108"/>
        <v>40364.208333333336</v>
      </c>
      <c r="T871" s="56">
        <f t="shared" si="109"/>
        <v>14</v>
      </c>
      <c r="U871" t="str">
        <f t="shared" si="110"/>
        <v>film &amp; video</v>
      </c>
      <c r="V871" t="str">
        <f t="shared" si="111"/>
        <v>drama</v>
      </c>
    </row>
    <row r="872" spans="1:22" x14ac:dyDescent="0.25">
      <c r="A872">
        <v>870</v>
      </c>
      <c r="B872" t="s">
        <v>1772</v>
      </c>
      <c r="C872" s="2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t="str">
        <f t="shared" si="104"/>
        <v>03:  5,000 to 9,999</v>
      </c>
      <c r="P872">
        <f t="shared" si="105"/>
        <v>89.870129870129873</v>
      </c>
      <c r="Q872">
        <f t="shared" si="106"/>
        <v>57.190082644628099</v>
      </c>
      <c r="R872" s="3">
        <f t="shared" si="107"/>
        <v>42240.208333333328</v>
      </c>
      <c r="S872" s="3">
        <f t="shared" si="108"/>
        <v>42265.208333333328</v>
      </c>
      <c r="T872" s="56">
        <f t="shared" si="109"/>
        <v>25</v>
      </c>
      <c r="U872" t="str">
        <f t="shared" si="110"/>
        <v>theater</v>
      </c>
      <c r="V872" t="str">
        <f t="shared" si="111"/>
        <v>plays</v>
      </c>
    </row>
    <row r="873" spans="1:22" ht="31.5" x14ac:dyDescent="0.25">
      <c r="A873">
        <v>871</v>
      </c>
      <c r="B873" t="s">
        <v>1774</v>
      </c>
      <c r="C873" s="2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t="str">
        <f t="shared" si="104"/>
        <v>012:  &gt; 50,000</v>
      </c>
      <c r="P873">
        <f t="shared" si="105"/>
        <v>272.6041958041958</v>
      </c>
      <c r="Q873">
        <f t="shared" si="106"/>
        <v>84.013793103448279</v>
      </c>
      <c r="R873" s="3">
        <f t="shared" si="107"/>
        <v>43040.208333333328</v>
      </c>
      <c r="S873" s="3">
        <f t="shared" si="108"/>
        <v>43058.25</v>
      </c>
      <c r="T873" s="56">
        <f t="shared" si="109"/>
        <v>18</v>
      </c>
      <c r="U873" t="str">
        <f t="shared" si="110"/>
        <v>theater</v>
      </c>
      <c r="V873" t="str">
        <f t="shared" si="111"/>
        <v>plays</v>
      </c>
    </row>
    <row r="874" spans="1:22" x14ac:dyDescent="0.25">
      <c r="A874">
        <v>872</v>
      </c>
      <c r="B874" t="s">
        <v>1776</v>
      </c>
      <c r="C874" s="2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t="str">
        <f t="shared" si="104"/>
        <v>02:  1,000 to 4,999</v>
      </c>
      <c r="P874">
        <f t="shared" si="105"/>
        <v>170.04255319148936</v>
      </c>
      <c r="Q874">
        <f t="shared" si="106"/>
        <v>98.666666666666671</v>
      </c>
      <c r="R874" s="3">
        <f t="shared" si="107"/>
        <v>43346.208333333328</v>
      </c>
      <c r="S874" s="3">
        <f t="shared" si="108"/>
        <v>43351.208333333328</v>
      </c>
      <c r="T874" s="56">
        <f t="shared" si="109"/>
        <v>5</v>
      </c>
      <c r="U874" t="str">
        <f t="shared" si="110"/>
        <v>film &amp; video</v>
      </c>
      <c r="V874" t="str">
        <f t="shared" si="111"/>
        <v>science fiction</v>
      </c>
    </row>
    <row r="875" spans="1:22" x14ac:dyDescent="0.25">
      <c r="A875">
        <v>873</v>
      </c>
      <c r="B875" t="s">
        <v>1778</v>
      </c>
      <c r="C875" s="2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t="str">
        <f t="shared" si="104"/>
        <v>010:  40,000 to 44,999</v>
      </c>
      <c r="P875">
        <f t="shared" si="105"/>
        <v>188.28503562945369</v>
      </c>
      <c r="Q875">
        <f t="shared" si="106"/>
        <v>42.007419183889773</v>
      </c>
      <c r="R875" s="3">
        <f t="shared" si="107"/>
        <v>41647.25</v>
      </c>
      <c r="S875" s="3">
        <f t="shared" si="108"/>
        <v>41652.25</v>
      </c>
      <c r="T875" s="56">
        <f t="shared" si="109"/>
        <v>5</v>
      </c>
      <c r="U875" t="str">
        <f t="shared" si="110"/>
        <v>photography</v>
      </c>
      <c r="V875" t="str">
        <f t="shared" si="111"/>
        <v>photography books</v>
      </c>
    </row>
    <row r="876" spans="1:22" x14ac:dyDescent="0.25">
      <c r="A876">
        <v>874</v>
      </c>
      <c r="B876" t="s">
        <v>1780</v>
      </c>
      <c r="C876" s="2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t="str">
        <f t="shared" si="104"/>
        <v>010:  40,000 to 44,999</v>
      </c>
      <c r="P876">
        <f t="shared" si="105"/>
        <v>346.93532338308455</v>
      </c>
      <c r="Q876">
        <f t="shared" si="106"/>
        <v>32.002753556677376</v>
      </c>
      <c r="R876" s="3">
        <f t="shared" si="107"/>
        <v>40291.208333333336</v>
      </c>
      <c r="S876" s="3">
        <f t="shared" si="108"/>
        <v>40329.208333333336</v>
      </c>
      <c r="T876" s="56">
        <f t="shared" si="109"/>
        <v>38</v>
      </c>
      <c r="U876" t="str">
        <f t="shared" si="110"/>
        <v>photography</v>
      </c>
      <c r="V876" t="str">
        <f t="shared" si="111"/>
        <v>photography books</v>
      </c>
    </row>
    <row r="877" spans="1:22" x14ac:dyDescent="0.25">
      <c r="A877">
        <v>875</v>
      </c>
      <c r="B877" t="s">
        <v>1782</v>
      </c>
      <c r="C877" s="2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t="str">
        <f t="shared" si="104"/>
        <v>03:  5,000 to 9,999</v>
      </c>
      <c r="P877">
        <f t="shared" si="105"/>
        <v>69.177215189873422</v>
      </c>
      <c r="Q877">
        <f t="shared" si="106"/>
        <v>81.567164179104481</v>
      </c>
      <c r="R877" s="3">
        <f t="shared" si="107"/>
        <v>40556.25</v>
      </c>
      <c r="S877" s="3">
        <f t="shared" si="108"/>
        <v>40557.25</v>
      </c>
      <c r="T877" s="56">
        <f t="shared" si="109"/>
        <v>1</v>
      </c>
      <c r="U877" t="str">
        <f t="shared" si="110"/>
        <v>music</v>
      </c>
      <c r="V877" t="str">
        <f t="shared" si="111"/>
        <v>rock</v>
      </c>
    </row>
    <row r="878" spans="1:22" ht="31.5" x14ac:dyDescent="0.25">
      <c r="A878">
        <v>876</v>
      </c>
      <c r="B878" t="s">
        <v>1784</v>
      </c>
      <c r="C878" s="2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t="str">
        <f t="shared" si="104"/>
        <v>03:  5,000 to 9,999</v>
      </c>
      <c r="P878">
        <f t="shared" si="105"/>
        <v>25.433734939759034</v>
      </c>
      <c r="Q878">
        <f t="shared" si="106"/>
        <v>37.035087719298247</v>
      </c>
      <c r="R878" s="3">
        <f t="shared" si="107"/>
        <v>43624.208333333328</v>
      </c>
      <c r="S878" s="3">
        <f t="shared" si="108"/>
        <v>43648.208333333328</v>
      </c>
      <c r="T878" s="56">
        <f t="shared" si="109"/>
        <v>24</v>
      </c>
      <c r="U878" t="str">
        <f t="shared" si="110"/>
        <v>photography</v>
      </c>
      <c r="V878" t="str">
        <f t="shared" si="111"/>
        <v>photography books</v>
      </c>
    </row>
    <row r="879" spans="1:22" x14ac:dyDescent="0.25">
      <c r="A879">
        <v>877</v>
      </c>
      <c r="B879" t="s">
        <v>1786</v>
      </c>
      <c r="C879" s="2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t="str">
        <f t="shared" si="104"/>
        <v>012:  &gt; 50,000</v>
      </c>
      <c r="P879">
        <f t="shared" si="105"/>
        <v>77.400977995110026</v>
      </c>
      <c r="Q879">
        <f t="shared" si="106"/>
        <v>103.033360455655</v>
      </c>
      <c r="R879" s="3">
        <f t="shared" si="107"/>
        <v>42577.208333333328</v>
      </c>
      <c r="S879" s="3">
        <f t="shared" si="108"/>
        <v>42578.208333333328</v>
      </c>
      <c r="T879" s="56">
        <f t="shared" si="109"/>
        <v>1</v>
      </c>
      <c r="U879" t="str">
        <f t="shared" si="110"/>
        <v>food</v>
      </c>
      <c r="V879" t="str">
        <f t="shared" si="111"/>
        <v>food trucks</v>
      </c>
    </row>
    <row r="880" spans="1:22" x14ac:dyDescent="0.25">
      <c r="A880">
        <v>878</v>
      </c>
      <c r="B880" t="s">
        <v>1788</v>
      </c>
      <c r="C880" s="2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t="str">
        <f t="shared" si="104"/>
        <v>02:  1,000 to 4,999</v>
      </c>
      <c r="P880">
        <f t="shared" si="105"/>
        <v>37.481481481481481</v>
      </c>
      <c r="Q880">
        <f t="shared" si="106"/>
        <v>84.333333333333329</v>
      </c>
      <c r="R880" s="3">
        <f t="shared" si="107"/>
        <v>43845.25</v>
      </c>
      <c r="S880" s="3">
        <f t="shared" si="108"/>
        <v>43869.25</v>
      </c>
      <c r="T880" s="56">
        <f t="shared" si="109"/>
        <v>24</v>
      </c>
      <c r="U880" t="str">
        <f t="shared" si="110"/>
        <v>music</v>
      </c>
      <c r="V880" t="str">
        <f t="shared" si="111"/>
        <v>metal</v>
      </c>
    </row>
    <row r="881" spans="1:22" x14ac:dyDescent="0.25">
      <c r="A881">
        <v>879</v>
      </c>
      <c r="B881" t="s">
        <v>1790</v>
      </c>
      <c r="C881" s="2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t="str">
        <f t="shared" si="104"/>
        <v>02:  1,000 to 4,999</v>
      </c>
      <c r="P881">
        <f t="shared" si="105"/>
        <v>543.79999999999995</v>
      </c>
      <c r="Q881">
        <f t="shared" si="106"/>
        <v>102.60377358490567</v>
      </c>
      <c r="R881" s="3">
        <f t="shared" si="107"/>
        <v>42788.25</v>
      </c>
      <c r="S881" s="3">
        <f t="shared" si="108"/>
        <v>42797.25</v>
      </c>
      <c r="T881" s="56">
        <f t="shared" si="109"/>
        <v>9</v>
      </c>
      <c r="U881" t="str">
        <f t="shared" si="110"/>
        <v>publishing</v>
      </c>
      <c r="V881" t="str">
        <f t="shared" si="111"/>
        <v>nonfiction</v>
      </c>
    </row>
    <row r="882" spans="1:22" x14ac:dyDescent="0.25">
      <c r="A882">
        <v>880</v>
      </c>
      <c r="B882" t="s">
        <v>1792</v>
      </c>
      <c r="C882" s="2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t="str">
        <f t="shared" si="104"/>
        <v>012:  &gt; 50,000</v>
      </c>
      <c r="P882">
        <f t="shared" si="105"/>
        <v>228.52189349112427</v>
      </c>
      <c r="Q882">
        <f t="shared" si="106"/>
        <v>79.992129246064621</v>
      </c>
      <c r="R882" s="3">
        <f t="shared" si="107"/>
        <v>43667.208333333328</v>
      </c>
      <c r="S882" s="3">
        <f t="shared" si="108"/>
        <v>43669.208333333328</v>
      </c>
      <c r="T882" s="56">
        <f t="shared" si="109"/>
        <v>2</v>
      </c>
      <c r="U882" t="str">
        <f t="shared" si="110"/>
        <v>music</v>
      </c>
      <c r="V882" t="str">
        <f t="shared" si="111"/>
        <v>electric music</v>
      </c>
    </row>
    <row r="883" spans="1:22" x14ac:dyDescent="0.25">
      <c r="A883">
        <v>881</v>
      </c>
      <c r="B883" t="s">
        <v>1794</v>
      </c>
      <c r="C883" s="2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t="str">
        <f t="shared" si="104"/>
        <v>012:  &gt; 50,000</v>
      </c>
      <c r="P883">
        <f t="shared" si="105"/>
        <v>38.948339483394832</v>
      </c>
      <c r="Q883">
        <f t="shared" si="106"/>
        <v>70.055309734513273</v>
      </c>
      <c r="R883" s="3">
        <f t="shared" si="107"/>
        <v>42194.208333333328</v>
      </c>
      <c r="S883" s="3">
        <f t="shared" si="108"/>
        <v>42223.208333333328</v>
      </c>
      <c r="T883" s="56">
        <f t="shared" si="109"/>
        <v>29</v>
      </c>
      <c r="U883" t="str">
        <f t="shared" si="110"/>
        <v>theater</v>
      </c>
      <c r="V883" t="str">
        <f t="shared" si="111"/>
        <v>plays</v>
      </c>
    </row>
    <row r="884" spans="1:22" x14ac:dyDescent="0.25">
      <c r="A884">
        <v>882</v>
      </c>
      <c r="B884" t="s">
        <v>1796</v>
      </c>
      <c r="C884" s="2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t="str">
        <f t="shared" si="104"/>
        <v>01:  &lt;1,000</v>
      </c>
      <c r="P884">
        <f t="shared" si="105"/>
        <v>370</v>
      </c>
      <c r="Q884">
        <f t="shared" si="106"/>
        <v>37</v>
      </c>
      <c r="R884" s="3">
        <f t="shared" si="107"/>
        <v>42025.25</v>
      </c>
      <c r="S884" s="3">
        <f t="shared" si="108"/>
        <v>42029.25</v>
      </c>
      <c r="T884" s="56">
        <f t="shared" si="109"/>
        <v>4</v>
      </c>
      <c r="U884" t="str">
        <f t="shared" si="110"/>
        <v>theater</v>
      </c>
      <c r="V884" t="str">
        <f t="shared" si="111"/>
        <v>plays</v>
      </c>
    </row>
    <row r="885" spans="1:22" ht="31.5" x14ac:dyDescent="0.25">
      <c r="A885">
        <v>883</v>
      </c>
      <c r="B885" t="s">
        <v>1798</v>
      </c>
      <c r="C885" s="2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t="str">
        <f t="shared" si="104"/>
        <v>02:  1,000 to 4,999</v>
      </c>
      <c r="P885">
        <f t="shared" si="105"/>
        <v>237.91176470588232</v>
      </c>
      <c r="Q885">
        <f t="shared" si="106"/>
        <v>41.911917098445599</v>
      </c>
      <c r="R885" s="3">
        <f t="shared" si="107"/>
        <v>40323.208333333336</v>
      </c>
      <c r="S885" s="3">
        <f t="shared" si="108"/>
        <v>40359.208333333336</v>
      </c>
      <c r="T885" s="56">
        <f t="shared" si="109"/>
        <v>36</v>
      </c>
      <c r="U885" t="str">
        <f t="shared" si="110"/>
        <v>film &amp; video</v>
      </c>
      <c r="V885" t="str">
        <f t="shared" si="111"/>
        <v>shorts</v>
      </c>
    </row>
    <row r="886" spans="1:22" x14ac:dyDescent="0.25">
      <c r="A886">
        <v>884</v>
      </c>
      <c r="B886" t="s">
        <v>1800</v>
      </c>
      <c r="C886" s="2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t="str">
        <f t="shared" si="104"/>
        <v>012:  &gt; 50,000</v>
      </c>
      <c r="P886">
        <f t="shared" si="105"/>
        <v>64.036299765807954</v>
      </c>
      <c r="Q886">
        <f t="shared" si="106"/>
        <v>57.992576882290564</v>
      </c>
      <c r="R886" s="3">
        <f t="shared" si="107"/>
        <v>41763.208333333336</v>
      </c>
      <c r="S886" s="3">
        <f t="shared" si="108"/>
        <v>41765.208333333336</v>
      </c>
      <c r="T886" s="56">
        <f t="shared" si="109"/>
        <v>2</v>
      </c>
      <c r="U886" t="str">
        <f t="shared" si="110"/>
        <v>theater</v>
      </c>
      <c r="V886" t="str">
        <f t="shared" si="111"/>
        <v>plays</v>
      </c>
    </row>
    <row r="887" spans="1:22" x14ac:dyDescent="0.25">
      <c r="A887">
        <v>885</v>
      </c>
      <c r="B887" t="s">
        <v>1802</v>
      </c>
      <c r="C887" s="2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t="str">
        <f t="shared" si="104"/>
        <v>02:  1,000 to 4,999</v>
      </c>
      <c r="P887">
        <f t="shared" si="105"/>
        <v>118.27777777777777</v>
      </c>
      <c r="Q887">
        <f t="shared" si="106"/>
        <v>40.942307692307693</v>
      </c>
      <c r="R887" s="3">
        <f t="shared" si="107"/>
        <v>40335.208333333336</v>
      </c>
      <c r="S887" s="3">
        <f t="shared" si="108"/>
        <v>40373.208333333336</v>
      </c>
      <c r="T887" s="56">
        <f t="shared" si="109"/>
        <v>38</v>
      </c>
      <c r="U887" t="str">
        <f t="shared" si="110"/>
        <v>theater</v>
      </c>
      <c r="V887" t="str">
        <f t="shared" si="111"/>
        <v>plays</v>
      </c>
    </row>
    <row r="888" spans="1:22" x14ac:dyDescent="0.25">
      <c r="A888">
        <v>886</v>
      </c>
      <c r="B888" t="s">
        <v>1804</v>
      </c>
      <c r="C888" s="2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t="str">
        <f t="shared" si="104"/>
        <v>012:  &gt; 50,000</v>
      </c>
      <c r="P888">
        <f t="shared" si="105"/>
        <v>84.824037184594957</v>
      </c>
      <c r="Q888">
        <f t="shared" si="106"/>
        <v>69.9972602739726</v>
      </c>
      <c r="R888" s="3">
        <f t="shared" si="107"/>
        <v>40416.208333333336</v>
      </c>
      <c r="S888" s="3">
        <f t="shared" si="108"/>
        <v>40434.208333333336</v>
      </c>
      <c r="T888" s="56">
        <f t="shared" si="109"/>
        <v>18</v>
      </c>
      <c r="U888" t="str">
        <f t="shared" si="110"/>
        <v>music</v>
      </c>
      <c r="V888" t="str">
        <f t="shared" si="111"/>
        <v>indie rock</v>
      </c>
    </row>
    <row r="889" spans="1:22" ht="31.5" x14ac:dyDescent="0.25">
      <c r="A889">
        <v>887</v>
      </c>
      <c r="B889" t="s">
        <v>1806</v>
      </c>
      <c r="C889" s="2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t="str">
        <f t="shared" si="104"/>
        <v>03:  5,000 to 9,999</v>
      </c>
      <c r="P889">
        <f t="shared" si="105"/>
        <v>29.346153846153843</v>
      </c>
      <c r="Q889">
        <f t="shared" si="106"/>
        <v>73.838709677419359</v>
      </c>
      <c r="R889" s="3">
        <f t="shared" si="107"/>
        <v>42202.208333333328</v>
      </c>
      <c r="S889" s="3">
        <f t="shared" si="108"/>
        <v>42249.208333333328</v>
      </c>
      <c r="T889" s="56">
        <f t="shared" si="109"/>
        <v>47</v>
      </c>
      <c r="U889" t="str">
        <f t="shared" si="110"/>
        <v>theater</v>
      </c>
      <c r="V889" t="str">
        <f t="shared" si="111"/>
        <v>plays</v>
      </c>
    </row>
    <row r="890" spans="1:22" ht="31.5" x14ac:dyDescent="0.25">
      <c r="A890">
        <v>888</v>
      </c>
      <c r="B890" t="s">
        <v>1808</v>
      </c>
      <c r="C890" s="2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t="str">
        <f t="shared" si="104"/>
        <v>03:  5,000 to 9,999</v>
      </c>
      <c r="P890">
        <f t="shared" si="105"/>
        <v>209.89655172413794</v>
      </c>
      <c r="Q890">
        <f t="shared" si="106"/>
        <v>41.979310344827589</v>
      </c>
      <c r="R890" s="3">
        <f t="shared" si="107"/>
        <v>42836.208333333328</v>
      </c>
      <c r="S890" s="3">
        <f t="shared" si="108"/>
        <v>42855.208333333328</v>
      </c>
      <c r="T890" s="56">
        <f t="shared" si="109"/>
        <v>19</v>
      </c>
      <c r="U890" t="str">
        <f t="shared" si="110"/>
        <v>theater</v>
      </c>
      <c r="V890" t="str">
        <f t="shared" si="111"/>
        <v>plays</v>
      </c>
    </row>
    <row r="891" spans="1:22" x14ac:dyDescent="0.25">
      <c r="A891">
        <v>889</v>
      </c>
      <c r="B891" t="s">
        <v>1810</v>
      </c>
      <c r="C891" s="2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t="str">
        <f t="shared" si="104"/>
        <v>03:  5,000 to 9,999</v>
      </c>
      <c r="P891">
        <f t="shared" si="105"/>
        <v>169.78571428571431</v>
      </c>
      <c r="Q891">
        <f t="shared" si="106"/>
        <v>77.93442622950819</v>
      </c>
      <c r="R891" s="3">
        <f t="shared" si="107"/>
        <v>41710.208333333336</v>
      </c>
      <c r="S891" s="3">
        <f t="shared" si="108"/>
        <v>41717.208333333336</v>
      </c>
      <c r="T891" s="56">
        <f t="shared" si="109"/>
        <v>7</v>
      </c>
      <c r="U891" t="str">
        <f t="shared" si="110"/>
        <v>music</v>
      </c>
      <c r="V891" t="str">
        <f t="shared" si="111"/>
        <v>electric music</v>
      </c>
    </row>
    <row r="892" spans="1:22" x14ac:dyDescent="0.25">
      <c r="A892">
        <v>890</v>
      </c>
      <c r="B892" t="s">
        <v>1812</v>
      </c>
      <c r="C892" s="2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t="str">
        <f t="shared" si="104"/>
        <v>012:  &gt; 50,000</v>
      </c>
      <c r="P892">
        <f t="shared" si="105"/>
        <v>115.95907738095239</v>
      </c>
      <c r="Q892">
        <f t="shared" si="106"/>
        <v>106.01972789115646</v>
      </c>
      <c r="R892" s="3">
        <f t="shared" si="107"/>
        <v>43640.208333333328</v>
      </c>
      <c r="S892" s="3">
        <f t="shared" si="108"/>
        <v>43641.208333333328</v>
      </c>
      <c r="T892" s="56">
        <f t="shared" si="109"/>
        <v>1</v>
      </c>
      <c r="U892" t="str">
        <f t="shared" si="110"/>
        <v>music</v>
      </c>
      <c r="V892" t="str">
        <f t="shared" si="111"/>
        <v>indie rock</v>
      </c>
    </row>
    <row r="893" spans="1:22" ht="31.5" x14ac:dyDescent="0.25">
      <c r="A893">
        <v>891</v>
      </c>
      <c r="B893" t="s">
        <v>1814</v>
      </c>
      <c r="C893" s="2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t="str">
        <f t="shared" si="104"/>
        <v>02:  1,000 to 4,999</v>
      </c>
      <c r="P893">
        <f t="shared" si="105"/>
        <v>258.59999999999997</v>
      </c>
      <c r="Q893">
        <f t="shared" si="106"/>
        <v>47.018181818181816</v>
      </c>
      <c r="R893" s="3">
        <f t="shared" si="107"/>
        <v>40880.25</v>
      </c>
      <c r="S893" s="3">
        <f t="shared" si="108"/>
        <v>40924.25</v>
      </c>
      <c r="T893" s="56">
        <f t="shared" si="109"/>
        <v>44</v>
      </c>
      <c r="U893" t="str">
        <f t="shared" si="110"/>
        <v>film &amp; video</v>
      </c>
      <c r="V893" t="str">
        <f t="shared" si="111"/>
        <v>documentary</v>
      </c>
    </row>
    <row r="894" spans="1:22" x14ac:dyDescent="0.25">
      <c r="A894">
        <v>892</v>
      </c>
      <c r="B894" t="s">
        <v>1816</v>
      </c>
      <c r="C894" s="2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t="str">
        <f t="shared" si="104"/>
        <v>03:  5,000 to 9,999</v>
      </c>
      <c r="P894">
        <f t="shared" si="105"/>
        <v>230.58333333333331</v>
      </c>
      <c r="Q894">
        <f t="shared" si="106"/>
        <v>76.016483516483518</v>
      </c>
      <c r="R894" s="3">
        <f t="shared" si="107"/>
        <v>40319.208333333336</v>
      </c>
      <c r="S894" s="3">
        <f t="shared" si="108"/>
        <v>40360.208333333336</v>
      </c>
      <c r="T894" s="56">
        <f t="shared" si="109"/>
        <v>41</v>
      </c>
      <c r="U894" t="str">
        <f t="shared" si="110"/>
        <v>publishing</v>
      </c>
      <c r="V894" t="str">
        <f t="shared" si="111"/>
        <v>translations</v>
      </c>
    </row>
    <row r="895" spans="1:22" x14ac:dyDescent="0.25">
      <c r="A895">
        <v>893</v>
      </c>
      <c r="B895" t="s">
        <v>1818</v>
      </c>
      <c r="C895" s="2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t="str">
        <f t="shared" si="104"/>
        <v>03:  5,000 to 9,999</v>
      </c>
      <c r="P895">
        <f t="shared" si="105"/>
        <v>128.21428571428572</v>
      </c>
      <c r="Q895">
        <f t="shared" si="106"/>
        <v>54.120603015075375</v>
      </c>
      <c r="R895" s="3">
        <f t="shared" si="107"/>
        <v>42170.208333333328</v>
      </c>
      <c r="S895" s="3">
        <f t="shared" si="108"/>
        <v>42174.208333333328</v>
      </c>
      <c r="T895" s="56">
        <f t="shared" si="109"/>
        <v>4</v>
      </c>
      <c r="U895" t="str">
        <f t="shared" si="110"/>
        <v>film &amp; video</v>
      </c>
      <c r="V895" t="str">
        <f t="shared" si="111"/>
        <v>documentary</v>
      </c>
    </row>
    <row r="896" spans="1:22" x14ac:dyDescent="0.25">
      <c r="A896">
        <v>894</v>
      </c>
      <c r="B896" t="s">
        <v>1820</v>
      </c>
      <c r="C896" s="2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t="str">
        <f t="shared" si="104"/>
        <v>02:  1,000 to 4,999</v>
      </c>
      <c r="P896">
        <f t="shared" si="105"/>
        <v>188.70588235294116</v>
      </c>
      <c r="Q896">
        <f t="shared" si="106"/>
        <v>57.285714285714285</v>
      </c>
      <c r="R896" s="3">
        <f t="shared" si="107"/>
        <v>41466.208333333336</v>
      </c>
      <c r="S896" s="3">
        <f t="shared" si="108"/>
        <v>41496.208333333336</v>
      </c>
      <c r="T896" s="56">
        <f t="shared" si="109"/>
        <v>30</v>
      </c>
      <c r="U896" t="str">
        <f t="shared" si="110"/>
        <v>film &amp; video</v>
      </c>
      <c r="V896" t="str">
        <f t="shared" si="111"/>
        <v>television</v>
      </c>
    </row>
    <row r="897" spans="1:22" ht="31.5" x14ac:dyDescent="0.25">
      <c r="A897">
        <v>895</v>
      </c>
      <c r="B897" t="s">
        <v>1822</v>
      </c>
      <c r="C897" s="2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t="str">
        <f t="shared" si="104"/>
        <v>012:  &gt; 50,000</v>
      </c>
      <c r="P897">
        <f t="shared" si="105"/>
        <v>6.9511889862327907</v>
      </c>
      <c r="Q897">
        <f t="shared" si="106"/>
        <v>103.81308411214954</v>
      </c>
      <c r="R897" s="3">
        <f t="shared" si="107"/>
        <v>43134.25</v>
      </c>
      <c r="S897" s="3">
        <f t="shared" si="108"/>
        <v>43143.25</v>
      </c>
      <c r="T897" s="56">
        <f t="shared" si="109"/>
        <v>9</v>
      </c>
      <c r="U897" t="str">
        <f t="shared" si="110"/>
        <v>theater</v>
      </c>
      <c r="V897" t="str">
        <f t="shared" si="111"/>
        <v>plays</v>
      </c>
    </row>
    <row r="898" spans="1:22" ht="31.5" x14ac:dyDescent="0.25">
      <c r="A898">
        <v>896</v>
      </c>
      <c r="B898" t="s">
        <v>1824</v>
      </c>
      <c r="C898" s="2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t="str">
        <f t="shared" si="104"/>
        <v>05:  15,000 to 19,999</v>
      </c>
      <c r="P898">
        <f t="shared" si="105"/>
        <v>774.43434343434342</v>
      </c>
      <c r="Q898">
        <f t="shared" si="106"/>
        <v>105.02602739726028</v>
      </c>
      <c r="R898" s="3">
        <f t="shared" si="107"/>
        <v>40738.208333333336</v>
      </c>
      <c r="S898" s="3">
        <f t="shared" si="108"/>
        <v>40741.208333333336</v>
      </c>
      <c r="T898" s="56">
        <f t="shared" si="109"/>
        <v>3</v>
      </c>
      <c r="U898" t="str">
        <f t="shared" si="110"/>
        <v>food</v>
      </c>
      <c r="V898" t="str">
        <f t="shared" si="111"/>
        <v>food trucks</v>
      </c>
    </row>
    <row r="899" spans="1:22" x14ac:dyDescent="0.25">
      <c r="A899">
        <v>897</v>
      </c>
      <c r="B899" t="s">
        <v>1826</v>
      </c>
      <c r="C899" s="2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t="str">
        <f t="shared" ref="O899:O962" si="112">IF(D899&lt;1000,"01:  &lt;1,000",
IF(D899&lt;=4999,"02:  1,000 to 4,999",
IF(D899&lt;=9999,"03:  5,000 to 9,999",
IF(D899&lt;=14999,"04:  10,000 to 14,999",
IF(D899&lt;=19999,"05:  15,000 to 19,999",
IF(D899&lt;=24999,"06:  20,000 to 24,999",
IF(D899&lt;=29999,"07:  25,000 to 29,999",
IF(D899&lt;=34999,"08:  30,000 to 34,999",
IF(D899&lt;=39999,"09:  35,000 to 39,999",
IF(D899&lt;=44999,"010:  40,000 to 44,999",
IF(D899&lt;=49999,"011:  45,000 to 49,999",
"012:  &gt; 50,000")))))))))))</f>
        <v>03:  5,000 to 9,999</v>
      </c>
      <c r="P899">
        <f t="shared" ref="P899:P962" si="113">IFERROR((E899/D899)*100,"NA")</f>
        <v>27.693181818181817</v>
      </c>
      <c r="Q899">
        <f t="shared" ref="Q899:Q962" si="114">IFERROR(E899/G899,"NA")</f>
        <v>90.259259259259252</v>
      </c>
      <c r="R899" s="3">
        <f t="shared" ref="R899:R962" si="115">(J899/86400)+DATE(1970,1,1)</f>
        <v>43583.208333333328</v>
      </c>
      <c r="S899" s="3">
        <f t="shared" ref="S899:S962" si="116">(K899/86400)+DATE(1970,1,1)</f>
        <v>43585.208333333328</v>
      </c>
      <c r="T899" s="56">
        <f t="shared" ref="T899:T962" si="117">_xlfn.DAYS(S899,R899)</f>
        <v>2</v>
      </c>
      <c r="U899" t="str">
        <f t="shared" ref="U899:U962" si="118">LEFT(N899,SEARCH("/",N899)-1)</f>
        <v>theater</v>
      </c>
      <c r="V899" t="str">
        <f t="shared" ref="V899:V962" si="119">RIGHT(N899,LEN(N899)-SEARCH("/",N899))</f>
        <v>plays</v>
      </c>
    </row>
    <row r="900" spans="1:22" x14ac:dyDescent="0.25">
      <c r="A900">
        <v>898</v>
      </c>
      <c r="B900" t="s">
        <v>1828</v>
      </c>
      <c r="C900" s="2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t="str">
        <f t="shared" si="112"/>
        <v>012:  &gt; 50,000</v>
      </c>
      <c r="P900">
        <f t="shared" si="113"/>
        <v>52.479620323841424</v>
      </c>
      <c r="Q900">
        <f t="shared" si="114"/>
        <v>76.978705978705975</v>
      </c>
      <c r="R900" s="3">
        <f t="shared" si="115"/>
        <v>43815.25</v>
      </c>
      <c r="S900" s="3">
        <f t="shared" si="116"/>
        <v>43821.25</v>
      </c>
      <c r="T900" s="56">
        <f t="shared" si="117"/>
        <v>6</v>
      </c>
      <c r="U900" t="str">
        <f t="shared" si="118"/>
        <v>film &amp; video</v>
      </c>
      <c r="V900" t="str">
        <f t="shared" si="119"/>
        <v>documentary</v>
      </c>
    </row>
    <row r="901" spans="1:22" x14ac:dyDescent="0.25">
      <c r="A901">
        <v>899</v>
      </c>
      <c r="B901" t="s">
        <v>1830</v>
      </c>
      <c r="C901" s="2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t="str">
        <f t="shared" si="112"/>
        <v>02:  1,000 to 4,999</v>
      </c>
      <c r="P901">
        <f t="shared" si="113"/>
        <v>407.09677419354841</v>
      </c>
      <c r="Q901">
        <f t="shared" si="114"/>
        <v>102.60162601626017</v>
      </c>
      <c r="R901" s="3">
        <f t="shared" si="115"/>
        <v>41554.208333333336</v>
      </c>
      <c r="S901" s="3">
        <f t="shared" si="116"/>
        <v>41572.208333333336</v>
      </c>
      <c r="T901" s="56">
        <f t="shared" si="117"/>
        <v>18</v>
      </c>
      <c r="U901" t="str">
        <f t="shared" si="118"/>
        <v>music</v>
      </c>
      <c r="V901" t="str">
        <f t="shared" si="119"/>
        <v>jazz</v>
      </c>
    </row>
    <row r="902" spans="1:22" x14ac:dyDescent="0.25">
      <c r="A902">
        <v>900</v>
      </c>
      <c r="B902" t="s">
        <v>1832</v>
      </c>
      <c r="C902" s="2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t="str">
        <f t="shared" si="112"/>
        <v>01:  &lt;1,000</v>
      </c>
      <c r="P902">
        <f t="shared" si="113"/>
        <v>2</v>
      </c>
      <c r="Q902">
        <f t="shared" si="114"/>
        <v>2</v>
      </c>
      <c r="R902" s="3">
        <f t="shared" si="115"/>
        <v>41901.208333333336</v>
      </c>
      <c r="S902" s="3">
        <f t="shared" si="116"/>
        <v>41902.208333333336</v>
      </c>
      <c r="T902" s="56">
        <f t="shared" si="117"/>
        <v>1</v>
      </c>
      <c r="U902" t="str">
        <f t="shared" si="118"/>
        <v>technology</v>
      </c>
      <c r="V902" t="str">
        <f t="shared" si="119"/>
        <v>web</v>
      </c>
    </row>
    <row r="903" spans="1:22" x14ac:dyDescent="0.25">
      <c r="A903">
        <v>901</v>
      </c>
      <c r="B903" t="s">
        <v>1834</v>
      </c>
      <c r="C903" s="2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t="str">
        <f t="shared" si="112"/>
        <v>03:  5,000 to 9,999</v>
      </c>
      <c r="P903">
        <f t="shared" si="113"/>
        <v>156.17857142857144</v>
      </c>
      <c r="Q903">
        <f t="shared" si="114"/>
        <v>55.0062893081761</v>
      </c>
      <c r="R903" s="3">
        <f t="shared" si="115"/>
        <v>43298.208333333328</v>
      </c>
      <c r="S903" s="3">
        <f t="shared" si="116"/>
        <v>43331.208333333328</v>
      </c>
      <c r="T903" s="56">
        <f t="shared" si="117"/>
        <v>33</v>
      </c>
      <c r="U903" t="str">
        <f t="shared" si="118"/>
        <v>music</v>
      </c>
      <c r="V903" t="str">
        <f t="shared" si="119"/>
        <v>rock</v>
      </c>
    </row>
    <row r="904" spans="1:22" x14ac:dyDescent="0.25">
      <c r="A904">
        <v>902</v>
      </c>
      <c r="B904" t="s">
        <v>1836</v>
      </c>
      <c r="C904" s="2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t="str">
        <f t="shared" si="112"/>
        <v>02:  1,000 to 4,999</v>
      </c>
      <c r="P904">
        <f t="shared" si="113"/>
        <v>252.42857142857144</v>
      </c>
      <c r="Q904">
        <f t="shared" si="114"/>
        <v>32.127272727272725</v>
      </c>
      <c r="R904" s="3">
        <f t="shared" si="115"/>
        <v>42399.25</v>
      </c>
      <c r="S904" s="3">
        <f t="shared" si="116"/>
        <v>42441.25</v>
      </c>
      <c r="T904" s="56">
        <f t="shared" si="117"/>
        <v>42</v>
      </c>
      <c r="U904" t="str">
        <f t="shared" si="118"/>
        <v>technology</v>
      </c>
      <c r="V904" t="str">
        <f t="shared" si="119"/>
        <v>web</v>
      </c>
    </row>
    <row r="905" spans="1:22" ht="31.5" x14ac:dyDescent="0.25">
      <c r="A905">
        <v>903</v>
      </c>
      <c r="B905" t="s">
        <v>1838</v>
      </c>
      <c r="C905" s="2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t="str">
        <f t="shared" si="112"/>
        <v>010:  40,000 to 44,999</v>
      </c>
      <c r="P905">
        <f t="shared" si="113"/>
        <v>1.729268292682927</v>
      </c>
      <c r="Q905">
        <f t="shared" si="114"/>
        <v>50.642857142857146</v>
      </c>
      <c r="R905" s="3">
        <f t="shared" si="115"/>
        <v>41034.208333333336</v>
      </c>
      <c r="S905" s="3">
        <f t="shared" si="116"/>
        <v>41049.208333333336</v>
      </c>
      <c r="T905" s="56">
        <f t="shared" si="117"/>
        <v>15</v>
      </c>
      <c r="U905" t="str">
        <f t="shared" si="118"/>
        <v>publishing</v>
      </c>
      <c r="V905" t="str">
        <f t="shared" si="119"/>
        <v>nonfiction</v>
      </c>
    </row>
    <row r="906" spans="1:22" x14ac:dyDescent="0.25">
      <c r="A906">
        <v>904</v>
      </c>
      <c r="B906" t="s">
        <v>1840</v>
      </c>
      <c r="C906" s="2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t="str">
        <f t="shared" si="112"/>
        <v>03:  5,000 to 9,999</v>
      </c>
      <c r="P906">
        <f t="shared" si="113"/>
        <v>12.230769230769232</v>
      </c>
      <c r="Q906">
        <f t="shared" si="114"/>
        <v>49.6875</v>
      </c>
      <c r="R906" s="3">
        <f t="shared" si="115"/>
        <v>41186.208333333336</v>
      </c>
      <c r="S906" s="3">
        <f t="shared" si="116"/>
        <v>41190.208333333336</v>
      </c>
      <c r="T906" s="56">
        <f t="shared" si="117"/>
        <v>4</v>
      </c>
      <c r="U906" t="str">
        <f t="shared" si="118"/>
        <v>publishing</v>
      </c>
      <c r="V906" t="str">
        <f t="shared" si="119"/>
        <v>radio &amp; podcasts</v>
      </c>
    </row>
    <row r="907" spans="1:22" x14ac:dyDescent="0.25">
      <c r="A907">
        <v>905</v>
      </c>
      <c r="B907" t="s">
        <v>1842</v>
      </c>
      <c r="C907" s="2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t="str">
        <f t="shared" si="112"/>
        <v>03:  5,000 to 9,999</v>
      </c>
      <c r="P907">
        <f t="shared" si="113"/>
        <v>163.98734177215189</v>
      </c>
      <c r="Q907">
        <f t="shared" si="114"/>
        <v>54.894067796610166</v>
      </c>
      <c r="R907" s="3">
        <f t="shared" si="115"/>
        <v>41536.208333333336</v>
      </c>
      <c r="S907" s="3">
        <f t="shared" si="116"/>
        <v>41539.208333333336</v>
      </c>
      <c r="T907" s="56">
        <f t="shared" si="117"/>
        <v>3</v>
      </c>
      <c r="U907" t="str">
        <f t="shared" si="118"/>
        <v>theater</v>
      </c>
      <c r="V907" t="str">
        <f t="shared" si="119"/>
        <v>plays</v>
      </c>
    </row>
    <row r="908" spans="1:22" ht="31.5" x14ac:dyDescent="0.25">
      <c r="A908">
        <v>906</v>
      </c>
      <c r="B908" t="s">
        <v>1844</v>
      </c>
      <c r="C908" s="2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t="str">
        <f t="shared" si="112"/>
        <v>03:  5,000 to 9,999</v>
      </c>
      <c r="P908">
        <f t="shared" si="113"/>
        <v>162.98181818181817</v>
      </c>
      <c r="Q908">
        <f t="shared" si="114"/>
        <v>46.931937172774866</v>
      </c>
      <c r="R908" s="3">
        <f t="shared" si="115"/>
        <v>42868.208333333328</v>
      </c>
      <c r="S908" s="3">
        <f t="shared" si="116"/>
        <v>42904.208333333328</v>
      </c>
      <c r="T908" s="56">
        <f t="shared" si="117"/>
        <v>36</v>
      </c>
      <c r="U908" t="str">
        <f t="shared" si="118"/>
        <v>film &amp; video</v>
      </c>
      <c r="V908" t="str">
        <f t="shared" si="119"/>
        <v>documentary</v>
      </c>
    </row>
    <row r="909" spans="1:22" x14ac:dyDescent="0.25">
      <c r="A909">
        <v>907</v>
      </c>
      <c r="B909" t="s">
        <v>1846</v>
      </c>
      <c r="C909" s="2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t="str">
        <f t="shared" si="112"/>
        <v>03:  5,000 to 9,999</v>
      </c>
      <c r="P909">
        <f t="shared" si="113"/>
        <v>20.252747252747252</v>
      </c>
      <c r="Q909">
        <f t="shared" si="114"/>
        <v>44.951219512195124</v>
      </c>
      <c r="R909" s="3">
        <f t="shared" si="115"/>
        <v>40660.208333333336</v>
      </c>
      <c r="S909" s="3">
        <f t="shared" si="116"/>
        <v>40667.208333333336</v>
      </c>
      <c r="T909" s="56">
        <f t="shared" si="117"/>
        <v>7</v>
      </c>
      <c r="U909" t="str">
        <f t="shared" si="118"/>
        <v>theater</v>
      </c>
      <c r="V909" t="str">
        <f t="shared" si="119"/>
        <v>plays</v>
      </c>
    </row>
    <row r="910" spans="1:22" x14ac:dyDescent="0.25">
      <c r="A910">
        <v>908</v>
      </c>
      <c r="B910" t="s">
        <v>1848</v>
      </c>
      <c r="C910" s="2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t="str">
        <f t="shared" si="112"/>
        <v>09:  35,000 to 39,999</v>
      </c>
      <c r="P910">
        <f t="shared" si="113"/>
        <v>319.24083769633506</v>
      </c>
      <c r="Q910">
        <f t="shared" si="114"/>
        <v>30.99898322318251</v>
      </c>
      <c r="R910" s="3">
        <f t="shared" si="115"/>
        <v>41031.208333333336</v>
      </c>
      <c r="S910" s="3">
        <f t="shared" si="116"/>
        <v>41042.208333333336</v>
      </c>
      <c r="T910" s="56">
        <f t="shared" si="117"/>
        <v>11</v>
      </c>
      <c r="U910" t="str">
        <f t="shared" si="118"/>
        <v>games</v>
      </c>
      <c r="V910" t="str">
        <f t="shared" si="119"/>
        <v>video games</v>
      </c>
    </row>
    <row r="911" spans="1:22" x14ac:dyDescent="0.25">
      <c r="A911">
        <v>909</v>
      </c>
      <c r="B911" t="s">
        <v>1850</v>
      </c>
      <c r="C911" s="2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t="str">
        <f t="shared" si="112"/>
        <v>02:  1,000 to 4,999</v>
      </c>
      <c r="P911">
        <f t="shared" si="113"/>
        <v>478.94444444444446</v>
      </c>
      <c r="Q911">
        <f t="shared" si="114"/>
        <v>107.7625</v>
      </c>
      <c r="R911" s="3">
        <f t="shared" si="115"/>
        <v>43255.208333333328</v>
      </c>
      <c r="S911" s="3">
        <f t="shared" si="116"/>
        <v>43282.208333333328</v>
      </c>
      <c r="T911" s="56">
        <f t="shared" si="117"/>
        <v>27</v>
      </c>
      <c r="U911" t="str">
        <f t="shared" si="118"/>
        <v>theater</v>
      </c>
      <c r="V911" t="str">
        <f t="shared" si="119"/>
        <v>plays</v>
      </c>
    </row>
    <row r="912" spans="1:22" x14ac:dyDescent="0.25">
      <c r="A912">
        <v>910</v>
      </c>
      <c r="B912" t="s">
        <v>1852</v>
      </c>
      <c r="C912" s="2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t="str">
        <f t="shared" si="112"/>
        <v>012:  &gt; 50,000</v>
      </c>
      <c r="P912">
        <f t="shared" si="113"/>
        <v>19.556634304207122</v>
      </c>
      <c r="Q912">
        <f t="shared" si="114"/>
        <v>102.07770270270271</v>
      </c>
      <c r="R912" s="3">
        <f t="shared" si="115"/>
        <v>42026.25</v>
      </c>
      <c r="S912" s="3">
        <f t="shared" si="116"/>
        <v>42027.25</v>
      </c>
      <c r="T912" s="56">
        <f t="shared" si="117"/>
        <v>1</v>
      </c>
      <c r="U912" t="str">
        <f t="shared" si="118"/>
        <v>theater</v>
      </c>
      <c r="V912" t="str">
        <f t="shared" si="119"/>
        <v>plays</v>
      </c>
    </row>
    <row r="913" spans="1:22" x14ac:dyDescent="0.25">
      <c r="A913">
        <v>911</v>
      </c>
      <c r="B913" t="s">
        <v>1854</v>
      </c>
      <c r="C913" s="2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t="str">
        <f t="shared" si="112"/>
        <v>03:  5,000 to 9,999</v>
      </c>
      <c r="P913">
        <f t="shared" si="113"/>
        <v>198.94827586206895</v>
      </c>
      <c r="Q913">
        <f t="shared" si="114"/>
        <v>24.976190476190474</v>
      </c>
      <c r="R913" s="3">
        <f t="shared" si="115"/>
        <v>43717.208333333328</v>
      </c>
      <c r="S913" s="3">
        <f t="shared" si="116"/>
        <v>43719.208333333328</v>
      </c>
      <c r="T913" s="56">
        <f t="shared" si="117"/>
        <v>2</v>
      </c>
      <c r="U913" t="str">
        <f t="shared" si="118"/>
        <v>technology</v>
      </c>
      <c r="V913" t="str">
        <f t="shared" si="119"/>
        <v>web</v>
      </c>
    </row>
    <row r="914" spans="1:22" x14ac:dyDescent="0.25">
      <c r="A914">
        <v>912</v>
      </c>
      <c r="B914" t="s">
        <v>1856</v>
      </c>
      <c r="C914" s="2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t="str">
        <f t="shared" si="112"/>
        <v>02:  1,000 to 4,999</v>
      </c>
      <c r="P914">
        <f t="shared" si="113"/>
        <v>795</v>
      </c>
      <c r="Q914">
        <f t="shared" si="114"/>
        <v>79.944134078212286</v>
      </c>
      <c r="R914" s="3">
        <f t="shared" si="115"/>
        <v>41157.208333333336</v>
      </c>
      <c r="S914" s="3">
        <f t="shared" si="116"/>
        <v>41170.208333333336</v>
      </c>
      <c r="T914" s="56">
        <f t="shared" si="117"/>
        <v>13</v>
      </c>
      <c r="U914" t="str">
        <f t="shared" si="118"/>
        <v>film &amp; video</v>
      </c>
      <c r="V914" t="str">
        <f t="shared" si="119"/>
        <v>drama</v>
      </c>
    </row>
    <row r="915" spans="1:22" x14ac:dyDescent="0.25">
      <c r="A915">
        <v>913</v>
      </c>
      <c r="B915" t="s">
        <v>1858</v>
      </c>
      <c r="C915" s="2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t="str">
        <f t="shared" si="112"/>
        <v>012:  &gt; 50,000</v>
      </c>
      <c r="P915">
        <f t="shared" si="113"/>
        <v>50.621082621082621</v>
      </c>
      <c r="Q915">
        <f t="shared" si="114"/>
        <v>67.946462715105156</v>
      </c>
      <c r="R915" s="3">
        <f t="shared" si="115"/>
        <v>43597.208333333328</v>
      </c>
      <c r="S915" s="3">
        <f t="shared" si="116"/>
        <v>43610.208333333328</v>
      </c>
      <c r="T915" s="56">
        <f t="shared" si="117"/>
        <v>13</v>
      </c>
      <c r="U915" t="str">
        <f t="shared" si="118"/>
        <v>film &amp; video</v>
      </c>
      <c r="V915" t="str">
        <f t="shared" si="119"/>
        <v>drama</v>
      </c>
    </row>
    <row r="916" spans="1:22" x14ac:dyDescent="0.25">
      <c r="A916">
        <v>914</v>
      </c>
      <c r="B916" t="s">
        <v>1860</v>
      </c>
      <c r="C916" s="2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t="str">
        <f t="shared" si="112"/>
        <v>03:  5,000 to 9,999</v>
      </c>
      <c r="P916">
        <f t="shared" si="113"/>
        <v>57.4375</v>
      </c>
      <c r="Q916">
        <f t="shared" si="114"/>
        <v>26.070921985815602</v>
      </c>
      <c r="R916" s="3">
        <f t="shared" si="115"/>
        <v>41490.208333333336</v>
      </c>
      <c r="S916" s="3">
        <f t="shared" si="116"/>
        <v>41502.208333333336</v>
      </c>
      <c r="T916" s="56">
        <f t="shared" si="117"/>
        <v>12</v>
      </c>
      <c r="U916" t="str">
        <f t="shared" si="118"/>
        <v>theater</v>
      </c>
      <c r="V916" t="str">
        <f t="shared" si="119"/>
        <v>plays</v>
      </c>
    </row>
    <row r="917" spans="1:22" x14ac:dyDescent="0.25">
      <c r="A917">
        <v>915</v>
      </c>
      <c r="B917" t="s">
        <v>1862</v>
      </c>
      <c r="C917" s="2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t="str">
        <f t="shared" si="112"/>
        <v>012:  &gt; 50,000</v>
      </c>
      <c r="P917">
        <f t="shared" si="113"/>
        <v>155.62827640984909</v>
      </c>
      <c r="Q917">
        <f t="shared" si="114"/>
        <v>105.0032154340836</v>
      </c>
      <c r="R917" s="3">
        <f t="shared" si="115"/>
        <v>42976.208333333328</v>
      </c>
      <c r="S917" s="3">
        <f t="shared" si="116"/>
        <v>42985.208333333328</v>
      </c>
      <c r="T917" s="56">
        <f t="shared" si="117"/>
        <v>9</v>
      </c>
      <c r="U917" t="str">
        <f t="shared" si="118"/>
        <v>film &amp; video</v>
      </c>
      <c r="V917" t="str">
        <f t="shared" si="119"/>
        <v>television</v>
      </c>
    </row>
    <row r="918" spans="1:22" ht="31.5" x14ac:dyDescent="0.25">
      <c r="A918">
        <v>916</v>
      </c>
      <c r="B918" t="s">
        <v>1864</v>
      </c>
      <c r="C918" s="2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t="str">
        <f t="shared" si="112"/>
        <v>02:  1,000 to 4,999</v>
      </c>
      <c r="P918">
        <f t="shared" si="113"/>
        <v>36.297297297297298</v>
      </c>
      <c r="Q918">
        <f t="shared" si="114"/>
        <v>25.826923076923077</v>
      </c>
      <c r="R918" s="3">
        <f t="shared" si="115"/>
        <v>41991.25</v>
      </c>
      <c r="S918" s="3">
        <f t="shared" si="116"/>
        <v>42000.25</v>
      </c>
      <c r="T918" s="56">
        <f t="shared" si="117"/>
        <v>9</v>
      </c>
      <c r="U918" t="str">
        <f t="shared" si="118"/>
        <v>photography</v>
      </c>
      <c r="V918" t="str">
        <f t="shared" si="119"/>
        <v>photography books</v>
      </c>
    </row>
    <row r="919" spans="1:22" x14ac:dyDescent="0.25">
      <c r="A919">
        <v>917</v>
      </c>
      <c r="B919" t="s">
        <v>1866</v>
      </c>
      <c r="C919" s="2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t="str">
        <f t="shared" si="112"/>
        <v>02:  1,000 to 4,999</v>
      </c>
      <c r="P919">
        <f t="shared" si="113"/>
        <v>58.25</v>
      </c>
      <c r="Q919">
        <f t="shared" si="114"/>
        <v>77.666666666666671</v>
      </c>
      <c r="R919" s="3">
        <f t="shared" si="115"/>
        <v>40722.208333333336</v>
      </c>
      <c r="S919" s="3">
        <f t="shared" si="116"/>
        <v>40746.208333333336</v>
      </c>
      <c r="T919" s="56">
        <f t="shared" si="117"/>
        <v>24</v>
      </c>
      <c r="U919" t="str">
        <f t="shared" si="118"/>
        <v>film &amp; video</v>
      </c>
      <c r="V919" t="str">
        <f t="shared" si="119"/>
        <v>shorts</v>
      </c>
    </row>
    <row r="920" spans="1:22" x14ac:dyDescent="0.25">
      <c r="A920">
        <v>918</v>
      </c>
      <c r="B920" t="s">
        <v>1868</v>
      </c>
      <c r="C920" s="2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t="str">
        <f t="shared" si="112"/>
        <v>02:  1,000 to 4,999</v>
      </c>
      <c r="P920">
        <f t="shared" si="113"/>
        <v>237.39473684210526</v>
      </c>
      <c r="Q920">
        <f t="shared" si="114"/>
        <v>57.82692307692308</v>
      </c>
      <c r="R920" s="3">
        <f t="shared" si="115"/>
        <v>41117.208333333336</v>
      </c>
      <c r="S920" s="3">
        <f t="shared" si="116"/>
        <v>41128.208333333336</v>
      </c>
      <c r="T920" s="56">
        <f t="shared" si="117"/>
        <v>11</v>
      </c>
      <c r="U920" t="str">
        <f t="shared" si="118"/>
        <v>publishing</v>
      </c>
      <c r="V920" t="str">
        <f t="shared" si="119"/>
        <v>radio &amp; podcasts</v>
      </c>
    </row>
    <row r="921" spans="1:22" x14ac:dyDescent="0.25">
      <c r="A921">
        <v>919</v>
      </c>
      <c r="B921" t="s">
        <v>1870</v>
      </c>
      <c r="C921" s="2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t="str">
        <f t="shared" si="112"/>
        <v>09:  35,000 to 39,999</v>
      </c>
      <c r="P921">
        <f t="shared" si="113"/>
        <v>58.75</v>
      </c>
      <c r="Q921">
        <f t="shared" si="114"/>
        <v>92.955555555555549</v>
      </c>
      <c r="R921" s="3">
        <f t="shared" si="115"/>
        <v>43022.208333333328</v>
      </c>
      <c r="S921" s="3">
        <f t="shared" si="116"/>
        <v>43054.25</v>
      </c>
      <c r="T921" s="56">
        <f t="shared" si="117"/>
        <v>32</v>
      </c>
      <c r="U921" t="str">
        <f t="shared" si="118"/>
        <v>theater</v>
      </c>
      <c r="V921" t="str">
        <f t="shared" si="119"/>
        <v>plays</v>
      </c>
    </row>
    <row r="922" spans="1:22" x14ac:dyDescent="0.25">
      <c r="A922">
        <v>920</v>
      </c>
      <c r="B922" t="s">
        <v>1872</v>
      </c>
      <c r="C922" s="2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t="str">
        <f t="shared" si="112"/>
        <v>03:  5,000 to 9,999</v>
      </c>
      <c r="P922">
        <f t="shared" si="113"/>
        <v>182.56603773584905</v>
      </c>
      <c r="Q922">
        <f t="shared" si="114"/>
        <v>37.945098039215686</v>
      </c>
      <c r="R922" s="3">
        <f t="shared" si="115"/>
        <v>43503.25</v>
      </c>
      <c r="S922" s="3">
        <f t="shared" si="116"/>
        <v>43523.25</v>
      </c>
      <c r="T922" s="56">
        <f t="shared" si="117"/>
        <v>20</v>
      </c>
      <c r="U922" t="str">
        <f t="shared" si="118"/>
        <v>film &amp; video</v>
      </c>
      <c r="V922" t="str">
        <f t="shared" si="119"/>
        <v>animation</v>
      </c>
    </row>
    <row r="923" spans="1:22" x14ac:dyDescent="0.25">
      <c r="A923">
        <v>921</v>
      </c>
      <c r="B923" t="s">
        <v>1874</v>
      </c>
      <c r="C923" s="2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t="str">
        <f t="shared" si="112"/>
        <v>012:  &gt; 50,000</v>
      </c>
      <c r="P923">
        <f t="shared" si="113"/>
        <v>0.75436408977556113</v>
      </c>
      <c r="Q923">
        <f t="shared" si="114"/>
        <v>31.842105263157894</v>
      </c>
      <c r="R923" s="3">
        <f t="shared" si="115"/>
        <v>40951.25</v>
      </c>
      <c r="S923" s="3">
        <f t="shared" si="116"/>
        <v>40965.25</v>
      </c>
      <c r="T923" s="56">
        <f t="shared" si="117"/>
        <v>14</v>
      </c>
      <c r="U923" t="str">
        <f t="shared" si="118"/>
        <v>technology</v>
      </c>
      <c r="V923" t="str">
        <f t="shared" si="119"/>
        <v>web</v>
      </c>
    </row>
    <row r="924" spans="1:22" x14ac:dyDescent="0.25">
      <c r="A924">
        <v>922</v>
      </c>
      <c r="B924" t="s">
        <v>1876</v>
      </c>
      <c r="C924" s="2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t="str">
        <f t="shared" si="112"/>
        <v>012:  &gt; 50,000</v>
      </c>
      <c r="P924">
        <f t="shared" si="113"/>
        <v>175.95330739299609</v>
      </c>
      <c r="Q924">
        <f t="shared" si="114"/>
        <v>40</v>
      </c>
      <c r="R924" s="3">
        <f t="shared" si="115"/>
        <v>43443.25</v>
      </c>
      <c r="S924" s="3">
        <f t="shared" si="116"/>
        <v>43452.25</v>
      </c>
      <c r="T924" s="56">
        <f t="shared" si="117"/>
        <v>9</v>
      </c>
      <c r="U924" t="str">
        <f t="shared" si="118"/>
        <v>music</v>
      </c>
      <c r="V924" t="str">
        <f t="shared" si="119"/>
        <v>world music</v>
      </c>
    </row>
    <row r="925" spans="1:22" x14ac:dyDescent="0.25">
      <c r="A925">
        <v>923</v>
      </c>
      <c r="B925" t="s">
        <v>1878</v>
      </c>
      <c r="C925" s="2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t="str">
        <f t="shared" si="112"/>
        <v>02:  1,000 to 4,999</v>
      </c>
      <c r="P925">
        <f t="shared" si="113"/>
        <v>237.88235294117646</v>
      </c>
      <c r="Q925">
        <f t="shared" si="114"/>
        <v>101.1</v>
      </c>
      <c r="R925" s="3">
        <f t="shared" si="115"/>
        <v>40373.208333333336</v>
      </c>
      <c r="S925" s="3">
        <f t="shared" si="116"/>
        <v>40374.208333333336</v>
      </c>
      <c r="T925" s="56">
        <f t="shared" si="117"/>
        <v>1</v>
      </c>
      <c r="U925" t="str">
        <f t="shared" si="118"/>
        <v>theater</v>
      </c>
      <c r="V925" t="str">
        <f t="shared" si="119"/>
        <v>plays</v>
      </c>
    </row>
    <row r="926" spans="1:22" x14ac:dyDescent="0.25">
      <c r="A926">
        <v>924</v>
      </c>
      <c r="B926" t="s">
        <v>1880</v>
      </c>
      <c r="C926" s="2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t="str">
        <f t="shared" si="112"/>
        <v>09:  35,000 to 39,999</v>
      </c>
      <c r="P926">
        <f t="shared" si="113"/>
        <v>488.05076142131981</v>
      </c>
      <c r="Q926">
        <f t="shared" si="114"/>
        <v>84.006989951944078</v>
      </c>
      <c r="R926" s="3">
        <f t="shared" si="115"/>
        <v>43769.208333333328</v>
      </c>
      <c r="S926" s="3">
        <f t="shared" si="116"/>
        <v>43780.25</v>
      </c>
      <c r="T926" s="56">
        <f t="shared" si="117"/>
        <v>11</v>
      </c>
      <c r="U926" t="str">
        <f t="shared" si="118"/>
        <v>theater</v>
      </c>
      <c r="V926" t="str">
        <f t="shared" si="119"/>
        <v>plays</v>
      </c>
    </row>
    <row r="927" spans="1:22" ht="31.5" x14ac:dyDescent="0.25">
      <c r="A927">
        <v>925</v>
      </c>
      <c r="B927" t="s">
        <v>1882</v>
      </c>
      <c r="C927" s="2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t="str">
        <f t="shared" si="112"/>
        <v>02:  1,000 to 4,999</v>
      </c>
      <c r="P927">
        <f t="shared" si="113"/>
        <v>224.06666666666669</v>
      </c>
      <c r="Q927">
        <f t="shared" si="114"/>
        <v>103.41538461538461</v>
      </c>
      <c r="R927" s="3">
        <f t="shared" si="115"/>
        <v>43000.208333333328</v>
      </c>
      <c r="S927" s="3">
        <f t="shared" si="116"/>
        <v>43012.208333333328</v>
      </c>
      <c r="T927" s="56">
        <f t="shared" si="117"/>
        <v>12</v>
      </c>
      <c r="U927" t="str">
        <f t="shared" si="118"/>
        <v>theater</v>
      </c>
      <c r="V927" t="str">
        <f t="shared" si="119"/>
        <v>plays</v>
      </c>
    </row>
    <row r="928" spans="1:22" x14ac:dyDescent="0.25">
      <c r="A928">
        <v>926</v>
      </c>
      <c r="B928" t="s">
        <v>1884</v>
      </c>
      <c r="C928" s="2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t="str">
        <f t="shared" si="112"/>
        <v>03:  5,000 to 9,999</v>
      </c>
      <c r="P928">
        <f t="shared" si="113"/>
        <v>18.126436781609197</v>
      </c>
      <c r="Q928">
        <f t="shared" si="114"/>
        <v>105.13333333333334</v>
      </c>
      <c r="R928" s="3">
        <f t="shared" si="115"/>
        <v>42502.208333333328</v>
      </c>
      <c r="S928" s="3">
        <f t="shared" si="116"/>
        <v>42506.208333333328</v>
      </c>
      <c r="T928" s="56">
        <f t="shared" si="117"/>
        <v>4</v>
      </c>
      <c r="U928" t="str">
        <f t="shared" si="118"/>
        <v>food</v>
      </c>
      <c r="V928" t="str">
        <f t="shared" si="119"/>
        <v>food trucks</v>
      </c>
    </row>
    <row r="929" spans="1:22" x14ac:dyDescent="0.25">
      <c r="A929">
        <v>927</v>
      </c>
      <c r="B929" t="s">
        <v>1886</v>
      </c>
      <c r="C929" s="2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t="str">
        <f t="shared" si="112"/>
        <v>03:  5,000 to 9,999</v>
      </c>
      <c r="P929">
        <f t="shared" si="113"/>
        <v>45.847222222222221</v>
      </c>
      <c r="Q929">
        <f t="shared" si="114"/>
        <v>89.21621621621621</v>
      </c>
      <c r="R929" s="3">
        <f t="shared" si="115"/>
        <v>41102.208333333336</v>
      </c>
      <c r="S929" s="3">
        <f t="shared" si="116"/>
        <v>41131.208333333336</v>
      </c>
      <c r="T929" s="56">
        <f t="shared" si="117"/>
        <v>29</v>
      </c>
      <c r="U929" t="str">
        <f t="shared" si="118"/>
        <v>theater</v>
      </c>
      <c r="V929" t="str">
        <f t="shared" si="119"/>
        <v>plays</v>
      </c>
    </row>
    <row r="930" spans="1:22" x14ac:dyDescent="0.25">
      <c r="A930">
        <v>928</v>
      </c>
      <c r="B930" t="s">
        <v>1888</v>
      </c>
      <c r="C930" s="2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t="str">
        <f t="shared" si="112"/>
        <v>012:  &gt; 50,000</v>
      </c>
      <c r="P930">
        <f t="shared" si="113"/>
        <v>117.31541218637993</v>
      </c>
      <c r="Q930">
        <f t="shared" si="114"/>
        <v>51.995234312946785</v>
      </c>
      <c r="R930" s="3">
        <f t="shared" si="115"/>
        <v>41637.25</v>
      </c>
      <c r="S930" s="3">
        <f t="shared" si="116"/>
        <v>41646.25</v>
      </c>
      <c r="T930" s="56">
        <f t="shared" si="117"/>
        <v>9</v>
      </c>
      <c r="U930" t="str">
        <f t="shared" si="118"/>
        <v>technology</v>
      </c>
      <c r="V930" t="str">
        <f t="shared" si="119"/>
        <v>web</v>
      </c>
    </row>
    <row r="931" spans="1:22" x14ac:dyDescent="0.25">
      <c r="A931">
        <v>929</v>
      </c>
      <c r="B931" t="s">
        <v>1890</v>
      </c>
      <c r="C931" s="2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t="str">
        <f t="shared" si="112"/>
        <v>03:  5,000 to 9,999</v>
      </c>
      <c r="P931">
        <f t="shared" si="113"/>
        <v>217.30909090909088</v>
      </c>
      <c r="Q931">
        <f t="shared" si="114"/>
        <v>64.956521739130437</v>
      </c>
      <c r="R931" s="3">
        <f t="shared" si="115"/>
        <v>42858.208333333328</v>
      </c>
      <c r="S931" s="3">
        <f t="shared" si="116"/>
        <v>42872.208333333328</v>
      </c>
      <c r="T931" s="56">
        <f t="shared" si="117"/>
        <v>14</v>
      </c>
      <c r="U931" t="str">
        <f t="shared" si="118"/>
        <v>theater</v>
      </c>
      <c r="V931" t="str">
        <f t="shared" si="119"/>
        <v>plays</v>
      </c>
    </row>
    <row r="932" spans="1:22" x14ac:dyDescent="0.25">
      <c r="A932">
        <v>930</v>
      </c>
      <c r="B932" t="s">
        <v>1892</v>
      </c>
      <c r="C932" s="2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t="str">
        <f t="shared" si="112"/>
        <v>02:  1,000 to 4,999</v>
      </c>
      <c r="P932">
        <f t="shared" si="113"/>
        <v>112.28571428571428</v>
      </c>
      <c r="Q932">
        <f t="shared" si="114"/>
        <v>46.235294117647058</v>
      </c>
      <c r="R932" s="3">
        <f t="shared" si="115"/>
        <v>42060.25</v>
      </c>
      <c r="S932" s="3">
        <f t="shared" si="116"/>
        <v>42067.25</v>
      </c>
      <c r="T932" s="56">
        <f t="shared" si="117"/>
        <v>7</v>
      </c>
      <c r="U932" t="str">
        <f t="shared" si="118"/>
        <v>theater</v>
      </c>
      <c r="V932" t="str">
        <f t="shared" si="119"/>
        <v>plays</v>
      </c>
    </row>
    <row r="933" spans="1:22" x14ac:dyDescent="0.25">
      <c r="A933">
        <v>931</v>
      </c>
      <c r="B933" t="s">
        <v>1894</v>
      </c>
      <c r="C933" s="2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t="str">
        <f t="shared" si="112"/>
        <v>03:  5,000 to 9,999</v>
      </c>
      <c r="P933">
        <f t="shared" si="113"/>
        <v>72.51898734177216</v>
      </c>
      <c r="Q933">
        <f t="shared" si="114"/>
        <v>51.151785714285715</v>
      </c>
      <c r="R933" s="3">
        <f t="shared" si="115"/>
        <v>41818.208333333336</v>
      </c>
      <c r="S933" s="3">
        <f t="shared" si="116"/>
        <v>41820.208333333336</v>
      </c>
      <c r="T933" s="56">
        <f t="shared" si="117"/>
        <v>2</v>
      </c>
      <c r="U933" t="str">
        <f t="shared" si="118"/>
        <v>theater</v>
      </c>
      <c r="V933" t="str">
        <f t="shared" si="119"/>
        <v>plays</v>
      </c>
    </row>
    <row r="934" spans="1:22" x14ac:dyDescent="0.25">
      <c r="A934">
        <v>932</v>
      </c>
      <c r="B934" t="s">
        <v>1896</v>
      </c>
      <c r="C934" s="2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t="str">
        <f t="shared" si="112"/>
        <v>02:  1,000 to 4,999</v>
      </c>
      <c r="P934">
        <f t="shared" si="113"/>
        <v>212.30434782608697</v>
      </c>
      <c r="Q934">
        <f t="shared" si="114"/>
        <v>33.909722222222221</v>
      </c>
      <c r="R934" s="3">
        <f t="shared" si="115"/>
        <v>41709.208333333336</v>
      </c>
      <c r="S934" s="3">
        <f t="shared" si="116"/>
        <v>41712.208333333336</v>
      </c>
      <c r="T934" s="56">
        <f t="shared" si="117"/>
        <v>3</v>
      </c>
      <c r="U934" t="str">
        <f t="shared" si="118"/>
        <v>music</v>
      </c>
      <c r="V934" t="str">
        <f t="shared" si="119"/>
        <v>rock</v>
      </c>
    </row>
    <row r="935" spans="1:22" x14ac:dyDescent="0.25">
      <c r="A935">
        <v>933</v>
      </c>
      <c r="B935" t="s">
        <v>1898</v>
      </c>
      <c r="C935" s="2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t="str">
        <f t="shared" si="112"/>
        <v>012:  &gt; 50,000</v>
      </c>
      <c r="P935">
        <f t="shared" si="113"/>
        <v>239.74657534246577</v>
      </c>
      <c r="Q935">
        <f t="shared" si="114"/>
        <v>92.016298633017882</v>
      </c>
      <c r="R935" s="3">
        <f t="shared" si="115"/>
        <v>41372.208333333336</v>
      </c>
      <c r="S935" s="3">
        <f t="shared" si="116"/>
        <v>41385.208333333336</v>
      </c>
      <c r="T935" s="56">
        <f t="shared" si="117"/>
        <v>13</v>
      </c>
      <c r="U935" t="str">
        <f t="shared" si="118"/>
        <v>theater</v>
      </c>
      <c r="V935" t="str">
        <f t="shared" si="119"/>
        <v>plays</v>
      </c>
    </row>
    <row r="936" spans="1:22" x14ac:dyDescent="0.25">
      <c r="A936">
        <v>934</v>
      </c>
      <c r="B936" t="s">
        <v>1900</v>
      </c>
      <c r="C936" s="2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t="str">
        <f t="shared" si="112"/>
        <v>03:  5,000 to 9,999</v>
      </c>
      <c r="P936">
        <f t="shared" si="113"/>
        <v>181.93548387096774</v>
      </c>
      <c r="Q936">
        <f t="shared" si="114"/>
        <v>107.42857142857143</v>
      </c>
      <c r="R936" s="3">
        <f t="shared" si="115"/>
        <v>42422.25</v>
      </c>
      <c r="S936" s="3">
        <f t="shared" si="116"/>
        <v>42428.25</v>
      </c>
      <c r="T936" s="56">
        <f t="shared" si="117"/>
        <v>6</v>
      </c>
      <c r="U936" t="str">
        <f t="shared" si="118"/>
        <v>theater</v>
      </c>
      <c r="V936" t="str">
        <f t="shared" si="119"/>
        <v>plays</v>
      </c>
    </row>
    <row r="937" spans="1:22" ht="31.5" x14ac:dyDescent="0.25">
      <c r="A937">
        <v>935</v>
      </c>
      <c r="B937" t="s">
        <v>1902</v>
      </c>
      <c r="C937" s="2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t="str">
        <f t="shared" si="112"/>
        <v>03:  5,000 to 9,999</v>
      </c>
      <c r="P937">
        <f t="shared" si="113"/>
        <v>164.13114754098362</v>
      </c>
      <c r="Q937">
        <f t="shared" si="114"/>
        <v>75.848484848484844</v>
      </c>
      <c r="R937" s="3">
        <f t="shared" si="115"/>
        <v>42209.208333333328</v>
      </c>
      <c r="S937" s="3">
        <f t="shared" si="116"/>
        <v>42216.208333333328</v>
      </c>
      <c r="T937" s="56">
        <f t="shared" si="117"/>
        <v>7</v>
      </c>
      <c r="U937" t="str">
        <f t="shared" si="118"/>
        <v>theater</v>
      </c>
      <c r="V937" t="str">
        <f t="shared" si="119"/>
        <v>plays</v>
      </c>
    </row>
    <row r="938" spans="1:22" x14ac:dyDescent="0.25">
      <c r="A938">
        <v>936</v>
      </c>
      <c r="B938" t="s">
        <v>1246</v>
      </c>
      <c r="C938" s="2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t="str">
        <f t="shared" si="112"/>
        <v>012:  &gt; 50,000</v>
      </c>
      <c r="P938">
        <f t="shared" si="113"/>
        <v>1.6375968992248062</v>
      </c>
      <c r="Q938">
        <f t="shared" si="114"/>
        <v>80.476190476190482</v>
      </c>
      <c r="R938" s="3">
        <f t="shared" si="115"/>
        <v>43668.208333333328</v>
      </c>
      <c r="S938" s="3">
        <f t="shared" si="116"/>
        <v>43671.208333333328</v>
      </c>
      <c r="T938" s="56">
        <f t="shared" si="117"/>
        <v>3</v>
      </c>
      <c r="U938" t="str">
        <f t="shared" si="118"/>
        <v>theater</v>
      </c>
      <c r="V938" t="str">
        <f t="shared" si="119"/>
        <v>plays</v>
      </c>
    </row>
    <row r="939" spans="1:22" x14ac:dyDescent="0.25">
      <c r="A939">
        <v>937</v>
      </c>
      <c r="B939" t="s">
        <v>1905</v>
      </c>
      <c r="C939" s="2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t="str">
        <f t="shared" si="112"/>
        <v>012:  &gt; 50,000</v>
      </c>
      <c r="P939">
        <f t="shared" si="113"/>
        <v>49.64385964912281</v>
      </c>
      <c r="Q939">
        <f t="shared" si="114"/>
        <v>86.978483606557376</v>
      </c>
      <c r="R939" s="3">
        <f t="shared" si="115"/>
        <v>42334.25</v>
      </c>
      <c r="S939" s="3">
        <f t="shared" si="116"/>
        <v>42343.25</v>
      </c>
      <c r="T939" s="56">
        <f t="shared" si="117"/>
        <v>9</v>
      </c>
      <c r="U939" t="str">
        <f t="shared" si="118"/>
        <v>film &amp; video</v>
      </c>
      <c r="V939" t="str">
        <f t="shared" si="119"/>
        <v>documentary</v>
      </c>
    </row>
    <row r="940" spans="1:22" x14ac:dyDescent="0.25">
      <c r="A940">
        <v>938</v>
      </c>
      <c r="B940" t="s">
        <v>1907</v>
      </c>
      <c r="C940" s="2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t="str">
        <f t="shared" si="112"/>
        <v>03:  5,000 to 9,999</v>
      </c>
      <c r="P940">
        <f t="shared" si="113"/>
        <v>109.70652173913042</v>
      </c>
      <c r="Q940">
        <f t="shared" si="114"/>
        <v>105.13541666666667</v>
      </c>
      <c r="R940" s="3">
        <f t="shared" si="115"/>
        <v>43263.208333333328</v>
      </c>
      <c r="S940" s="3">
        <f t="shared" si="116"/>
        <v>43299.208333333328</v>
      </c>
      <c r="T940" s="56">
        <f t="shared" si="117"/>
        <v>36</v>
      </c>
      <c r="U940" t="str">
        <f t="shared" si="118"/>
        <v>publishing</v>
      </c>
      <c r="V940" t="str">
        <f t="shared" si="119"/>
        <v>fiction</v>
      </c>
    </row>
    <row r="941" spans="1:22" ht="31.5" x14ac:dyDescent="0.25">
      <c r="A941">
        <v>939</v>
      </c>
      <c r="B941" t="s">
        <v>1909</v>
      </c>
      <c r="C941" s="2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t="str">
        <f t="shared" si="112"/>
        <v>03:  5,000 to 9,999</v>
      </c>
      <c r="P941">
        <f t="shared" si="113"/>
        <v>49.217948717948715</v>
      </c>
      <c r="Q941">
        <f t="shared" si="114"/>
        <v>57.298507462686565</v>
      </c>
      <c r="R941" s="3">
        <f t="shared" si="115"/>
        <v>40670.208333333336</v>
      </c>
      <c r="S941" s="3">
        <f t="shared" si="116"/>
        <v>40687.208333333336</v>
      </c>
      <c r="T941" s="56">
        <f t="shared" si="117"/>
        <v>17</v>
      </c>
      <c r="U941" t="str">
        <f t="shared" si="118"/>
        <v>games</v>
      </c>
      <c r="V941" t="str">
        <f t="shared" si="119"/>
        <v>video games</v>
      </c>
    </row>
    <row r="942" spans="1:22" x14ac:dyDescent="0.25">
      <c r="A942">
        <v>940</v>
      </c>
      <c r="B942" t="s">
        <v>1911</v>
      </c>
      <c r="C942" s="2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t="str">
        <f t="shared" si="112"/>
        <v>03:  5,000 to 9,999</v>
      </c>
      <c r="P942">
        <f t="shared" si="113"/>
        <v>62.232323232323225</v>
      </c>
      <c r="Q942">
        <f t="shared" si="114"/>
        <v>93.348484848484844</v>
      </c>
      <c r="R942" s="3">
        <f t="shared" si="115"/>
        <v>41244.25</v>
      </c>
      <c r="S942" s="3">
        <f t="shared" si="116"/>
        <v>41266.25</v>
      </c>
      <c r="T942" s="56">
        <f t="shared" si="117"/>
        <v>22</v>
      </c>
      <c r="U942" t="str">
        <f t="shared" si="118"/>
        <v>technology</v>
      </c>
      <c r="V942" t="str">
        <f t="shared" si="119"/>
        <v>web</v>
      </c>
    </row>
    <row r="943" spans="1:22" x14ac:dyDescent="0.25">
      <c r="A943">
        <v>941</v>
      </c>
      <c r="B943" t="s">
        <v>1913</v>
      </c>
      <c r="C943" s="2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t="str">
        <f t="shared" si="112"/>
        <v>010:  40,000 to 44,999</v>
      </c>
      <c r="P943">
        <f t="shared" si="113"/>
        <v>13.05813953488372</v>
      </c>
      <c r="Q943">
        <f t="shared" si="114"/>
        <v>71.987179487179489</v>
      </c>
      <c r="R943" s="3">
        <f t="shared" si="115"/>
        <v>40552.25</v>
      </c>
      <c r="S943" s="3">
        <f t="shared" si="116"/>
        <v>40587.25</v>
      </c>
      <c r="T943" s="56">
        <f t="shared" si="117"/>
        <v>35</v>
      </c>
      <c r="U943" t="str">
        <f t="shared" si="118"/>
        <v>theater</v>
      </c>
      <c r="V943" t="str">
        <f t="shared" si="119"/>
        <v>plays</v>
      </c>
    </row>
    <row r="944" spans="1:22" x14ac:dyDescent="0.25">
      <c r="A944">
        <v>942</v>
      </c>
      <c r="B944" t="s">
        <v>1907</v>
      </c>
      <c r="C944" s="2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t="str">
        <f t="shared" si="112"/>
        <v>03:  5,000 to 9,999</v>
      </c>
      <c r="P944">
        <f t="shared" si="113"/>
        <v>64.635416666666671</v>
      </c>
      <c r="Q944">
        <f t="shared" si="114"/>
        <v>92.611940298507463</v>
      </c>
      <c r="R944" s="3">
        <f t="shared" si="115"/>
        <v>40568.25</v>
      </c>
      <c r="S944" s="3">
        <f t="shared" si="116"/>
        <v>40571.25</v>
      </c>
      <c r="T944" s="56">
        <f t="shared" si="117"/>
        <v>3</v>
      </c>
      <c r="U944" t="str">
        <f t="shared" si="118"/>
        <v>theater</v>
      </c>
      <c r="V944" t="str">
        <f t="shared" si="119"/>
        <v>plays</v>
      </c>
    </row>
    <row r="945" spans="1:22" x14ac:dyDescent="0.25">
      <c r="A945">
        <v>943</v>
      </c>
      <c r="B945" t="s">
        <v>1916</v>
      </c>
      <c r="C945" s="2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t="str">
        <f t="shared" si="112"/>
        <v>03:  5,000 to 9,999</v>
      </c>
      <c r="P945">
        <f t="shared" si="113"/>
        <v>159.58666666666667</v>
      </c>
      <c r="Q945">
        <f t="shared" si="114"/>
        <v>104.99122807017544</v>
      </c>
      <c r="R945" s="3">
        <f t="shared" si="115"/>
        <v>41906.208333333336</v>
      </c>
      <c r="S945" s="3">
        <f t="shared" si="116"/>
        <v>41941.208333333336</v>
      </c>
      <c r="T945" s="56">
        <f t="shared" si="117"/>
        <v>35</v>
      </c>
      <c r="U945" t="str">
        <f t="shared" si="118"/>
        <v>food</v>
      </c>
      <c r="V945" t="str">
        <f t="shared" si="119"/>
        <v>food trucks</v>
      </c>
    </row>
    <row r="946" spans="1:22" x14ac:dyDescent="0.25">
      <c r="A946">
        <v>944</v>
      </c>
      <c r="B946" t="s">
        <v>1918</v>
      </c>
      <c r="C946" s="2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t="str">
        <f t="shared" si="112"/>
        <v>04:  10,000 to 14,999</v>
      </c>
      <c r="P946">
        <f t="shared" si="113"/>
        <v>81.42</v>
      </c>
      <c r="Q946">
        <f t="shared" si="114"/>
        <v>30.958174904942965</v>
      </c>
      <c r="R946" s="3">
        <f t="shared" si="115"/>
        <v>42776.25</v>
      </c>
      <c r="S946" s="3">
        <f t="shared" si="116"/>
        <v>42795.25</v>
      </c>
      <c r="T946" s="56">
        <f t="shared" si="117"/>
        <v>19</v>
      </c>
      <c r="U946" t="str">
        <f t="shared" si="118"/>
        <v>photography</v>
      </c>
      <c r="V946" t="str">
        <f t="shared" si="119"/>
        <v>photography books</v>
      </c>
    </row>
    <row r="947" spans="1:22" x14ac:dyDescent="0.25">
      <c r="A947">
        <v>945</v>
      </c>
      <c r="B947" t="s">
        <v>1920</v>
      </c>
      <c r="C947" s="2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t="str">
        <f t="shared" si="112"/>
        <v>012:  &gt; 50,000</v>
      </c>
      <c r="P947">
        <f t="shared" si="113"/>
        <v>32.444767441860463</v>
      </c>
      <c r="Q947">
        <f t="shared" si="114"/>
        <v>33.001182732111175</v>
      </c>
      <c r="R947" s="3">
        <f t="shared" si="115"/>
        <v>41004.208333333336</v>
      </c>
      <c r="S947" s="3">
        <f t="shared" si="116"/>
        <v>41019.208333333336</v>
      </c>
      <c r="T947" s="56">
        <f t="shared" si="117"/>
        <v>15</v>
      </c>
      <c r="U947" t="str">
        <f t="shared" si="118"/>
        <v>photography</v>
      </c>
      <c r="V947" t="str">
        <f t="shared" si="119"/>
        <v>photography books</v>
      </c>
    </row>
    <row r="948" spans="1:22" ht="31.5" x14ac:dyDescent="0.25">
      <c r="A948">
        <v>946</v>
      </c>
      <c r="B948" t="s">
        <v>1922</v>
      </c>
      <c r="C948" s="2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t="str">
        <f t="shared" si="112"/>
        <v>012:  &gt; 50,000</v>
      </c>
      <c r="P948">
        <f t="shared" si="113"/>
        <v>9.9141184124918666</v>
      </c>
      <c r="Q948">
        <f t="shared" si="114"/>
        <v>84.187845303867405</v>
      </c>
      <c r="R948" s="3">
        <f t="shared" si="115"/>
        <v>40710.208333333336</v>
      </c>
      <c r="S948" s="3">
        <f t="shared" si="116"/>
        <v>40712.208333333336</v>
      </c>
      <c r="T948" s="56">
        <f t="shared" si="117"/>
        <v>2</v>
      </c>
      <c r="U948" t="str">
        <f t="shared" si="118"/>
        <v>theater</v>
      </c>
      <c r="V948" t="str">
        <f t="shared" si="119"/>
        <v>plays</v>
      </c>
    </row>
    <row r="949" spans="1:22" x14ac:dyDescent="0.25">
      <c r="A949">
        <v>947</v>
      </c>
      <c r="B949" t="s">
        <v>1924</v>
      </c>
      <c r="C949" s="2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t="str">
        <f t="shared" si="112"/>
        <v>02:  1,000 to 4,999</v>
      </c>
      <c r="P949">
        <f t="shared" si="113"/>
        <v>26.694444444444443</v>
      </c>
      <c r="Q949">
        <f t="shared" si="114"/>
        <v>73.92307692307692</v>
      </c>
      <c r="R949" s="3">
        <f t="shared" si="115"/>
        <v>41908.208333333336</v>
      </c>
      <c r="S949" s="3">
        <f t="shared" si="116"/>
        <v>41915.208333333336</v>
      </c>
      <c r="T949" s="56">
        <f t="shared" si="117"/>
        <v>7</v>
      </c>
      <c r="U949" t="str">
        <f t="shared" si="118"/>
        <v>theater</v>
      </c>
      <c r="V949" t="str">
        <f t="shared" si="119"/>
        <v>plays</v>
      </c>
    </row>
    <row r="950" spans="1:22" x14ac:dyDescent="0.25">
      <c r="A950">
        <v>948</v>
      </c>
      <c r="B950" t="s">
        <v>1926</v>
      </c>
      <c r="C950" s="2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t="str">
        <f t="shared" si="112"/>
        <v>03:  5,000 to 9,999</v>
      </c>
      <c r="P950">
        <f t="shared" si="113"/>
        <v>62.957446808510639</v>
      </c>
      <c r="Q950">
        <f t="shared" si="114"/>
        <v>36.987499999999997</v>
      </c>
      <c r="R950" s="3">
        <f t="shared" si="115"/>
        <v>41985.25</v>
      </c>
      <c r="S950" s="3">
        <f t="shared" si="116"/>
        <v>41995.25</v>
      </c>
      <c r="T950" s="56">
        <f t="shared" si="117"/>
        <v>10</v>
      </c>
      <c r="U950" t="str">
        <f t="shared" si="118"/>
        <v>film &amp; video</v>
      </c>
      <c r="V950" t="str">
        <f t="shared" si="119"/>
        <v>documentary</v>
      </c>
    </row>
    <row r="951" spans="1:22" ht="31.5" x14ac:dyDescent="0.25">
      <c r="A951">
        <v>949</v>
      </c>
      <c r="B951" t="s">
        <v>1928</v>
      </c>
      <c r="C951" s="2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t="str">
        <f t="shared" si="112"/>
        <v>03:  5,000 to 9,999</v>
      </c>
      <c r="P951">
        <f t="shared" si="113"/>
        <v>161.35593220338984</v>
      </c>
      <c r="Q951">
        <f t="shared" si="114"/>
        <v>46.896551724137929</v>
      </c>
      <c r="R951" s="3">
        <f t="shared" si="115"/>
        <v>42112.208333333328</v>
      </c>
      <c r="S951" s="3">
        <f t="shared" si="116"/>
        <v>42131.208333333328</v>
      </c>
      <c r="T951" s="56">
        <f t="shared" si="117"/>
        <v>19</v>
      </c>
      <c r="U951" t="str">
        <f t="shared" si="118"/>
        <v>technology</v>
      </c>
      <c r="V951" t="str">
        <f t="shared" si="119"/>
        <v>web</v>
      </c>
    </row>
    <row r="952" spans="1:22" x14ac:dyDescent="0.25">
      <c r="A952">
        <v>950</v>
      </c>
      <c r="B952" t="s">
        <v>1930</v>
      </c>
      <c r="C952" s="2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t="str">
        <f t="shared" si="112"/>
        <v>01:  &lt;1,000</v>
      </c>
      <c r="P952">
        <f t="shared" si="113"/>
        <v>5</v>
      </c>
      <c r="Q952">
        <f t="shared" si="114"/>
        <v>5</v>
      </c>
      <c r="R952" s="3">
        <f t="shared" si="115"/>
        <v>43571.208333333328</v>
      </c>
      <c r="S952" s="3">
        <f t="shared" si="116"/>
        <v>43576.208333333328</v>
      </c>
      <c r="T952" s="56">
        <f t="shared" si="117"/>
        <v>5</v>
      </c>
      <c r="U952" t="str">
        <f t="shared" si="118"/>
        <v>theater</v>
      </c>
      <c r="V952" t="str">
        <f t="shared" si="119"/>
        <v>plays</v>
      </c>
    </row>
    <row r="953" spans="1:22" x14ac:dyDescent="0.25">
      <c r="A953">
        <v>951</v>
      </c>
      <c r="B953" t="s">
        <v>1932</v>
      </c>
      <c r="C953" s="2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t="str">
        <f t="shared" si="112"/>
        <v>04:  10,000 to 14,999</v>
      </c>
      <c r="P953">
        <f t="shared" si="113"/>
        <v>1096.9379310344827</v>
      </c>
      <c r="Q953">
        <f t="shared" si="114"/>
        <v>102.02437459910199</v>
      </c>
      <c r="R953" s="3">
        <f t="shared" si="115"/>
        <v>42730.25</v>
      </c>
      <c r="S953" s="3">
        <f t="shared" si="116"/>
        <v>42731.25</v>
      </c>
      <c r="T953" s="56">
        <f t="shared" si="117"/>
        <v>1</v>
      </c>
      <c r="U953" t="str">
        <f t="shared" si="118"/>
        <v>music</v>
      </c>
      <c r="V953" t="str">
        <f t="shared" si="119"/>
        <v>rock</v>
      </c>
    </row>
    <row r="954" spans="1:22" x14ac:dyDescent="0.25">
      <c r="A954">
        <v>952</v>
      </c>
      <c r="B954" t="s">
        <v>1934</v>
      </c>
      <c r="C954" s="2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t="str">
        <f t="shared" si="112"/>
        <v>012:  &gt; 50,000</v>
      </c>
      <c r="P954">
        <f t="shared" si="113"/>
        <v>70.094158075601371</v>
      </c>
      <c r="Q954">
        <f t="shared" si="114"/>
        <v>45.007502206531335</v>
      </c>
      <c r="R954" s="3">
        <f t="shared" si="115"/>
        <v>42591.208333333328</v>
      </c>
      <c r="S954" s="3">
        <f t="shared" si="116"/>
        <v>42605.208333333328</v>
      </c>
      <c r="T954" s="56">
        <f t="shared" si="117"/>
        <v>14</v>
      </c>
      <c r="U954" t="str">
        <f t="shared" si="118"/>
        <v>film &amp; video</v>
      </c>
      <c r="V954" t="str">
        <f t="shared" si="119"/>
        <v>documentary</v>
      </c>
    </row>
    <row r="955" spans="1:22" ht="31.5" x14ac:dyDescent="0.25">
      <c r="A955">
        <v>953</v>
      </c>
      <c r="B955" t="s">
        <v>1936</v>
      </c>
      <c r="C955" s="2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t="str">
        <f t="shared" si="112"/>
        <v>02:  1,000 to 4,999</v>
      </c>
      <c r="P955">
        <f t="shared" si="113"/>
        <v>60</v>
      </c>
      <c r="Q955">
        <f t="shared" si="114"/>
        <v>94.285714285714292</v>
      </c>
      <c r="R955" s="3">
        <f t="shared" si="115"/>
        <v>42358.25</v>
      </c>
      <c r="S955" s="3">
        <f t="shared" si="116"/>
        <v>42394.25</v>
      </c>
      <c r="T955" s="56">
        <f t="shared" si="117"/>
        <v>36</v>
      </c>
      <c r="U955" t="str">
        <f t="shared" si="118"/>
        <v>film &amp; video</v>
      </c>
      <c r="V955" t="str">
        <f t="shared" si="119"/>
        <v>science fiction</v>
      </c>
    </row>
    <row r="956" spans="1:22" x14ac:dyDescent="0.25">
      <c r="A956">
        <v>954</v>
      </c>
      <c r="B956" t="s">
        <v>1938</v>
      </c>
      <c r="C956" s="2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t="str">
        <f t="shared" si="112"/>
        <v>010:  40,000 to 44,999</v>
      </c>
      <c r="P956">
        <f t="shared" si="113"/>
        <v>367.0985915492958</v>
      </c>
      <c r="Q956">
        <f t="shared" si="114"/>
        <v>101.02325581395348</v>
      </c>
      <c r="R956" s="3">
        <f t="shared" si="115"/>
        <v>41174.208333333336</v>
      </c>
      <c r="S956" s="3">
        <f t="shared" si="116"/>
        <v>41198.208333333336</v>
      </c>
      <c r="T956" s="56">
        <f t="shared" si="117"/>
        <v>24</v>
      </c>
      <c r="U956" t="str">
        <f t="shared" si="118"/>
        <v>technology</v>
      </c>
      <c r="V956" t="str">
        <f t="shared" si="119"/>
        <v>web</v>
      </c>
    </row>
    <row r="957" spans="1:22" ht="31.5" x14ac:dyDescent="0.25">
      <c r="A957">
        <v>955</v>
      </c>
      <c r="B957" t="s">
        <v>1940</v>
      </c>
      <c r="C957" s="2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t="str">
        <f t="shared" si="112"/>
        <v>01:  &lt;1,000</v>
      </c>
      <c r="P957">
        <f t="shared" si="113"/>
        <v>1109</v>
      </c>
      <c r="Q957">
        <f t="shared" si="114"/>
        <v>97.037499999999994</v>
      </c>
      <c r="R957" s="3">
        <f t="shared" si="115"/>
        <v>41238.25</v>
      </c>
      <c r="S957" s="3">
        <f t="shared" si="116"/>
        <v>41240.25</v>
      </c>
      <c r="T957" s="56">
        <f t="shared" si="117"/>
        <v>2</v>
      </c>
      <c r="U957" t="str">
        <f t="shared" si="118"/>
        <v>theater</v>
      </c>
      <c r="V957" t="str">
        <f t="shared" si="119"/>
        <v>plays</v>
      </c>
    </row>
    <row r="958" spans="1:22" x14ac:dyDescent="0.25">
      <c r="A958">
        <v>956</v>
      </c>
      <c r="B958" t="s">
        <v>1942</v>
      </c>
      <c r="C958" s="2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t="str">
        <f t="shared" si="112"/>
        <v>012:  &gt; 50,000</v>
      </c>
      <c r="P958">
        <f t="shared" si="113"/>
        <v>19.028784648187631</v>
      </c>
      <c r="Q958">
        <f t="shared" si="114"/>
        <v>43.00963855421687</v>
      </c>
      <c r="R958" s="3">
        <f t="shared" si="115"/>
        <v>42360.25</v>
      </c>
      <c r="S958" s="3">
        <f t="shared" si="116"/>
        <v>42364.25</v>
      </c>
      <c r="T958" s="56">
        <f t="shared" si="117"/>
        <v>4</v>
      </c>
      <c r="U958" t="str">
        <f t="shared" si="118"/>
        <v>film &amp; video</v>
      </c>
      <c r="V958" t="str">
        <f t="shared" si="119"/>
        <v>science fiction</v>
      </c>
    </row>
    <row r="959" spans="1:22" x14ac:dyDescent="0.25">
      <c r="A959">
        <v>957</v>
      </c>
      <c r="B959" t="s">
        <v>1944</v>
      </c>
      <c r="C959" s="2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t="str">
        <f t="shared" si="112"/>
        <v>03:  5,000 to 9,999</v>
      </c>
      <c r="P959">
        <f t="shared" si="113"/>
        <v>126.87755102040816</v>
      </c>
      <c r="Q959">
        <f t="shared" si="114"/>
        <v>94.916030534351151</v>
      </c>
      <c r="R959" s="3">
        <f t="shared" si="115"/>
        <v>40955.25</v>
      </c>
      <c r="S959" s="3">
        <f t="shared" si="116"/>
        <v>40958.25</v>
      </c>
      <c r="T959" s="56">
        <f t="shared" si="117"/>
        <v>3</v>
      </c>
      <c r="U959" t="str">
        <f t="shared" si="118"/>
        <v>theater</v>
      </c>
      <c r="V959" t="str">
        <f t="shared" si="119"/>
        <v>plays</v>
      </c>
    </row>
    <row r="960" spans="1:22" ht="31.5" x14ac:dyDescent="0.25">
      <c r="A960">
        <v>958</v>
      </c>
      <c r="B960" t="s">
        <v>1946</v>
      </c>
      <c r="C960" s="2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t="str">
        <f t="shared" si="112"/>
        <v>02:  1,000 to 4,999</v>
      </c>
      <c r="P960">
        <f t="shared" si="113"/>
        <v>734.63636363636363</v>
      </c>
      <c r="Q960">
        <f t="shared" si="114"/>
        <v>72.151785714285708</v>
      </c>
      <c r="R960" s="3">
        <f t="shared" si="115"/>
        <v>40350.208333333336</v>
      </c>
      <c r="S960" s="3">
        <f t="shared" si="116"/>
        <v>40372.208333333336</v>
      </c>
      <c r="T960" s="56">
        <f t="shared" si="117"/>
        <v>22</v>
      </c>
      <c r="U960" t="str">
        <f t="shared" si="118"/>
        <v>film &amp; video</v>
      </c>
      <c r="V960" t="str">
        <f t="shared" si="119"/>
        <v>animation</v>
      </c>
    </row>
    <row r="961" spans="1:22" x14ac:dyDescent="0.25">
      <c r="A961">
        <v>959</v>
      </c>
      <c r="B961" t="s">
        <v>1948</v>
      </c>
      <c r="C961" s="2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t="str">
        <f t="shared" si="112"/>
        <v>012:  &gt; 50,000</v>
      </c>
      <c r="P961">
        <f t="shared" si="113"/>
        <v>4.5731034482758623</v>
      </c>
      <c r="Q961">
        <f t="shared" si="114"/>
        <v>51.007692307692309</v>
      </c>
      <c r="R961" s="3">
        <f t="shared" si="115"/>
        <v>40357.208333333336</v>
      </c>
      <c r="S961" s="3">
        <f t="shared" si="116"/>
        <v>40385.208333333336</v>
      </c>
      <c r="T961" s="56">
        <f t="shared" si="117"/>
        <v>28</v>
      </c>
      <c r="U961" t="str">
        <f t="shared" si="118"/>
        <v>publishing</v>
      </c>
      <c r="V961" t="str">
        <f t="shared" si="119"/>
        <v>translations</v>
      </c>
    </row>
    <row r="962" spans="1:22" x14ac:dyDescent="0.25">
      <c r="A962">
        <v>960</v>
      </c>
      <c r="B962" t="s">
        <v>1950</v>
      </c>
      <c r="C962" s="2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t="str">
        <f t="shared" si="112"/>
        <v>03:  5,000 to 9,999</v>
      </c>
      <c r="P962">
        <f t="shared" si="113"/>
        <v>85.054545454545448</v>
      </c>
      <c r="Q962">
        <f t="shared" si="114"/>
        <v>85.054545454545448</v>
      </c>
      <c r="R962" s="3">
        <f t="shared" si="115"/>
        <v>42408.25</v>
      </c>
      <c r="S962" s="3">
        <f t="shared" si="116"/>
        <v>42445.208333333328</v>
      </c>
      <c r="T962" s="56">
        <f t="shared" si="117"/>
        <v>37</v>
      </c>
      <c r="U962" t="str">
        <f t="shared" si="118"/>
        <v>technology</v>
      </c>
      <c r="V962" t="str">
        <f t="shared" si="119"/>
        <v>web</v>
      </c>
    </row>
    <row r="963" spans="1:22" x14ac:dyDescent="0.25">
      <c r="A963">
        <v>961</v>
      </c>
      <c r="B963" t="s">
        <v>1952</v>
      </c>
      <c r="C963" s="2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t="str">
        <f t="shared" ref="O963:O1001" si="120">IF(D963&lt;1000,"01:  &lt;1,000",
IF(D963&lt;=4999,"02:  1,000 to 4,999",
IF(D963&lt;=9999,"03:  5,000 to 9,999",
IF(D963&lt;=14999,"04:  10,000 to 14,999",
IF(D963&lt;=19999,"05:  15,000 to 19,999",
IF(D963&lt;=24999,"06:  20,000 to 24,999",
IF(D963&lt;=29999,"07:  25,000 to 29,999",
IF(D963&lt;=34999,"08:  30,000 to 34,999",
IF(D963&lt;=39999,"09:  35,000 to 39,999",
IF(D963&lt;=44999,"010:  40,000 to 44,999",
IF(D963&lt;=49999,"011:  45,000 to 49,999",
"012:  &gt; 50,000")))))))))))</f>
        <v>03:  5,000 to 9,999</v>
      </c>
      <c r="P963">
        <f t="shared" ref="P963:P1001" si="121">IFERROR((E963/D963)*100,"NA")</f>
        <v>119.29824561403508</v>
      </c>
      <c r="Q963">
        <f t="shared" ref="Q963:Q1001" si="122">IFERROR(E963/G963,"NA")</f>
        <v>43.87096774193548</v>
      </c>
      <c r="R963" s="3">
        <f t="shared" ref="R963:R1001" si="123">(J963/86400)+DATE(1970,1,1)</f>
        <v>40591.25</v>
      </c>
      <c r="S963" s="3">
        <f t="shared" ref="S963:S1001" si="124">(K963/86400)+DATE(1970,1,1)</f>
        <v>40595.25</v>
      </c>
      <c r="T963" s="56">
        <f t="shared" ref="T963:T1001" si="125">_xlfn.DAYS(S963,R963)</f>
        <v>4</v>
      </c>
      <c r="U963" t="str">
        <f t="shared" ref="U963:U1001" si="126">LEFT(N963,SEARCH("/",N963)-1)</f>
        <v>publishing</v>
      </c>
      <c r="V963" t="str">
        <f t="shared" ref="V963:V1001" si="127">RIGHT(N963,LEN(N963)-SEARCH("/",N963))</f>
        <v>translations</v>
      </c>
    </row>
    <row r="964" spans="1:22" x14ac:dyDescent="0.25">
      <c r="A964">
        <v>962</v>
      </c>
      <c r="B964" t="s">
        <v>1954</v>
      </c>
      <c r="C964" s="2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t="str">
        <f t="shared" si="120"/>
        <v>02:  1,000 to 4,999</v>
      </c>
      <c r="P964">
        <f t="shared" si="121"/>
        <v>296.02777777777777</v>
      </c>
      <c r="Q964">
        <f t="shared" si="122"/>
        <v>40.063909774436091</v>
      </c>
      <c r="R964" s="3">
        <f t="shared" si="123"/>
        <v>41592.25</v>
      </c>
      <c r="S964" s="3">
        <f t="shared" si="124"/>
        <v>41613.25</v>
      </c>
      <c r="T964" s="56">
        <f t="shared" si="125"/>
        <v>21</v>
      </c>
      <c r="U964" t="str">
        <f t="shared" si="126"/>
        <v>food</v>
      </c>
      <c r="V964" t="str">
        <f t="shared" si="127"/>
        <v>food trucks</v>
      </c>
    </row>
    <row r="965" spans="1:22" x14ac:dyDescent="0.25">
      <c r="A965">
        <v>963</v>
      </c>
      <c r="B965" t="s">
        <v>1956</v>
      </c>
      <c r="C965" s="2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t="str">
        <f t="shared" si="120"/>
        <v>03:  5,000 to 9,999</v>
      </c>
      <c r="P965">
        <f t="shared" si="121"/>
        <v>84.694915254237287</v>
      </c>
      <c r="Q965">
        <f t="shared" si="122"/>
        <v>43.833333333333336</v>
      </c>
      <c r="R965" s="3">
        <f t="shared" si="123"/>
        <v>40607.25</v>
      </c>
      <c r="S965" s="3">
        <f t="shared" si="124"/>
        <v>40613.25</v>
      </c>
      <c r="T965" s="56">
        <f t="shared" si="125"/>
        <v>6</v>
      </c>
      <c r="U965" t="str">
        <f t="shared" si="126"/>
        <v>photography</v>
      </c>
      <c r="V965" t="str">
        <f t="shared" si="127"/>
        <v>photography books</v>
      </c>
    </row>
    <row r="966" spans="1:22" x14ac:dyDescent="0.25">
      <c r="A966">
        <v>964</v>
      </c>
      <c r="B966" t="s">
        <v>1958</v>
      </c>
      <c r="C966" s="2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t="str">
        <f t="shared" si="120"/>
        <v>02:  1,000 to 4,999</v>
      </c>
      <c r="P966">
        <f t="shared" si="121"/>
        <v>355.7837837837838</v>
      </c>
      <c r="Q966">
        <f t="shared" si="122"/>
        <v>84.92903225806451</v>
      </c>
      <c r="R966" s="3">
        <f t="shared" si="123"/>
        <v>42135.208333333328</v>
      </c>
      <c r="S966" s="3">
        <f t="shared" si="124"/>
        <v>42140.208333333328</v>
      </c>
      <c r="T966" s="56">
        <f t="shared" si="125"/>
        <v>5</v>
      </c>
      <c r="U966" t="str">
        <f t="shared" si="126"/>
        <v>theater</v>
      </c>
      <c r="V966" t="str">
        <f t="shared" si="127"/>
        <v>plays</v>
      </c>
    </row>
    <row r="967" spans="1:22" x14ac:dyDescent="0.25">
      <c r="A967">
        <v>965</v>
      </c>
      <c r="B967" t="s">
        <v>1960</v>
      </c>
      <c r="C967" s="2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t="str">
        <f t="shared" si="120"/>
        <v>02:  1,000 to 4,999</v>
      </c>
      <c r="P967">
        <f t="shared" si="121"/>
        <v>386.40909090909093</v>
      </c>
      <c r="Q967">
        <f t="shared" si="122"/>
        <v>41.067632850241544</v>
      </c>
      <c r="R967" s="3">
        <f t="shared" si="123"/>
        <v>40203.25</v>
      </c>
      <c r="S967" s="3">
        <f t="shared" si="124"/>
        <v>40243.25</v>
      </c>
      <c r="T967" s="56">
        <f t="shared" si="125"/>
        <v>40</v>
      </c>
      <c r="U967" t="str">
        <f t="shared" si="126"/>
        <v>music</v>
      </c>
      <c r="V967" t="str">
        <f t="shared" si="127"/>
        <v>rock</v>
      </c>
    </row>
    <row r="968" spans="1:22" x14ac:dyDescent="0.25">
      <c r="A968">
        <v>966</v>
      </c>
      <c r="B968" t="s">
        <v>878</v>
      </c>
      <c r="C968" s="2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t="str">
        <f t="shared" si="120"/>
        <v>02:  1,000 to 4,999</v>
      </c>
      <c r="P968">
        <f t="shared" si="121"/>
        <v>792.23529411764707</v>
      </c>
      <c r="Q968">
        <f t="shared" si="122"/>
        <v>54.971428571428568</v>
      </c>
      <c r="R968" s="3">
        <f t="shared" si="123"/>
        <v>42901.208333333328</v>
      </c>
      <c r="S968" s="3">
        <f t="shared" si="124"/>
        <v>42903.208333333328</v>
      </c>
      <c r="T968" s="56">
        <f t="shared" si="125"/>
        <v>2</v>
      </c>
      <c r="U968" t="str">
        <f t="shared" si="126"/>
        <v>theater</v>
      </c>
      <c r="V968" t="str">
        <f t="shared" si="127"/>
        <v>plays</v>
      </c>
    </row>
    <row r="969" spans="1:22" x14ac:dyDescent="0.25">
      <c r="A969">
        <v>967</v>
      </c>
      <c r="B969" t="s">
        <v>1963</v>
      </c>
      <c r="C969" s="2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t="str">
        <f t="shared" si="120"/>
        <v>012:  &gt; 50,000</v>
      </c>
      <c r="P969">
        <f t="shared" si="121"/>
        <v>137.03393665158373</v>
      </c>
      <c r="Q969">
        <f t="shared" si="122"/>
        <v>77.010807374443743</v>
      </c>
      <c r="R969" s="3">
        <f t="shared" si="123"/>
        <v>41005.208333333336</v>
      </c>
      <c r="S969" s="3">
        <f t="shared" si="124"/>
        <v>41042.208333333336</v>
      </c>
      <c r="T969" s="56">
        <f t="shared" si="125"/>
        <v>37</v>
      </c>
      <c r="U969" t="str">
        <f t="shared" si="126"/>
        <v>music</v>
      </c>
      <c r="V969" t="str">
        <f t="shared" si="127"/>
        <v>world music</v>
      </c>
    </row>
    <row r="970" spans="1:22" ht="31.5" x14ac:dyDescent="0.25">
      <c r="A970">
        <v>968</v>
      </c>
      <c r="B970" t="s">
        <v>1965</v>
      </c>
      <c r="C970" s="2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t="str">
        <f t="shared" si="120"/>
        <v>02:  1,000 to 4,999</v>
      </c>
      <c r="P970">
        <f t="shared" si="121"/>
        <v>338.20833333333337</v>
      </c>
      <c r="Q970">
        <f t="shared" si="122"/>
        <v>71.201754385964918</v>
      </c>
      <c r="R970" s="3">
        <f t="shared" si="123"/>
        <v>40544.25</v>
      </c>
      <c r="S970" s="3">
        <f t="shared" si="124"/>
        <v>40559.25</v>
      </c>
      <c r="T970" s="56">
        <f t="shared" si="125"/>
        <v>15</v>
      </c>
      <c r="U970" t="str">
        <f t="shared" si="126"/>
        <v>food</v>
      </c>
      <c r="V970" t="str">
        <f t="shared" si="127"/>
        <v>food trucks</v>
      </c>
    </row>
    <row r="971" spans="1:22" x14ac:dyDescent="0.25">
      <c r="A971">
        <v>969</v>
      </c>
      <c r="B971" t="s">
        <v>1967</v>
      </c>
      <c r="C971" s="2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t="str">
        <f t="shared" si="120"/>
        <v>03:  5,000 to 9,999</v>
      </c>
      <c r="P971">
        <f t="shared" si="121"/>
        <v>108.22784810126582</v>
      </c>
      <c r="Q971">
        <f t="shared" si="122"/>
        <v>91.935483870967744</v>
      </c>
      <c r="R971" s="3">
        <f t="shared" si="123"/>
        <v>43821.25</v>
      </c>
      <c r="S971" s="3">
        <f t="shared" si="124"/>
        <v>43828.25</v>
      </c>
      <c r="T971" s="56">
        <f t="shared" si="125"/>
        <v>7</v>
      </c>
      <c r="U971" t="str">
        <f t="shared" si="126"/>
        <v>theater</v>
      </c>
      <c r="V971" t="str">
        <f t="shared" si="127"/>
        <v>plays</v>
      </c>
    </row>
    <row r="972" spans="1:22" ht="31.5" x14ac:dyDescent="0.25">
      <c r="A972">
        <v>970</v>
      </c>
      <c r="B972" t="s">
        <v>1969</v>
      </c>
      <c r="C972" s="2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t="str">
        <f t="shared" si="120"/>
        <v>012:  &gt; 50,000</v>
      </c>
      <c r="P972">
        <f t="shared" si="121"/>
        <v>60.757639620653315</v>
      </c>
      <c r="Q972">
        <f t="shared" si="122"/>
        <v>97.069023569023571</v>
      </c>
      <c r="R972" s="3">
        <f t="shared" si="123"/>
        <v>40672.208333333336</v>
      </c>
      <c r="S972" s="3">
        <f t="shared" si="124"/>
        <v>40673.208333333336</v>
      </c>
      <c r="T972" s="56">
        <f t="shared" si="125"/>
        <v>1</v>
      </c>
      <c r="U972" t="str">
        <f t="shared" si="126"/>
        <v>theater</v>
      </c>
      <c r="V972" t="str">
        <f t="shared" si="127"/>
        <v>plays</v>
      </c>
    </row>
    <row r="973" spans="1:22" x14ac:dyDescent="0.25">
      <c r="A973">
        <v>971</v>
      </c>
      <c r="B973" t="s">
        <v>1971</v>
      </c>
      <c r="C973" s="2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t="str">
        <f t="shared" si="120"/>
        <v>03:  5,000 to 9,999</v>
      </c>
      <c r="P973">
        <f t="shared" si="121"/>
        <v>27.725490196078432</v>
      </c>
      <c r="Q973">
        <f t="shared" si="122"/>
        <v>58.916666666666664</v>
      </c>
      <c r="R973" s="3">
        <f t="shared" si="123"/>
        <v>41555.208333333336</v>
      </c>
      <c r="S973" s="3">
        <f t="shared" si="124"/>
        <v>41561.208333333336</v>
      </c>
      <c r="T973" s="56">
        <f t="shared" si="125"/>
        <v>6</v>
      </c>
      <c r="U973" t="str">
        <f t="shared" si="126"/>
        <v>film &amp; video</v>
      </c>
      <c r="V973" t="str">
        <f t="shared" si="127"/>
        <v>television</v>
      </c>
    </row>
    <row r="974" spans="1:22" ht="31.5" x14ac:dyDescent="0.25">
      <c r="A974">
        <v>972</v>
      </c>
      <c r="B974" t="s">
        <v>1973</v>
      </c>
      <c r="C974" s="2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t="str">
        <f t="shared" si="120"/>
        <v>010:  40,000 to 44,999</v>
      </c>
      <c r="P974">
        <f t="shared" si="121"/>
        <v>228.3934426229508</v>
      </c>
      <c r="Q974">
        <f t="shared" si="122"/>
        <v>58.015466983938133</v>
      </c>
      <c r="R974" s="3">
        <f t="shared" si="123"/>
        <v>41792.208333333336</v>
      </c>
      <c r="S974" s="3">
        <f t="shared" si="124"/>
        <v>41801.208333333336</v>
      </c>
      <c r="T974" s="56">
        <f t="shared" si="125"/>
        <v>9</v>
      </c>
      <c r="U974" t="str">
        <f t="shared" si="126"/>
        <v>technology</v>
      </c>
      <c r="V974" t="str">
        <f t="shared" si="127"/>
        <v>web</v>
      </c>
    </row>
    <row r="975" spans="1:22" x14ac:dyDescent="0.25">
      <c r="A975">
        <v>973</v>
      </c>
      <c r="B975" t="s">
        <v>1975</v>
      </c>
      <c r="C975" s="2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t="str">
        <f t="shared" si="120"/>
        <v>012:  &gt; 50,000</v>
      </c>
      <c r="P975">
        <f t="shared" si="121"/>
        <v>21.615194054500414</v>
      </c>
      <c r="Q975">
        <f t="shared" si="122"/>
        <v>103.87301587301587</v>
      </c>
      <c r="R975" s="3">
        <f t="shared" si="123"/>
        <v>40522.25</v>
      </c>
      <c r="S975" s="3">
        <f t="shared" si="124"/>
        <v>40524.25</v>
      </c>
      <c r="T975" s="56">
        <f t="shared" si="125"/>
        <v>2</v>
      </c>
      <c r="U975" t="str">
        <f t="shared" si="126"/>
        <v>theater</v>
      </c>
      <c r="V975" t="str">
        <f t="shared" si="127"/>
        <v>plays</v>
      </c>
    </row>
    <row r="976" spans="1:22" x14ac:dyDescent="0.25">
      <c r="A976">
        <v>974</v>
      </c>
      <c r="B976" t="s">
        <v>1977</v>
      </c>
      <c r="C976" s="2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t="str">
        <f t="shared" si="120"/>
        <v>01:  &lt;1,000</v>
      </c>
      <c r="P976">
        <f t="shared" si="121"/>
        <v>373.875</v>
      </c>
      <c r="Q976">
        <f t="shared" si="122"/>
        <v>93.46875</v>
      </c>
      <c r="R976" s="3">
        <f t="shared" si="123"/>
        <v>41412.208333333336</v>
      </c>
      <c r="S976" s="3">
        <f t="shared" si="124"/>
        <v>41413.208333333336</v>
      </c>
      <c r="T976" s="56">
        <f t="shared" si="125"/>
        <v>1</v>
      </c>
      <c r="U976" t="str">
        <f t="shared" si="126"/>
        <v>music</v>
      </c>
      <c r="V976" t="str">
        <f t="shared" si="127"/>
        <v>indie rock</v>
      </c>
    </row>
    <row r="977" spans="1:22" x14ac:dyDescent="0.25">
      <c r="A977">
        <v>975</v>
      </c>
      <c r="B977" t="s">
        <v>1979</v>
      </c>
      <c r="C977" s="2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t="str">
        <f t="shared" si="120"/>
        <v>03:  5,000 to 9,999</v>
      </c>
      <c r="P977">
        <f t="shared" si="121"/>
        <v>154.92592592592592</v>
      </c>
      <c r="Q977">
        <f t="shared" si="122"/>
        <v>61.970370370370368</v>
      </c>
      <c r="R977" s="3">
        <f t="shared" si="123"/>
        <v>42337.25</v>
      </c>
      <c r="S977" s="3">
        <f t="shared" si="124"/>
        <v>42376.25</v>
      </c>
      <c r="T977" s="56">
        <f t="shared" si="125"/>
        <v>39</v>
      </c>
      <c r="U977" t="str">
        <f t="shared" si="126"/>
        <v>theater</v>
      </c>
      <c r="V977" t="str">
        <f t="shared" si="127"/>
        <v>plays</v>
      </c>
    </row>
    <row r="978" spans="1:22" ht="31.5" x14ac:dyDescent="0.25">
      <c r="A978">
        <v>976</v>
      </c>
      <c r="B978" t="s">
        <v>1981</v>
      </c>
      <c r="C978" s="2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t="str">
        <f t="shared" si="120"/>
        <v>02:  1,000 to 4,999</v>
      </c>
      <c r="P978">
        <f t="shared" si="121"/>
        <v>322.14999999999998</v>
      </c>
      <c r="Q978">
        <f t="shared" si="122"/>
        <v>92.042857142857144</v>
      </c>
      <c r="R978" s="3">
        <f t="shared" si="123"/>
        <v>40571.25</v>
      </c>
      <c r="S978" s="3">
        <f t="shared" si="124"/>
        <v>40577.25</v>
      </c>
      <c r="T978" s="56">
        <f t="shared" si="125"/>
        <v>6</v>
      </c>
      <c r="U978" t="str">
        <f t="shared" si="126"/>
        <v>theater</v>
      </c>
      <c r="V978" t="str">
        <f t="shared" si="127"/>
        <v>plays</v>
      </c>
    </row>
    <row r="979" spans="1:22" x14ac:dyDescent="0.25">
      <c r="A979">
        <v>977</v>
      </c>
      <c r="B979" t="s">
        <v>1258</v>
      </c>
      <c r="C979" s="2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t="str">
        <f t="shared" si="120"/>
        <v>03:  5,000 to 9,999</v>
      </c>
      <c r="P979">
        <f t="shared" si="121"/>
        <v>73.957142857142856</v>
      </c>
      <c r="Q979">
        <f t="shared" si="122"/>
        <v>77.268656716417908</v>
      </c>
      <c r="R979" s="3">
        <f t="shared" si="123"/>
        <v>43138.25</v>
      </c>
      <c r="S979" s="3">
        <f t="shared" si="124"/>
        <v>43170.25</v>
      </c>
      <c r="T979" s="56">
        <f t="shared" si="125"/>
        <v>32</v>
      </c>
      <c r="U979" t="str">
        <f t="shared" si="126"/>
        <v>food</v>
      </c>
      <c r="V979" t="str">
        <f t="shared" si="127"/>
        <v>food trucks</v>
      </c>
    </row>
    <row r="980" spans="1:22" x14ac:dyDescent="0.25">
      <c r="A980">
        <v>978</v>
      </c>
      <c r="B980" t="s">
        <v>1984</v>
      </c>
      <c r="C980" s="2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t="str">
        <f t="shared" si="120"/>
        <v>02:  1,000 to 4,999</v>
      </c>
      <c r="P980">
        <f t="shared" si="121"/>
        <v>864.1</v>
      </c>
      <c r="Q980">
        <f t="shared" si="122"/>
        <v>93.923913043478265</v>
      </c>
      <c r="R980" s="3">
        <f t="shared" si="123"/>
        <v>42686.25</v>
      </c>
      <c r="S980" s="3">
        <f t="shared" si="124"/>
        <v>42708.25</v>
      </c>
      <c r="T980" s="56">
        <f t="shared" si="125"/>
        <v>22</v>
      </c>
      <c r="U980" t="str">
        <f t="shared" si="126"/>
        <v>games</v>
      </c>
      <c r="V980" t="str">
        <f t="shared" si="127"/>
        <v>video games</v>
      </c>
    </row>
    <row r="981" spans="1:22" x14ac:dyDescent="0.25">
      <c r="A981">
        <v>979</v>
      </c>
      <c r="B981" t="s">
        <v>1986</v>
      </c>
      <c r="C981" s="2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t="str">
        <f t="shared" si="120"/>
        <v>012:  &gt; 50,000</v>
      </c>
      <c r="P981">
        <f t="shared" si="121"/>
        <v>143.26245847176079</v>
      </c>
      <c r="Q981">
        <f t="shared" si="122"/>
        <v>84.969458128078813</v>
      </c>
      <c r="R981" s="3">
        <f t="shared" si="123"/>
        <v>42078.208333333328</v>
      </c>
      <c r="S981" s="3">
        <f t="shared" si="124"/>
        <v>42084.208333333328</v>
      </c>
      <c r="T981" s="56">
        <f t="shared" si="125"/>
        <v>6</v>
      </c>
      <c r="U981" t="str">
        <f t="shared" si="126"/>
        <v>theater</v>
      </c>
      <c r="V981" t="str">
        <f t="shared" si="127"/>
        <v>plays</v>
      </c>
    </row>
    <row r="982" spans="1:22" x14ac:dyDescent="0.25">
      <c r="A982">
        <v>980</v>
      </c>
      <c r="B982" t="s">
        <v>1988</v>
      </c>
      <c r="C982" s="2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t="str">
        <f t="shared" si="120"/>
        <v>012:  &gt; 50,000</v>
      </c>
      <c r="P982">
        <f t="shared" si="121"/>
        <v>40.281762295081968</v>
      </c>
      <c r="Q982">
        <f t="shared" si="122"/>
        <v>105.97035040431267</v>
      </c>
      <c r="R982" s="3">
        <f t="shared" si="123"/>
        <v>42307.208333333328</v>
      </c>
      <c r="S982" s="3">
        <f t="shared" si="124"/>
        <v>42312.25</v>
      </c>
      <c r="T982" s="56">
        <f t="shared" si="125"/>
        <v>5</v>
      </c>
      <c r="U982" t="str">
        <f t="shared" si="126"/>
        <v>publishing</v>
      </c>
      <c r="V982" t="str">
        <f t="shared" si="127"/>
        <v>nonfiction</v>
      </c>
    </row>
    <row r="983" spans="1:22" x14ac:dyDescent="0.25">
      <c r="A983">
        <v>981</v>
      </c>
      <c r="B983" t="s">
        <v>1990</v>
      </c>
      <c r="C983" s="2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t="str">
        <f t="shared" si="120"/>
        <v>03:  5,000 to 9,999</v>
      </c>
      <c r="P983">
        <f t="shared" si="121"/>
        <v>178.22388059701493</v>
      </c>
      <c r="Q983">
        <f t="shared" si="122"/>
        <v>36.969040247678016</v>
      </c>
      <c r="R983" s="3">
        <f t="shared" si="123"/>
        <v>43094.25</v>
      </c>
      <c r="S983" s="3">
        <f t="shared" si="124"/>
        <v>43127.25</v>
      </c>
      <c r="T983" s="56">
        <f t="shared" si="125"/>
        <v>33</v>
      </c>
      <c r="U983" t="str">
        <f t="shared" si="126"/>
        <v>technology</v>
      </c>
      <c r="V983" t="str">
        <f t="shared" si="127"/>
        <v>web</v>
      </c>
    </row>
    <row r="984" spans="1:22" x14ac:dyDescent="0.25">
      <c r="A984">
        <v>982</v>
      </c>
      <c r="B984" t="s">
        <v>1992</v>
      </c>
      <c r="C984" s="2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t="str">
        <f t="shared" si="120"/>
        <v>03:  5,000 to 9,999</v>
      </c>
      <c r="P984">
        <f t="shared" si="121"/>
        <v>84.930555555555557</v>
      </c>
      <c r="Q984">
        <f t="shared" si="122"/>
        <v>81.533333333333331</v>
      </c>
      <c r="R984" s="3">
        <f t="shared" si="123"/>
        <v>40743.208333333336</v>
      </c>
      <c r="S984" s="3">
        <f t="shared" si="124"/>
        <v>40745.208333333336</v>
      </c>
      <c r="T984" s="56">
        <f t="shared" si="125"/>
        <v>2</v>
      </c>
      <c r="U984" t="str">
        <f t="shared" si="126"/>
        <v>film &amp; video</v>
      </c>
      <c r="V984" t="str">
        <f t="shared" si="127"/>
        <v>documentary</v>
      </c>
    </row>
    <row r="985" spans="1:22" x14ac:dyDescent="0.25">
      <c r="A985">
        <v>983</v>
      </c>
      <c r="B985" t="s">
        <v>1994</v>
      </c>
      <c r="C985" s="2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t="str">
        <f t="shared" si="120"/>
        <v>012:  &gt; 50,000</v>
      </c>
      <c r="P985">
        <f t="shared" si="121"/>
        <v>145.93648334624322</v>
      </c>
      <c r="Q985">
        <f t="shared" si="122"/>
        <v>80.999140154772135</v>
      </c>
      <c r="R985" s="3">
        <f t="shared" si="123"/>
        <v>43681.208333333328</v>
      </c>
      <c r="S985" s="3">
        <f t="shared" si="124"/>
        <v>43696.208333333328</v>
      </c>
      <c r="T985" s="56">
        <f t="shared" si="125"/>
        <v>15</v>
      </c>
      <c r="U985" t="str">
        <f t="shared" si="126"/>
        <v>film &amp; video</v>
      </c>
      <c r="V985" t="str">
        <f t="shared" si="127"/>
        <v>documentary</v>
      </c>
    </row>
    <row r="986" spans="1:22" ht="31.5" x14ac:dyDescent="0.25">
      <c r="A986">
        <v>984</v>
      </c>
      <c r="B986" t="s">
        <v>1996</v>
      </c>
      <c r="C986" s="2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t="str">
        <f t="shared" si="120"/>
        <v>03:  5,000 to 9,999</v>
      </c>
      <c r="P986">
        <f t="shared" si="121"/>
        <v>152.46153846153848</v>
      </c>
      <c r="Q986">
        <f t="shared" si="122"/>
        <v>26.010498687664043</v>
      </c>
      <c r="R986" s="3">
        <f t="shared" si="123"/>
        <v>43716.208333333328</v>
      </c>
      <c r="S986" s="3">
        <f t="shared" si="124"/>
        <v>43742.208333333328</v>
      </c>
      <c r="T986" s="56">
        <f t="shared" si="125"/>
        <v>26</v>
      </c>
      <c r="U986" t="str">
        <f t="shared" si="126"/>
        <v>theater</v>
      </c>
      <c r="V986" t="str">
        <f t="shared" si="127"/>
        <v>plays</v>
      </c>
    </row>
    <row r="987" spans="1:22" x14ac:dyDescent="0.25">
      <c r="A987">
        <v>985</v>
      </c>
      <c r="B987" t="s">
        <v>1998</v>
      </c>
      <c r="C987" s="2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t="str">
        <f t="shared" si="120"/>
        <v>012:  &gt; 50,000</v>
      </c>
      <c r="P987">
        <f t="shared" si="121"/>
        <v>67.129542790152414</v>
      </c>
      <c r="Q987">
        <f t="shared" si="122"/>
        <v>25.998410896708286</v>
      </c>
      <c r="R987" s="3">
        <f t="shared" si="123"/>
        <v>41614.25</v>
      </c>
      <c r="S987" s="3">
        <f t="shared" si="124"/>
        <v>41640.25</v>
      </c>
      <c r="T987" s="56">
        <f t="shared" si="125"/>
        <v>26</v>
      </c>
      <c r="U987" t="str">
        <f t="shared" si="126"/>
        <v>music</v>
      </c>
      <c r="V987" t="str">
        <f t="shared" si="127"/>
        <v>rock</v>
      </c>
    </row>
    <row r="988" spans="1:22" x14ac:dyDescent="0.25">
      <c r="A988">
        <v>986</v>
      </c>
      <c r="B988" t="s">
        <v>2000</v>
      </c>
      <c r="C988" s="2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t="str">
        <f t="shared" si="120"/>
        <v>03:  5,000 to 9,999</v>
      </c>
      <c r="P988">
        <f t="shared" si="121"/>
        <v>40.307692307692307</v>
      </c>
      <c r="Q988">
        <f t="shared" si="122"/>
        <v>34.173913043478258</v>
      </c>
      <c r="R988" s="3">
        <f t="shared" si="123"/>
        <v>40638.208333333336</v>
      </c>
      <c r="S988" s="3">
        <f t="shared" si="124"/>
        <v>40652.208333333336</v>
      </c>
      <c r="T988" s="56">
        <f t="shared" si="125"/>
        <v>14</v>
      </c>
      <c r="U988" t="str">
        <f t="shared" si="126"/>
        <v>music</v>
      </c>
      <c r="V988" t="str">
        <f t="shared" si="127"/>
        <v>rock</v>
      </c>
    </row>
    <row r="989" spans="1:22" x14ac:dyDescent="0.25">
      <c r="A989">
        <v>987</v>
      </c>
      <c r="B989" t="s">
        <v>2002</v>
      </c>
      <c r="C989" s="2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t="str">
        <f t="shared" si="120"/>
        <v>03:  5,000 to 9,999</v>
      </c>
      <c r="P989">
        <f t="shared" si="121"/>
        <v>216.79032258064518</v>
      </c>
      <c r="Q989">
        <f t="shared" si="122"/>
        <v>28.002083333333335</v>
      </c>
      <c r="R989" s="3">
        <f t="shared" si="123"/>
        <v>42852.208333333328</v>
      </c>
      <c r="S989" s="3">
        <f t="shared" si="124"/>
        <v>42866.208333333328</v>
      </c>
      <c r="T989" s="56">
        <f t="shared" si="125"/>
        <v>14</v>
      </c>
      <c r="U989" t="str">
        <f t="shared" si="126"/>
        <v>film &amp; video</v>
      </c>
      <c r="V989" t="str">
        <f t="shared" si="127"/>
        <v>documentary</v>
      </c>
    </row>
    <row r="990" spans="1:22" x14ac:dyDescent="0.25">
      <c r="A990">
        <v>988</v>
      </c>
      <c r="B990" t="s">
        <v>2004</v>
      </c>
      <c r="C990" s="2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t="str">
        <f t="shared" si="120"/>
        <v>03:  5,000 to 9,999</v>
      </c>
      <c r="P990">
        <f t="shared" si="121"/>
        <v>52.117021276595743</v>
      </c>
      <c r="Q990">
        <f t="shared" si="122"/>
        <v>76.546875</v>
      </c>
      <c r="R990" s="3">
        <f t="shared" si="123"/>
        <v>42686.25</v>
      </c>
      <c r="S990" s="3">
        <f t="shared" si="124"/>
        <v>42707.25</v>
      </c>
      <c r="T990" s="56">
        <f t="shared" si="125"/>
        <v>21</v>
      </c>
      <c r="U990" t="str">
        <f t="shared" si="126"/>
        <v>publishing</v>
      </c>
      <c r="V990" t="str">
        <f t="shared" si="127"/>
        <v>radio &amp; podcasts</v>
      </c>
    </row>
    <row r="991" spans="1:22" x14ac:dyDescent="0.25">
      <c r="A991">
        <v>989</v>
      </c>
      <c r="B991" t="s">
        <v>2006</v>
      </c>
      <c r="C991" s="2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t="str">
        <f t="shared" si="120"/>
        <v>02:  1,000 to 4,999</v>
      </c>
      <c r="P991">
        <f t="shared" si="121"/>
        <v>499.58333333333337</v>
      </c>
      <c r="Q991">
        <f t="shared" si="122"/>
        <v>53.053097345132741</v>
      </c>
      <c r="R991" s="3">
        <f t="shared" si="123"/>
        <v>43571.208333333328</v>
      </c>
      <c r="S991" s="3">
        <f t="shared" si="124"/>
        <v>43576.208333333328</v>
      </c>
      <c r="T991" s="56">
        <f t="shared" si="125"/>
        <v>5</v>
      </c>
      <c r="U991" t="str">
        <f t="shared" si="126"/>
        <v>publishing</v>
      </c>
      <c r="V991" t="str">
        <f t="shared" si="127"/>
        <v>translations</v>
      </c>
    </row>
    <row r="992" spans="1:22" x14ac:dyDescent="0.25">
      <c r="A992">
        <v>990</v>
      </c>
      <c r="B992" t="s">
        <v>2008</v>
      </c>
      <c r="C992" s="2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t="str">
        <f t="shared" si="120"/>
        <v>03:  5,000 to 9,999</v>
      </c>
      <c r="P992">
        <f t="shared" si="121"/>
        <v>87.679487179487182</v>
      </c>
      <c r="Q992">
        <f t="shared" si="122"/>
        <v>106.859375</v>
      </c>
      <c r="R992" s="3">
        <f t="shared" si="123"/>
        <v>42432.25</v>
      </c>
      <c r="S992" s="3">
        <f t="shared" si="124"/>
        <v>42454.208333333328</v>
      </c>
      <c r="T992" s="56">
        <f t="shared" si="125"/>
        <v>22</v>
      </c>
      <c r="U992" t="str">
        <f t="shared" si="126"/>
        <v>film &amp; video</v>
      </c>
      <c r="V992" t="str">
        <f t="shared" si="127"/>
        <v>drama</v>
      </c>
    </row>
    <row r="993" spans="1:22" x14ac:dyDescent="0.25">
      <c r="A993">
        <v>991</v>
      </c>
      <c r="B993" t="s">
        <v>1080</v>
      </c>
      <c r="C993" s="2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t="str">
        <f t="shared" si="120"/>
        <v>03:  5,000 to 9,999</v>
      </c>
      <c r="P993">
        <f t="shared" si="121"/>
        <v>113.17346938775511</v>
      </c>
      <c r="Q993">
        <f t="shared" si="122"/>
        <v>46.020746887966808</v>
      </c>
      <c r="R993" s="3">
        <f t="shared" si="123"/>
        <v>41907.208333333336</v>
      </c>
      <c r="S993" s="3">
        <f t="shared" si="124"/>
        <v>41911.208333333336</v>
      </c>
      <c r="T993" s="56">
        <f t="shared" si="125"/>
        <v>4</v>
      </c>
      <c r="U993" t="str">
        <f t="shared" si="126"/>
        <v>music</v>
      </c>
      <c r="V993" t="str">
        <f t="shared" si="127"/>
        <v>rock</v>
      </c>
    </row>
    <row r="994" spans="1:22" x14ac:dyDescent="0.25">
      <c r="A994">
        <v>992</v>
      </c>
      <c r="B994" t="s">
        <v>2011</v>
      </c>
      <c r="C994" s="2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t="str">
        <f t="shared" si="120"/>
        <v>02:  1,000 to 4,999</v>
      </c>
      <c r="P994">
        <f t="shared" si="121"/>
        <v>426.54838709677421</v>
      </c>
      <c r="Q994">
        <f t="shared" si="122"/>
        <v>100.17424242424242</v>
      </c>
      <c r="R994" s="3">
        <f t="shared" si="123"/>
        <v>43227.208333333328</v>
      </c>
      <c r="S994" s="3">
        <f t="shared" si="124"/>
        <v>43241.208333333328</v>
      </c>
      <c r="T994" s="56">
        <f t="shared" si="125"/>
        <v>14</v>
      </c>
      <c r="U994" t="str">
        <f t="shared" si="126"/>
        <v>film &amp; video</v>
      </c>
      <c r="V994" t="str">
        <f t="shared" si="127"/>
        <v>drama</v>
      </c>
    </row>
    <row r="995" spans="1:22" x14ac:dyDescent="0.25">
      <c r="A995">
        <v>993</v>
      </c>
      <c r="B995" t="s">
        <v>2013</v>
      </c>
      <c r="C995" s="2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t="str">
        <f t="shared" si="120"/>
        <v>03:  5,000 to 9,999</v>
      </c>
      <c r="P995">
        <f t="shared" si="121"/>
        <v>77.632653061224488</v>
      </c>
      <c r="Q995">
        <f t="shared" si="122"/>
        <v>101.44</v>
      </c>
      <c r="R995" s="3">
        <f t="shared" si="123"/>
        <v>42362.25</v>
      </c>
      <c r="S995" s="3">
        <f t="shared" si="124"/>
        <v>42379.25</v>
      </c>
      <c r="T995" s="56">
        <f t="shared" si="125"/>
        <v>17</v>
      </c>
      <c r="U995" t="str">
        <f t="shared" si="126"/>
        <v>photography</v>
      </c>
      <c r="V995" t="str">
        <f t="shared" si="127"/>
        <v>photography books</v>
      </c>
    </row>
    <row r="996" spans="1:22" x14ac:dyDescent="0.25">
      <c r="A996">
        <v>994</v>
      </c>
      <c r="B996" t="s">
        <v>2015</v>
      </c>
      <c r="C996" s="2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t="str">
        <f t="shared" si="120"/>
        <v>012:  &gt; 50,000</v>
      </c>
      <c r="P996">
        <f t="shared" si="121"/>
        <v>52.496810772501767</v>
      </c>
      <c r="Q996">
        <f t="shared" si="122"/>
        <v>87.972684085510693</v>
      </c>
      <c r="R996" s="3">
        <f t="shared" si="123"/>
        <v>41929.208333333336</v>
      </c>
      <c r="S996" s="3">
        <f t="shared" si="124"/>
        <v>41935.208333333336</v>
      </c>
      <c r="T996" s="56">
        <f t="shared" si="125"/>
        <v>6</v>
      </c>
      <c r="U996" t="str">
        <f t="shared" si="126"/>
        <v>publishing</v>
      </c>
      <c r="V996" t="str">
        <f t="shared" si="127"/>
        <v>translations</v>
      </c>
    </row>
    <row r="997" spans="1:22" x14ac:dyDescent="0.25">
      <c r="A997">
        <v>995</v>
      </c>
      <c r="B997" t="s">
        <v>2017</v>
      </c>
      <c r="C997" s="2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t="str">
        <f t="shared" si="120"/>
        <v>012:  &gt; 50,000</v>
      </c>
      <c r="P997">
        <f t="shared" si="121"/>
        <v>157.46762589928059</v>
      </c>
      <c r="Q997">
        <f t="shared" si="122"/>
        <v>74.995594713656388</v>
      </c>
      <c r="R997" s="3">
        <f t="shared" si="123"/>
        <v>43408.208333333328</v>
      </c>
      <c r="S997" s="3">
        <f t="shared" si="124"/>
        <v>43437.25</v>
      </c>
      <c r="T997" s="56">
        <f t="shared" si="125"/>
        <v>29</v>
      </c>
      <c r="U997" t="str">
        <f t="shared" si="126"/>
        <v>food</v>
      </c>
      <c r="V997" t="str">
        <f t="shared" si="127"/>
        <v>food trucks</v>
      </c>
    </row>
    <row r="998" spans="1:22" ht="31.5" x14ac:dyDescent="0.25">
      <c r="A998">
        <v>996</v>
      </c>
      <c r="B998" t="s">
        <v>2019</v>
      </c>
      <c r="C998" s="2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t="str">
        <f t="shared" si="120"/>
        <v>03:  5,000 to 9,999</v>
      </c>
      <c r="P998">
        <f t="shared" si="121"/>
        <v>72.939393939393938</v>
      </c>
      <c r="Q998">
        <f t="shared" si="122"/>
        <v>42.982142857142854</v>
      </c>
      <c r="R998" s="3">
        <f t="shared" si="123"/>
        <v>41276.25</v>
      </c>
      <c r="S998" s="3">
        <f t="shared" si="124"/>
        <v>41306.25</v>
      </c>
      <c r="T998" s="56">
        <f t="shared" si="125"/>
        <v>30</v>
      </c>
      <c r="U998" t="str">
        <f t="shared" si="126"/>
        <v>theater</v>
      </c>
      <c r="V998" t="str">
        <f t="shared" si="127"/>
        <v>plays</v>
      </c>
    </row>
    <row r="999" spans="1:22" x14ac:dyDescent="0.25">
      <c r="A999">
        <v>997</v>
      </c>
      <c r="B999" t="s">
        <v>2021</v>
      </c>
      <c r="C999" s="2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t="str">
        <f t="shared" si="120"/>
        <v>03:  5,000 to 9,999</v>
      </c>
      <c r="P999">
        <f t="shared" si="121"/>
        <v>60.565789473684205</v>
      </c>
      <c r="Q999">
        <f t="shared" si="122"/>
        <v>33.115107913669064</v>
      </c>
      <c r="R999" s="3">
        <f t="shared" si="123"/>
        <v>41659.25</v>
      </c>
      <c r="S999" s="3">
        <f t="shared" si="124"/>
        <v>41664.25</v>
      </c>
      <c r="T999" s="56">
        <f t="shared" si="125"/>
        <v>5</v>
      </c>
      <c r="U999" t="str">
        <f t="shared" si="126"/>
        <v>theater</v>
      </c>
      <c r="V999" t="str">
        <f t="shared" si="127"/>
        <v>plays</v>
      </c>
    </row>
    <row r="1000" spans="1:22" x14ac:dyDescent="0.25">
      <c r="A1000">
        <v>998</v>
      </c>
      <c r="B1000" t="s">
        <v>2023</v>
      </c>
      <c r="C1000" s="2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t="str">
        <f t="shared" si="120"/>
        <v>012:  &gt; 50,000</v>
      </c>
      <c r="P1000">
        <f t="shared" si="121"/>
        <v>56.791291291291287</v>
      </c>
      <c r="Q1000">
        <f t="shared" si="122"/>
        <v>101.13101604278074</v>
      </c>
      <c r="R1000" s="3">
        <f t="shared" si="123"/>
        <v>40220.25</v>
      </c>
      <c r="S1000" s="3">
        <f t="shared" si="124"/>
        <v>40234.25</v>
      </c>
      <c r="T1000" s="56">
        <f t="shared" si="125"/>
        <v>14</v>
      </c>
      <c r="U1000" t="str">
        <f t="shared" si="126"/>
        <v>music</v>
      </c>
      <c r="V1000" t="str">
        <f t="shared" si="127"/>
        <v>indie rock</v>
      </c>
    </row>
    <row r="1001" spans="1:22" x14ac:dyDescent="0.25">
      <c r="A1001">
        <v>999</v>
      </c>
      <c r="B1001" t="s">
        <v>2025</v>
      </c>
      <c r="C1001" s="2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t="str">
        <f t="shared" si="120"/>
        <v>012:  &gt; 50,000</v>
      </c>
      <c r="P1001">
        <f t="shared" si="121"/>
        <v>56.542754275427541</v>
      </c>
      <c r="Q1001">
        <f t="shared" si="122"/>
        <v>55.98841354723708</v>
      </c>
      <c r="R1001" s="3">
        <f t="shared" si="123"/>
        <v>42550.208333333328</v>
      </c>
      <c r="S1001" s="3">
        <f t="shared" si="124"/>
        <v>42557.208333333328</v>
      </c>
      <c r="T1001" s="56">
        <f t="shared" si="125"/>
        <v>7</v>
      </c>
      <c r="U1001" t="str">
        <f t="shared" si="126"/>
        <v>food</v>
      </c>
      <c r="V1001" t="str">
        <f t="shared" si="127"/>
        <v>food trucks</v>
      </c>
    </row>
  </sheetData>
  <autoFilter ref="A1:V1001" xr:uid="{00000000-0001-0000-0000-000000000000}"/>
  <conditionalFormatting sqref="F1:F1001">
    <cfRule type="cellIs" dxfId="16" priority="2" operator="equal">
      <formula>"live"</formula>
    </cfRule>
    <cfRule type="cellIs" dxfId="15" priority="3" stopIfTrue="1" operator="equal">
      <formula>"canceled"</formula>
    </cfRule>
    <cfRule type="cellIs" dxfId="14" priority="4" stopIfTrue="1" operator="equal">
      <formula>"failed"</formula>
    </cfRule>
    <cfRule type="cellIs" dxfId="13" priority="5" stopIfTrue="1" operator="equal">
      <formula>"successful"</formula>
    </cfRule>
  </conditionalFormatting>
  <conditionalFormatting sqref="P1:P1001">
    <cfRule type="colorScale" priority="1">
      <colorScale>
        <cfvo type="num" val="0"/>
        <cfvo type="num" val="100"/>
        <cfvo type="num" val="200"/>
        <color rgb="FFFF0000"/>
        <color rgb="FF00CC00"/>
        <color rgb="FF0066FF"/>
      </colorScale>
    </cfRule>
  </conditionalFormatting>
  <pageMargins left="0.75" right="0.75" top="1" bottom="1" header="0.5" footer="0.5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8CB77-7E91-4176-8BE8-7F1459160585}">
  <dimension ref="A1:V566"/>
  <sheetViews>
    <sheetView showGridLines="0" zoomScale="80" zoomScaleNormal="80" workbookViewId="0">
      <pane ySplit="1" topLeftCell="A2" activePane="bottomLeft" state="frozen"/>
      <selection pane="bottomLeft" activeCell="G533" sqref="G533:G539"/>
    </sheetView>
  </sheetViews>
  <sheetFormatPr defaultRowHeight="12" customHeight="1" x14ac:dyDescent="0.2"/>
  <cols>
    <col min="1" max="1" width="3.875" style="44" bestFit="1" customWidth="1"/>
    <col min="2" max="2" width="27.125" style="44" bestFit="1" customWidth="1"/>
    <col min="3" max="3" width="9" style="44"/>
    <col min="4" max="4" width="6.75" style="44" bestFit="1" customWidth="1"/>
    <col min="5" max="5" width="7" style="44" bestFit="1" customWidth="1"/>
    <col min="6" max="6" width="8.75" style="44" bestFit="1" customWidth="1"/>
    <col min="7" max="7" width="11.875" style="44" bestFit="1" customWidth="1"/>
    <col min="8" max="8" width="7.625" style="44" bestFit="1" customWidth="1"/>
    <col min="9" max="9" width="25.75" style="44" bestFit="1" customWidth="1"/>
    <col min="10" max="10" width="17.75" style="44" bestFit="1" customWidth="1"/>
    <col min="11" max="11" width="12.75" style="44" bestFit="1" customWidth="1"/>
    <col min="12" max="12" width="14.25" style="44" bestFit="1" customWidth="1"/>
    <col min="13" max="13" width="19.375" style="44" bestFit="1" customWidth="1"/>
    <col min="14" max="14" width="18.125" style="44" bestFit="1" customWidth="1"/>
    <col min="15" max="15" width="12.75" style="44" bestFit="1" customWidth="1"/>
    <col min="16" max="16" width="15.25" style="44" bestFit="1" customWidth="1"/>
    <col min="17" max="21" width="9" style="44"/>
    <col min="22" max="22" width="1.875" style="44" bestFit="1" customWidth="1"/>
    <col min="23" max="16384" width="9" style="44"/>
  </cols>
  <sheetData>
    <row r="1" spans="1:16" s="49" customFormat="1" ht="12" customHeight="1" x14ac:dyDescent="0.2">
      <c r="A1" s="50" t="s">
        <v>2027</v>
      </c>
      <c r="B1" s="50" t="s">
        <v>0</v>
      </c>
      <c r="C1" s="51" t="s">
        <v>1</v>
      </c>
      <c r="D1" s="50" t="s">
        <v>2</v>
      </c>
      <c r="E1" s="50" t="s">
        <v>3</v>
      </c>
      <c r="F1" s="50" t="s">
        <v>4</v>
      </c>
      <c r="G1" s="50" t="s">
        <v>5</v>
      </c>
      <c r="H1" s="50" t="s">
        <v>11</v>
      </c>
      <c r="I1" s="50" t="s">
        <v>2028</v>
      </c>
      <c r="J1" s="50" t="s">
        <v>2090</v>
      </c>
      <c r="K1" s="50" t="s">
        <v>2030</v>
      </c>
      <c r="L1" s="50" t="s">
        <v>2031</v>
      </c>
      <c r="M1" s="50" t="s">
        <v>2032</v>
      </c>
      <c r="N1" s="50" t="s">
        <v>2033</v>
      </c>
      <c r="O1" s="50" t="s">
        <v>2085</v>
      </c>
      <c r="P1" s="50" t="s">
        <v>2029</v>
      </c>
    </row>
    <row r="2" spans="1:16" ht="12" customHeight="1" x14ac:dyDescent="0.2">
      <c r="A2" s="45">
        <v>36</v>
      </c>
      <c r="B2" s="45" t="s">
        <v>115</v>
      </c>
      <c r="C2" s="47" t="s">
        <v>116</v>
      </c>
      <c r="D2" s="45">
        <v>700</v>
      </c>
      <c r="E2" s="45">
        <v>1101</v>
      </c>
      <c r="F2" s="45" t="s">
        <v>20</v>
      </c>
      <c r="G2" s="48">
        <v>16</v>
      </c>
      <c r="H2" s="45" t="b">
        <v>0</v>
      </c>
      <c r="I2" s="45" t="s">
        <v>33</v>
      </c>
      <c r="J2" s="45" t="s">
        <v>2091</v>
      </c>
      <c r="K2" s="45">
        <v>157.28571428571431</v>
      </c>
      <c r="L2" s="45">
        <v>68.8125</v>
      </c>
      <c r="M2" s="46">
        <v>40600.25</v>
      </c>
      <c r="N2" s="46">
        <v>40625.208333333336</v>
      </c>
      <c r="O2" s="45" t="s">
        <v>2044</v>
      </c>
      <c r="P2" s="45" t="s">
        <v>2060</v>
      </c>
    </row>
    <row r="3" spans="1:16" ht="12" customHeight="1" x14ac:dyDescent="0.2">
      <c r="A3" s="45">
        <v>95</v>
      </c>
      <c r="B3" s="45" t="s">
        <v>239</v>
      </c>
      <c r="C3" s="47" t="s">
        <v>240</v>
      </c>
      <c r="D3" s="45">
        <v>900</v>
      </c>
      <c r="E3" s="45">
        <v>1017</v>
      </c>
      <c r="F3" s="45" t="s">
        <v>20</v>
      </c>
      <c r="G3" s="48">
        <v>27</v>
      </c>
      <c r="H3" s="45" t="b">
        <v>0</v>
      </c>
      <c r="I3" s="45" t="s">
        <v>42</v>
      </c>
      <c r="J3" s="45" t="s">
        <v>2091</v>
      </c>
      <c r="K3" s="45">
        <v>112.99999999999999</v>
      </c>
      <c r="L3" s="45">
        <v>37.666666666666664</v>
      </c>
      <c r="M3" s="46">
        <v>43752.208333333328</v>
      </c>
      <c r="N3" s="46">
        <v>43759.208333333328</v>
      </c>
      <c r="O3" s="45" t="s">
        <v>2036</v>
      </c>
      <c r="P3" s="45" t="s">
        <v>2049</v>
      </c>
    </row>
    <row r="4" spans="1:16" ht="12" customHeight="1" x14ac:dyDescent="0.2">
      <c r="A4" s="45">
        <v>520</v>
      </c>
      <c r="B4" s="45" t="s">
        <v>1086</v>
      </c>
      <c r="C4" s="47" t="s">
        <v>1087</v>
      </c>
      <c r="D4" s="45">
        <v>800</v>
      </c>
      <c r="E4" s="45">
        <v>3406</v>
      </c>
      <c r="F4" s="45" t="s">
        <v>20</v>
      </c>
      <c r="G4" s="48">
        <v>32</v>
      </c>
      <c r="H4" s="45" t="b">
        <v>0</v>
      </c>
      <c r="I4" s="45" t="s">
        <v>33</v>
      </c>
      <c r="J4" s="45" t="s">
        <v>2091</v>
      </c>
      <c r="K4" s="45">
        <v>425.75</v>
      </c>
      <c r="L4" s="45">
        <v>106.4375</v>
      </c>
      <c r="M4" s="46">
        <v>43574.208333333328</v>
      </c>
      <c r="N4" s="46">
        <v>43577.208333333328</v>
      </c>
      <c r="O4" s="45" t="s">
        <v>2044</v>
      </c>
      <c r="P4" s="45" t="s">
        <v>2060</v>
      </c>
    </row>
    <row r="5" spans="1:16" ht="12" customHeight="1" x14ac:dyDescent="0.2">
      <c r="A5" s="45">
        <v>974</v>
      </c>
      <c r="B5" s="45" t="s">
        <v>1977</v>
      </c>
      <c r="C5" s="47" t="s">
        <v>1978</v>
      </c>
      <c r="D5" s="45">
        <v>800</v>
      </c>
      <c r="E5" s="45">
        <v>2991</v>
      </c>
      <c r="F5" s="45" t="s">
        <v>20</v>
      </c>
      <c r="G5" s="48">
        <v>32</v>
      </c>
      <c r="H5" s="45" t="b">
        <v>0</v>
      </c>
      <c r="I5" s="45" t="s">
        <v>60</v>
      </c>
      <c r="J5" s="45" t="s">
        <v>2091</v>
      </c>
      <c r="K5" s="45">
        <v>373.875</v>
      </c>
      <c r="L5" s="45">
        <v>93.46875</v>
      </c>
      <c r="M5" s="46">
        <v>41412.208333333336</v>
      </c>
      <c r="N5" s="46">
        <v>41413.208333333336</v>
      </c>
      <c r="O5" s="45" t="s">
        <v>2040</v>
      </c>
      <c r="P5" s="45" t="s">
        <v>2054</v>
      </c>
    </row>
    <row r="6" spans="1:16" ht="12" customHeight="1" x14ac:dyDescent="0.2">
      <c r="A6" s="45">
        <v>394</v>
      </c>
      <c r="B6" s="45" t="s">
        <v>840</v>
      </c>
      <c r="C6" s="47" t="s">
        <v>841</v>
      </c>
      <c r="D6" s="45">
        <v>800</v>
      </c>
      <c r="E6" s="45">
        <v>3755</v>
      </c>
      <c r="F6" s="45" t="s">
        <v>20</v>
      </c>
      <c r="G6" s="48">
        <v>34</v>
      </c>
      <c r="H6" s="45" t="b">
        <v>1</v>
      </c>
      <c r="I6" s="45" t="s">
        <v>42</v>
      </c>
      <c r="J6" s="45" t="s">
        <v>2091</v>
      </c>
      <c r="K6" s="45">
        <v>469.37499999999994</v>
      </c>
      <c r="L6" s="45">
        <v>110.44117647058823</v>
      </c>
      <c r="M6" s="46">
        <v>41484.208333333336</v>
      </c>
      <c r="N6" s="46">
        <v>41494.208333333336</v>
      </c>
      <c r="O6" s="45" t="s">
        <v>2036</v>
      </c>
      <c r="P6" s="45" t="s">
        <v>2049</v>
      </c>
    </row>
    <row r="7" spans="1:16" ht="12" customHeight="1" x14ac:dyDescent="0.2">
      <c r="A7" s="45">
        <v>807</v>
      </c>
      <c r="B7" s="45" t="s">
        <v>1649</v>
      </c>
      <c r="C7" s="47" t="s">
        <v>1650</v>
      </c>
      <c r="D7" s="45">
        <v>700</v>
      </c>
      <c r="E7" s="45">
        <v>1848</v>
      </c>
      <c r="F7" s="45" t="s">
        <v>20</v>
      </c>
      <c r="G7" s="48">
        <v>43</v>
      </c>
      <c r="H7" s="45" t="b">
        <v>1</v>
      </c>
      <c r="I7" s="45" t="s">
        <v>33</v>
      </c>
      <c r="J7" s="45" t="s">
        <v>2091</v>
      </c>
      <c r="K7" s="45">
        <v>264</v>
      </c>
      <c r="L7" s="45">
        <v>42.97674418604651</v>
      </c>
      <c r="M7" s="46">
        <v>43753.208333333328</v>
      </c>
      <c r="N7" s="46">
        <v>43797.25</v>
      </c>
      <c r="O7" s="45" t="s">
        <v>2044</v>
      </c>
      <c r="P7" s="45" t="s">
        <v>2060</v>
      </c>
    </row>
    <row r="8" spans="1:16" ht="12" customHeight="1" x14ac:dyDescent="0.2">
      <c r="A8" s="45">
        <v>174</v>
      </c>
      <c r="B8" s="45" t="s">
        <v>400</v>
      </c>
      <c r="C8" s="47" t="s">
        <v>401</v>
      </c>
      <c r="D8" s="45">
        <v>600</v>
      </c>
      <c r="E8" s="45">
        <v>5368</v>
      </c>
      <c r="F8" s="45" t="s">
        <v>20</v>
      </c>
      <c r="G8" s="48">
        <v>48</v>
      </c>
      <c r="H8" s="45" t="b">
        <v>1</v>
      </c>
      <c r="I8" s="45" t="s">
        <v>65</v>
      </c>
      <c r="J8" s="45" t="s">
        <v>2091</v>
      </c>
      <c r="K8" s="45">
        <v>894.66666666666674</v>
      </c>
      <c r="L8" s="45">
        <v>111.83333333333333</v>
      </c>
      <c r="M8" s="46">
        <v>42282.208333333328</v>
      </c>
      <c r="N8" s="46">
        <v>42283.208333333328</v>
      </c>
      <c r="O8" s="45" t="s">
        <v>2043</v>
      </c>
      <c r="P8" s="45" t="s">
        <v>2068</v>
      </c>
    </row>
    <row r="9" spans="1:16" ht="12" customHeight="1" x14ac:dyDescent="0.2">
      <c r="A9" s="45">
        <v>244</v>
      </c>
      <c r="B9" s="45" t="s">
        <v>540</v>
      </c>
      <c r="C9" s="47" t="s">
        <v>541</v>
      </c>
      <c r="D9" s="45">
        <v>700</v>
      </c>
      <c r="E9" s="45">
        <v>3988</v>
      </c>
      <c r="F9" s="45" t="s">
        <v>20</v>
      </c>
      <c r="G9" s="48">
        <v>53</v>
      </c>
      <c r="H9" s="45" t="b">
        <v>0</v>
      </c>
      <c r="I9" s="45" t="s">
        <v>33</v>
      </c>
      <c r="J9" s="45" t="s">
        <v>2091</v>
      </c>
      <c r="K9" s="45">
        <v>569.71428571428578</v>
      </c>
      <c r="L9" s="45">
        <v>75.245283018867923</v>
      </c>
      <c r="M9" s="46">
        <v>41834.208333333336</v>
      </c>
      <c r="N9" s="46">
        <v>41886.208333333336</v>
      </c>
      <c r="O9" s="45" t="s">
        <v>2044</v>
      </c>
      <c r="P9" s="45" t="s">
        <v>2060</v>
      </c>
    </row>
    <row r="10" spans="1:16" ht="12" customHeight="1" x14ac:dyDescent="0.2">
      <c r="A10" s="45">
        <v>72</v>
      </c>
      <c r="B10" s="45" t="s">
        <v>192</v>
      </c>
      <c r="C10" s="47" t="s">
        <v>193</v>
      </c>
      <c r="D10" s="45">
        <v>600</v>
      </c>
      <c r="E10" s="45">
        <v>4022</v>
      </c>
      <c r="F10" s="45" t="s">
        <v>20</v>
      </c>
      <c r="G10" s="48">
        <v>54</v>
      </c>
      <c r="H10" s="45" t="b">
        <v>0</v>
      </c>
      <c r="I10" s="45" t="s">
        <v>71</v>
      </c>
      <c r="J10" s="45" t="s">
        <v>2091</v>
      </c>
      <c r="K10" s="45">
        <v>670.33333333333326</v>
      </c>
      <c r="L10" s="45">
        <v>74.481481481481481</v>
      </c>
      <c r="M10" s="46">
        <v>42186.208333333328</v>
      </c>
      <c r="N10" s="46">
        <v>42222.208333333328</v>
      </c>
      <c r="O10" s="45" t="s">
        <v>2036</v>
      </c>
      <c r="P10" s="45" t="s">
        <v>2047</v>
      </c>
    </row>
    <row r="11" spans="1:16" ht="12" customHeight="1" x14ac:dyDescent="0.2">
      <c r="A11" s="45">
        <v>493</v>
      </c>
      <c r="B11" s="45" t="s">
        <v>1034</v>
      </c>
      <c r="C11" s="47" t="s">
        <v>1035</v>
      </c>
      <c r="D11" s="45">
        <v>900</v>
      </c>
      <c r="E11" s="45">
        <v>6514</v>
      </c>
      <c r="F11" s="45" t="s">
        <v>20</v>
      </c>
      <c r="G11" s="48">
        <v>64</v>
      </c>
      <c r="H11" s="45" t="b">
        <v>0</v>
      </c>
      <c r="I11" s="45" t="s">
        <v>122</v>
      </c>
      <c r="J11" s="45" t="s">
        <v>2091</v>
      </c>
      <c r="K11" s="45">
        <v>723.77777777777771</v>
      </c>
      <c r="L11" s="45">
        <v>101.78125</v>
      </c>
      <c r="M11" s="46">
        <v>43645.208333333328</v>
      </c>
      <c r="N11" s="46">
        <v>43658.208333333328</v>
      </c>
      <c r="O11" s="45" t="s">
        <v>2041</v>
      </c>
      <c r="P11" s="45" t="s">
        <v>2059</v>
      </c>
    </row>
    <row r="12" spans="1:16" ht="12" customHeight="1" x14ac:dyDescent="0.2">
      <c r="A12" s="45">
        <v>818</v>
      </c>
      <c r="B12" s="45" t="s">
        <v>676</v>
      </c>
      <c r="C12" s="47" t="s">
        <v>1670</v>
      </c>
      <c r="D12" s="45">
        <v>700</v>
      </c>
      <c r="E12" s="45">
        <v>7664</v>
      </c>
      <c r="F12" s="45" t="s">
        <v>20</v>
      </c>
      <c r="G12" s="48">
        <v>69</v>
      </c>
      <c r="H12" s="45" t="b">
        <v>1</v>
      </c>
      <c r="I12" s="45" t="s">
        <v>33</v>
      </c>
      <c r="J12" s="45" t="s">
        <v>2091</v>
      </c>
      <c r="K12" s="45">
        <v>1094.8571428571429</v>
      </c>
      <c r="L12" s="45">
        <v>111.07246376811594</v>
      </c>
      <c r="M12" s="46">
        <v>43486.25</v>
      </c>
      <c r="N12" s="46">
        <v>43499.25</v>
      </c>
      <c r="O12" s="45" t="s">
        <v>2044</v>
      </c>
      <c r="P12" s="45" t="s">
        <v>2060</v>
      </c>
    </row>
    <row r="13" spans="1:16" ht="12" customHeight="1" x14ac:dyDescent="0.2">
      <c r="A13" s="45">
        <v>806</v>
      </c>
      <c r="B13" s="45" t="s">
        <v>1647</v>
      </c>
      <c r="C13" s="47" t="s">
        <v>1648</v>
      </c>
      <c r="D13" s="45">
        <v>700</v>
      </c>
      <c r="E13" s="45">
        <v>8262</v>
      </c>
      <c r="F13" s="45" t="s">
        <v>20</v>
      </c>
      <c r="G13" s="48">
        <v>76</v>
      </c>
      <c r="H13" s="45" t="b">
        <v>1</v>
      </c>
      <c r="I13" s="45" t="s">
        <v>53</v>
      </c>
      <c r="J13" s="45" t="s">
        <v>2091</v>
      </c>
      <c r="K13" s="45">
        <v>1180.2857142857142</v>
      </c>
      <c r="L13" s="45">
        <v>108.71052631578948</v>
      </c>
      <c r="M13" s="46">
        <v>40973.25</v>
      </c>
      <c r="N13" s="46">
        <v>40997.208333333336</v>
      </c>
      <c r="O13" s="45" t="s">
        <v>2036</v>
      </c>
      <c r="P13" s="45" t="s">
        <v>2050</v>
      </c>
    </row>
    <row r="14" spans="1:16" ht="12" customHeight="1" x14ac:dyDescent="0.2">
      <c r="A14" s="45">
        <v>882</v>
      </c>
      <c r="B14" s="45" t="s">
        <v>1796</v>
      </c>
      <c r="C14" s="47" t="s">
        <v>1797</v>
      </c>
      <c r="D14" s="45">
        <v>800</v>
      </c>
      <c r="E14" s="45">
        <v>2960</v>
      </c>
      <c r="F14" s="45" t="s">
        <v>20</v>
      </c>
      <c r="G14" s="48">
        <v>80</v>
      </c>
      <c r="H14" s="45" t="b">
        <v>0</v>
      </c>
      <c r="I14" s="45" t="s">
        <v>33</v>
      </c>
      <c r="J14" s="45" t="s">
        <v>2091</v>
      </c>
      <c r="K14" s="45">
        <v>370</v>
      </c>
      <c r="L14" s="45">
        <v>37</v>
      </c>
      <c r="M14" s="46">
        <v>42025.25</v>
      </c>
      <c r="N14" s="46">
        <v>42029.25</v>
      </c>
      <c r="O14" s="45" t="s">
        <v>2044</v>
      </c>
      <c r="P14" s="45" t="s">
        <v>2060</v>
      </c>
    </row>
    <row r="15" spans="1:16" ht="12" customHeight="1" x14ac:dyDescent="0.2">
      <c r="A15" s="45">
        <v>955</v>
      </c>
      <c r="B15" s="45" t="s">
        <v>1940</v>
      </c>
      <c r="C15" s="47" t="s">
        <v>1941</v>
      </c>
      <c r="D15" s="45">
        <v>700</v>
      </c>
      <c r="E15" s="45">
        <v>7763</v>
      </c>
      <c r="F15" s="45" t="s">
        <v>20</v>
      </c>
      <c r="G15" s="48">
        <v>80</v>
      </c>
      <c r="H15" s="45" t="b">
        <v>0</v>
      </c>
      <c r="I15" s="45" t="s">
        <v>33</v>
      </c>
      <c r="J15" s="45" t="s">
        <v>2091</v>
      </c>
      <c r="K15" s="45">
        <v>1109</v>
      </c>
      <c r="L15" s="45">
        <v>97.037499999999994</v>
      </c>
      <c r="M15" s="46">
        <v>41238.25</v>
      </c>
      <c r="N15" s="46">
        <v>41240.25</v>
      </c>
      <c r="O15" s="45" t="s">
        <v>2044</v>
      </c>
      <c r="P15" s="45" t="s">
        <v>2060</v>
      </c>
    </row>
    <row r="16" spans="1:16" ht="12" customHeight="1" x14ac:dyDescent="0.2">
      <c r="A16" s="45">
        <v>277</v>
      </c>
      <c r="B16" s="45" t="s">
        <v>606</v>
      </c>
      <c r="C16" s="47" t="s">
        <v>607</v>
      </c>
      <c r="D16" s="45">
        <v>700</v>
      </c>
      <c r="E16" s="45">
        <v>7465</v>
      </c>
      <c r="F16" s="45" t="s">
        <v>20</v>
      </c>
      <c r="G16" s="48">
        <v>83</v>
      </c>
      <c r="H16" s="45" t="b">
        <v>0</v>
      </c>
      <c r="I16" s="45" t="s">
        <v>33</v>
      </c>
      <c r="J16" s="45" t="s">
        <v>2091</v>
      </c>
      <c r="K16" s="45">
        <v>1066.4285714285716</v>
      </c>
      <c r="L16" s="45">
        <v>89.939759036144579</v>
      </c>
      <c r="M16" s="46">
        <v>40378.208333333336</v>
      </c>
      <c r="N16" s="46">
        <v>40380.208333333336</v>
      </c>
      <c r="O16" s="45" t="s">
        <v>2044</v>
      </c>
      <c r="P16" s="45" t="s">
        <v>2060</v>
      </c>
    </row>
    <row r="17" spans="1:22" ht="12" customHeight="1" x14ac:dyDescent="0.2">
      <c r="A17" s="45">
        <v>449</v>
      </c>
      <c r="B17" s="45" t="s">
        <v>946</v>
      </c>
      <c r="C17" s="47" t="s">
        <v>947</v>
      </c>
      <c r="D17" s="45">
        <v>900</v>
      </c>
      <c r="E17" s="45">
        <v>8703</v>
      </c>
      <c r="F17" s="45" t="s">
        <v>20</v>
      </c>
      <c r="G17" s="48">
        <v>86</v>
      </c>
      <c r="H17" s="45" t="b">
        <v>0</v>
      </c>
      <c r="I17" s="45" t="s">
        <v>89</v>
      </c>
      <c r="J17" s="45" t="s">
        <v>2091</v>
      </c>
      <c r="K17" s="45">
        <v>967</v>
      </c>
      <c r="L17" s="45">
        <v>101.19767441860465</v>
      </c>
      <c r="M17" s="46">
        <v>43530.25</v>
      </c>
      <c r="N17" s="46">
        <v>43547.208333333328</v>
      </c>
      <c r="O17" s="45" t="s">
        <v>2038</v>
      </c>
      <c r="P17" s="45" t="s">
        <v>2067</v>
      </c>
    </row>
    <row r="18" spans="1:22" ht="12" customHeight="1" x14ac:dyDescent="0.2">
      <c r="A18" s="45">
        <v>523</v>
      </c>
      <c r="B18" s="45" t="s">
        <v>1091</v>
      </c>
      <c r="C18" s="47" t="s">
        <v>1092</v>
      </c>
      <c r="D18" s="45">
        <v>900</v>
      </c>
      <c r="E18" s="45">
        <v>6303</v>
      </c>
      <c r="F18" s="45" t="s">
        <v>20</v>
      </c>
      <c r="G18" s="48">
        <v>89</v>
      </c>
      <c r="H18" s="45" t="b">
        <v>0</v>
      </c>
      <c r="I18" s="45" t="s">
        <v>100</v>
      </c>
      <c r="J18" s="45" t="s">
        <v>2091</v>
      </c>
      <c r="K18" s="45">
        <v>700.33333333333326</v>
      </c>
      <c r="L18" s="45">
        <v>70.82022471910112</v>
      </c>
      <c r="M18" s="46">
        <v>40241.25</v>
      </c>
      <c r="N18" s="46">
        <v>40246.25</v>
      </c>
      <c r="O18" s="45" t="s">
        <v>2036</v>
      </c>
      <c r="P18" s="45" t="s">
        <v>2064</v>
      </c>
    </row>
    <row r="19" spans="1:22" ht="12" customHeight="1" x14ac:dyDescent="0.2">
      <c r="A19" s="45">
        <v>591</v>
      </c>
      <c r="B19" s="45" t="s">
        <v>1224</v>
      </c>
      <c r="C19" s="47" t="s">
        <v>1225</v>
      </c>
      <c r="D19" s="45">
        <v>600</v>
      </c>
      <c r="E19" s="45">
        <v>6226</v>
      </c>
      <c r="F19" s="45" t="s">
        <v>20</v>
      </c>
      <c r="G19" s="48">
        <v>102</v>
      </c>
      <c r="H19" s="45" t="b">
        <v>0</v>
      </c>
      <c r="I19" s="45" t="s">
        <v>89</v>
      </c>
      <c r="J19" s="45" t="s">
        <v>2091</v>
      </c>
      <c r="K19" s="45">
        <v>1037.6666666666667</v>
      </c>
      <c r="L19" s="45">
        <v>61.03921568627451</v>
      </c>
      <c r="M19" s="46">
        <v>40373.208333333336</v>
      </c>
      <c r="N19" s="46">
        <v>40383.208333333336</v>
      </c>
      <c r="O19" s="45" t="s">
        <v>2038</v>
      </c>
      <c r="P19" s="45" t="s">
        <v>2067</v>
      </c>
    </row>
    <row r="20" spans="1:22" ht="12" customHeight="1" x14ac:dyDescent="0.2">
      <c r="A20" s="45">
        <v>586</v>
      </c>
      <c r="B20" s="45" t="s">
        <v>1214</v>
      </c>
      <c r="C20" s="47" t="s">
        <v>1215</v>
      </c>
      <c r="D20" s="45">
        <v>700</v>
      </c>
      <c r="E20" s="45">
        <v>6654</v>
      </c>
      <c r="F20" s="45" t="s">
        <v>20</v>
      </c>
      <c r="G20" s="48">
        <v>130</v>
      </c>
      <c r="H20" s="45" t="b">
        <v>0</v>
      </c>
      <c r="I20" s="45" t="s">
        <v>23</v>
      </c>
      <c r="J20" s="45" t="s">
        <v>2091</v>
      </c>
      <c r="K20" s="45">
        <v>950.57142857142856</v>
      </c>
      <c r="L20" s="45">
        <v>51.184615384615384</v>
      </c>
      <c r="M20" s="46">
        <v>40499.25</v>
      </c>
      <c r="N20" s="46">
        <v>40518.25</v>
      </c>
      <c r="O20" s="45" t="s">
        <v>2040</v>
      </c>
      <c r="P20" s="45" t="s">
        <v>2062</v>
      </c>
    </row>
    <row r="21" spans="1:22" ht="12" customHeight="1" x14ac:dyDescent="0.2">
      <c r="A21" s="45">
        <v>101</v>
      </c>
      <c r="B21" s="45" t="s">
        <v>251</v>
      </c>
      <c r="C21" s="47" t="s">
        <v>252</v>
      </c>
      <c r="D21" s="45">
        <v>900</v>
      </c>
      <c r="E21" s="45">
        <v>9193</v>
      </c>
      <c r="F21" s="45" t="s">
        <v>20</v>
      </c>
      <c r="G21" s="48">
        <v>164</v>
      </c>
      <c r="H21" s="45" t="b">
        <v>1</v>
      </c>
      <c r="I21" s="45" t="s">
        <v>50</v>
      </c>
      <c r="J21" s="45" t="s">
        <v>2091</v>
      </c>
      <c r="K21" s="45">
        <v>1021.4444444444445</v>
      </c>
      <c r="L21" s="45">
        <v>56.054878048780488</v>
      </c>
      <c r="M21" s="46">
        <v>42056.25</v>
      </c>
      <c r="N21" s="46">
        <v>42063.25</v>
      </c>
      <c r="O21" s="45" t="s">
        <v>2040</v>
      </c>
      <c r="P21" s="45" t="s">
        <v>2051</v>
      </c>
    </row>
    <row r="22" spans="1:22" ht="12" customHeight="1" x14ac:dyDescent="0.2">
      <c r="A22" s="45">
        <v>372</v>
      </c>
      <c r="B22" s="45" t="s">
        <v>796</v>
      </c>
      <c r="C22" s="47" t="s">
        <v>797</v>
      </c>
      <c r="D22" s="45">
        <v>900</v>
      </c>
      <c r="E22" s="45">
        <v>14324</v>
      </c>
      <c r="F22" s="45" t="s">
        <v>20</v>
      </c>
      <c r="G22" s="48">
        <v>169</v>
      </c>
      <c r="H22" s="45" t="b">
        <v>1</v>
      </c>
      <c r="I22" s="45" t="s">
        <v>42</v>
      </c>
      <c r="J22" s="45" t="s">
        <v>2091</v>
      </c>
      <c r="K22" s="45">
        <v>1591.5555555555554</v>
      </c>
      <c r="L22" s="45">
        <v>84.757396449704146</v>
      </c>
      <c r="M22" s="46">
        <v>42012.25</v>
      </c>
      <c r="N22" s="46">
        <v>42032.25</v>
      </c>
      <c r="O22" s="45" t="s">
        <v>2036</v>
      </c>
      <c r="P22" s="45" t="s">
        <v>2049</v>
      </c>
    </row>
    <row r="23" spans="1:22" ht="12" customHeight="1" x14ac:dyDescent="0.2">
      <c r="A23" s="45">
        <v>294</v>
      </c>
      <c r="B23" s="45" t="s">
        <v>640</v>
      </c>
      <c r="C23" s="47" t="s">
        <v>641</v>
      </c>
      <c r="D23" s="45">
        <v>600</v>
      </c>
      <c r="E23" s="45">
        <v>8038</v>
      </c>
      <c r="F23" s="45" t="s">
        <v>20</v>
      </c>
      <c r="G23" s="48">
        <v>183</v>
      </c>
      <c r="H23" s="45" t="b">
        <v>0</v>
      </c>
      <c r="I23" s="45" t="s">
        <v>33</v>
      </c>
      <c r="J23" s="45" t="s">
        <v>2091</v>
      </c>
      <c r="K23" s="45">
        <v>1339.6666666666667</v>
      </c>
      <c r="L23" s="45">
        <v>43.923497267759565</v>
      </c>
      <c r="M23" s="46">
        <v>43399.208333333328</v>
      </c>
      <c r="N23" s="46">
        <v>43411.25</v>
      </c>
      <c r="O23" s="45" t="s">
        <v>2044</v>
      </c>
      <c r="P23" s="45" t="s">
        <v>2060</v>
      </c>
    </row>
    <row r="24" spans="1:22" ht="12" customHeight="1" x14ac:dyDescent="0.2">
      <c r="A24" s="45">
        <v>364</v>
      </c>
      <c r="B24" s="45" t="s">
        <v>780</v>
      </c>
      <c r="C24" s="47" t="s">
        <v>781</v>
      </c>
      <c r="D24" s="45">
        <v>900</v>
      </c>
      <c r="E24" s="45">
        <v>14547</v>
      </c>
      <c r="F24" s="45" t="s">
        <v>20</v>
      </c>
      <c r="G24" s="48">
        <v>186</v>
      </c>
      <c r="H24" s="45" t="b">
        <v>0</v>
      </c>
      <c r="I24" s="45" t="s">
        <v>60</v>
      </c>
      <c r="J24" s="45" t="s">
        <v>2091</v>
      </c>
      <c r="K24" s="45">
        <v>1616.3333333333335</v>
      </c>
      <c r="L24" s="45">
        <v>78.209677419354833</v>
      </c>
      <c r="M24" s="46">
        <v>43164.25</v>
      </c>
      <c r="N24" s="46">
        <v>43194.208333333328</v>
      </c>
      <c r="O24" s="45" t="s">
        <v>2040</v>
      </c>
      <c r="P24" s="45" t="s">
        <v>2054</v>
      </c>
    </row>
    <row r="25" spans="1:22" ht="12" customHeight="1" x14ac:dyDescent="0.2">
      <c r="A25" s="45">
        <v>347</v>
      </c>
      <c r="B25" s="45" t="s">
        <v>746</v>
      </c>
      <c r="C25" s="47" t="s">
        <v>747</v>
      </c>
      <c r="D25" s="45">
        <v>900</v>
      </c>
      <c r="E25" s="45">
        <v>12607</v>
      </c>
      <c r="F25" s="45" t="s">
        <v>20</v>
      </c>
      <c r="G25" s="48">
        <v>191</v>
      </c>
      <c r="H25" s="45" t="b">
        <v>0</v>
      </c>
      <c r="I25" s="45" t="s">
        <v>28</v>
      </c>
      <c r="J25" s="45" t="s">
        <v>2091</v>
      </c>
      <c r="K25" s="45">
        <v>1400.7777777777778</v>
      </c>
      <c r="L25" s="45">
        <v>66.005235602094245</v>
      </c>
      <c r="M25" s="46">
        <v>42046.25</v>
      </c>
      <c r="N25" s="46">
        <v>42070.25</v>
      </c>
      <c r="O25" s="45" t="s">
        <v>2043</v>
      </c>
      <c r="P25" s="45" t="s">
        <v>2069</v>
      </c>
    </row>
    <row r="26" spans="1:22" ht="12" customHeight="1" x14ac:dyDescent="0.2">
      <c r="A26" s="45">
        <v>712</v>
      </c>
      <c r="B26" s="45" t="s">
        <v>1462</v>
      </c>
      <c r="C26" s="47" t="s">
        <v>1463</v>
      </c>
      <c r="D26" s="45">
        <v>800</v>
      </c>
      <c r="E26" s="45">
        <v>14725</v>
      </c>
      <c r="F26" s="45" t="s">
        <v>20</v>
      </c>
      <c r="G26" s="48">
        <v>202</v>
      </c>
      <c r="H26" s="45" t="b">
        <v>0</v>
      </c>
      <c r="I26" s="45" t="s">
        <v>33</v>
      </c>
      <c r="J26" s="45" t="s">
        <v>2091</v>
      </c>
      <c r="K26" s="45">
        <v>1840.625</v>
      </c>
      <c r="L26" s="45">
        <v>72.896039603960389</v>
      </c>
      <c r="M26" s="46">
        <v>42559.208333333328</v>
      </c>
      <c r="N26" s="46">
        <v>42600.208333333328</v>
      </c>
      <c r="O26" s="45" t="s">
        <v>2044</v>
      </c>
      <c r="P26" s="45" t="s">
        <v>2060</v>
      </c>
      <c r="V26" s="44" t="s">
        <v>2126</v>
      </c>
    </row>
    <row r="27" spans="1:22" ht="12" customHeight="1" x14ac:dyDescent="0.2">
      <c r="A27" s="45">
        <v>653</v>
      </c>
      <c r="B27" s="45" t="s">
        <v>1348</v>
      </c>
      <c r="C27" s="47" t="s">
        <v>1349</v>
      </c>
      <c r="D27" s="45">
        <v>600</v>
      </c>
      <c r="E27" s="45">
        <v>14033</v>
      </c>
      <c r="F27" s="45" t="s">
        <v>20</v>
      </c>
      <c r="G27" s="48">
        <v>234</v>
      </c>
      <c r="H27" s="45" t="b">
        <v>0</v>
      </c>
      <c r="I27" s="45" t="s">
        <v>28</v>
      </c>
      <c r="J27" s="45" t="s">
        <v>2091</v>
      </c>
      <c r="K27" s="45">
        <v>2338.833333333333</v>
      </c>
      <c r="L27" s="45">
        <v>59.970085470085472</v>
      </c>
      <c r="M27" s="46">
        <v>42468.208333333328</v>
      </c>
      <c r="N27" s="46">
        <v>42470.208333333328</v>
      </c>
      <c r="O27" s="45" t="s">
        <v>2043</v>
      </c>
      <c r="P27" s="45" t="s">
        <v>2069</v>
      </c>
    </row>
    <row r="28" spans="1:22" ht="12" customHeight="1" x14ac:dyDescent="0.2">
      <c r="A28" s="45">
        <v>285</v>
      </c>
      <c r="B28" s="45" t="s">
        <v>622</v>
      </c>
      <c r="C28" s="47" t="s">
        <v>623</v>
      </c>
      <c r="D28" s="45">
        <v>900</v>
      </c>
      <c r="E28" s="45">
        <v>6357</v>
      </c>
      <c r="F28" s="45" t="s">
        <v>20</v>
      </c>
      <c r="G28" s="48">
        <v>254</v>
      </c>
      <c r="H28" s="45" t="b">
        <v>0</v>
      </c>
      <c r="I28" s="45" t="s">
        <v>33</v>
      </c>
      <c r="J28" s="45" t="s">
        <v>2091</v>
      </c>
      <c r="K28" s="45">
        <v>706.33333333333337</v>
      </c>
      <c r="L28" s="45">
        <v>25.027559055118111</v>
      </c>
      <c r="M28" s="46">
        <v>42623.208333333328</v>
      </c>
      <c r="N28" s="46">
        <v>42661.208333333328</v>
      </c>
      <c r="O28" s="45" t="s">
        <v>2044</v>
      </c>
      <c r="P28" s="45" t="s">
        <v>2060</v>
      </c>
    </row>
    <row r="29" spans="1:22" ht="12" customHeight="1" x14ac:dyDescent="0.2">
      <c r="A29" s="45">
        <v>301</v>
      </c>
      <c r="B29" s="45" t="s">
        <v>654</v>
      </c>
      <c r="C29" s="47" t="s">
        <v>655</v>
      </c>
      <c r="D29" s="45">
        <v>900</v>
      </c>
      <c r="E29" s="45">
        <v>12102</v>
      </c>
      <c r="F29" s="45" t="s">
        <v>20</v>
      </c>
      <c r="G29" s="48">
        <v>295</v>
      </c>
      <c r="H29" s="45" t="b">
        <v>0</v>
      </c>
      <c r="I29" s="45" t="s">
        <v>42</v>
      </c>
      <c r="J29" s="45" t="s">
        <v>2091</v>
      </c>
      <c r="K29" s="45">
        <v>1344.6666666666667</v>
      </c>
      <c r="L29" s="45">
        <v>41.023728813559323</v>
      </c>
      <c r="M29" s="46">
        <v>42061.25</v>
      </c>
      <c r="N29" s="46">
        <v>42078.208333333328</v>
      </c>
      <c r="O29" s="45" t="s">
        <v>2036</v>
      </c>
      <c r="P29" s="45" t="s">
        <v>2049</v>
      </c>
    </row>
    <row r="30" spans="1:22" ht="12" customHeight="1" x14ac:dyDescent="0.2">
      <c r="A30" s="45">
        <v>401</v>
      </c>
      <c r="B30" s="45" t="s">
        <v>853</v>
      </c>
      <c r="C30" s="47" t="s">
        <v>854</v>
      </c>
      <c r="D30" s="45">
        <v>900</v>
      </c>
      <c r="E30" s="45">
        <v>13772</v>
      </c>
      <c r="F30" s="45" t="s">
        <v>20</v>
      </c>
      <c r="G30" s="48">
        <v>299</v>
      </c>
      <c r="H30" s="45" t="b">
        <v>0</v>
      </c>
      <c r="I30" s="45" t="s">
        <v>33</v>
      </c>
      <c r="J30" s="45" t="s">
        <v>2091</v>
      </c>
      <c r="K30" s="45">
        <v>1530.2222222222222</v>
      </c>
      <c r="L30" s="45">
        <v>46.060200668896321</v>
      </c>
      <c r="M30" s="46">
        <v>43765.208333333328</v>
      </c>
      <c r="N30" s="46">
        <v>43765.208333333328</v>
      </c>
      <c r="O30" s="45" t="s">
        <v>2044</v>
      </c>
      <c r="P30" s="45" t="s">
        <v>2060</v>
      </c>
    </row>
    <row r="31" spans="1:22" ht="12" customHeight="1" x14ac:dyDescent="0.2">
      <c r="A31" s="45">
        <v>289</v>
      </c>
      <c r="B31" s="45" t="s">
        <v>630</v>
      </c>
      <c r="C31" s="47" t="s">
        <v>631</v>
      </c>
      <c r="D31" s="45">
        <v>800</v>
      </c>
      <c r="E31" s="45">
        <v>13474</v>
      </c>
      <c r="F31" s="45" t="s">
        <v>20</v>
      </c>
      <c r="G31" s="48">
        <v>337</v>
      </c>
      <c r="H31" s="45" t="b">
        <v>0</v>
      </c>
      <c r="I31" s="45" t="s">
        <v>33</v>
      </c>
      <c r="J31" s="45" t="s">
        <v>2091</v>
      </c>
      <c r="K31" s="45">
        <v>1684.25</v>
      </c>
      <c r="L31" s="45">
        <v>39.982195845697326</v>
      </c>
      <c r="M31" s="46">
        <v>42219.208333333328</v>
      </c>
      <c r="N31" s="46">
        <v>42222.208333333328</v>
      </c>
      <c r="O31" s="45" t="s">
        <v>2044</v>
      </c>
      <c r="P31" s="45" t="s">
        <v>2060</v>
      </c>
    </row>
    <row r="32" spans="1:22" ht="12" customHeight="1" x14ac:dyDescent="0.2">
      <c r="A32" s="45">
        <v>613</v>
      </c>
      <c r="B32" s="45" t="s">
        <v>1268</v>
      </c>
      <c r="C32" s="47" t="s">
        <v>1269</v>
      </c>
      <c r="D32" s="45">
        <v>1100</v>
      </c>
      <c r="E32" s="45">
        <v>1914</v>
      </c>
      <c r="F32" s="45" t="s">
        <v>20</v>
      </c>
      <c r="G32" s="48">
        <v>26</v>
      </c>
      <c r="H32" s="45" t="b">
        <v>0</v>
      </c>
      <c r="I32" s="45" t="s">
        <v>33</v>
      </c>
      <c r="J32" s="45" t="s">
        <v>2092</v>
      </c>
      <c r="K32" s="45">
        <v>174</v>
      </c>
      <c r="L32" s="45">
        <v>73.615384615384613</v>
      </c>
      <c r="M32" s="46">
        <v>42973.208333333328</v>
      </c>
      <c r="N32" s="46">
        <v>42982.208333333328</v>
      </c>
      <c r="O32" s="45" t="s">
        <v>2044</v>
      </c>
      <c r="P32" s="45" t="s">
        <v>2060</v>
      </c>
    </row>
    <row r="33" spans="1:16" ht="12" customHeight="1" x14ac:dyDescent="0.2">
      <c r="A33" s="45">
        <v>923</v>
      </c>
      <c r="B33" s="45" t="s">
        <v>1878</v>
      </c>
      <c r="C33" s="47" t="s">
        <v>1879</v>
      </c>
      <c r="D33" s="45">
        <v>1700</v>
      </c>
      <c r="E33" s="45">
        <v>4044</v>
      </c>
      <c r="F33" s="45" t="s">
        <v>20</v>
      </c>
      <c r="G33" s="48">
        <v>40</v>
      </c>
      <c r="H33" s="45" t="b">
        <v>0</v>
      </c>
      <c r="I33" s="45" t="s">
        <v>33</v>
      </c>
      <c r="J33" s="45" t="s">
        <v>2092</v>
      </c>
      <c r="K33" s="45">
        <v>237.88235294117646</v>
      </c>
      <c r="L33" s="45">
        <v>101.1</v>
      </c>
      <c r="M33" s="46">
        <v>40373.208333333336</v>
      </c>
      <c r="N33" s="46">
        <v>40374.208333333336</v>
      </c>
      <c r="O33" s="45" t="s">
        <v>2044</v>
      </c>
      <c r="P33" s="45" t="s">
        <v>2060</v>
      </c>
    </row>
    <row r="34" spans="1:16" ht="12" customHeight="1" x14ac:dyDescent="0.2">
      <c r="A34" s="45">
        <v>158</v>
      </c>
      <c r="B34" s="45" t="s">
        <v>368</v>
      </c>
      <c r="C34" s="47" t="s">
        <v>369</v>
      </c>
      <c r="D34" s="45">
        <v>2100</v>
      </c>
      <c r="E34" s="45">
        <v>4640</v>
      </c>
      <c r="F34" s="45" t="s">
        <v>20</v>
      </c>
      <c r="G34" s="48">
        <v>41</v>
      </c>
      <c r="H34" s="45" t="b">
        <v>0</v>
      </c>
      <c r="I34" s="45" t="s">
        <v>23</v>
      </c>
      <c r="J34" s="45" t="s">
        <v>2092</v>
      </c>
      <c r="K34" s="45">
        <v>220.95238095238096</v>
      </c>
      <c r="L34" s="45">
        <v>113.17073170731707</v>
      </c>
      <c r="M34" s="46">
        <v>42346.25</v>
      </c>
      <c r="N34" s="46">
        <v>42347.25</v>
      </c>
      <c r="O34" s="45" t="s">
        <v>2040</v>
      </c>
      <c r="P34" s="45" t="s">
        <v>2062</v>
      </c>
    </row>
    <row r="35" spans="1:16" ht="12" customHeight="1" x14ac:dyDescent="0.2">
      <c r="A35" s="45">
        <v>357</v>
      </c>
      <c r="B35" s="45" t="s">
        <v>766</v>
      </c>
      <c r="C35" s="47" t="s">
        <v>767</v>
      </c>
      <c r="D35" s="45">
        <v>2300</v>
      </c>
      <c r="E35" s="45">
        <v>4253</v>
      </c>
      <c r="F35" s="45" t="s">
        <v>20</v>
      </c>
      <c r="G35" s="48">
        <v>41</v>
      </c>
      <c r="H35" s="45" t="b">
        <v>0</v>
      </c>
      <c r="I35" s="45" t="s">
        <v>89</v>
      </c>
      <c r="J35" s="45" t="s">
        <v>2092</v>
      </c>
      <c r="K35" s="45">
        <v>184.91304347826087</v>
      </c>
      <c r="L35" s="45">
        <v>103.73170731707317</v>
      </c>
      <c r="M35" s="46">
        <v>42250.208333333328</v>
      </c>
      <c r="N35" s="46">
        <v>42275.208333333328</v>
      </c>
      <c r="O35" s="45" t="s">
        <v>2038</v>
      </c>
      <c r="P35" s="45" t="s">
        <v>2067</v>
      </c>
    </row>
    <row r="36" spans="1:16" ht="12" customHeight="1" x14ac:dyDescent="0.2">
      <c r="A36" s="45">
        <v>466</v>
      </c>
      <c r="B36" s="45" t="s">
        <v>980</v>
      </c>
      <c r="C36" s="47" t="s">
        <v>981</v>
      </c>
      <c r="D36" s="45">
        <v>1200</v>
      </c>
      <c r="E36" s="45">
        <v>3984</v>
      </c>
      <c r="F36" s="45" t="s">
        <v>20</v>
      </c>
      <c r="G36" s="48">
        <v>42</v>
      </c>
      <c r="H36" s="45" t="b">
        <v>1</v>
      </c>
      <c r="I36" s="45" t="s">
        <v>65</v>
      </c>
      <c r="J36" s="45" t="s">
        <v>2092</v>
      </c>
      <c r="K36" s="45">
        <v>332</v>
      </c>
      <c r="L36" s="45">
        <v>94.857142857142861</v>
      </c>
      <c r="M36" s="46">
        <v>41409.208333333336</v>
      </c>
      <c r="N36" s="46">
        <v>41432.208333333336</v>
      </c>
      <c r="O36" s="45" t="s">
        <v>2043</v>
      </c>
      <c r="P36" s="45" t="s">
        <v>2068</v>
      </c>
    </row>
    <row r="37" spans="1:16" ht="12" customHeight="1" x14ac:dyDescent="0.2">
      <c r="A37" s="45">
        <v>207</v>
      </c>
      <c r="B37" s="45" t="s">
        <v>466</v>
      </c>
      <c r="C37" s="47" t="s">
        <v>467</v>
      </c>
      <c r="D37" s="45">
        <v>1000</v>
      </c>
      <c r="E37" s="45">
        <v>4257</v>
      </c>
      <c r="F37" s="45" t="s">
        <v>20</v>
      </c>
      <c r="G37" s="48">
        <v>43</v>
      </c>
      <c r="H37" s="45" t="b">
        <v>1</v>
      </c>
      <c r="I37" s="45" t="s">
        <v>23</v>
      </c>
      <c r="J37" s="45" t="s">
        <v>2092</v>
      </c>
      <c r="K37" s="45">
        <v>425.7</v>
      </c>
      <c r="L37" s="45">
        <v>99</v>
      </c>
      <c r="M37" s="46">
        <v>43340.208333333328</v>
      </c>
      <c r="N37" s="46">
        <v>43360.208333333328</v>
      </c>
      <c r="O37" s="45" t="s">
        <v>2040</v>
      </c>
      <c r="P37" s="45" t="s">
        <v>2062</v>
      </c>
    </row>
    <row r="38" spans="1:16" ht="12" customHeight="1" x14ac:dyDescent="0.2">
      <c r="A38" s="45">
        <v>268</v>
      </c>
      <c r="B38" s="45" t="s">
        <v>588</v>
      </c>
      <c r="C38" s="47" t="s">
        <v>589</v>
      </c>
      <c r="D38" s="45">
        <v>1500</v>
      </c>
      <c r="E38" s="45">
        <v>2708</v>
      </c>
      <c r="F38" s="45" t="s">
        <v>20</v>
      </c>
      <c r="G38" s="48">
        <v>48</v>
      </c>
      <c r="H38" s="45" t="b">
        <v>0</v>
      </c>
      <c r="I38" s="45" t="s">
        <v>42</v>
      </c>
      <c r="J38" s="45" t="s">
        <v>2092</v>
      </c>
      <c r="K38" s="45">
        <v>180.53333333333333</v>
      </c>
      <c r="L38" s="45">
        <v>56.416666666666664</v>
      </c>
      <c r="M38" s="46">
        <v>41186.208333333336</v>
      </c>
      <c r="N38" s="46">
        <v>41232.25</v>
      </c>
      <c r="O38" s="45" t="s">
        <v>2036</v>
      </c>
      <c r="P38" s="45" t="s">
        <v>2049</v>
      </c>
    </row>
    <row r="39" spans="1:16" ht="12" customHeight="1" x14ac:dyDescent="0.2">
      <c r="A39" s="45">
        <v>846</v>
      </c>
      <c r="B39" s="45" t="s">
        <v>1725</v>
      </c>
      <c r="C39" s="47" t="s">
        <v>1726</v>
      </c>
      <c r="D39" s="45">
        <v>1000</v>
      </c>
      <c r="E39" s="45">
        <v>5085</v>
      </c>
      <c r="F39" s="45" t="s">
        <v>20</v>
      </c>
      <c r="G39" s="48">
        <v>48</v>
      </c>
      <c r="H39" s="45" t="b">
        <v>1</v>
      </c>
      <c r="I39" s="45" t="s">
        <v>28</v>
      </c>
      <c r="J39" s="45" t="s">
        <v>2092</v>
      </c>
      <c r="K39" s="45">
        <v>508.5</v>
      </c>
      <c r="L39" s="45">
        <v>105.9375</v>
      </c>
      <c r="M39" s="46">
        <v>43302.208333333328</v>
      </c>
      <c r="N39" s="46">
        <v>43338.208333333328</v>
      </c>
      <c r="O39" s="45" t="s">
        <v>2043</v>
      </c>
      <c r="P39" s="45" t="s">
        <v>2069</v>
      </c>
    </row>
    <row r="40" spans="1:16" ht="12" customHeight="1" x14ac:dyDescent="0.2">
      <c r="A40" s="45">
        <v>137</v>
      </c>
      <c r="B40" s="45" t="s">
        <v>326</v>
      </c>
      <c r="C40" s="47" t="s">
        <v>327</v>
      </c>
      <c r="D40" s="45">
        <v>1800</v>
      </c>
      <c r="E40" s="45">
        <v>4712</v>
      </c>
      <c r="F40" s="45" t="s">
        <v>20</v>
      </c>
      <c r="G40" s="48">
        <v>50</v>
      </c>
      <c r="H40" s="45" t="b">
        <v>0</v>
      </c>
      <c r="I40" s="45" t="s">
        <v>68</v>
      </c>
      <c r="J40" s="45" t="s">
        <v>2092</v>
      </c>
      <c r="K40" s="45">
        <v>261.77777777777777</v>
      </c>
      <c r="L40" s="45">
        <v>94.24</v>
      </c>
      <c r="M40" s="46">
        <v>40457.208333333336</v>
      </c>
      <c r="N40" s="46">
        <v>40463.208333333336</v>
      </c>
      <c r="O40" s="45" t="s">
        <v>2042</v>
      </c>
      <c r="P40" s="45" t="s">
        <v>2058</v>
      </c>
    </row>
    <row r="41" spans="1:16" ht="12" customHeight="1" x14ac:dyDescent="0.2">
      <c r="A41" s="45">
        <v>390</v>
      </c>
      <c r="B41" s="45" t="s">
        <v>832</v>
      </c>
      <c r="C41" s="47" t="s">
        <v>833</v>
      </c>
      <c r="D41" s="45">
        <v>2400</v>
      </c>
      <c r="E41" s="45">
        <v>4477</v>
      </c>
      <c r="F41" s="45" t="s">
        <v>20</v>
      </c>
      <c r="G41" s="48">
        <v>50</v>
      </c>
      <c r="H41" s="45" t="b">
        <v>0</v>
      </c>
      <c r="I41" s="45" t="s">
        <v>122</v>
      </c>
      <c r="J41" s="45" t="s">
        <v>2092</v>
      </c>
      <c r="K41" s="45">
        <v>186.54166666666669</v>
      </c>
      <c r="L41" s="45">
        <v>89.54</v>
      </c>
      <c r="M41" s="46">
        <v>41530.208333333336</v>
      </c>
      <c r="N41" s="46">
        <v>41545.208333333336</v>
      </c>
      <c r="O41" s="45" t="s">
        <v>2041</v>
      </c>
      <c r="P41" s="45" t="s">
        <v>2059</v>
      </c>
    </row>
    <row r="42" spans="1:16" ht="12" customHeight="1" x14ac:dyDescent="0.2">
      <c r="A42" s="45">
        <v>460</v>
      </c>
      <c r="B42" s="45" t="s">
        <v>968</v>
      </c>
      <c r="C42" s="47" t="s">
        <v>969</v>
      </c>
      <c r="D42" s="45">
        <v>2400</v>
      </c>
      <c r="E42" s="45">
        <v>4119</v>
      </c>
      <c r="F42" s="45" t="s">
        <v>20</v>
      </c>
      <c r="G42" s="48">
        <v>50</v>
      </c>
      <c r="H42" s="45" t="b">
        <v>0</v>
      </c>
      <c r="I42" s="45" t="s">
        <v>33</v>
      </c>
      <c r="J42" s="45" t="s">
        <v>2092</v>
      </c>
      <c r="K42" s="45">
        <v>171.625</v>
      </c>
      <c r="L42" s="45">
        <v>82.38</v>
      </c>
      <c r="M42" s="46">
        <v>40399.208333333336</v>
      </c>
      <c r="N42" s="46">
        <v>40402.208333333336</v>
      </c>
      <c r="O42" s="45" t="s">
        <v>2044</v>
      </c>
      <c r="P42" s="45" t="s">
        <v>2060</v>
      </c>
    </row>
    <row r="43" spans="1:16" ht="12" customHeight="1" x14ac:dyDescent="0.2">
      <c r="A43" s="45">
        <v>885</v>
      </c>
      <c r="B43" s="45" t="s">
        <v>1802</v>
      </c>
      <c r="C43" s="47" t="s">
        <v>1803</v>
      </c>
      <c r="D43" s="45">
        <v>1800</v>
      </c>
      <c r="E43" s="45">
        <v>2129</v>
      </c>
      <c r="F43" s="45" t="s">
        <v>20</v>
      </c>
      <c r="G43" s="48">
        <v>52</v>
      </c>
      <c r="H43" s="45" t="b">
        <v>0</v>
      </c>
      <c r="I43" s="45" t="s">
        <v>33</v>
      </c>
      <c r="J43" s="45" t="s">
        <v>2092</v>
      </c>
      <c r="K43" s="45">
        <v>118.27777777777777</v>
      </c>
      <c r="L43" s="45">
        <v>40.942307692307693</v>
      </c>
      <c r="M43" s="46">
        <v>40335.208333333336</v>
      </c>
      <c r="N43" s="46">
        <v>40373.208333333336</v>
      </c>
      <c r="O43" s="45" t="s">
        <v>2044</v>
      </c>
      <c r="P43" s="45" t="s">
        <v>2060</v>
      </c>
    </row>
    <row r="44" spans="1:16" ht="12" customHeight="1" x14ac:dyDescent="0.2">
      <c r="A44" s="45">
        <v>879</v>
      </c>
      <c r="B44" s="45" t="s">
        <v>1790</v>
      </c>
      <c r="C44" s="47" t="s">
        <v>1791</v>
      </c>
      <c r="D44" s="45">
        <v>1000</v>
      </c>
      <c r="E44" s="45">
        <v>5438</v>
      </c>
      <c r="F44" s="45" t="s">
        <v>20</v>
      </c>
      <c r="G44" s="48">
        <v>53</v>
      </c>
      <c r="H44" s="45" t="b">
        <v>0</v>
      </c>
      <c r="I44" s="45" t="s">
        <v>68</v>
      </c>
      <c r="J44" s="45" t="s">
        <v>2092</v>
      </c>
      <c r="K44" s="45">
        <v>543.79999999999995</v>
      </c>
      <c r="L44" s="45">
        <v>102.60377358490567</v>
      </c>
      <c r="M44" s="46">
        <v>42788.25</v>
      </c>
      <c r="N44" s="46">
        <v>42797.25</v>
      </c>
      <c r="O44" s="45" t="s">
        <v>2042</v>
      </c>
      <c r="P44" s="45" t="s">
        <v>2058</v>
      </c>
    </row>
    <row r="45" spans="1:16" ht="12" customHeight="1" x14ac:dyDescent="0.2">
      <c r="A45" s="45">
        <v>617</v>
      </c>
      <c r="B45" s="45" t="s">
        <v>1276</v>
      </c>
      <c r="C45" s="47" t="s">
        <v>1277</v>
      </c>
      <c r="D45" s="45">
        <v>1400</v>
      </c>
      <c r="E45" s="45">
        <v>3496</v>
      </c>
      <c r="F45" s="45" t="s">
        <v>20</v>
      </c>
      <c r="G45" s="48">
        <v>55</v>
      </c>
      <c r="H45" s="45" t="b">
        <v>0</v>
      </c>
      <c r="I45" s="45" t="s">
        <v>33</v>
      </c>
      <c r="J45" s="45" t="s">
        <v>2092</v>
      </c>
      <c r="K45" s="45">
        <v>249.71428571428572</v>
      </c>
      <c r="L45" s="45">
        <v>63.563636363636363</v>
      </c>
      <c r="M45" s="46">
        <v>41794.208333333336</v>
      </c>
      <c r="N45" s="46">
        <v>41804.208333333336</v>
      </c>
      <c r="O45" s="45" t="s">
        <v>2044</v>
      </c>
      <c r="P45" s="45" t="s">
        <v>2060</v>
      </c>
    </row>
    <row r="46" spans="1:16" ht="12" customHeight="1" x14ac:dyDescent="0.2">
      <c r="A46" s="45">
        <v>894</v>
      </c>
      <c r="B46" s="45" t="s">
        <v>1820</v>
      </c>
      <c r="C46" s="47" t="s">
        <v>1821</v>
      </c>
      <c r="D46" s="45">
        <v>1700</v>
      </c>
      <c r="E46" s="45">
        <v>3208</v>
      </c>
      <c r="F46" s="45" t="s">
        <v>20</v>
      </c>
      <c r="G46" s="48">
        <v>56</v>
      </c>
      <c r="H46" s="45" t="b">
        <v>1</v>
      </c>
      <c r="I46" s="45" t="s">
        <v>269</v>
      </c>
      <c r="J46" s="45" t="s">
        <v>2092</v>
      </c>
      <c r="K46" s="45">
        <v>188.70588235294116</v>
      </c>
      <c r="L46" s="45">
        <v>57.285714285714285</v>
      </c>
      <c r="M46" s="46">
        <v>41466.208333333336</v>
      </c>
      <c r="N46" s="46">
        <v>41496.208333333336</v>
      </c>
      <c r="O46" s="45" t="s">
        <v>2036</v>
      </c>
      <c r="P46" s="45" t="s">
        <v>2065</v>
      </c>
    </row>
    <row r="47" spans="1:16" ht="12" customHeight="1" x14ac:dyDescent="0.2">
      <c r="A47" s="45">
        <v>252</v>
      </c>
      <c r="B47" s="45" t="s">
        <v>556</v>
      </c>
      <c r="C47" s="47" t="s">
        <v>557</v>
      </c>
      <c r="D47" s="45">
        <v>1000</v>
      </c>
      <c r="E47" s="45">
        <v>6263</v>
      </c>
      <c r="F47" s="45" t="s">
        <v>20</v>
      </c>
      <c r="G47" s="48">
        <v>59</v>
      </c>
      <c r="H47" s="45" t="b">
        <v>0</v>
      </c>
      <c r="I47" s="45" t="s">
        <v>33</v>
      </c>
      <c r="J47" s="45" t="s">
        <v>2092</v>
      </c>
      <c r="K47" s="45">
        <v>626.29999999999995</v>
      </c>
      <c r="L47" s="45">
        <v>106.15254237288136</v>
      </c>
      <c r="M47" s="46">
        <v>41572.208333333336</v>
      </c>
      <c r="N47" s="46">
        <v>41577.208333333336</v>
      </c>
      <c r="O47" s="45" t="s">
        <v>2044</v>
      </c>
      <c r="P47" s="45" t="s">
        <v>2060</v>
      </c>
    </row>
    <row r="48" spans="1:16" ht="12" customHeight="1" x14ac:dyDescent="0.2">
      <c r="A48" s="45">
        <v>233</v>
      </c>
      <c r="B48" s="45" t="s">
        <v>518</v>
      </c>
      <c r="C48" s="47" t="s">
        <v>519</v>
      </c>
      <c r="D48" s="45">
        <v>3800</v>
      </c>
      <c r="E48" s="45">
        <v>6000</v>
      </c>
      <c r="F48" s="45" t="s">
        <v>20</v>
      </c>
      <c r="G48" s="48">
        <v>62</v>
      </c>
      <c r="H48" s="45" t="b">
        <v>0</v>
      </c>
      <c r="I48" s="45" t="s">
        <v>71</v>
      </c>
      <c r="J48" s="45" t="s">
        <v>2092</v>
      </c>
      <c r="K48" s="45">
        <v>157.89473684210526</v>
      </c>
      <c r="L48" s="45">
        <v>96.774193548387103</v>
      </c>
      <c r="M48" s="46">
        <v>40706.208333333336</v>
      </c>
      <c r="N48" s="46">
        <v>40722.208333333336</v>
      </c>
      <c r="O48" s="45" t="s">
        <v>2036</v>
      </c>
      <c r="P48" s="45" t="s">
        <v>2047</v>
      </c>
    </row>
    <row r="49" spans="1:16" ht="12" customHeight="1" x14ac:dyDescent="0.2">
      <c r="A49" s="45">
        <v>860</v>
      </c>
      <c r="B49" s="45" t="s">
        <v>1752</v>
      </c>
      <c r="C49" s="47" t="s">
        <v>1753</v>
      </c>
      <c r="D49" s="45">
        <v>2000</v>
      </c>
      <c r="E49" s="45">
        <v>5033</v>
      </c>
      <c r="F49" s="45" t="s">
        <v>20</v>
      </c>
      <c r="G49" s="48">
        <v>65</v>
      </c>
      <c r="H49" s="45" t="b">
        <v>1</v>
      </c>
      <c r="I49" s="45" t="s">
        <v>65</v>
      </c>
      <c r="J49" s="45" t="s">
        <v>2092</v>
      </c>
      <c r="K49" s="45">
        <v>251.65</v>
      </c>
      <c r="L49" s="45">
        <v>77.430769230769229</v>
      </c>
      <c r="M49" s="46">
        <v>43515.25</v>
      </c>
      <c r="N49" s="46">
        <v>43525.25</v>
      </c>
      <c r="O49" s="45" t="s">
        <v>2043</v>
      </c>
      <c r="P49" s="45" t="s">
        <v>2068</v>
      </c>
    </row>
    <row r="50" spans="1:16" ht="12" customHeight="1" x14ac:dyDescent="0.2">
      <c r="A50" s="45">
        <v>925</v>
      </c>
      <c r="B50" s="45" t="s">
        <v>1882</v>
      </c>
      <c r="C50" s="47" t="s">
        <v>1883</v>
      </c>
      <c r="D50" s="45">
        <v>3000</v>
      </c>
      <c r="E50" s="45">
        <v>6722</v>
      </c>
      <c r="F50" s="45" t="s">
        <v>20</v>
      </c>
      <c r="G50" s="48">
        <v>65</v>
      </c>
      <c r="H50" s="45" t="b">
        <v>0</v>
      </c>
      <c r="I50" s="45" t="s">
        <v>33</v>
      </c>
      <c r="J50" s="45" t="s">
        <v>2092</v>
      </c>
      <c r="K50" s="45">
        <v>224.06666666666669</v>
      </c>
      <c r="L50" s="45">
        <v>103.41538461538461</v>
      </c>
      <c r="M50" s="46">
        <v>43000.208333333328</v>
      </c>
      <c r="N50" s="46">
        <v>43012.208333333328</v>
      </c>
      <c r="O50" s="45" t="s">
        <v>2044</v>
      </c>
      <c r="P50" s="45" t="s">
        <v>2060</v>
      </c>
    </row>
    <row r="51" spans="1:16" ht="12" customHeight="1" x14ac:dyDescent="0.2">
      <c r="A51" s="45">
        <v>813</v>
      </c>
      <c r="B51" s="45" t="s">
        <v>1660</v>
      </c>
      <c r="C51" s="47" t="s">
        <v>1661</v>
      </c>
      <c r="D51" s="45">
        <v>3200</v>
      </c>
      <c r="E51" s="45">
        <v>7661</v>
      </c>
      <c r="F51" s="45" t="s">
        <v>20</v>
      </c>
      <c r="G51" s="48">
        <v>68</v>
      </c>
      <c r="H51" s="45" t="b">
        <v>0</v>
      </c>
      <c r="I51" s="45" t="s">
        <v>89</v>
      </c>
      <c r="J51" s="45" t="s">
        <v>2092</v>
      </c>
      <c r="K51" s="45">
        <v>239.40625</v>
      </c>
      <c r="L51" s="45">
        <v>112.66176470588235</v>
      </c>
      <c r="M51" s="46">
        <v>41148.208333333336</v>
      </c>
      <c r="N51" s="46">
        <v>41158.208333333336</v>
      </c>
      <c r="O51" s="45" t="s">
        <v>2038</v>
      </c>
      <c r="P51" s="45" t="s">
        <v>2067</v>
      </c>
    </row>
    <row r="52" spans="1:16" ht="12" customHeight="1" x14ac:dyDescent="0.2">
      <c r="A52" s="45">
        <v>85</v>
      </c>
      <c r="B52" s="45" t="s">
        <v>219</v>
      </c>
      <c r="C52" s="47" t="s">
        <v>220</v>
      </c>
      <c r="D52" s="45">
        <v>4900</v>
      </c>
      <c r="E52" s="45">
        <v>6430</v>
      </c>
      <c r="F52" s="45" t="s">
        <v>20</v>
      </c>
      <c r="G52" s="48">
        <v>71</v>
      </c>
      <c r="H52" s="45" t="b">
        <v>0</v>
      </c>
      <c r="I52" s="45" t="s">
        <v>60</v>
      </c>
      <c r="J52" s="45" t="s">
        <v>2092</v>
      </c>
      <c r="K52" s="45">
        <v>131.22448979591837</v>
      </c>
      <c r="L52" s="45">
        <v>90.563380281690144</v>
      </c>
      <c r="M52" s="46">
        <v>40797.208333333336</v>
      </c>
      <c r="N52" s="46">
        <v>40805.208333333336</v>
      </c>
      <c r="O52" s="45" t="s">
        <v>2040</v>
      </c>
      <c r="P52" s="45" t="s">
        <v>2054</v>
      </c>
    </row>
    <row r="53" spans="1:16" ht="12" customHeight="1" x14ac:dyDescent="0.2">
      <c r="A53" s="45">
        <v>298</v>
      </c>
      <c r="B53" s="45" t="s">
        <v>648</v>
      </c>
      <c r="C53" s="47" t="s">
        <v>649</v>
      </c>
      <c r="D53" s="45">
        <v>3500</v>
      </c>
      <c r="E53" s="45">
        <v>5037</v>
      </c>
      <c r="F53" s="45" t="s">
        <v>20</v>
      </c>
      <c r="G53" s="48">
        <v>72</v>
      </c>
      <c r="H53" s="45" t="b">
        <v>1</v>
      </c>
      <c r="I53" s="45" t="s">
        <v>23</v>
      </c>
      <c r="J53" s="45" t="s">
        <v>2092</v>
      </c>
      <c r="K53" s="45">
        <v>143.91428571428571</v>
      </c>
      <c r="L53" s="45">
        <v>69.958333333333329</v>
      </c>
      <c r="M53" s="46">
        <v>42426.25</v>
      </c>
      <c r="N53" s="46">
        <v>42444.208333333328</v>
      </c>
      <c r="O53" s="45" t="s">
        <v>2040</v>
      </c>
      <c r="P53" s="45" t="s">
        <v>2062</v>
      </c>
    </row>
    <row r="54" spans="1:16" ht="12" customHeight="1" x14ac:dyDescent="0.2">
      <c r="A54" s="45">
        <v>205</v>
      </c>
      <c r="B54" s="45" t="s">
        <v>462</v>
      </c>
      <c r="C54" s="47" t="s">
        <v>463</v>
      </c>
      <c r="D54" s="45">
        <v>1300</v>
      </c>
      <c r="E54" s="45">
        <v>5614</v>
      </c>
      <c r="F54" s="45" t="s">
        <v>20</v>
      </c>
      <c r="G54" s="48">
        <v>80</v>
      </c>
      <c r="H54" s="45" t="b">
        <v>0</v>
      </c>
      <c r="I54" s="45" t="s">
        <v>33</v>
      </c>
      <c r="J54" s="45" t="s">
        <v>2092</v>
      </c>
      <c r="K54" s="45">
        <v>431.84615384615387</v>
      </c>
      <c r="L54" s="45">
        <v>70.174999999999997</v>
      </c>
      <c r="M54" s="46">
        <v>43390.208333333328</v>
      </c>
      <c r="N54" s="46">
        <v>43402.208333333328</v>
      </c>
      <c r="O54" s="45" t="s">
        <v>2044</v>
      </c>
      <c r="P54" s="45" t="s">
        <v>2060</v>
      </c>
    </row>
    <row r="55" spans="1:16" ht="12" customHeight="1" x14ac:dyDescent="0.2">
      <c r="A55" s="45">
        <v>465</v>
      </c>
      <c r="B55" s="45" t="s">
        <v>978</v>
      </c>
      <c r="C55" s="47" t="s">
        <v>979</v>
      </c>
      <c r="D55" s="45">
        <v>4700</v>
      </c>
      <c r="E55" s="45">
        <v>8829</v>
      </c>
      <c r="F55" s="45" t="s">
        <v>20</v>
      </c>
      <c r="G55" s="48">
        <v>80</v>
      </c>
      <c r="H55" s="45" t="b">
        <v>0</v>
      </c>
      <c r="I55" s="45" t="s">
        <v>206</v>
      </c>
      <c r="J55" s="45" t="s">
        <v>2092</v>
      </c>
      <c r="K55" s="45">
        <v>187.85106382978722</v>
      </c>
      <c r="L55" s="45">
        <v>110.3625</v>
      </c>
      <c r="M55" s="46">
        <v>43127.25</v>
      </c>
      <c r="N55" s="46">
        <v>43136.25</v>
      </c>
      <c r="O55" s="45" t="s">
        <v>2042</v>
      </c>
      <c r="P55" s="45" t="s">
        <v>2066</v>
      </c>
    </row>
    <row r="56" spans="1:16" ht="12" customHeight="1" x14ac:dyDescent="0.2">
      <c r="A56" s="45">
        <v>909</v>
      </c>
      <c r="B56" s="45" t="s">
        <v>1850</v>
      </c>
      <c r="C56" s="47" t="s">
        <v>1851</v>
      </c>
      <c r="D56" s="45">
        <v>1800</v>
      </c>
      <c r="E56" s="45">
        <v>8621</v>
      </c>
      <c r="F56" s="45" t="s">
        <v>20</v>
      </c>
      <c r="G56" s="48">
        <v>80</v>
      </c>
      <c r="H56" s="45" t="b">
        <v>1</v>
      </c>
      <c r="I56" s="45" t="s">
        <v>33</v>
      </c>
      <c r="J56" s="45" t="s">
        <v>2092</v>
      </c>
      <c r="K56" s="45">
        <v>478.94444444444446</v>
      </c>
      <c r="L56" s="45">
        <v>107.7625</v>
      </c>
      <c r="M56" s="46">
        <v>43255.208333333328</v>
      </c>
      <c r="N56" s="46">
        <v>43282.208333333328</v>
      </c>
      <c r="O56" s="45" t="s">
        <v>2044</v>
      </c>
      <c r="P56" s="45" t="s">
        <v>2060</v>
      </c>
    </row>
    <row r="57" spans="1:16" ht="12" customHeight="1" x14ac:dyDescent="0.2">
      <c r="A57" s="45">
        <v>872</v>
      </c>
      <c r="B57" s="45" t="s">
        <v>1776</v>
      </c>
      <c r="C57" s="47" t="s">
        <v>1777</v>
      </c>
      <c r="D57" s="45">
        <v>4700</v>
      </c>
      <c r="E57" s="45">
        <v>7992</v>
      </c>
      <c r="F57" s="45" t="s">
        <v>20</v>
      </c>
      <c r="G57" s="48">
        <v>81</v>
      </c>
      <c r="H57" s="45" t="b">
        <v>0</v>
      </c>
      <c r="I57" s="45" t="s">
        <v>474</v>
      </c>
      <c r="J57" s="45" t="s">
        <v>2092</v>
      </c>
      <c r="K57" s="45">
        <v>170.04255319148936</v>
      </c>
      <c r="L57" s="45">
        <v>98.666666666666671</v>
      </c>
      <c r="M57" s="46">
        <v>43346.208333333328</v>
      </c>
      <c r="N57" s="46">
        <v>43351.208333333328</v>
      </c>
      <c r="O57" s="45" t="s">
        <v>2036</v>
      </c>
      <c r="P57" s="45" t="s">
        <v>2063</v>
      </c>
    </row>
    <row r="58" spans="1:16" ht="12" customHeight="1" x14ac:dyDescent="0.2">
      <c r="A58" s="45">
        <v>827</v>
      </c>
      <c r="B58" s="45" t="s">
        <v>1687</v>
      </c>
      <c r="C58" s="47" t="s">
        <v>1688</v>
      </c>
      <c r="D58" s="45">
        <v>2300</v>
      </c>
      <c r="E58" s="45">
        <v>6134</v>
      </c>
      <c r="F58" s="45" t="s">
        <v>20</v>
      </c>
      <c r="G58" s="48">
        <v>82</v>
      </c>
      <c r="H58" s="45" t="b">
        <v>1</v>
      </c>
      <c r="I58" s="45" t="s">
        <v>53</v>
      </c>
      <c r="J58" s="45" t="s">
        <v>2092</v>
      </c>
      <c r="K58" s="45">
        <v>266.69565217391306</v>
      </c>
      <c r="L58" s="45">
        <v>74.804878048780495</v>
      </c>
      <c r="M58" s="46">
        <v>40666.208333333336</v>
      </c>
      <c r="N58" s="46">
        <v>40678.208333333336</v>
      </c>
      <c r="O58" s="45" t="s">
        <v>2036</v>
      </c>
      <c r="P58" s="45" t="s">
        <v>2050</v>
      </c>
    </row>
    <row r="59" spans="1:16" ht="12" customHeight="1" x14ac:dyDescent="0.2">
      <c r="A59" s="45">
        <v>108</v>
      </c>
      <c r="B59" s="45" t="s">
        <v>265</v>
      </c>
      <c r="C59" s="47" t="s">
        <v>266</v>
      </c>
      <c r="D59" s="45">
        <v>1500</v>
      </c>
      <c r="E59" s="45">
        <v>8929</v>
      </c>
      <c r="F59" s="45" t="s">
        <v>20</v>
      </c>
      <c r="G59" s="48">
        <v>83</v>
      </c>
      <c r="H59" s="45" t="b">
        <v>0</v>
      </c>
      <c r="I59" s="45" t="s">
        <v>42</v>
      </c>
      <c r="J59" s="45" t="s">
        <v>2092</v>
      </c>
      <c r="K59" s="45">
        <v>595.26666666666665</v>
      </c>
      <c r="L59" s="45">
        <v>107.57831325301204</v>
      </c>
      <c r="M59" s="46">
        <v>41005.208333333336</v>
      </c>
      <c r="N59" s="46">
        <v>41042.208333333336</v>
      </c>
      <c r="O59" s="45" t="s">
        <v>2036</v>
      </c>
      <c r="P59" s="45" t="s">
        <v>2049</v>
      </c>
    </row>
    <row r="60" spans="1:16" ht="12" customHeight="1" x14ac:dyDescent="0.2">
      <c r="A60" s="45">
        <v>380</v>
      </c>
      <c r="B60" s="45" t="s">
        <v>812</v>
      </c>
      <c r="C60" s="47" t="s">
        <v>813</v>
      </c>
      <c r="D60" s="45">
        <v>2500</v>
      </c>
      <c r="E60" s="45">
        <v>4008</v>
      </c>
      <c r="F60" s="45" t="s">
        <v>20</v>
      </c>
      <c r="G60" s="48">
        <v>84</v>
      </c>
      <c r="H60" s="45" t="b">
        <v>0</v>
      </c>
      <c r="I60" s="45" t="s">
        <v>33</v>
      </c>
      <c r="J60" s="45" t="s">
        <v>2092</v>
      </c>
      <c r="K60" s="45">
        <v>160.32</v>
      </c>
      <c r="L60" s="45">
        <v>47.714285714285715</v>
      </c>
      <c r="M60" s="46">
        <v>41448.208333333336</v>
      </c>
      <c r="N60" s="46">
        <v>41453.208333333336</v>
      </c>
      <c r="O60" s="45" t="s">
        <v>2044</v>
      </c>
      <c r="P60" s="45" t="s">
        <v>2060</v>
      </c>
    </row>
    <row r="61" spans="1:16" ht="12" customHeight="1" x14ac:dyDescent="0.2">
      <c r="A61" s="45">
        <v>544</v>
      </c>
      <c r="B61" s="45" t="s">
        <v>1133</v>
      </c>
      <c r="C61" s="47" t="s">
        <v>1134</v>
      </c>
      <c r="D61" s="45">
        <v>2800</v>
      </c>
      <c r="E61" s="45">
        <v>7742</v>
      </c>
      <c r="F61" s="45" t="s">
        <v>20</v>
      </c>
      <c r="G61" s="48">
        <v>84</v>
      </c>
      <c r="H61" s="45" t="b">
        <v>0</v>
      </c>
      <c r="I61" s="45" t="s">
        <v>23</v>
      </c>
      <c r="J61" s="45" t="s">
        <v>2092</v>
      </c>
      <c r="K61" s="45">
        <v>276.5</v>
      </c>
      <c r="L61" s="45">
        <v>92.166666666666671</v>
      </c>
      <c r="M61" s="46">
        <v>42377.25</v>
      </c>
      <c r="N61" s="46">
        <v>42390.25</v>
      </c>
      <c r="O61" s="45" t="s">
        <v>2040</v>
      </c>
      <c r="P61" s="45" t="s">
        <v>2062</v>
      </c>
    </row>
    <row r="62" spans="1:16" ht="12" customHeight="1" x14ac:dyDescent="0.2">
      <c r="A62" s="45">
        <v>74</v>
      </c>
      <c r="B62" s="45" t="s">
        <v>196</v>
      </c>
      <c r="C62" s="47" t="s">
        <v>197</v>
      </c>
      <c r="D62" s="45">
        <v>3900</v>
      </c>
      <c r="E62" s="45">
        <v>4776</v>
      </c>
      <c r="F62" s="45" t="s">
        <v>20</v>
      </c>
      <c r="G62" s="48">
        <v>85</v>
      </c>
      <c r="H62" s="45" t="b">
        <v>0</v>
      </c>
      <c r="I62" s="45" t="s">
        <v>148</v>
      </c>
      <c r="J62" s="45" t="s">
        <v>2092</v>
      </c>
      <c r="K62" s="45">
        <v>122.46153846153847</v>
      </c>
      <c r="L62" s="45">
        <v>56.188235294117646</v>
      </c>
      <c r="M62" s="46">
        <v>42456.208333333328</v>
      </c>
      <c r="N62" s="46">
        <v>42457.208333333328</v>
      </c>
      <c r="O62" s="45" t="s">
        <v>2040</v>
      </c>
      <c r="P62" s="45" t="s">
        <v>2056</v>
      </c>
    </row>
    <row r="63" spans="1:16" ht="12" customHeight="1" x14ac:dyDescent="0.2">
      <c r="A63" s="45">
        <v>305</v>
      </c>
      <c r="B63" s="45" t="s">
        <v>662</v>
      </c>
      <c r="C63" s="47" t="s">
        <v>663</v>
      </c>
      <c r="D63" s="45">
        <v>2800</v>
      </c>
      <c r="E63" s="45">
        <v>8014</v>
      </c>
      <c r="F63" s="45" t="s">
        <v>20</v>
      </c>
      <c r="G63" s="48">
        <v>85</v>
      </c>
      <c r="H63" s="45" t="b">
        <v>0</v>
      </c>
      <c r="I63" s="45" t="s">
        <v>33</v>
      </c>
      <c r="J63" s="45" t="s">
        <v>2092</v>
      </c>
      <c r="K63" s="45">
        <v>286.21428571428572</v>
      </c>
      <c r="L63" s="45">
        <v>94.28235294117647</v>
      </c>
      <c r="M63" s="46">
        <v>42448.208333333328</v>
      </c>
      <c r="N63" s="46">
        <v>42489.208333333328</v>
      </c>
      <c r="O63" s="45" t="s">
        <v>2044</v>
      </c>
      <c r="P63" s="45" t="s">
        <v>2060</v>
      </c>
    </row>
    <row r="64" spans="1:16" ht="12" customHeight="1" x14ac:dyDescent="0.2">
      <c r="A64" s="45">
        <v>563</v>
      </c>
      <c r="B64" s="45" t="s">
        <v>1170</v>
      </c>
      <c r="C64" s="47" t="s">
        <v>1171</v>
      </c>
      <c r="D64" s="45">
        <v>3700</v>
      </c>
      <c r="E64" s="45">
        <v>5107</v>
      </c>
      <c r="F64" s="45" t="s">
        <v>20</v>
      </c>
      <c r="G64" s="48">
        <v>85</v>
      </c>
      <c r="H64" s="45" t="b">
        <v>0</v>
      </c>
      <c r="I64" s="45" t="s">
        <v>42</v>
      </c>
      <c r="J64" s="45" t="s">
        <v>2092</v>
      </c>
      <c r="K64" s="45">
        <v>138.02702702702703</v>
      </c>
      <c r="L64" s="45">
        <v>60.082352941176474</v>
      </c>
      <c r="M64" s="46">
        <v>43417.25</v>
      </c>
      <c r="N64" s="46">
        <v>43437.25</v>
      </c>
      <c r="O64" s="45" t="s">
        <v>2036</v>
      </c>
      <c r="P64" s="45" t="s">
        <v>2049</v>
      </c>
    </row>
    <row r="65" spans="1:16" ht="12" customHeight="1" x14ac:dyDescent="0.2">
      <c r="A65" s="45">
        <v>862</v>
      </c>
      <c r="B65" s="45" t="s">
        <v>1756</v>
      </c>
      <c r="C65" s="47" t="s">
        <v>1757</v>
      </c>
      <c r="D65" s="45">
        <v>3500</v>
      </c>
      <c r="E65" s="45">
        <v>6560</v>
      </c>
      <c r="F65" s="45" t="s">
        <v>20</v>
      </c>
      <c r="G65" s="48">
        <v>85</v>
      </c>
      <c r="H65" s="45" t="b">
        <v>0</v>
      </c>
      <c r="I65" s="45" t="s">
        <v>33</v>
      </c>
      <c r="J65" s="45" t="s">
        <v>2092</v>
      </c>
      <c r="K65" s="45">
        <v>187.42857142857144</v>
      </c>
      <c r="L65" s="45">
        <v>77.17647058823529</v>
      </c>
      <c r="M65" s="46">
        <v>40756.208333333336</v>
      </c>
      <c r="N65" s="46">
        <v>40760.208333333336</v>
      </c>
      <c r="O65" s="45" t="s">
        <v>2044</v>
      </c>
      <c r="P65" s="45" t="s">
        <v>2060</v>
      </c>
    </row>
    <row r="66" spans="1:16" ht="12" customHeight="1" x14ac:dyDescent="0.2">
      <c r="A66" s="45">
        <v>930</v>
      </c>
      <c r="B66" s="45" t="s">
        <v>1892</v>
      </c>
      <c r="C66" s="47" t="s">
        <v>1893</v>
      </c>
      <c r="D66" s="45">
        <v>3500</v>
      </c>
      <c r="E66" s="45">
        <v>3930</v>
      </c>
      <c r="F66" s="45" t="s">
        <v>20</v>
      </c>
      <c r="G66" s="48">
        <v>85</v>
      </c>
      <c r="H66" s="45" t="b">
        <v>1</v>
      </c>
      <c r="I66" s="45" t="s">
        <v>33</v>
      </c>
      <c r="J66" s="45" t="s">
        <v>2092</v>
      </c>
      <c r="K66" s="45">
        <v>112.28571428571428</v>
      </c>
      <c r="L66" s="45">
        <v>46.235294117647058</v>
      </c>
      <c r="M66" s="46">
        <v>42060.25</v>
      </c>
      <c r="N66" s="46">
        <v>42067.25</v>
      </c>
      <c r="O66" s="45" t="s">
        <v>2044</v>
      </c>
      <c r="P66" s="45" t="s">
        <v>2060</v>
      </c>
    </row>
    <row r="67" spans="1:16" ht="12" customHeight="1" x14ac:dyDescent="0.2">
      <c r="A67" s="45">
        <v>107</v>
      </c>
      <c r="B67" s="45" t="s">
        <v>263</v>
      </c>
      <c r="C67" s="47" t="s">
        <v>264</v>
      </c>
      <c r="D67" s="45">
        <v>3500</v>
      </c>
      <c r="E67" s="45">
        <v>6527</v>
      </c>
      <c r="F67" s="45" t="s">
        <v>20</v>
      </c>
      <c r="G67" s="48">
        <v>86</v>
      </c>
      <c r="H67" s="45" t="b">
        <v>1</v>
      </c>
      <c r="I67" s="45" t="s">
        <v>33</v>
      </c>
      <c r="J67" s="45" t="s">
        <v>2092</v>
      </c>
      <c r="K67" s="45">
        <v>186.48571428571427</v>
      </c>
      <c r="L67" s="45">
        <v>75.895348837209298</v>
      </c>
      <c r="M67" s="46">
        <v>43213.208333333328</v>
      </c>
      <c r="N67" s="46">
        <v>43230.208333333328</v>
      </c>
      <c r="O67" s="45" t="s">
        <v>2044</v>
      </c>
      <c r="P67" s="45" t="s">
        <v>2060</v>
      </c>
    </row>
    <row r="68" spans="1:16" ht="12" customHeight="1" x14ac:dyDescent="0.2">
      <c r="A68" s="45">
        <v>265</v>
      </c>
      <c r="B68" s="45" t="s">
        <v>582</v>
      </c>
      <c r="C68" s="47" t="s">
        <v>583</v>
      </c>
      <c r="D68" s="45">
        <v>4900</v>
      </c>
      <c r="E68" s="45">
        <v>6031</v>
      </c>
      <c r="F68" s="45" t="s">
        <v>20</v>
      </c>
      <c r="G68" s="48">
        <v>86</v>
      </c>
      <c r="H68" s="45" t="b">
        <v>0</v>
      </c>
      <c r="I68" s="45" t="s">
        <v>33</v>
      </c>
      <c r="J68" s="45" t="s">
        <v>2092</v>
      </c>
      <c r="K68" s="45">
        <v>123.08163265306122</v>
      </c>
      <c r="L68" s="45">
        <v>70.127906976744185</v>
      </c>
      <c r="M68" s="46">
        <v>42372.25</v>
      </c>
      <c r="N68" s="46">
        <v>42416.25</v>
      </c>
      <c r="O68" s="45" t="s">
        <v>2044</v>
      </c>
      <c r="P68" s="45" t="s">
        <v>2060</v>
      </c>
    </row>
    <row r="69" spans="1:16" ht="12" customHeight="1" x14ac:dyDescent="0.2">
      <c r="A69" s="45">
        <v>269</v>
      </c>
      <c r="B69" s="45" t="s">
        <v>590</v>
      </c>
      <c r="C69" s="47" t="s">
        <v>591</v>
      </c>
      <c r="D69" s="45">
        <v>3500</v>
      </c>
      <c r="E69" s="45">
        <v>8842</v>
      </c>
      <c r="F69" s="45" t="s">
        <v>20</v>
      </c>
      <c r="G69" s="48">
        <v>87</v>
      </c>
      <c r="H69" s="45" t="b">
        <v>0</v>
      </c>
      <c r="I69" s="45" t="s">
        <v>269</v>
      </c>
      <c r="J69" s="45" t="s">
        <v>2092</v>
      </c>
      <c r="K69" s="45">
        <v>252.62857142857143</v>
      </c>
      <c r="L69" s="45">
        <v>101.63218390804597</v>
      </c>
      <c r="M69" s="46">
        <v>43496.25</v>
      </c>
      <c r="N69" s="46">
        <v>43517.25</v>
      </c>
      <c r="O69" s="45" t="s">
        <v>2036</v>
      </c>
      <c r="P69" s="45" t="s">
        <v>2065</v>
      </c>
    </row>
    <row r="70" spans="1:16" ht="12" customHeight="1" x14ac:dyDescent="0.2">
      <c r="A70" s="45">
        <v>73</v>
      </c>
      <c r="B70" s="45" t="s">
        <v>194</v>
      </c>
      <c r="C70" s="47" t="s">
        <v>195</v>
      </c>
      <c r="D70" s="45">
        <v>1400</v>
      </c>
      <c r="E70" s="45">
        <v>9253</v>
      </c>
      <c r="F70" s="45" t="s">
        <v>20</v>
      </c>
      <c r="G70" s="48">
        <v>88</v>
      </c>
      <c r="H70" s="45" t="b">
        <v>0</v>
      </c>
      <c r="I70" s="45" t="s">
        <v>159</v>
      </c>
      <c r="J70" s="45" t="s">
        <v>2092</v>
      </c>
      <c r="K70" s="45">
        <v>660.92857142857144</v>
      </c>
      <c r="L70" s="45">
        <v>105.14772727272727</v>
      </c>
      <c r="M70" s="46">
        <v>42701.25</v>
      </c>
      <c r="N70" s="46">
        <v>42704.25</v>
      </c>
      <c r="O70" s="45" t="s">
        <v>2040</v>
      </c>
      <c r="P70" s="45" t="s">
        <v>2055</v>
      </c>
    </row>
    <row r="71" spans="1:16" ht="12" customHeight="1" x14ac:dyDescent="0.2">
      <c r="A71" s="45">
        <v>254</v>
      </c>
      <c r="B71" s="45" t="s">
        <v>560</v>
      </c>
      <c r="C71" s="47" t="s">
        <v>561</v>
      </c>
      <c r="D71" s="45">
        <v>4600</v>
      </c>
      <c r="E71" s="45">
        <v>8505</v>
      </c>
      <c r="F71" s="45" t="s">
        <v>20</v>
      </c>
      <c r="G71" s="48">
        <v>88</v>
      </c>
      <c r="H71" s="45" t="b">
        <v>0</v>
      </c>
      <c r="I71" s="45" t="s">
        <v>68</v>
      </c>
      <c r="J71" s="45" t="s">
        <v>2092</v>
      </c>
      <c r="K71" s="45">
        <v>184.89130434782609</v>
      </c>
      <c r="L71" s="45">
        <v>96.647727272727266</v>
      </c>
      <c r="M71" s="46">
        <v>42787.25</v>
      </c>
      <c r="N71" s="46">
        <v>42789.25</v>
      </c>
      <c r="O71" s="45" t="s">
        <v>2042</v>
      </c>
      <c r="P71" s="45" t="s">
        <v>2058</v>
      </c>
    </row>
    <row r="72" spans="1:16" ht="12" customHeight="1" x14ac:dyDescent="0.2">
      <c r="A72" s="45">
        <v>546</v>
      </c>
      <c r="B72" s="45" t="s">
        <v>1137</v>
      </c>
      <c r="C72" s="47" t="s">
        <v>1138</v>
      </c>
      <c r="D72" s="45">
        <v>4200</v>
      </c>
      <c r="E72" s="45">
        <v>6870</v>
      </c>
      <c r="F72" s="45" t="s">
        <v>20</v>
      </c>
      <c r="G72" s="48">
        <v>88</v>
      </c>
      <c r="H72" s="45" t="b">
        <v>1</v>
      </c>
      <c r="I72" s="45" t="s">
        <v>33</v>
      </c>
      <c r="J72" s="45" t="s">
        <v>2092</v>
      </c>
      <c r="K72" s="45">
        <v>163.57142857142856</v>
      </c>
      <c r="L72" s="45">
        <v>78.068181818181813</v>
      </c>
      <c r="M72" s="46">
        <v>43360.208333333328</v>
      </c>
      <c r="N72" s="46">
        <v>43363.208333333328</v>
      </c>
      <c r="O72" s="45" t="s">
        <v>2044</v>
      </c>
      <c r="P72" s="45" t="s">
        <v>2060</v>
      </c>
    </row>
    <row r="73" spans="1:16" ht="12" customHeight="1" x14ac:dyDescent="0.2">
      <c r="A73" s="45">
        <v>132</v>
      </c>
      <c r="B73" s="45" t="s">
        <v>315</v>
      </c>
      <c r="C73" s="47" t="s">
        <v>316</v>
      </c>
      <c r="D73" s="45">
        <v>3300</v>
      </c>
      <c r="E73" s="45">
        <v>3834</v>
      </c>
      <c r="F73" s="45" t="s">
        <v>20</v>
      </c>
      <c r="G73" s="48">
        <v>89</v>
      </c>
      <c r="H73" s="45" t="b">
        <v>1</v>
      </c>
      <c r="I73" s="45" t="s">
        <v>33</v>
      </c>
      <c r="J73" s="45" t="s">
        <v>2092</v>
      </c>
      <c r="K73" s="45">
        <v>116.18181818181819</v>
      </c>
      <c r="L73" s="45">
        <v>43.078651685393261</v>
      </c>
      <c r="M73" s="46">
        <v>43112.25</v>
      </c>
      <c r="N73" s="46">
        <v>43128.25</v>
      </c>
      <c r="O73" s="45" t="s">
        <v>2044</v>
      </c>
      <c r="P73" s="45" t="s">
        <v>2060</v>
      </c>
    </row>
    <row r="74" spans="1:16" ht="12" customHeight="1" x14ac:dyDescent="0.2">
      <c r="A74" s="45">
        <v>278</v>
      </c>
      <c r="B74" s="45" t="s">
        <v>608</v>
      </c>
      <c r="C74" s="47" t="s">
        <v>609</v>
      </c>
      <c r="D74" s="45">
        <v>2700</v>
      </c>
      <c r="E74" s="45">
        <v>8799</v>
      </c>
      <c r="F74" s="45" t="s">
        <v>20</v>
      </c>
      <c r="G74" s="48">
        <v>91</v>
      </c>
      <c r="H74" s="45" t="b">
        <v>0</v>
      </c>
      <c r="I74" s="45" t="s">
        <v>28</v>
      </c>
      <c r="J74" s="45" t="s">
        <v>2092</v>
      </c>
      <c r="K74" s="45">
        <v>325.88888888888891</v>
      </c>
      <c r="L74" s="45">
        <v>96.692307692307693</v>
      </c>
      <c r="M74" s="46">
        <v>41239.25</v>
      </c>
      <c r="N74" s="46">
        <v>41264.25</v>
      </c>
      <c r="O74" s="45" t="s">
        <v>2043</v>
      </c>
      <c r="P74" s="45" t="s">
        <v>2069</v>
      </c>
    </row>
    <row r="75" spans="1:16" ht="12" customHeight="1" x14ac:dyDescent="0.2">
      <c r="A75" s="45">
        <v>46</v>
      </c>
      <c r="B75" s="45" t="s">
        <v>138</v>
      </c>
      <c r="C75" s="47" t="s">
        <v>139</v>
      </c>
      <c r="D75" s="45">
        <v>3700</v>
      </c>
      <c r="E75" s="45">
        <v>4247</v>
      </c>
      <c r="F75" s="45" t="s">
        <v>20</v>
      </c>
      <c r="G75" s="48">
        <v>92</v>
      </c>
      <c r="H75" s="45" t="b">
        <v>0</v>
      </c>
      <c r="I75" s="45" t="s">
        <v>23</v>
      </c>
      <c r="J75" s="45" t="s">
        <v>2092</v>
      </c>
      <c r="K75" s="45">
        <v>114.78378378378378</v>
      </c>
      <c r="L75" s="45">
        <v>46.163043478260867</v>
      </c>
      <c r="M75" s="46">
        <v>40367.208333333336</v>
      </c>
      <c r="N75" s="46">
        <v>40390.208333333336</v>
      </c>
      <c r="O75" s="45" t="s">
        <v>2040</v>
      </c>
      <c r="P75" s="45" t="s">
        <v>2062</v>
      </c>
    </row>
    <row r="76" spans="1:16" ht="12" customHeight="1" x14ac:dyDescent="0.2">
      <c r="A76" s="45">
        <v>232</v>
      </c>
      <c r="B76" s="45" t="s">
        <v>516</v>
      </c>
      <c r="C76" s="47" t="s">
        <v>517</v>
      </c>
      <c r="D76" s="45">
        <v>3400</v>
      </c>
      <c r="E76" s="45">
        <v>5823</v>
      </c>
      <c r="F76" s="45" t="s">
        <v>20</v>
      </c>
      <c r="G76" s="48">
        <v>92</v>
      </c>
      <c r="H76" s="45" t="b">
        <v>0</v>
      </c>
      <c r="I76" s="45" t="s">
        <v>33</v>
      </c>
      <c r="J76" s="45" t="s">
        <v>2092</v>
      </c>
      <c r="K76" s="45">
        <v>171.26470588235293</v>
      </c>
      <c r="L76" s="45">
        <v>63.293478260869563</v>
      </c>
      <c r="M76" s="46">
        <v>42576.208333333328</v>
      </c>
      <c r="N76" s="46">
        <v>42577.208333333328</v>
      </c>
      <c r="O76" s="45" t="s">
        <v>2044</v>
      </c>
      <c r="P76" s="45" t="s">
        <v>2060</v>
      </c>
    </row>
    <row r="77" spans="1:16" ht="12" customHeight="1" x14ac:dyDescent="0.2">
      <c r="A77" s="45">
        <v>425</v>
      </c>
      <c r="B77" s="45" t="s">
        <v>899</v>
      </c>
      <c r="C77" s="47" t="s">
        <v>900</v>
      </c>
      <c r="D77" s="45">
        <v>2700</v>
      </c>
      <c r="E77" s="45">
        <v>7767</v>
      </c>
      <c r="F77" s="45" t="s">
        <v>20</v>
      </c>
      <c r="G77" s="48">
        <v>92</v>
      </c>
      <c r="H77" s="45" t="b">
        <v>0</v>
      </c>
      <c r="I77" s="45" t="s">
        <v>122</v>
      </c>
      <c r="J77" s="45" t="s">
        <v>2092</v>
      </c>
      <c r="K77" s="45">
        <v>287.66666666666663</v>
      </c>
      <c r="L77" s="45">
        <v>84.423913043478265</v>
      </c>
      <c r="M77" s="46">
        <v>42213.208333333328</v>
      </c>
      <c r="N77" s="46">
        <v>42219.208333333328</v>
      </c>
      <c r="O77" s="45" t="s">
        <v>2041</v>
      </c>
      <c r="P77" s="45" t="s">
        <v>2059</v>
      </c>
    </row>
    <row r="78" spans="1:16" ht="12" customHeight="1" x14ac:dyDescent="0.2">
      <c r="A78" s="45">
        <v>978</v>
      </c>
      <c r="B78" s="45" t="s">
        <v>1984</v>
      </c>
      <c r="C78" s="47" t="s">
        <v>1985</v>
      </c>
      <c r="D78" s="45">
        <v>1000</v>
      </c>
      <c r="E78" s="45">
        <v>8641</v>
      </c>
      <c r="F78" s="45" t="s">
        <v>20</v>
      </c>
      <c r="G78" s="48">
        <v>92</v>
      </c>
      <c r="H78" s="45" t="b">
        <v>0</v>
      </c>
      <c r="I78" s="45" t="s">
        <v>89</v>
      </c>
      <c r="J78" s="45" t="s">
        <v>2092</v>
      </c>
      <c r="K78" s="45">
        <v>864.1</v>
      </c>
      <c r="L78" s="45">
        <v>93.923913043478265</v>
      </c>
      <c r="M78" s="46">
        <v>42686.25</v>
      </c>
      <c r="N78" s="46">
        <v>42708.25</v>
      </c>
      <c r="O78" s="45" t="s">
        <v>2038</v>
      </c>
      <c r="P78" s="45" t="s">
        <v>2067</v>
      </c>
    </row>
    <row r="79" spans="1:16" ht="12" customHeight="1" x14ac:dyDescent="0.2">
      <c r="A79" s="45">
        <v>124</v>
      </c>
      <c r="B79" s="45" t="s">
        <v>299</v>
      </c>
      <c r="C79" s="47" t="s">
        <v>300</v>
      </c>
      <c r="D79" s="45">
        <v>2600</v>
      </c>
      <c r="E79" s="45">
        <v>9562</v>
      </c>
      <c r="F79" s="45" t="s">
        <v>20</v>
      </c>
      <c r="G79" s="48">
        <v>94</v>
      </c>
      <c r="H79" s="45" t="b">
        <v>0</v>
      </c>
      <c r="I79" s="45" t="s">
        <v>122</v>
      </c>
      <c r="J79" s="45" t="s">
        <v>2092</v>
      </c>
      <c r="K79" s="45">
        <v>367.76923076923077</v>
      </c>
      <c r="L79" s="45">
        <v>101.72340425531915</v>
      </c>
      <c r="M79" s="46">
        <v>43598.208333333328</v>
      </c>
      <c r="N79" s="46">
        <v>43651.208333333328</v>
      </c>
      <c r="O79" s="45" t="s">
        <v>2041</v>
      </c>
      <c r="P79" s="45" t="s">
        <v>2059</v>
      </c>
    </row>
    <row r="80" spans="1:16" ht="12" customHeight="1" x14ac:dyDescent="0.2">
      <c r="A80" s="45">
        <v>89</v>
      </c>
      <c r="B80" s="45" t="s">
        <v>227</v>
      </c>
      <c r="C80" s="47" t="s">
        <v>228</v>
      </c>
      <c r="D80" s="45">
        <v>3400</v>
      </c>
      <c r="E80" s="45">
        <v>8588</v>
      </c>
      <c r="F80" s="45" t="s">
        <v>20</v>
      </c>
      <c r="G80" s="48">
        <v>96</v>
      </c>
      <c r="H80" s="45" t="b">
        <v>0</v>
      </c>
      <c r="I80" s="45" t="s">
        <v>33</v>
      </c>
      <c r="J80" s="45" t="s">
        <v>2092</v>
      </c>
      <c r="K80" s="45">
        <v>252.58823529411765</v>
      </c>
      <c r="L80" s="45">
        <v>89.458333333333329</v>
      </c>
      <c r="M80" s="46">
        <v>40283.208333333336</v>
      </c>
      <c r="N80" s="46">
        <v>40285.208333333336</v>
      </c>
      <c r="O80" s="45" t="s">
        <v>2044</v>
      </c>
      <c r="P80" s="45" t="s">
        <v>2060</v>
      </c>
    </row>
    <row r="81" spans="1:16" ht="12" customHeight="1" x14ac:dyDescent="0.2">
      <c r="A81" s="45">
        <v>628</v>
      </c>
      <c r="B81" s="45" t="s">
        <v>1298</v>
      </c>
      <c r="C81" s="47" t="s">
        <v>1299</v>
      </c>
      <c r="D81" s="45">
        <v>1900</v>
      </c>
      <c r="E81" s="45">
        <v>2884</v>
      </c>
      <c r="F81" s="45" t="s">
        <v>20</v>
      </c>
      <c r="G81" s="48">
        <v>96</v>
      </c>
      <c r="H81" s="45" t="b">
        <v>0</v>
      </c>
      <c r="I81" s="45" t="s">
        <v>60</v>
      </c>
      <c r="J81" s="45" t="s">
        <v>2092</v>
      </c>
      <c r="K81" s="45">
        <v>151.78947368421052</v>
      </c>
      <c r="L81" s="45">
        <v>30.041666666666668</v>
      </c>
      <c r="M81" s="46">
        <v>40455.208333333336</v>
      </c>
      <c r="N81" s="46">
        <v>40458.208333333336</v>
      </c>
      <c r="O81" s="45" t="s">
        <v>2040</v>
      </c>
      <c r="P81" s="45" t="s">
        <v>2054</v>
      </c>
    </row>
    <row r="82" spans="1:16" ht="12" customHeight="1" x14ac:dyDescent="0.2">
      <c r="A82" s="45">
        <v>238</v>
      </c>
      <c r="B82" s="45" t="s">
        <v>528</v>
      </c>
      <c r="C82" s="47" t="s">
        <v>529</v>
      </c>
      <c r="D82" s="45">
        <v>2400</v>
      </c>
      <c r="E82" s="45">
        <v>10138</v>
      </c>
      <c r="F82" s="45" t="s">
        <v>20</v>
      </c>
      <c r="G82" s="48">
        <v>97</v>
      </c>
      <c r="H82" s="45" t="b">
        <v>1</v>
      </c>
      <c r="I82" s="45" t="s">
        <v>33</v>
      </c>
      <c r="J82" s="45" t="s">
        <v>2092</v>
      </c>
      <c r="K82" s="45">
        <v>422.41666666666669</v>
      </c>
      <c r="L82" s="45">
        <v>104.51546391752578</v>
      </c>
      <c r="M82" s="46">
        <v>43083.25</v>
      </c>
      <c r="N82" s="46">
        <v>43108.25</v>
      </c>
      <c r="O82" s="45" t="s">
        <v>2044</v>
      </c>
      <c r="P82" s="45" t="s">
        <v>2060</v>
      </c>
    </row>
    <row r="83" spans="1:16" ht="12" customHeight="1" x14ac:dyDescent="0.2">
      <c r="A83" s="45">
        <v>13</v>
      </c>
      <c r="B83" s="45" t="s">
        <v>58</v>
      </c>
      <c r="C83" s="47" t="s">
        <v>59</v>
      </c>
      <c r="D83" s="45">
        <v>4200</v>
      </c>
      <c r="E83" s="45">
        <v>10295</v>
      </c>
      <c r="F83" s="45" t="s">
        <v>20</v>
      </c>
      <c r="G83" s="48">
        <v>98</v>
      </c>
      <c r="H83" s="45" t="b">
        <v>0</v>
      </c>
      <c r="I83" s="45" t="s">
        <v>60</v>
      </c>
      <c r="J83" s="45" t="s">
        <v>2092</v>
      </c>
      <c r="K83" s="45">
        <v>245.11904761904765</v>
      </c>
      <c r="L83" s="45">
        <v>105.05102040816327</v>
      </c>
      <c r="M83" s="46">
        <v>42532.208333333328</v>
      </c>
      <c r="N83" s="46">
        <v>42544.208333333328</v>
      </c>
      <c r="O83" s="45" t="s">
        <v>2040</v>
      </c>
      <c r="P83" s="45" t="s">
        <v>2054</v>
      </c>
    </row>
    <row r="84" spans="1:16" ht="12" customHeight="1" x14ac:dyDescent="0.2">
      <c r="A84" s="45">
        <v>44</v>
      </c>
      <c r="B84" s="45" t="s">
        <v>134</v>
      </c>
      <c r="C84" s="47" t="s">
        <v>135</v>
      </c>
      <c r="D84" s="45">
        <v>1600</v>
      </c>
      <c r="E84" s="45">
        <v>10541</v>
      </c>
      <c r="F84" s="45" t="s">
        <v>20</v>
      </c>
      <c r="G84" s="48">
        <v>98</v>
      </c>
      <c r="H84" s="45" t="b">
        <v>0</v>
      </c>
      <c r="I84" s="45" t="s">
        <v>119</v>
      </c>
      <c r="J84" s="45" t="s">
        <v>2092</v>
      </c>
      <c r="K84" s="45">
        <v>658.8125</v>
      </c>
      <c r="L84" s="45">
        <v>107.56122448979592</v>
      </c>
      <c r="M84" s="46">
        <v>43541.208333333328</v>
      </c>
      <c r="N84" s="46">
        <v>43542.208333333328</v>
      </c>
      <c r="O84" s="45" t="s">
        <v>2042</v>
      </c>
      <c r="P84" s="45" t="s">
        <v>2052</v>
      </c>
    </row>
    <row r="85" spans="1:16" ht="12" customHeight="1" x14ac:dyDescent="0.2">
      <c r="A85" s="45">
        <v>16</v>
      </c>
      <c r="B85" s="45" t="s">
        <v>66</v>
      </c>
      <c r="C85" s="47" t="s">
        <v>67</v>
      </c>
      <c r="D85" s="45">
        <v>1700</v>
      </c>
      <c r="E85" s="45">
        <v>11041</v>
      </c>
      <c r="F85" s="45" t="s">
        <v>20</v>
      </c>
      <c r="G85" s="48">
        <v>100</v>
      </c>
      <c r="H85" s="45" t="b">
        <v>0</v>
      </c>
      <c r="I85" s="45" t="s">
        <v>68</v>
      </c>
      <c r="J85" s="45" t="s">
        <v>2092</v>
      </c>
      <c r="K85" s="45">
        <v>649.47058823529414</v>
      </c>
      <c r="L85" s="45">
        <v>110.41</v>
      </c>
      <c r="M85" s="46">
        <v>41661.25</v>
      </c>
      <c r="N85" s="46">
        <v>41683.25</v>
      </c>
      <c r="O85" s="45" t="s">
        <v>2042</v>
      </c>
      <c r="P85" s="45" t="s">
        <v>2058</v>
      </c>
    </row>
    <row r="86" spans="1:16" ht="12" customHeight="1" x14ac:dyDescent="0.2">
      <c r="A86" s="45">
        <v>762</v>
      </c>
      <c r="B86" s="45" t="s">
        <v>668</v>
      </c>
      <c r="C86" s="47" t="s">
        <v>1560</v>
      </c>
      <c r="D86" s="45">
        <v>3500</v>
      </c>
      <c r="E86" s="45">
        <v>6204</v>
      </c>
      <c r="F86" s="45" t="s">
        <v>20</v>
      </c>
      <c r="G86" s="48">
        <v>100</v>
      </c>
      <c r="H86" s="45" t="b">
        <v>0</v>
      </c>
      <c r="I86" s="45" t="s">
        <v>159</v>
      </c>
      <c r="J86" s="45" t="s">
        <v>2092</v>
      </c>
      <c r="K86" s="45">
        <v>177.25714285714284</v>
      </c>
      <c r="L86" s="45">
        <v>62.04</v>
      </c>
      <c r="M86" s="46">
        <v>41241.25</v>
      </c>
      <c r="N86" s="46">
        <v>41252.25</v>
      </c>
      <c r="O86" s="45" t="s">
        <v>2040</v>
      </c>
      <c r="P86" s="45" t="s">
        <v>2055</v>
      </c>
    </row>
    <row r="87" spans="1:16" ht="12" customHeight="1" x14ac:dyDescent="0.2">
      <c r="A87" s="45">
        <v>230</v>
      </c>
      <c r="B87" s="45" t="s">
        <v>512</v>
      </c>
      <c r="C87" s="47" t="s">
        <v>513</v>
      </c>
      <c r="D87" s="45">
        <v>2400</v>
      </c>
      <c r="E87" s="45">
        <v>10084</v>
      </c>
      <c r="F87" s="45" t="s">
        <v>20</v>
      </c>
      <c r="G87" s="48">
        <v>101</v>
      </c>
      <c r="H87" s="45" t="b">
        <v>0</v>
      </c>
      <c r="I87" s="45" t="s">
        <v>89</v>
      </c>
      <c r="J87" s="45" t="s">
        <v>2092</v>
      </c>
      <c r="K87" s="45">
        <v>420.16666666666669</v>
      </c>
      <c r="L87" s="45">
        <v>99.841584158415841</v>
      </c>
      <c r="M87" s="46">
        <v>43805.25</v>
      </c>
      <c r="N87" s="46">
        <v>43805.25</v>
      </c>
      <c r="O87" s="45" t="s">
        <v>2038</v>
      </c>
      <c r="P87" s="45" t="s">
        <v>2067</v>
      </c>
    </row>
    <row r="88" spans="1:16" ht="12" customHeight="1" x14ac:dyDescent="0.2">
      <c r="A88" s="45">
        <v>366</v>
      </c>
      <c r="B88" s="45" t="s">
        <v>784</v>
      </c>
      <c r="C88" s="47" t="s">
        <v>785</v>
      </c>
      <c r="D88" s="45">
        <v>1800</v>
      </c>
      <c r="E88" s="45">
        <v>10658</v>
      </c>
      <c r="F88" s="45" t="s">
        <v>20</v>
      </c>
      <c r="G88" s="48">
        <v>101</v>
      </c>
      <c r="H88" s="45" t="b">
        <v>1</v>
      </c>
      <c r="I88" s="45" t="s">
        <v>33</v>
      </c>
      <c r="J88" s="45" t="s">
        <v>2092</v>
      </c>
      <c r="K88" s="45">
        <v>592.11111111111109</v>
      </c>
      <c r="L88" s="45">
        <v>105.52475247524752</v>
      </c>
      <c r="M88" s="46">
        <v>40546.25</v>
      </c>
      <c r="N88" s="46">
        <v>40547.25</v>
      </c>
      <c r="O88" s="45" t="s">
        <v>2044</v>
      </c>
      <c r="P88" s="45" t="s">
        <v>2060</v>
      </c>
    </row>
    <row r="89" spans="1:16" ht="12" customHeight="1" x14ac:dyDescent="0.2">
      <c r="A89" s="45">
        <v>801</v>
      </c>
      <c r="B89" s="45" t="s">
        <v>1637</v>
      </c>
      <c r="C89" s="47" t="s">
        <v>1638</v>
      </c>
      <c r="D89" s="45">
        <v>2300</v>
      </c>
      <c r="E89" s="45">
        <v>4667</v>
      </c>
      <c r="F89" s="45" t="s">
        <v>20</v>
      </c>
      <c r="G89" s="48">
        <v>106</v>
      </c>
      <c r="H89" s="45" t="b">
        <v>1</v>
      </c>
      <c r="I89" s="45" t="s">
        <v>122</v>
      </c>
      <c r="J89" s="45" t="s">
        <v>2092</v>
      </c>
      <c r="K89" s="45">
        <v>202.9130434782609</v>
      </c>
      <c r="L89" s="45">
        <v>44.028301886792455</v>
      </c>
      <c r="M89" s="46">
        <v>43830.25</v>
      </c>
      <c r="N89" s="46">
        <v>43852.25</v>
      </c>
      <c r="O89" s="45" t="s">
        <v>2041</v>
      </c>
      <c r="P89" s="45" t="s">
        <v>2059</v>
      </c>
    </row>
    <row r="90" spans="1:16" ht="12" customHeight="1" x14ac:dyDescent="0.2">
      <c r="A90" s="45">
        <v>262</v>
      </c>
      <c r="B90" s="45" t="s">
        <v>576</v>
      </c>
      <c r="C90" s="47" t="s">
        <v>577</v>
      </c>
      <c r="D90" s="45">
        <v>1700</v>
      </c>
      <c r="E90" s="45">
        <v>5328</v>
      </c>
      <c r="F90" s="45" t="s">
        <v>20</v>
      </c>
      <c r="G90" s="48">
        <v>107</v>
      </c>
      <c r="H90" s="45" t="b">
        <v>1</v>
      </c>
      <c r="I90" s="45" t="s">
        <v>60</v>
      </c>
      <c r="J90" s="45" t="s">
        <v>2092</v>
      </c>
      <c r="K90" s="45">
        <v>313.41176470588238</v>
      </c>
      <c r="L90" s="45">
        <v>49.794392523364486</v>
      </c>
      <c r="M90" s="46">
        <v>40638.208333333336</v>
      </c>
      <c r="N90" s="46">
        <v>40664.208333333336</v>
      </c>
      <c r="O90" s="45" t="s">
        <v>2040</v>
      </c>
      <c r="P90" s="45" t="s">
        <v>2054</v>
      </c>
    </row>
    <row r="91" spans="1:16" ht="12" customHeight="1" x14ac:dyDescent="0.2">
      <c r="A91" s="45">
        <v>291</v>
      </c>
      <c r="B91" s="45" t="s">
        <v>634</v>
      </c>
      <c r="C91" s="47" t="s">
        <v>635</v>
      </c>
      <c r="D91" s="45">
        <v>1800</v>
      </c>
      <c r="E91" s="45">
        <v>8219</v>
      </c>
      <c r="F91" s="45" t="s">
        <v>20</v>
      </c>
      <c r="G91" s="48">
        <v>107</v>
      </c>
      <c r="H91" s="45" t="b">
        <v>0</v>
      </c>
      <c r="I91" s="45" t="s">
        <v>28</v>
      </c>
      <c r="J91" s="45" t="s">
        <v>2092</v>
      </c>
      <c r="K91" s="45">
        <v>456.61111111111109</v>
      </c>
      <c r="L91" s="45">
        <v>76.813084112149539</v>
      </c>
      <c r="M91" s="46">
        <v>40831.208333333336</v>
      </c>
      <c r="N91" s="46">
        <v>40835.208333333336</v>
      </c>
      <c r="O91" s="45" t="s">
        <v>2043</v>
      </c>
      <c r="P91" s="45" t="s">
        <v>2069</v>
      </c>
    </row>
    <row r="92" spans="1:16" ht="12" customHeight="1" x14ac:dyDescent="0.2">
      <c r="A92" s="45">
        <v>605</v>
      </c>
      <c r="B92" s="45" t="s">
        <v>1252</v>
      </c>
      <c r="C92" s="47" t="s">
        <v>1253</v>
      </c>
      <c r="D92" s="45">
        <v>3300</v>
      </c>
      <c r="E92" s="45">
        <v>6178</v>
      </c>
      <c r="F92" s="45" t="s">
        <v>20</v>
      </c>
      <c r="G92" s="48">
        <v>107</v>
      </c>
      <c r="H92" s="45" t="b">
        <v>0</v>
      </c>
      <c r="I92" s="45" t="s">
        <v>68</v>
      </c>
      <c r="J92" s="45" t="s">
        <v>2092</v>
      </c>
      <c r="K92" s="45">
        <v>187.21212121212122</v>
      </c>
      <c r="L92" s="45">
        <v>57.738317757009348</v>
      </c>
      <c r="M92" s="46">
        <v>42280.208333333328</v>
      </c>
      <c r="N92" s="46">
        <v>42321.25</v>
      </c>
      <c r="O92" s="45" t="s">
        <v>2042</v>
      </c>
      <c r="P92" s="45" t="s">
        <v>2058</v>
      </c>
    </row>
    <row r="93" spans="1:16" ht="12" customHeight="1" x14ac:dyDescent="0.2">
      <c r="A93" s="45">
        <v>684</v>
      </c>
      <c r="B93" s="45" t="s">
        <v>1407</v>
      </c>
      <c r="C93" s="47" t="s">
        <v>1408</v>
      </c>
      <c r="D93" s="45">
        <v>1400</v>
      </c>
      <c r="E93" s="45">
        <v>7600</v>
      </c>
      <c r="F93" s="45" t="s">
        <v>20</v>
      </c>
      <c r="G93" s="48">
        <v>110</v>
      </c>
      <c r="H93" s="45" t="b">
        <v>0</v>
      </c>
      <c r="I93" s="45" t="s">
        <v>68</v>
      </c>
      <c r="J93" s="45" t="s">
        <v>2092</v>
      </c>
      <c r="K93" s="45">
        <v>542.85714285714289</v>
      </c>
      <c r="L93" s="45">
        <v>69.090909090909093</v>
      </c>
      <c r="M93" s="46">
        <v>40358.208333333336</v>
      </c>
      <c r="N93" s="46">
        <v>40378.208333333336</v>
      </c>
      <c r="O93" s="45" t="s">
        <v>2042</v>
      </c>
      <c r="P93" s="45" t="s">
        <v>2058</v>
      </c>
    </row>
    <row r="94" spans="1:16" ht="12" customHeight="1" x14ac:dyDescent="0.2">
      <c r="A94" s="45">
        <v>847</v>
      </c>
      <c r="B94" s="45" t="s">
        <v>1727</v>
      </c>
      <c r="C94" s="47" t="s">
        <v>1728</v>
      </c>
      <c r="D94" s="45">
        <v>4700</v>
      </c>
      <c r="E94" s="45">
        <v>11174</v>
      </c>
      <c r="F94" s="45" t="s">
        <v>20</v>
      </c>
      <c r="G94" s="48">
        <v>110</v>
      </c>
      <c r="H94" s="45" t="b">
        <v>0</v>
      </c>
      <c r="I94" s="45" t="s">
        <v>17</v>
      </c>
      <c r="J94" s="45" t="s">
        <v>2092</v>
      </c>
      <c r="K94" s="45">
        <v>237.74468085106383</v>
      </c>
      <c r="L94" s="45">
        <v>101.58181818181818</v>
      </c>
      <c r="M94" s="46">
        <v>43107.25</v>
      </c>
      <c r="N94" s="46">
        <v>43110.25</v>
      </c>
      <c r="O94" s="45" t="s">
        <v>2037</v>
      </c>
      <c r="P94" s="45" t="s">
        <v>2053</v>
      </c>
    </row>
    <row r="95" spans="1:16" ht="12" customHeight="1" x14ac:dyDescent="0.2">
      <c r="A95" s="45">
        <v>902</v>
      </c>
      <c r="B95" s="45" t="s">
        <v>1836</v>
      </c>
      <c r="C95" s="47" t="s">
        <v>1837</v>
      </c>
      <c r="D95" s="45">
        <v>1400</v>
      </c>
      <c r="E95" s="45">
        <v>3534</v>
      </c>
      <c r="F95" s="45" t="s">
        <v>20</v>
      </c>
      <c r="G95" s="48">
        <v>110</v>
      </c>
      <c r="H95" s="45" t="b">
        <v>0</v>
      </c>
      <c r="I95" s="45" t="s">
        <v>28</v>
      </c>
      <c r="J95" s="45" t="s">
        <v>2092</v>
      </c>
      <c r="K95" s="45">
        <v>252.42857142857144</v>
      </c>
      <c r="L95" s="45">
        <v>32.127272727272725</v>
      </c>
      <c r="M95" s="46">
        <v>42399.25</v>
      </c>
      <c r="N95" s="46">
        <v>42441.25</v>
      </c>
      <c r="O95" s="45" t="s">
        <v>2043</v>
      </c>
      <c r="P95" s="45" t="s">
        <v>2069</v>
      </c>
    </row>
    <row r="96" spans="1:16" ht="12" customHeight="1" x14ac:dyDescent="0.2">
      <c r="A96" s="45">
        <v>226</v>
      </c>
      <c r="B96" s="45" t="s">
        <v>253</v>
      </c>
      <c r="C96" s="47" t="s">
        <v>505</v>
      </c>
      <c r="D96" s="45">
        <v>3000</v>
      </c>
      <c r="E96" s="45">
        <v>10999</v>
      </c>
      <c r="F96" s="45" t="s">
        <v>20</v>
      </c>
      <c r="G96" s="48">
        <v>112</v>
      </c>
      <c r="H96" s="45" t="b">
        <v>0</v>
      </c>
      <c r="I96" s="45" t="s">
        <v>122</v>
      </c>
      <c r="J96" s="45" t="s">
        <v>2092</v>
      </c>
      <c r="K96" s="45">
        <v>366.63333333333333</v>
      </c>
      <c r="L96" s="45">
        <v>98.205357142857139</v>
      </c>
      <c r="M96" s="46">
        <v>40276.208333333336</v>
      </c>
      <c r="N96" s="46">
        <v>40313.208333333336</v>
      </c>
      <c r="O96" s="45" t="s">
        <v>2041</v>
      </c>
      <c r="P96" s="45" t="s">
        <v>2059</v>
      </c>
    </row>
    <row r="97" spans="1:16" ht="12" customHeight="1" x14ac:dyDescent="0.2">
      <c r="A97" s="45">
        <v>365</v>
      </c>
      <c r="B97" s="45" t="s">
        <v>782</v>
      </c>
      <c r="C97" s="47" t="s">
        <v>783</v>
      </c>
      <c r="D97" s="45">
        <v>1600</v>
      </c>
      <c r="E97" s="45">
        <v>11735</v>
      </c>
      <c r="F97" s="45" t="s">
        <v>20</v>
      </c>
      <c r="G97" s="48">
        <v>112</v>
      </c>
      <c r="H97" s="45" t="b">
        <v>0</v>
      </c>
      <c r="I97" s="45" t="s">
        <v>33</v>
      </c>
      <c r="J97" s="45" t="s">
        <v>2092</v>
      </c>
      <c r="K97" s="45">
        <v>733.4375</v>
      </c>
      <c r="L97" s="45">
        <v>104.77678571428571</v>
      </c>
      <c r="M97" s="46">
        <v>42733.25</v>
      </c>
      <c r="N97" s="46">
        <v>42760.25</v>
      </c>
      <c r="O97" s="45" t="s">
        <v>2044</v>
      </c>
      <c r="P97" s="45" t="s">
        <v>2060</v>
      </c>
    </row>
    <row r="98" spans="1:16" ht="12" customHeight="1" x14ac:dyDescent="0.2">
      <c r="A98" s="45">
        <v>958</v>
      </c>
      <c r="B98" s="45" t="s">
        <v>1946</v>
      </c>
      <c r="C98" s="47" t="s">
        <v>1947</v>
      </c>
      <c r="D98" s="45">
        <v>1100</v>
      </c>
      <c r="E98" s="45">
        <v>8081</v>
      </c>
      <c r="F98" s="45" t="s">
        <v>20</v>
      </c>
      <c r="G98" s="48">
        <v>112</v>
      </c>
      <c r="H98" s="45" t="b">
        <v>0</v>
      </c>
      <c r="I98" s="45" t="s">
        <v>71</v>
      </c>
      <c r="J98" s="45" t="s">
        <v>2092</v>
      </c>
      <c r="K98" s="45">
        <v>734.63636363636363</v>
      </c>
      <c r="L98" s="45">
        <v>72.151785714285708</v>
      </c>
      <c r="M98" s="46">
        <v>40350.208333333336</v>
      </c>
      <c r="N98" s="46">
        <v>40372.208333333336</v>
      </c>
      <c r="O98" s="45" t="s">
        <v>2036</v>
      </c>
      <c r="P98" s="45" t="s">
        <v>2047</v>
      </c>
    </row>
    <row r="99" spans="1:16" ht="12" customHeight="1" x14ac:dyDescent="0.2">
      <c r="A99" s="45">
        <v>88</v>
      </c>
      <c r="B99" s="45" t="s">
        <v>225</v>
      </c>
      <c r="C99" s="47" t="s">
        <v>226</v>
      </c>
      <c r="D99" s="45">
        <v>4800</v>
      </c>
      <c r="E99" s="45">
        <v>12516</v>
      </c>
      <c r="F99" s="45" t="s">
        <v>20</v>
      </c>
      <c r="G99" s="48">
        <v>113</v>
      </c>
      <c r="H99" s="45" t="b">
        <v>0</v>
      </c>
      <c r="I99" s="45" t="s">
        <v>206</v>
      </c>
      <c r="J99" s="45" t="s">
        <v>2092</v>
      </c>
      <c r="K99" s="45">
        <v>260.75</v>
      </c>
      <c r="L99" s="45">
        <v>110.76106194690266</v>
      </c>
      <c r="M99" s="46">
        <v>42110.208333333328</v>
      </c>
      <c r="N99" s="46">
        <v>42132.208333333328</v>
      </c>
      <c r="O99" s="45" t="s">
        <v>2042</v>
      </c>
      <c r="P99" s="45" t="s">
        <v>2066</v>
      </c>
    </row>
    <row r="100" spans="1:16" ht="12" customHeight="1" x14ac:dyDescent="0.2">
      <c r="A100" s="45">
        <v>97</v>
      </c>
      <c r="B100" s="45" t="s">
        <v>243</v>
      </c>
      <c r="C100" s="47" t="s">
        <v>244</v>
      </c>
      <c r="D100" s="45">
        <v>1300</v>
      </c>
      <c r="E100" s="45">
        <v>12047</v>
      </c>
      <c r="F100" s="45" t="s">
        <v>20</v>
      </c>
      <c r="G100" s="48">
        <v>113</v>
      </c>
      <c r="H100" s="45" t="b">
        <v>0</v>
      </c>
      <c r="I100" s="45" t="s">
        <v>17</v>
      </c>
      <c r="J100" s="45" t="s">
        <v>2092</v>
      </c>
      <c r="K100" s="45">
        <v>926.69230769230762</v>
      </c>
      <c r="L100" s="45">
        <v>106.61061946902655</v>
      </c>
      <c r="M100" s="46">
        <v>42180.208333333328</v>
      </c>
      <c r="N100" s="46">
        <v>42234.208333333328</v>
      </c>
      <c r="O100" s="45" t="s">
        <v>2037</v>
      </c>
      <c r="P100" s="45" t="s">
        <v>2053</v>
      </c>
    </row>
    <row r="101" spans="1:16" ht="12" customHeight="1" x14ac:dyDescent="0.2">
      <c r="A101" s="45">
        <v>757</v>
      </c>
      <c r="B101" s="45" t="s">
        <v>1550</v>
      </c>
      <c r="C101" s="47" t="s">
        <v>1551</v>
      </c>
      <c r="D101" s="45">
        <v>1400</v>
      </c>
      <c r="E101" s="45">
        <v>5696</v>
      </c>
      <c r="F101" s="45" t="s">
        <v>20</v>
      </c>
      <c r="G101" s="48">
        <v>114</v>
      </c>
      <c r="H101" s="45" t="b">
        <v>0</v>
      </c>
      <c r="I101" s="45" t="s">
        <v>53</v>
      </c>
      <c r="J101" s="45" t="s">
        <v>2092</v>
      </c>
      <c r="K101" s="45">
        <v>406.85714285714283</v>
      </c>
      <c r="L101" s="45">
        <v>49.964912280701753</v>
      </c>
      <c r="M101" s="46">
        <v>40675.208333333336</v>
      </c>
      <c r="N101" s="46">
        <v>40679.208333333336</v>
      </c>
      <c r="O101" s="45" t="s">
        <v>2036</v>
      </c>
      <c r="P101" s="45" t="s">
        <v>2050</v>
      </c>
    </row>
    <row r="102" spans="1:16" ht="12" customHeight="1" x14ac:dyDescent="0.2">
      <c r="A102" s="45">
        <v>968</v>
      </c>
      <c r="B102" s="45" t="s">
        <v>1965</v>
      </c>
      <c r="C102" s="47" t="s">
        <v>1966</v>
      </c>
      <c r="D102" s="45">
        <v>2400</v>
      </c>
      <c r="E102" s="45">
        <v>8117</v>
      </c>
      <c r="F102" s="45" t="s">
        <v>20</v>
      </c>
      <c r="G102" s="48">
        <v>114</v>
      </c>
      <c r="H102" s="45" t="b">
        <v>0</v>
      </c>
      <c r="I102" s="45" t="s">
        <v>17</v>
      </c>
      <c r="J102" s="45" t="s">
        <v>2092</v>
      </c>
      <c r="K102" s="45">
        <v>338.20833333333337</v>
      </c>
      <c r="L102" s="45">
        <v>71.201754385964918</v>
      </c>
      <c r="M102" s="46">
        <v>40544.25</v>
      </c>
      <c r="N102" s="46">
        <v>40559.25</v>
      </c>
      <c r="O102" s="45" t="s">
        <v>2037</v>
      </c>
      <c r="P102" s="45" t="s">
        <v>2053</v>
      </c>
    </row>
    <row r="103" spans="1:16" ht="12" customHeight="1" x14ac:dyDescent="0.2">
      <c r="A103" s="45">
        <v>275</v>
      </c>
      <c r="B103" s="45" t="s">
        <v>602</v>
      </c>
      <c r="C103" s="47" t="s">
        <v>603</v>
      </c>
      <c r="D103" s="45">
        <v>3900</v>
      </c>
      <c r="E103" s="45">
        <v>9419</v>
      </c>
      <c r="F103" s="45" t="s">
        <v>20</v>
      </c>
      <c r="G103" s="48">
        <v>116</v>
      </c>
      <c r="H103" s="45" t="b">
        <v>0</v>
      </c>
      <c r="I103" s="45" t="s">
        <v>206</v>
      </c>
      <c r="J103" s="45" t="s">
        <v>2092</v>
      </c>
      <c r="K103" s="45">
        <v>241.51282051282053</v>
      </c>
      <c r="L103" s="45">
        <v>81.198275862068968</v>
      </c>
      <c r="M103" s="46">
        <v>43561.208333333328</v>
      </c>
      <c r="N103" s="46">
        <v>43569.208333333328</v>
      </c>
      <c r="O103" s="45" t="s">
        <v>2042</v>
      </c>
      <c r="P103" s="45" t="s">
        <v>2066</v>
      </c>
    </row>
    <row r="104" spans="1:16" ht="12" customHeight="1" x14ac:dyDescent="0.2">
      <c r="A104" s="45">
        <v>798</v>
      </c>
      <c r="B104" s="45" t="s">
        <v>1631</v>
      </c>
      <c r="C104" s="47" t="s">
        <v>1632</v>
      </c>
      <c r="D104" s="45">
        <v>3400</v>
      </c>
      <c r="E104" s="45">
        <v>6408</v>
      </c>
      <c r="F104" s="45" t="s">
        <v>20</v>
      </c>
      <c r="G104" s="48">
        <v>121</v>
      </c>
      <c r="H104" s="45" t="b">
        <v>1</v>
      </c>
      <c r="I104" s="45" t="s">
        <v>33</v>
      </c>
      <c r="J104" s="45" t="s">
        <v>2092</v>
      </c>
      <c r="K104" s="45">
        <v>188.47058823529412</v>
      </c>
      <c r="L104" s="45">
        <v>52.958677685950413</v>
      </c>
      <c r="M104" s="46">
        <v>41060.208333333336</v>
      </c>
      <c r="N104" s="46">
        <v>41088.208333333336</v>
      </c>
      <c r="O104" s="45" t="s">
        <v>2044</v>
      </c>
      <c r="P104" s="45" t="s">
        <v>2060</v>
      </c>
    </row>
    <row r="105" spans="1:16" ht="12" customHeight="1" x14ac:dyDescent="0.2">
      <c r="A105" s="45">
        <v>742</v>
      </c>
      <c r="B105" s="45" t="s">
        <v>1520</v>
      </c>
      <c r="C105" s="47" t="s">
        <v>1521</v>
      </c>
      <c r="D105" s="45">
        <v>1200</v>
      </c>
      <c r="E105" s="45">
        <v>13513</v>
      </c>
      <c r="F105" s="45" t="s">
        <v>20</v>
      </c>
      <c r="G105" s="48">
        <v>122</v>
      </c>
      <c r="H105" s="45" t="b">
        <v>0</v>
      </c>
      <c r="I105" s="45" t="s">
        <v>50</v>
      </c>
      <c r="J105" s="45" t="s">
        <v>2092</v>
      </c>
      <c r="K105" s="45">
        <v>1126.0833333333335</v>
      </c>
      <c r="L105" s="45">
        <v>110.76229508196721</v>
      </c>
      <c r="M105" s="46">
        <v>40197.25</v>
      </c>
      <c r="N105" s="46">
        <v>40239.25</v>
      </c>
      <c r="O105" s="45" t="s">
        <v>2040</v>
      </c>
      <c r="P105" s="45" t="s">
        <v>2051</v>
      </c>
    </row>
    <row r="106" spans="1:16" ht="12" customHeight="1" x14ac:dyDescent="0.2">
      <c r="A106" s="45">
        <v>398</v>
      </c>
      <c r="B106" s="45" t="s">
        <v>847</v>
      </c>
      <c r="C106" s="47" t="s">
        <v>848</v>
      </c>
      <c r="D106" s="45">
        <v>1700</v>
      </c>
      <c r="E106" s="45">
        <v>12202</v>
      </c>
      <c r="F106" s="45" t="s">
        <v>20</v>
      </c>
      <c r="G106" s="48">
        <v>123</v>
      </c>
      <c r="H106" s="45" t="b">
        <v>1</v>
      </c>
      <c r="I106" s="45" t="s">
        <v>71</v>
      </c>
      <c r="J106" s="45" t="s">
        <v>2092</v>
      </c>
      <c r="K106" s="45">
        <v>717.76470588235293</v>
      </c>
      <c r="L106" s="45">
        <v>99.203252032520325</v>
      </c>
      <c r="M106" s="46">
        <v>43228.208333333328</v>
      </c>
      <c r="N106" s="46">
        <v>43230.208333333328</v>
      </c>
      <c r="O106" s="45" t="s">
        <v>2036</v>
      </c>
      <c r="P106" s="45" t="s">
        <v>2047</v>
      </c>
    </row>
    <row r="107" spans="1:16" ht="12" customHeight="1" x14ac:dyDescent="0.2">
      <c r="A107" s="45">
        <v>899</v>
      </c>
      <c r="B107" s="45" t="s">
        <v>1830</v>
      </c>
      <c r="C107" s="47" t="s">
        <v>1831</v>
      </c>
      <c r="D107" s="45">
        <v>3100</v>
      </c>
      <c r="E107" s="45">
        <v>12620</v>
      </c>
      <c r="F107" s="45" t="s">
        <v>20</v>
      </c>
      <c r="G107" s="48">
        <v>123</v>
      </c>
      <c r="H107" s="45" t="b">
        <v>0</v>
      </c>
      <c r="I107" s="45" t="s">
        <v>159</v>
      </c>
      <c r="J107" s="45" t="s">
        <v>2092</v>
      </c>
      <c r="K107" s="45">
        <v>407.09677419354841</v>
      </c>
      <c r="L107" s="45">
        <v>102.60162601626017</v>
      </c>
      <c r="M107" s="46">
        <v>41554.208333333336</v>
      </c>
      <c r="N107" s="46">
        <v>41572.208333333336</v>
      </c>
      <c r="O107" s="45" t="s">
        <v>2040</v>
      </c>
      <c r="P107" s="45" t="s">
        <v>2055</v>
      </c>
    </row>
    <row r="108" spans="1:16" ht="12" customHeight="1" x14ac:dyDescent="0.2">
      <c r="A108" s="45">
        <v>710</v>
      </c>
      <c r="B108" s="45" t="s">
        <v>1458</v>
      </c>
      <c r="C108" s="47" t="s">
        <v>1459</v>
      </c>
      <c r="D108" s="45">
        <v>4300</v>
      </c>
      <c r="E108" s="45">
        <v>6358</v>
      </c>
      <c r="F108" s="45" t="s">
        <v>20</v>
      </c>
      <c r="G108" s="48">
        <v>125</v>
      </c>
      <c r="H108" s="45" t="b">
        <v>1</v>
      </c>
      <c r="I108" s="45" t="s">
        <v>33</v>
      </c>
      <c r="J108" s="45" t="s">
        <v>2092</v>
      </c>
      <c r="K108" s="45">
        <v>147.86046511627907</v>
      </c>
      <c r="L108" s="45">
        <v>50.863999999999997</v>
      </c>
      <c r="M108" s="46">
        <v>43295.208333333328</v>
      </c>
      <c r="N108" s="46">
        <v>43302.208333333328</v>
      </c>
      <c r="O108" s="45" t="s">
        <v>2044</v>
      </c>
      <c r="P108" s="45" t="s">
        <v>2060</v>
      </c>
    </row>
    <row r="109" spans="1:16" ht="12" customHeight="1" x14ac:dyDescent="0.2">
      <c r="A109" s="45">
        <v>114</v>
      </c>
      <c r="B109" s="45" t="s">
        <v>278</v>
      </c>
      <c r="C109" s="47" t="s">
        <v>279</v>
      </c>
      <c r="D109" s="45">
        <v>1900</v>
      </c>
      <c r="E109" s="45">
        <v>13816</v>
      </c>
      <c r="F109" s="45" t="s">
        <v>20</v>
      </c>
      <c r="G109" s="48">
        <v>126</v>
      </c>
      <c r="H109" s="45" t="b">
        <v>1</v>
      </c>
      <c r="I109" s="45" t="s">
        <v>65</v>
      </c>
      <c r="J109" s="45" t="s">
        <v>2092</v>
      </c>
      <c r="K109" s="45">
        <v>727.15789473684208</v>
      </c>
      <c r="L109" s="45">
        <v>109.65079365079364</v>
      </c>
      <c r="M109" s="46">
        <v>43564.208333333328</v>
      </c>
      <c r="N109" s="46">
        <v>43565.208333333328</v>
      </c>
      <c r="O109" s="45" t="s">
        <v>2043</v>
      </c>
      <c r="P109" s="45" t="s">
        <v>2068</v>
      </c>
    </row>
    <row r="110" spans="1:16" ht="12" customHeight="1" x14ac:dyDescent="0.2">
      <c r="A110" s="45">
        <v>532</v>
      </c>
      <c r="B110" s="45" t="s">
        <v>1109</v>
      </c>
      <c r="C110" s="47" t="s">
        <v>1110</v>
      </c>
      <c r="D110" s="45">
        <v>1600</v>
      </c>
      <c r="E110" s="45">
        <v>8046</v>
      </c>
      <c r="F110" s="45" t="s">
        <v>20</v>
      </c>
      <c r="G110" s="48">
        <v>126</v>
      </c>
      <c r="H110" s="45" t="b">
        <v>0</v>
      </c>
      <c r="I110" s="45" t="s">
        <v>33</v>
      </c>
      <c r="J110" s="45" t="s">
        <v>2092</v>
      </c>
      <c r="K110" s="45">
        <v>502.87499999999994</v>
      </c>
      <c r="L110" s="45">
        <v>63.857142857142854</v>
      </c>
      <c r="M110" s="46">
        <v>43125.25</v>
      </c>
      <c r="N110" s="46">
        <v>43126.25</v>
      </c>
      <c r="O110" s="45" t="s">
        <v>2044</v>
      </c>
      <c r="P110" s="45" t="s">
        <v>2060</v>
      </c>
    </row>
    <row r="111" spans="1:16" ht="12" customHeight="1" x14ac:dyDescent="0.2">
      <c r="A111" s="45">
        <v>80</v>
      </c>
      <c r="B111" s="45" t="s">
        <v>209</v>
      </c>
      <c r="C111" s="47" t="s">
        <v>210</v>
      </c>
      <c r="D111" s="45">
        <v>1100</v>
      </c>
      <c r="E111" s="45">
        <v>7012</v>
      </c>
      <c r="F111" s="45" t="s">
        <v>20</v>
      </c>
      <c r="G111" s="48">
        <v>127</v>
      </c>
      <c r="H111" s="45" t="b">
        <v>0</v>
      </c>
      <c r="I111" s="45" t="s">
        <v>89</v>
      </c>
      <c r="J111" s="45" t="s">
        <v>2092</v>
      </c>
      <c r="K111" s="45">
        <v>637.4545454545455</v>
      </c>
      <c r="L111" s="45">
        <v>55.212598425196852</v>
      </c>
      <c r="M111" s="46">
        <v>42976.208333333328</v>
      </c>
      <c r="N111" s="46">
        <v>43006.208333333328</v>
      </c>
      <c r="O111" s="45" t="s">
        <v>2038</v>
      </c>
      <c r="P111" s="45" t="s">
        <v>2067</v>
      </c>
    </row>
    <row r="112" spans="1:16" ht="12" customHeight="1" x14ac:dyDescent="0.2">
      <c r="A112" s="45">
        <v>59</v>
      </c>
      <c r="B112" s="45" t="s">
        <v>166</v>
      </c>
      <c r="C112" s="47" t="s">
        <v>167</v>
      </c>
      <c r="D112" s="45">
        <v>1400</v>
      </c>
      <c r="E112" s="45">
        <v>3851</v>
      </c>
      <c r="F112" s="45" t="s">
        <v>20</v>
      </c>
      <c r="G112" s="48">
        <v>128</v>
      </c>
      <c r="H112" s="45" t="b">
        <v>1</v>
      </c>
      <c r="I112" s="45" t="s">
        <v>33</v>
      </c>
      <c r="J112" s="45" t="s">
        <v>2092</v>
      </c>
      <c r="K112" s="45">
        <v>275.07142857142861</v>
      </c>
      <c r="L112" s="45">
        <v>30.0859375</v>
      </c>
      <c r="M112" s="46">
        <v>42898.208333333328</v>
      </c>
      <c r="N112" s="46">
        <v>42913.208333333328</v>
      </c>
      <c r="O112" s="45" t="s">
        <v>2044</v>
      </c>
      <c r="P112" s="45" t="s">
        <v>2060</v>
      </c>
    </row>
    <row r="113" spans="1:16" ht="12" customHeight="1" x14ac:dyDescent="0.2">
      <c r="A113" s="45">
        <v>620</v>
      </c>
      <c r="B113" s="45" t="s">
        <v>1282</v>
      </c>
      <c r="C113" s="47" t="s">
        <v>1283</v>
      </c>
      <c r="D113" s="45">
        <v>4300</v>
      </c>
      <c r="E113" s="45">
        <v>11525</v>
      </c>
      <c r="F113" s="45" t="s">
        <v>20</v>
      </c>
      <c r="G113" s="48">
        <v>128</v>
      </c>
      <c r="H113" s="45" t="b">
        <v>0</v>
      </c>
      <c r="I113" s="45" t="s">
        <v>122</v>
      </c>
      <c r="J113" s="45" t="s">
        <v>2092</v>
      </c>
      <c r="K113" s="45">
        <v>268.02325581395348</v>
      </c>
      <c r="L113" s="45">
        <v>90.0390625</v>
      </c>
      <c r="M113" s="46">
        <v>42559.208333333328</v>
      </c>
      <c r="N113" s="46">
        <v>42563.208333333328</v>
      </c>
      <c r="O113" s="45" t="s">
        <v>2041</v>
      </c>
      <c r="P113" s="45" t="s">
        <v>2059</v>
      </c>
    </row>
    <row r="114" spans="1:16" ht="12" customHeight="1" x14ac:dyDescent="0.2">
      <c r="A114" s="45">
        <v>741</v>
      </c>
      <c r="B114" s="45" t="s">
        <v>628</v>
      </c>
      <c r="C114" s="47" t="s">
        <v>1519</v>
      </c>
      <c r="D114" s="45">
        <v>1200</v>
      </c>
      <c r="E114" s="45">
        <v>14150</v>
      </c>
      <c r="F114" s="45" t="s">
        <v>20</v>
      </c>
      <c r="G114" s="48">
        <v>130</v>
      </c>
      <c r="H114" s="45" t="b">
        <v>0</v>
      </c>
      <c r="I114" s="45" t="s">
        <v>33</v>
      </c>
      <c r="J114" s="45" t="s">
        <v>2092</v>
      </c>
      <c r="K114" s="45">
        <v>1179.1666666666665</v>
      </c>
      <c r="L114" s="45">
        <v>108.84615384615384</v>
      </c>
      <c r="M114" s="46">
        <v>40321.208333333336</v>
      </c>
      <c r="N114" s="46">
        <v>40322.208333333336</v>
      </c>
      <c r="O114" s="45" t="s">
        <v>2044</v>
      </c>
      <c r="P114" s="45" t="s">
        <v>2060</v>
      </c>
    </row>
    <row r="115" spans="1:16" ht="12" customHeight="1" x14ac:dyDescent="0.2">
      <c r="A115" s="45">
        <v>113</v>
      </c>
      <c r="B115" s="45" t="s">
        <v>276</v>
      </c>
      <c r="C115" s="47" t="s">
        <v>277</v>
      </c>
      <c r="D115" s="45">
        <v>3300</v>
      </c>
      <c r="E115" s="45">
        <v>12437</v>
      </c>
      <c r="F115" s="45" t="s">
        <v>20</v>
      </c>
      <c r="G115" s="48">
        <v>131</v>
      </c>
      <c r="H115" s="45" t="b">
        <v>0</v>
      </c>
      <c r="I115" s="45" t="s">
        <v>17</v>
      </c>
      <c r="J115" s="45" t="s">
        <v>2092</v>
      </c>
      <c r="K115" s="45">
        <v>376.87878787878788</v>
      </c>
      <c r="L115" s="45">
        <v>94.938931297709928</v>
      </c>
      <c r="M115" s="46">
        <v>42990.208333333328</v>
      </c>
      <c r="N115" s="46">
        <v>42997.208333333328</v>
      </c>
      <c r="O115" s="45" t="s">
        <v>2037</v>
      </c>
      <c r="P115" s="45" t="s">
        <v>2053</v>
      </c>
    </row>
    <row r="116" spans="1:16" ht="12" customHeight="1" x14ac:dyDescent="0.2">
      <c r="A116" s="45">
        <v>376</v>
      </c>
      <c r="B116" s="45" t="s">
        <v>804</v>
      </c>
      <c r="C116" s="47" t="s">
        <v>805</v>
      </c>
      <c r="D116" s="45">
        <v>3400</v>
      </c>
      <c r="E116" s="45">
        <v>12275</v>
      </c>
      <c r="F116" s="45" t="s">
        <v>20</v>
      </c>
      <c r="G116" s="48">
        <v>131</v>
      </c>
      <c r="H116" s="45" t="b">
        <v>0</v>
      </c>
      <c r="I116" s="45" t="s">
        <v>23</v>
      </c>
      <c r="J116" s="45" t="s">
        <v>2092</v>
      </c>
      <c r="K116" s="45">
        <v>361.02941176470591</v>
      </c>
      <c r="L116" s="45">
        <v>93.702290076335885</v>
      </c>
      <c r="M116" s="46">
        <v>41826.208333333336</v>
      </c>
      <c r="N116" s="46">
        <v>41832.208333333336</v>
      </c>
      <c r="O116" s="45" t="s">
        <v>2040</v>
      </c>
      <c r="P116" s="45" t="s">
        <v>2062</v>
      </c>
    </row>
    <row r="117" spans="1:16" ht="12" customHeight="1" x14ac:dyDescent="0.2">
      <c r="A117" s="45">
        <v>842</v>
      </c>
      <c r="B117" s="45" t="s">
        <v>1717</v>
      </c>
      <c r="C117" s="47" t="s">
        <v>1718</v>
      </c>
      <c r="D117" s="45">
        <v>1500</v>
      </c>
      <c r="E117" s="45">
        <v>8447</v>
      </c>
      <c r="F117" s="45" t="s">
        <v>20</v>
      </c>
      <c r="G117" s="48">
        <v>132</v>
      </c>
      <c r="H117" s="45" t="b">
        <v>0</v>
      </c>
      <c r="I117" s="45" t="s">
        <v>65</v>
      </c>
      <c r="J117" s="45" t="s">
        <v>2092</v>
      </c>
      <c r="K117" s="45">
        <v>563.13333333333333</v>
      </c>
      <c r="L117" s="45">
        <v>63.992424242424242</v>
      </c>
      <c r="M117" s="46">
        <v>43266.208333333328</v>
      </c>
      <c r="N117" s="46">
        <v>43269.208333333328</v>
      </c>
      <c r="O117" s="45" t="s">
        <v>2043</v>
      </c>
      <c r="P117" s="45" t="s">
        <v>2068</v>
      </c>
    </row>
    <row r="118" spans="1:16" ht="12" customHeight="1" x14ac:dyDescent="0.2">
      <c r="A118" s="45">
        <v>992</v>
      </c>
      <c r="B118" s="45" t="s">
        <v>2011</v>
      </c>
      <c r="C118" s="47" t="s">
        <v>2012</v>
      </c>
      <c r="D118" s="45">
        <v>3100</v>
      </c>
      <c r="E118" s="45">
        <v>13223</v>
      </c>
      <c r="F118" s="45" t="s">
        <v>20</v>
      </c>
      <c r="G118" s="48">
        <v>132</v>
      </c>
      <c r="H118" s="45" t="b">
        <v>1</v>
      </c>
      <c r="I118" s="45" t="s">
        <v>53</v>
      </c>
      <c r="J118" s="45" t="s">
        <v>2092</v>
      </c>
      <c r="K118" s="45">
        <v>426.54838709677421</v>
      </c>
      <c r="L118" s="45">
        <v>100.17424242424242</v>
      </c>
      <c r="M118" s="46">
        <v>43227.208333333328</v>
      </c>
      <c r="N118" s="46">
        <v>43241.208333333328</v>
      </c>
      <c r="O118" s="45" t="s">
        <v>2036</v>
      </c>
      <c r="P118" s="45" t="s">
        <v>2050</v>
      </c>
    </row>
    <row r="119" spans="1:16" ht="12" customHeight="1" x14ac:dyDescent="0.2">
      <c r="A119" s="45">
        <v>314</v>
      </c>
      <c r="B119" s="45" t="s">
        <v>680</v>
      </c>
      <c r="C119" s="47" t="s">
        <v>681</v>
      </c>
      <c r="D119" s="45">
        <v>1400</v>
      </c>
      <c r="E119" s="45">
        <v>4126</v>
      </c>
      <c r="F119" s="45" t="s">
        <v>20</v>
      </c>
      <c r="G119" s="48">
        <v>133</v>
      </c>
      <c r="H119" s="45" t="b">
        <v>1</v>
      </c>
      <c r="I119" s="45" t="s">
        <v>42</v>
      </c>
      <c r="J119" s="45" t="s">
        <v>2092</v>
      </c>
      <c r="K119" s="45">
        <v>294.71428571428572</v>
      </c>
      <c r="L119" s="45">
        <v>31.022556390977442</v>
      </c>
      <c r="M119" s="46">
        <v>43536.208333333328</v>
      </c>
      <c r="N119" s="46">
        <v>43541.208333333328</v>
      </c>
      <c r="O119" s="45" t="s">
        <v>2036</v>
      </c>
      <c r="P119" s="45" t="s">
        <v>2049</v>
      </c>
    </row>
    <row r="120" spans="1:16" ht="12" customHeight="1" x14ac:dyDescent="0.2">
      <c r="A120" s="45">
        <v>816</v>
      </c>
      <c r="B120" s="45" t="s">
        <v>1666</v>
      </c>
      <c r="C120" s="47" t="s">
        <v>1667</v>
      </c>
      <c r="D120" s="45">
        <v>2300</v>
      </c>
      <c r="E120" s="45">
        <v>14150</v>
      </c>
      <c r="F120" s="45" t="s">
        <v>20</v>
      </c>
      <c r="G120" s="48">
        <v>133</v>
      </c>
      <c r="H120" s="45" t="b">
        <v>1</v>
      </c>
      <c r="I120" s="45" t="s">
        <v>33</v>
      </c>
      <c r="J120" s="45" t="s">
        <v>2092</v>
      </c>
      <c r="K120" s="45">
        <v>615.21739130434787</v>
      </c>
      <c r="L120" s="45">
        <v>106.39097744360902</v>
      </c>
      <c r="M120" s="46">
        <v>41680.25</v>
      </c>
      <c r="N120" s="46">
        <v>41682.25</v>
      </c>
      <c r="O120" s="45" t="s">
        <v>2044</v>
      </c>
      <c r="P120" s="45" t="s">
        <v>2060</v>
      </c>
    </row>
    <row r="121" spans="1:16" ht="12" customHeight="1" x14ac:dyDescent="0.2">
      <c r="A121" s="45">
        <v>38</v>
      </c>
      <c r="B121" s="45" t="s">
        <v>120</v>
      </c>
      <c r="C121" s="47" t="s">
        <v>121</v>
      </c>
      <c r="D121" s="45">
        <v>3100</v>
      </c>
      <c r="E121" s="45">
        <v>10085</v>
      </c>
      <c r="F121" s="45" t="s">
        <v>20</v>
      </c>
      <c r="G121" s="48">
        <v>134</v>
      </c>
      <c r="H121" s="45" t="b">
        <v>0</v>
      </c>
      <c r="I121" s="45" t="s">
        <v>122</v>
      </c>
      <c r="J121" s="45" t="s">
        <v>2092</v>
      </c>
      <c r="K121" s="45">
        <v>325.32258064516128</v>
      </c>
      <c r="L121" s="45">
        <v>75.261194029850742</v>
      </c>
      <c r="M121" s="46">
        <v>40469.208333333336</v>
      </c>
      <c r="N121" s="46">
        <v>40474.208333333336</v>
      </c>
      <c r="O121" s="45" t="s">
        <v>2041</v>
      </c>
      <c r="P121" s="45" t="s">
        <v>2059</v>
      </c>
    </row>
    <row r="122" spans="1:16" ht="12" customHeight="1" x14ac:dyDescent="0.2">
      <c r="A122" s="45">
        <v>412</v>
      </c>
      <c r="B122" s="45" t="s">
        <v>874</v>
      </c>
      <c r="C122" s="47" t="s">
        <v>875</v>
      </c>
      <c r="D122" s="45">
        <v>2100</v>
      </c>
      <c r="E122" s="45">
        <v>14046</v>
      </c>
      <c r="F122" s="45" t="s">
        <v>20</v>
      </c>
      <c r="G122" s="48">
        <v>134</v>
      </c>
      <c r="H122" s="45" t="b">
        <v>0</v>
      </c>
      <c r="I122" s="45" t="s">
        <v>119</v>
      </c>
      <c r="J122" s="45" t="s">
        <v>2092</v>
      </c>
      <c r="K122" s="45">
        <v>668.85714285714289</v>
      </c>
      <c r="L122" s="45">
        <v>104.82089552238806</v>
      </c>
      <c r="M122" s="46">
        <v>41642.25</v>
      </c>
      <c r="N122" s="46">
        <v>41652.25</v>
      </c>
      <c r="O122" s="45" t="s">
        <v>2042</v>
      </c>
      <c r="P122" s="45" t="s">
        <v>2052</v>
      </c>
    </row>
    <row r="123" spans="1:16" ht="12" customHeight="1" x14ac:dyDescent="0.2">
      <c r="A123" s="45">
        <v>708</v>
      </c>
      <c r="B123" s="45" t="s">
        <v>1454</v>
      </c>
      <c r="C123" s="47" t="s">
        <v>1455</v>
      </c>
      <c r="D123" s="45">
        <v>1700</v>
      </c>
      <c r="E123" s="45">
        <v>12020</v>
      </c>
      <c r="F123" s="45" t="s">
        <v>20</v>
      </c>
      <c r="G123" s="48">
        <v>137</v>
      </c>
      <c r="H123" s="45" t="b">
        <v>0</v>
      </c>
      <c r="I123" s="45" t="s">
        <v>33</v>
      </c>
      <c r="J123" s="45" t="s">
        <v>2092</v>
      </c>
      <c r="K123" s="45">
        <v>707.05882352941171</v>
      </c>
      <c r="L123" s="45">
        <v>87.737226277372258</v>
      </c>
      <c r="M123" s="46">
        <v>42877.208333333328</v>
      </c>
      <c r="N123" s="46">
        <v>42887.208333333328</v>
      </c>
      <c r="O123" s="45" t="s">
        <v>2044</v>
      </c>
      <c r="P123" s="45" t="s">
        <v>2060</v>
      </c>
    </row>
    <row r="124" spans="1:16" ht="12" customHeight="1" x14ac:dyDescent="0.2">
      <c r="A124" s="45">
        <v>753</v>
      </c>
      <c r="B124" s="45" t="s">
        <v>1542</v>
      </c>
      <c r="C124" s="47" t="s">
        <v>1543</v>
      </c>
      <c r="D124" s="45">
        <v>4700</v>
      </c>
      <c r="E124" s="45">
        <v>12065</v>
      </c>
      <c r="F124" s="45" t="s">
        <v>20</v>
      </c>
      <c r="G124" s="48">
        <v>137</v>
      </c>
      <c r="H124" s="45" t="b">
        <v>0</v>
      </c>
      <c r="I124" s="45" t="s">
        <v>122</v>
      </c>
      <c r="J124" s="45" t="s">
        <v>2092</v>
      </c>
      <c r="K124" s="45">
        <v>256.70212765957444</v>
      </c>
      <c r="L124" s="45">
        <v>88.065693430656935</v>
      </c>
      <c r="M124" s="46">
        <v>40321.208333333336</v>
      </c>
      <c r="N124" s="46">
        <v>40336.208333333336</v>
      </c>
      <c r="O124" s="45" t="s">
        <v>2041</v>
      </c>
      <c r="P124" s="45" t="s">
        <v>2059</v>
      </c>
    </row>
    <row r="125" spans="1:16" ht="12" customHeight="1" x14ac:dyDescent="0.2">
      <c r="A125" s="45">
        <v>222</v>
      </c>
      <c r="B125" s="45" t="s">
        <v>497</v>
      </c>
      <c r="C125" s="47" t="s">
        <v>498</v>
      </c>
      <c r="D125" s="45">
        <v>4800</v>
      </c>
      <c r="E125" s="45">
        <v>6623</v>
      </c>
      <c r="F125" s="45" t="s">
        <v>20</v>
      </c>
      <c r="G125" s="48">
        <v>138</v>
      </c>
      <c r="H125" s="45" t="b">
        <v>0</v>
      </c>
      <c r="I125" s="45" t="s">
        <v>122</v>
      </c>
      <c r="J125" s="45" t="s">
        <v>2092</v>
      </c>
      <c r="K125" s="45">
        <v>137.97916666666669</v>
      </c>
      <c r="L125" s="45">
        <v>47.992753623188406</v>
      </c>
      <c r="M125" s="46">
        <v>41914.208333333336</v>
      </c>
      <c r="N125" s="46">
        <v>41915.208333333336</v>
      </c>
      <c r="O125" s="45" t="s">
        <v>2041</v>
      </c>
      <c r="P125" s="45" t="s">
        <v>2059</v>
      </c>
    </row>
    <row r="126" spans="1:16" ht="12" customHeight="1" x14ac:dyDescent="0.2">
      <c r="A126" s="45">
        <v>259</v>
      </c>
      <c r="B126" s="45" t="s">
        <v>570</v>
      </c>
      <c r="C126" s="47" t="s">
        <v>571</v>
      </c>
      <c r="D126" s="45">
        <v>1800</v>
      </c>
      <c r="E126" s="45">
        <v>10755</v>
      </c>
      <c r="F126" s="45" t="s">
        <v>20</v>
      </c>
      <c r="G126" s="48">
        <v>138</v>
      </c>
      <c r="H126" s="45" t="b">
        <v>0</v>
      </c>
      <c r="I126" s="45" t="s">
        <v>122</v>
      </c>
      <c r="J126" s="45" t="s">
        <v>2092</v>
      </c>
      <c r="K126" s="45">
        <v>597.5</v>
      </c>
      <c r="L126" s="45">
        <v>77.934782608695656</v>
      </c>
      <c r="M126" s="46">
        <v>41251.25</v>
      </c>
      <c r="N126" s="46">
        <v>41270.25</v>
      </c>
      <c r="O126" s="45" t="s">
        <v>2041</v>
      </c>
      <c r="P126" s="45" t="s">
        <v>2059</v>
      </c>
    </row>
    <row r="127" spans="1:16" ht="12" customHeight="1" x14ac:dyDescent="0.2">
      <c r="A127" s="45">
        <v>467</v>
      </c>
      <c r="B127" s="45" t="s">
        <v>982</v>
      </c>
      <c r="C127" s="47" t="s">
        <v>983</v>
      </c>
      <c r="D127" s="45">
        <v>1400</v>
      </c>
      <c r="E127" s="45">
        <v>8053</v>
      </c>
      <c r="F127" s="45" t="s">
        <v>20</v>
      </c>
      <c r="G127" s="48">
        <v>139</v>
      </c>
      <c r="H127" s="45" t="b">
        <v>1</v>
      </c>
      <c r="I127" s="45" t="s">
        <v>28</v>
      </c>
      <c r="J127" s="45" t="s">
        <v>2092</v>
      </c>
      <c r="K127" s="45">
        <v>575.21428571428578</v>
      </c>
      <c r="L127" s="45">
        <v>57.935251798561154</v>
      </c>
      <c r="M127" s="46">
        <v>42331.25</v>
      </c>
      <c r="N127" s="46">
        <v>42338.25</v>
      </c>
      <c r="O127" s="45" t="s">
        <v>2043</v>
      </c>
      <c r="P127" s="45" t="s">
        <v>2069</v>
      </c>
    </row>
    <row r="128" spans="1:16" ht="12" customHeight="1" x14ac:dyDescent="0.2">
      <c r="A128" s="45">
        <v>744</v>
      </c>
      <c r="B128" s="45" t="s">
        <v>1524</v>
      </c>
      <c r="C128" s="47" t="s">
        <v>1525</v>
      </c>
      <c r="D128" s="45">
        <v>2000</v>
      </c>
      <c r="E128" s="45">
        <v>14240</v>
      </c>
      <c r="F128" s="45" t="s">
        <v>20</v>
      </c>
      <c r="G128" s="48">
        <v>140</v>
      </c>
      <c r="H128" s="45" t="b">
        <v>1</v>
      </c>
      <c r="I128" s="45" t="s">
        <v>33</v>
      </c>
      <c r="J128" s="45" t="s">
        <v>2092</v>
      </c>
      <c r="K128" s="45">
        <v>712</v>
      </c>
      <c r="L128" s="45">
        <v>101.71428571428571</v>
      </c>
      <c r="M128" s="46">
        <v>43322.208333333328</v>
      </c>
      <c r="N128" s="46">
        <v>43324.208333333328</v>
      </c>
      <c r="O128" s="45" t="s">
        <v>2044</v>
      </c>
      <c r="P128" s="45" t="s">
        <v>2060</v>
      </c>
    </row>
    <row r="129" spans="1:16" ht="12" customHeight="1" x14ac:dyDescent="0.2">
      <c r="A129" s="45">
        <v>976</v>
      </c>
      <c r="B129" s="45" t="s">
        <v>1981</v>
      </c>
      <c r="C129" s="47" t="s">
        <v>1982</v>
      </c>
      <c r="D129" s="45">
        <v>4000</v>
      </c>
      <c r="E129" s="45">
        <v>12886</v>
      </c>
      <c r="F129" s="45" t="s">
        <v>20</v>
      </c>
      <c r="G129" s="48">
        <v>140</v>
      </c>
      <c r="H129" s="45" t="b">
        <v>1</v>
      </c>
      <c r="I129" s="45" t="s">
        <v>33</v>
      </c>
      <c r="J129" s="45" t="s">
        <v>2092</v>
      </c>
      <c r="K129" s="45">
        <v>322.14999999999998</v>
      </c>
      <c r="L129" s="45">
        <v>92.042857142857144</v>
      </c>
      <c r="M129" s="46">
        <v>40571.25</v>
      </c>
      <c r="N129" s="46">
        <v>40577.25</v>
      </c>
      <c r="O129" s="45" t="s">
        <v>2044</v>
      </c>
      <c r="P129" s="45" t="s">
        <v>2060</v>
      </c>
    </row>
    <row r="130" spans="1:16" ht="12" customHeight="1" x14ac:dyDescent="0.2">
      <c r="A130" s="45">
        <v>23</v>
      </c>
      <c r="B130" s="45" t="s">
        <v>83</v>
      </c>
      <c r="C130" s="47" t="s">
        <v>84</v>
      </c>
      <c r="D130" s="45">
        <v>4500</v>
      </c>
      <c r="E130" s="45">
        <v>14942</v>
      </c>
      <c r="F130" s="45" t="s">
        <v>20</v>
      </c>
      <c r="G130" s="48">
        <v>142</v>
      </c>
      <c r="H130" s="45" t="b">
        <v>0</v>
      </c>
      <c r="I130" s="45" t="s">
        <v>42</v>
      </c>
      <c r="J130" s="45" t="s">
        <v>2092</v>
      </c>
      <c r="K130" s="45">
        <v>332.04444444444448</v>
      </c>
      <c r="L130" s="45">
        <v>105.22535211267606</v>
      </c>
      <c r="M130" s="46">
        <v>43510.25</v>
      </c>
      <c r="N130" s="46">
        <v>43563.208333333328</v>
      </c>
      <c r="O130" s="45" t="s">
        <v>2036</v>
      </c>
      <c r="P130" s="45" t="s">
        <v>2049</v>
      </c>
    </row>
    <row r="131" spans="1:16" ht="12" customHeight="1" x14ac:dyDescent="0.2">
      <c r="A131" s="45">
        <v>304</v>
      </c>
      <c r="B131" s="45" t="s">
        <v>660</v>
      </c>
      <c r="C131" s="47" t="s">
        <v>661</v>
      </c>
      <c r="D131" s="45">
        <v>2100</v>
      </c>
      <c r="E131" s="45">
        <v>11469</v>
      </c>
      <c r="F131" s="45" t="s">
        <v>20</v>
      </c>
      <c r="G131" s="48">
        <v>142</v>
      </c>
      <c r="H131" s="45" t="b">
        <v>0</v>
      </c>
      <c r="I131" s="45" t="s">
        <v>42</v>
      </c>
      <c r="J131" s="45" t="s">
        <v>2092</v>
      </c>
      <c r="K131" s="45">
        <v>546.14285714285722</v>
      </c>
      <c r="L131" s="45">
        <v>80.767605633802816</v>
      </c>
      <c r="M131" s="46">
        <v>42589.208333333328</v>
      </c>
      <c r="N131" s="46">
        <v>42630.208333333328</v>
      </c>
      <c r="O131" s="45" t="s">
        <v>2036</v>
      </c>
      <c r="P131" s="45" t="s">
        <v>2049</v>
      </c>
    </row>
    <row r="132" spans="1:16" ht="12" customHeight="1" x14ac:dyDescent="0.2">
      <c r="A132" s="45">
        <v>474</v>
      </c>
      <c r="B132" s="45" t="s">
        <v>995</v>
      </c>
      <c r="C132" s="47" t="s">
        <v>996</v>
      </c>
      <c r="D132" s="45">
        <v>4000</v>
      </c>
      <c r="E132" s="45">
        <v>14606</v>
      </c>
      <c r="F132" s="45" t="s">
        <v>20</v>
      </c>
      <c r="G132" s="48">
        <v>142</v>
      </c>
      <c r="H132" s="45" t="b">
        <v>0</v>
      </c>
      <c r="I132" s="45" t="s">
        <v>269</v>
      </c>
      <c r="J132" s="45" t="s">
        <v>2092</v>
      </c>
      <c r="K132" s="45">
        <v>365.15</v>
      </c>
      <c r="L132" s="45">
        <v>102.85915492957747</v>
      </c>
      <c r="M132" s="46">
        <v>41989.25</v>
      </c>
      <c r="N132" s="46">
        <v>41990.25</v>
      </c>
      <c r="O132" s="45" t="s">
        <v>2036</v>
      </c>
      <c r="P132" s="45" t="s">
        <v>2065</v>
      </c>
    </row>
    <row r="133" spans="1:16" ht="12" customHeight="1" x14ac:dyDescent="0.2">
      <c r="A133" s="45">
        <v>490</v>
      </c>
      <c r="B133" s="45" t="s">
        <v>1027</v>
      </c>
      <c r="C133" s="47" t="s">
        <v>1028</v>
      </c>
      <c r="D133" s="45">
        <v>2400</v>
      </c>
      <c r="E133" s="45">
        <v>4596</v>
      </c>
      <c r="F133" s="45" t="s">
        <v>20</v>
      </c>
      <c r="G133" s="48">
        <v>144</v>
      </c>
      <c r="H133" s="45" t="b">
        <v>0</v>
      </c>
      <c r="I133" s="45" t="s">
        <v>1029</v>
      </c>
      <c r="J133" s="45" t="s">
        <v>2092</v>
      </c>
      <c r="K133" s="45">
        <v>191.5</v>
      </c>
      <c r="L133" s="45">
        <v>31.916666666666668</v>
      </c>
      <c r="M133" s="46">
        <v>43786.25</v>
      </c>
      <c r="N133" s="46">
        <v>43793.25</v>
      </c>
      <c r="O133" s="45" t="s">
        <v>2039</v>
      </c>
      <c r="P133" s="45" t="s">
        <v>2048</v>
      </c>
    </row>
    <row r="134" spans="1:16" ht="12" customHeight="1" x14ac:dyDescent="0.2">
      <c r="A134" s="45">
        <v>574</v>
      </c>
      <c r="B134" s="45" t="s">
        <v>1192</v>
      </c>
      <c r="C134" s="47" t="s">
        <v>1193</v>
      </c>
      <c r="D134" s="45">
        <v>2700</v>
      </c>
      <c r="E134" s="45">
        <v>9967</v>
      </c>
      <c r="F134" s="45" t="s">
        <v>20</v>
      </c>
      <c r="G134" s="48">
        <v>144</v>
      </c>
      <c r="H134" s="45" t="b">
        <v>1</v>
      </c>
      <c r="I134" s="45" t="s">
        <v>17</v>
      </c>
      <c r="J134" s="45" t="s">
        <v>2092</v>
      </c>
      <c r="K134" s="45">
        <v>369.14814814814815</v>
      </c>
      <c r="L134" s="45">
        <v>69.215277777777771</v>
      </c>
      <c r="M134" s="46">
        <v>43806.25</v>
      </c>
      <c r="N134" s="46">
        <v>43816.25</v>
      </c>
      <c r="O134" s="45" t="s">
        <v>2037</v>
      </c>
      <c r="P134" s="45" t="s">
        <v>2053</v>
      </c>
    </row>
    <row r="135" spans="1:16" ht="12" customHeight="1" x14ac:dyDescent="0.2">
      <c r="A135" s="45">
        <v>723</v>
      </c>
      <c r="B135" s="45" t="s">
        <v>1484</v>
      </c>
      <c r="C135" s="47" t="s">
        <v>1485</v>
      </c>
      <c r="D135" s="45">
        <v>4900</v>
      </c>
      <c r="E135" s="45">
        <v>13250</v>
      </c>
      <c r="F135" s="45" t="s">
        <v>20</v>
      </c>
      <c r="G135" s="48">
        <v>144</v>
      </c>
      <c r="H135" s="45" t="b">
        <v>0</v>
      </c>
      <c r="I135" s="45" t="s">
        <v>33</v>
      </c>
      <c r="J135" s="45" t="s">
        <v>2092</v>
      </c>
      <c r="K135" s="45">
        <v>270.40816326530609</v>
      </c>
      <c r="L135" s="45">
        <v>92.013888888888886</v>
      </c>
      <c r="M135" s="46">
        <v>42431.25</v>
      </c>
      <c r="N135" s="46">
        <v>42452.208333333328</v>
      </c>
      <c r="O135" s="45" t="s">
        <v>2044</v>
      </c>
      <c r="P135" s="45" t="s">
        <v>2060</v>
      </c>
    </row>
    <row r="136" spans="1:16" ht="12" customHeight="1" x14ac:dyDescent="0.2">
      <c r="A136" s="45">
        <v>932</v>
      </c>
      <c r="B136" s="45" t="s">
        <v>1896</v>
      </c>
      <c r="C136" s="47" t="s">
        <v>1897</v>
      </c>
      <c r="D136" s="45">
        <v>2300</v>
      </c>
      <c r="E136" s="45">
        <v>4883</v>
      </c>
      <c r="F136" s="45" t="s">
        <v>20</v>
      </c>
      <c r="G136" s="48">
        <v>144</v>
      </c>
      <c r="H136" s="45" t="b">
        <v>0</v>
      </c>
      <c r="I136" s="45" t="s">
        <v>23</v>
      </c>
      <c r="J136" s="45" t="s">
        <v>2092</v>
      </c>
      <c r="K136" s="45">
        <v>212.30434782608697</v>
      </c>
      <c r="L136" s="45">
        <v>33.909722222222221</v>
      </c>
      <c r="M136" s="46">
        <v>41709.208333333336</v>
      </c>
      <c r="N136" s="46">
        <v>41712.208333333336</v>
      </c>
      <c r="O136" s="45" t="s">
        <v>2040</v>
      </c>
      <c r="P136" s="45" t="s">
        <v>2062</v>
      </c>
    </row>
    <row r="137" spans="1:16" ht="12" customHeight="1" x14ac:dyDescent="0.2">
      <c r="A137" s="45">
        <v>167</v>
      </c>
      <c r="B137" s="45" t="s">
        <v>386</v>
      </c>
      <c r="C137" s="47" t="s">
        <v>387</v>
      </c>
      <c r="D137" s="45">
        <v>2600</v>
      </c>
      <c r="E137" s="45">
        <v>10804</v>
      </c>
      <c r="F137" s="45" t="s">
        <v>20</v>
      </c>
      <c r="G137" s="48">
        <v>146</v>
      </c>
      <c r="H137" s="45" t="b">
        <v>0</v>
      </c>
      <c r="I137" s="45" t="s">
        <v>33</v>
      </c>
      <c r="J137" s="45" t="s">
        <v>2092</v>
      </c>
      <c r="K137" s="45">
        <v>415.53846153846149</v>
      </c>
      <c r="L137" s="45">
        <v>74</v>
      </c>
      <c r="M137" s="46">
        <v>41435.208333333336</v>
      </c>
      <c r="N137" s="46">
        <v>41445.208333333336</v>
      </c>
      <c r="O137" s="45" t="s">
        <v>2044</v>
      </c>
      <c r="P137" s="45" t="s">
        <v>2060</v>
      </c>
    </row>
    <row r="138" spans="1:16" ht="12" customHeight="1" x14ac:dyDescent="0.2">
      <c r="A138" s="45">
        <v>106</v>
      </c>
      <c r="B138" s="45" t="s">
        <v>261</v>
      </c>
      <c r="C138" s="47" t="s">
        <v>262</v>
      </c>
      <c r="D138" s="45">
        <v>3900</v>
      </c>
      <c r="E138" s="45">
        <v>14006</v>
      </c>
      <c r="F138" s="45" t="s">
        <v>20</v>
      </c>
      <c r="G138" s="48">
        <v>147</v>
      </c>
      <c r="H138" s="45" t="b">
        <v>0</v>
      </c>
      <c r="I138" s="45" t="s">
        <v>33</v>
      </c>
      <c r="J138" s="45" t="s">
        <v>2092</v>
      </c>
      <c r="K138" s="45">
        <v>359.12820512820514</v>
      </c>
      <c r="L138" s="45">
        <v>95.278911564625844</v>
      </c>
      <c r="M138" s="46">
        <v>43716.208333333328</v>
      </c>
      <c r="N138" s="46">
        <v>43721.208333333328</v>
      </c>
      <c r="O138" s="45" t="s">
        <v>2044</v>
      </c>
      <c r="P138" s="45" t="s">
        <v>2060</v>
      </c>
    </row>
    <row r="139" spans="1:16" ht="12" customHeight="1" x14ac:dyDescent="0.2">
      <c r="A139" s="45">
        <v>683</v>
      </c>
      <c r="B139" s="45" t="s">
        <v>1405</v>
      </c>
      <c r="C139" s="47" t="s">
        <v>1406</v>
      </c>
      <c r="D139" s="45">
        <v>2300</v>
      </c>
      <c r="E139" s="45">
        <v>8244</v>
      </c>
      <c r="F139" s="45" t="s">
        <v>20</v>
      </c>
      <c r="G139" s="48">
        <v>147</v>
      </c>
      <c r="H139" s="45" t="b">
        <v>0</v>
      </c>
      <c r="I139" s="45" t="s">
        <v>33</v>
      </c>
      <c r="J139" s="45" t="s">
        <v>2092</v>
      </c>
      <c r="K139" s="45">
        <v>358.43478260869563</v>
      </c>
      <c r="L139" s="45">
        <v>56.081632653061227</v>
      </c>
      <c r="M139" s="46">
        <v>43359.208333333328</v>
      </c>
      <c r="N139" s="46">
        <v>43361.208333333328</v>
      </c>
      <c r="O139" s="45" t="s">
        <v>2044</v>
      </c>
      <c r="P139" s="45" t="s">
        <v>2060</v>
      </c>
    </row>
    <row r="140" spans="1:16" ht="12" customHeight="1" x14ac:dyDescent="0.2">
      <c r="A140" s="45">
        <v>756</v>
      </c>
      <c r="B140" s="45" t="s">
        <v>1548</v>
      </c>
      <c r="C140" s="47" t="s">
        <v>1549</v>
      </c>
      <c r="D140" s="45">
        <v>1300</v>
      </c>
      <c r="E140" s="45">
        <v>10037</v>
      </c>
      <c r="F140" s="45" t="s">
        <v>20</v>
      </c>
      <c r="G140" s="48">
        <v>148</v>
      </c>
      <c r="H140" s="45" t="b">
        <v>0</v>
      </c>
      <c r="I140" s="45" t="s">
        <v>33</v>
      </c>
      <c r="J140" s="45" t="s">
        <v>2092</v>
      </c>
      <c r="K140" s="45">
        <v>772.07692307692309</v>
      </c>
      <c r="L140" s="45">
        <v>67.817567567567565</v>
      </c>
      <c r="M140" s="46">
        <v>42024.25</v>
      </c>
      <c r="N140" s="46">
        <v>42030.25</v>
      </c>
      <c r="O140" s="45" t="s">
        <v>2044</v>
      </c>
      <c r="P140" s="45" t="s">
        <v>2060</v>
      </c>
    </row>
    <row r="141" spans="1:16" ht="12" customHeight="1" x14ac:dyDescent="0.2">
      <c r="A141" s="45">
        <v>764</v>
      </c>
      <c r="B141" s="45" t="s">
        <v>1563</v>
      </c>
      <c r="C141" s="47" t="s">
        <v>1564</v>
      </c>
      <c r="D141" s="45">
        <v>1100</v>
      </c>
      <c r="E141" s="45">
        <v>8010</v>
      </c>
      <c r="F141" s="45" t="s">
        <v>20</v>
      </c>
      <c r="G141" s="48">
        <v>148</v>
      </c>
      <c r="H141" s="45" t="b">
        <v>0</v>
      </c>
      <c r="I141" s="45" t="s">
        <v>23</v>
      </c>
      <c r="J141" s="45" t="s">
        <v>2092</v>
      </c>
      <c r="K141" s="45">
        <v>728.18181818181824</v>
      </c>
      <c r="L141" s="45">
        <v>54.121621621621621</v>
      </c>
      <c r="M141" s="46">
        <v>40676.208333333336</v>
      </c>
      <c r="N141" s="46">
        <v>40684.208333333336</v>
      </c>
      <c r="O141" s="45" t="s">
        <v>2040</v>
      </c>
      <c r="P141" s="45" t="s">
        <v>2062</v>
      </c>
    </row>
    <row r="142" spans="1:16" ht="12" customHeight="1" x14ac:dyDescent="0.2">
      <c r="A142" s="45">
        <v>47</v>
      </c>
      <c r="B142" s="45" t="s">
        <v>140</v>
      </c>
      <c r="C142" s="47" t="s">
        <v>141</v>
      </c>
      <c r="D142" s="45">
        <v>1500</v>
      </c>
      <c r="E142" s="45">
        <v>7129</v>
      </c>
      <c r="F142" s="45" t="s">
        <v>20</v>
      </c>
      <c r="G142" s="48">
        <v>149</v>
      </c>
      <c r="H142" s="45" t="b">
        <v>0</v>
      </c>
      <c r="I142" s="45" t="s">
        <v>33</v>
      </c>
      <c r="J142" s="45" t="s">
        <v>2092</v>
      </c>
      <c r="K142" s="45">
        <v>475.26666666666665</v>
      </c>
      <c r="L142" s="45">
        <v>47.845637583892618</v>
      </c>
      <c r="M142" s="46">
        <v>41727.208333333336</v>
      </c>
      <c r="N142" s="46">
        <v>41757.208333333336</v>
      </c>
      <c r="O142" s="45" t="s">
        <v>2044</v>
      </c>
      <c r="P142" s="45" t="s">
        <v>2060</v>
      </c>
    </row>
    <row r="143" spans="1:16" ht="12" customHeight="1" x14ac:dyDescent="0.2">
      <c r="A143" s="45">
        <v>768</v>
      </c>
      <c r="B143" s="45" t="s">
        <v>1571</v>
      </c>
      <c r="C143" s="47" t="s">
        <v>1572</v>
      </c>
      <c r="D143" s="45">
        <v>4800</v>
      </c>
      <c r="E143" s="45">
        <v>11088</v>
      </c>
      <c r="F143" s="45" t="s">
        <v>20</v>
      </c>
      <c r="G143" s="48">
        <v>150</v>
      </c>
      <c r="H143" s="45" t="b">
        <v>0</v>
      </c>
      <c r="I143" s="45" t="s">
        <v>33</v>
      </c>
      <c r="J143" s="45" t="s">
        <v>2092</v>
      </c>
      <c r="K143" s="45">
        <v>231</v>
      </c>
      <c r="L143" s="45">
        <v>73.92</v>
      </c>
      <c r="M143" s="46">
        <v>41619.25</v>
      </c>
      <c r="N143" s="46">
        <v>41634.25</v>
      </c>
      <c r="O143" s="45" t="s">
        <v>2044</v>
      </c>
      <c r="P143" s="45" t="s">
        <v>2060</v>
      </c>
    </row>
    <row r="144" spans="1:16" ht="12" customHeight="1" x14ac:dyDescent="0.2">
      <c r="A144" s="45">
        <v>864</v>
      </c>
      <c r="B144" s="45" t="s">
        <v>1760</v>
      </c>
      <c r="C144" s="47" t="s">
        <v>1761</v>
      </c>
      <c r="D144" s="45">
        <v>4200</v>
      </c>
      <c r="E144" s="45">
        <v>14577</v>
      </c>
      <c r="F144" s="45" t="s">
        <v>20</v>
      </c>
      <c r="G144" s="48">
        <v>150</v>
      </c>
      <c r="H144" s="45" t="b">
        <v>0</v>
      </c>
      <c r="I144" s="45" t="s">
        <v>100</v>
      </c>
      <c r="J144" s="45" t="s">
        <v>2092</v>
      </c>
      <c r="K144" s="45">
        <v>347.07142857142856</v>
      </c>
      <c r="L144" s="45">
        <v>97.18</v>
      </c>
      <c r="M144" s="46">
        <v>42601.208333333328</v>
      </c>
      <c r="N144" s="46">
        <v>42606.208333333328</v>
      </c>
      <c r="O144" s="45" t="s">
        <v>2036</v>
      </c>
      <c r="P144" s="45" t="s">
        <v>2064</v>
      </c>
    </row>
    <row r="145" spans="1:16" ht="12" customHeight="1" x14ac:dyDescent="0.2">
      <c r="A145" s="45">
        <v>627</v>
      </c>
      <c r="B145" s="45" t="s">
        <v>1296</v>
      </c>
      <c r="C145" s="47" t="s">
        <v>1297</v>
      </c>
      <c r="D145" s="45">
        <v>1600</v>
      </c>
      <c r="E145" s="45">
        <v>11108</v>
      </c>
      <c r="F145" s="45" t="s">
        <v>20</v>
      </c>
      <c r="G145" s="48">
        <v>154</v>
      </c>
      <c r="H145" s="45" t="b">
        <v>0</v>
      </c>
      <c r="I145" s="45" t="s">
        <v>17</v>
      </c>
      <c r="J145" s="45" t="s">
        <v>2092</v>
      </c>
      <c r="K145" s="45">
        <v>694.25</v>
      </c>
      <c r="L145" s="45">
        <v>72.129870129870127</v>
      </c>
      <c r="M145" s="46">
        <v>40345.208333333336</v>
      </c>
      <c r="N145" s="46">
        <v>40369.208333333336</v>
      </c>
      <c r="O145" s="45" t="s">
        <v>2037</v>
      </c>
      <c r="P145" s="45" t="s">
        <v>2053</v>
      </c>
    </row>
    <row r="146" spans="1:16" ht="12" customHeight="1" x14ac:dyDescent="0.2">
      <c r="A146" s="45">
        <v>964</v>
      </c>
      <c r="B146" s="45" t="s">
        <v>1958</v>
      </c>
      <c r="C146" s="47" t="s">
        <v>1959</v>
      </c>
      <c r="D146" s="45">
        <v>3700</v>
      </c>
      <c r="E146" s="45">
        <v>13164</v>
      </c>
      <c r="F146" s="45" t="s">
        <v>20</v>
      </c>
      <c r="G146" s="48">
        <v>155</v>
      </c>
      <c r="H146" s="45" t="b">
        <v>0</v>
      </c>
      <c r="I146" s="45" t="s">
        <v>33</v>
      </c>
      <c r="J146" s="45" t="s">
        <v>2092</v>
      </c>
      <c r="K146" s="45">
        <v>355.7837837837838</v>
      </c>
      <c r="L146" s="45">
        <v>84.92903225806451</v>
      </c>
      <c r="M146" s="46">
        <v>42135.208333333328</v>
      </c>
      <c r="N146" s="46">
        <v>42140.208333333328</v>
      </c>
      <c r="O146" s="45" t="s">
        <v>2044</v>
      </c>
      <c r="P146" s="45" t="s">
        <v>2060</v>
      </c>
    </row>
    <row r="147" spans="1:16" ht="12" customHeight="1" x14ac:dyDescent="0.2">
      <c r="A147" s="45">
        <v>547</v>
      </c>
      <c r="B147" s="45" t="s">
        <v>1139</v>
      </c>
      <c r="C147" s="47" t="s">
        <v>1140</v>
      </c>
      <c r="D147" s="45">
        <v>1300</v>
      </c>
      <c r="E147" s="45">
        <v>12597</v>
      </c>
      <c r="F147" s="45" t="s">
        <v>20</v>
      </c>
      <c r="G147" s="48">
        <v>156</v>
      </c>
      <c r="H147" s="45" t="b">
        <v>0</v>
      </c>
      <c r="I147" s="45" t="s">
        <v>53</v>
      </c>
      <c r="J147" s="45" t="s">
        <v>2092</v>
      </c>
      <c r="K147" s="45">
        <v>969</v>
      </c>
      <c r="L147" s="45">
        <v>80.75</v>
      </c>
      <c r="M147" s="46">
        <v>42029.25</v>
      </c>
      <c r="N147" s="46">
        <v>42041.25</v>
      </c>
      <c r="O147" s="45" t="s">
        <v>2036</v>
      </c>
      <c r="P147" s="45" t="s">
        <v>2050</v>
      </c>
    </row>
    <row r="148" spans="1:16" ht="12" customHeight="1" x14ac:dyDescent="0.2">
      <c r="A148" s="45">
        <v>918</v>
      </c>
      <c r="B148" s="45" t="s">
        <v>1868</v>
      </c>
      <c r="C148" s="47" t="s">
        <v>1869</v>
      </c>
      <c r="D148" s="45">
        <v>3800</v>
      </c>
      <c r="E148" s="45">
        <v>9021</v>
      </c>
      <c r="F148" s="45" t="s">
        <v>20</v>
      </c>
      <c r="G148" s="48">
        <v>156</v>
      </c>
      <c r="H148" s="45" t="b">
        <v>0</v>
      </c>
      <c r="I148" s="45" t="s">
        <v>133</v>
      </c>
      <c r="J148" s="45" t="s">
        <v>2092</v>
      </c>
      <c r="K148" s="45">
        <v>237.39473684210526</v>
      </c>
      <c r="L148" s="45">
        <v>57.82692307692308</v>
      </c>
      <c r="M148" s="46">
        <v>41117.208333333336</v>
      </c>
      <c r="N148" s="46">
        <v>41128.208333333336</v>
      </c>
      <c r="O148" s="45" t="s">
        <v>2042</v>
      </c>
      <c r="P148" s="45" t="s">
        <v>2061</v>
      </c>
    </row>
    <row r="149" spans="1:16" ht="12" customHeight="1" x14ac:dyDescent="0.2">
      <c r="A149" s="45">
        <v>201</v>
      </c>
      <c r="B149" s="45" t="s">
        <v>454</v>
      </c>
      <c r="C149" s="47" t="s">
        <v>455</v>
      </c>
      <c r="D149" s="45">
        <v>2100</v>
      </c>
      <c r="E149" s="45">
        <v>14305</v>
      </c>
      <c r="F149" s="45" t="s">
        <v>20</v>
      </c>
      <c r="G149" s="48">
        <v>157</v>
      </c>
      <c r="H149" s="45" t="b">
        <v>0</v>
      </c>
      <c r="I149" s="45" t="s">
        <v>28</v>
      </c>
      <c r="J149" s="45" t="s">
        <v>2092</v>
      </c>
      <c r="K149" s="45">
        <v>681.19047619047615</v>
      </c>
      <c r="L149" s="45">
        <v>91.114649681528661</v>
      </c>
      <c r="M149" s="46">
        <v>41845.208333333336</v>
      </c>
      <c r="N149" s="46">
        <v>41863.208333333336</v>
      </c>
      <c r="O149" s="45" t="s">
        <v>2043</v>
      </c>
      <c r="P149" s="45" t="s">
        <v>2069</v>
      </c>
    </row>
    <row r="150" spans="1:16" ht="12" customHeight="1" x14ac:dyDescent="0.2">
      <c r="A150" s="45">
        <v>716</v>
      </c>
      <c r="B150" s="45" t="s">
        <v>1470</v>
      </c>
      <c r="C150" s="47" t="s">
        <v>1471</v>
      </c>
      <c r="D150" s="45">
        <v>2000</v>
      </c>
      <c r="E150" s="45">
        <v>10353</v>
      </c>
      <c r="F150" s="45" t="s">
        <v>20</v>
      </c>
      <c r="G150" s="48">
        <v>157</v>
      </c>
      <c r="H150" s="45" t="b">
        <v>1</v>
      </c>
      <c r="I150" s="45" t="s">
        <v>33</v>
      </c>
      <c r="J150" s="45" t="s">
        <v>2092</v>
      </c>
      <c r="K150" s="45">
        <v>517.65</v>
      </c>
      <c r="L150" s="45">
        <v>65.942675159235662</v>
      </c>
      <c r="M150" s="46">
        <v>41465.208333333336</v>
      </c>
      <c r="N150" s="46">
        <v>41493.208333333336</v>
      </c>
      <c r="O150" s="45" t="s">
        <v>2044</v>
      </c>
      <c r="P150" s="45" t="s">
        <v>2060</v>
      </c>
    </row>
    <row r="151" spans="1:16" ht="12" customHeight="1" x14ac:dyDescent="0.2">
      <c r="A151" s="45">
        <v>825</v>
      </c>
      <c r="B151" s="45" t="s">
        <v>1683</v>
      </c>
      <c r="C151" s="47" t="s">
        <v>1684</v>
      </c>
      <c r="D151" s="45">
        <v>3600</v>
      </c>
      <c r="E151" s="45">
        <v>13950</v>
      </c>
      <c r="F151" s="45" t="s">
        <v>20</v>
      </c>
      <c r="G151" s="48">
        <v>157</v>
      </c>
      <c r="H151" s="45" t="b">
        <v>0</v>
      </c>
      <c r="I151" s="45" t="s">
        <v>100</v>
      </c>
      <c r="J151" s="45" t="s">
        <v>2092</v>
      </c>
      <c r="K151" s="45">
        <v>387.5</v>
      </c>
      <c r="L151" s="45">
        <v>88.853503184713375</v>
      </c>
      <c r="M151" s="46">
        <v>42941.208333333328</v>
      </c>
      <c r="N151" s="46">
        <v>42953.208333333328</v>
      </c>
      <c r="O151" s="45" t="s">
        <v>2036</v>
      </c>
      <c r="P151" s="45" t="s">
        <v>2064</v>
      </c>
    </row>
    <row r="152" spans="1:16" ht="12" customHeight="1" x14ac:dyDescent="0.2">
      <c r="A152" s="45">
        <v>1</v>
      </c>
      <c r="B152" s="45" t="s">
        <v>18</v>
      </c>
      <c r="C152" s="47" t="s">
        <v>19</v>
      </c>
      <c r="D152" s="45">
        <v>1400</v>
      </c>
      <c r="E152" s="45">
        <v>14560</v>
      </c>
      <c r="F152" s="45" t="s">
        <v>20</v>
      </c>
      <c r="G152" s="48">
        <v>158</v>
      </c>
      <c r="H152" s="45" t="b">
        <v>1</v>
      </c>
      <c r="I152" s="45" t="s">
        <v>23</v>
      </c>
      <c r="J152" s="45" t="s">
        <v>2092</v>
      </c>
      <c r="K152" s="45">
        <v>1040</v>
      </c>
      <c r="L152" s="45">
        <v>92.151898734177209</v>
      </c>
      <c r="M152" s="46">
        <v>41870.208333333336</v>
      </c>
      <c r="N152" s="46">
        <v>41872.208333333336</v>
      </c>
      <c r="O152" s="45" t="s">
        <v>2040</v>
      </c>
      <c r="P152" s="45" t="s">
        <v>2062</v>
      </c>
    </row>
    <row r="153" spans="1:16" ht="12" customHeight="1" x14ac:dyDescent="0.2">
      <c r="A153" s="45">
        <v>856</v>
      </c>
      <c r="B153" s="45" t="s">
        <v>1599</v>
      </c>
      <c r="C153" s="47" t="s">
        <v>1745</v>
      </c>
      <c r="D153" s="45">
        <v>2400</v>
      </c>
      <c r="E153" s="45">
        <v>8558</v>
      </c>
      <c r="F153" s="45" t="s">
        <v>20</v>
      </c>
      <c r="G153" s="48">
        <v>158</v>
      </c>
      <c r="H153" s="45" t="b">
        <v>0</v>
      </c>
      <c r="I153" s="45" t="s">
        <v>17</v>
      </c>
      <c r="J153" s="45" t="s">
        <v>2092</v>
      </c>
      <c r="K153" s="45">
        <v>356.58333333333331</v>
      </c>
      <c r="L153" s="45">
        <v>54.164556962025316</v>
      </c>
      <c r="M153" s="46">
        <v>41023.208333333336</v>
      </c>
      <c r="N153" s="46">
        <v>41040.208333333336</v>
      </c>
      <c r="O153" s="45" t="s">
        <v>2037</v>
      </c>
      <c r="P153" s="45" t="s">
        <v>2053</v>
      </c>
    </row>
    <row r="154" spans="1:16" ht="12" customHeight="1" x14ac:dyDescent="0.2">
      <c r="A154" s="45">
        <v>133</v>
      </c>
      <c r="B154" s="45" t="s">
        <v>317</v>
      </c>
      <c r="C154" s="47" t="s">
        <v>318</v>
      </c>
      <c r="D154" s="45">
        <v>4500</v>
      </c>
      <c r="E154" s="45">
        <v>13985</v>
      </c>
      <c r="F154" s="45" t="s">
        <v>20</v>
      </c>
      <c r="G154" s="48">
        <v>159</v>
      </c>
      <c r="H154" s="45" t="b">
        <v>0</v>
      </c>
      <c r="I154" s="45" t="s">
        <v>319</v>
      </c>
      <c r="J154" s="45" t="s">
        <v>2092</v>
      </c>
      <c r="K154" s="45">
        <v>310.77777777777777</v>
      </c>
      <c r="L154" s="45">
        <v>87.95597484276729</v>
      </c>
      <c r="M154" s="46">
        <v>40767.208333333336</v>
      </c>
      <c r="N154" s="46">
        <v>40789.208333333336</v>
      </c>
      <c r="O154" s="45" t="s">
        <v>2040</v>
      </c>
      <c r="P154" s="45" t="s">
        <v>2070</v>
      </c>
    </row>
    <row r="155" spans="1:16" ht="12" customHeight="1" x14ac:dyDescent="0.2">
      <c r="A155" s="45">
        <v>606</v>
      </c>
      <c r="B155" s="45" t="s">
        <v>1254</v>
      </c>
      <c r="C155" s="47" t="s">
        <v>1255</v>
      </c>
      <c r="D155" s="45">
        <v>3400</v>
      </c>
      <c r="E155" s="45">
        <v>6405</v>
      </c>
      <c r="F155" s="45" t="s">
        <v>20</v>
      </c>
      <c r="G155" s="48">
        <v>160</v>
      </c>
      <c r="H155" s="45" t="b">
        <v>0</v>
      </c>
      <c r="I155" s="45" t="s">
        <v>23</v>
      </c>
      <c r="J155" s="45" t="s">
        <v>2092</v>
      </c>
      <c r="K155" s="45">
        <v>188.38235294117646</v>
      </c>
      <c r="L155" s="45">
        <v>40.03125</v>
      </c>
      <c r="M155" s="46">
        <v>42436.25</v>
      </c>
      <c r="N155" s="46">
        <v>42447.208333333328</v>
      </c>
      <c r="O155" s="45" t="s">
        <v>2040</v>
      </c>
      <c r="P155" s="45" t="s">
        <v>2062</v>
      </c>
    </row>
    <row r="156" spans="1:16" ht="12" customHeight="1" x14ac:dyDescent="0.2">
      <c r="A156" s="45">
        <v>214</v>
      </c>
      <c r="B156" s="45" t="s">
        <v>481</v>
      </c>
      <c r="C156" s="47" t="s">
        <v>482</v>
      </c>
      <c r="D156" s="45">
        <v>1400</v>
      </c>
      <c r="E156" s="45">
        <v>14324</v>
      </c>
      <c r="F156" s="45" t="s">
        <v>20</v>
      </c>
      <c r="G156" s="48">
        <v>165</v>
      </c>
      <c r="H156" s="45" t="b">
        <v>0</v>
      </c>
      <c r="I156" s="45" t="s">
        <v>23</v>
      </c>
      <c r="J156" s="45" t="s">
        <v>2092</v>
      </c>
      <c r="K156" s="45">
        <v>1023.1428571428571</v>
      </c>
      <c r="L156" s="45">
        <v>86.812121212121212</v>
      </c>
      <c r="M156" s="46">
        <v>40409.208333333336</v>
      </c>
      <c r="N156" s="46">
        <v>40415.208333333336</v>
      </c>
      <c r="O156" s="45" t="s">
        <v>2040</v>
      </c>
      <c r="P156" s="45" t="s">
        <v>2062</v>
      </c>
    </row>
    <row r="157" spans="1:16" ht="12" customHeight="1" x14ac:dyDescent="0.2">
      <c r="A157" s="45">
        <v>891</v>
      </c>
      <c r="B157" s="45" t="s">
        <v>1814</v>
      </c>
      <c r="C157" s="47" t="s">
        <v>1815</v>
      </c>
      <c r="D157" s="45">
        <v>3000</v>
      </c>
      <c r="E157" s="45">
        <v>7758</v>
      </c>
      <c r="F157" s="45" t="s">
        <v>20</v>
      </c>
      <c r="G157" s="48">
        <v>165</v>
      </c>
      <c r="H157" s="45" t="b">
        <v>0</v>
      </c>
      <c r="I157" s="45" t="s">
        <v>42</v>
      </c>
      <c r="J157" s="45" t="s">
        <v>2092</v>
      </c>
      <c r="K157" s="45">
        <v>258.59999999999997</v>
      </c>
      <c r="L157" s="45">
        <v>47.018181818181816</v>
      </c>
      <c r="M157" s="46">
        <v>40880.25</v>
      </c>
      <c r="N157" s="46">
        <v>40924.25</v>
      </c>
      <c r="O157" s="45" t="s">
        <v>2036</v>
      </c>
      <c r="P157" s="45" t="s">
        <v>2049</v>
      </c>
    </row>
    <row r="158" spans="1:16" ht="12" customHeight="1" x14ac:dyDescent="0.2">
      <c r="A158" s="45">
        <v>761</v>
      </c>
      <c r="B158" s="45" t="s">
        <v>1558</v>
      </c>
      <c r="C158" s="47" t="s">
        <v>1559</v>
      </c>
      <c r="D158" s="45">
        <v>2200</v>
      </c>
      <c r="E158" s="45">
        <v>14420</v>
      </c>
      <c r="F158" s="45" t="s">
        <v>20</v>
      </c>
      <c r="G158" s="48">
        <v>166</v>
      </c>
      <c r="H158" s="45" t="b">
        <v>0</v>
      </c>
      <c r="I158" s="45" t="s">
        <v>23</v>
      </c>
      <c r="J158" s="45" t="s">
        <v>2092</v>
      </c>
      <c r="K158" s="45">
        <v>655.4545454545455</v>
      </c>
      <c r="L158" s="45">
        <v>86.867469879518069</v>
      </c>
      <c r="M158" s="46">
        <v>42938.208333333328</v>
      </c>
      <c r="N158" s="46">
        <v>42943.208333333328</v>
      </c>
      <c r="O158" s="45" t="s">
        <v>2040</v>
      </c>
      <c r="P158" s="45" t="s">
        <v>2062</v>
      </c>
    </row>
    <row r="159" spans="1:16" ht="12" customHeight="1" x14ac:dyDescent="0.2">
      <c r="A159" s="45">
        <v>445</v>
      </c>
      <c r="B159" s="45" t="s">
        <v>938</v>
      </c>
      <c r="C159" s="47" t="s">
        <v>939</v>
      </c>
      <c r="D159" s="45">
        <v>2100</v>
      </c>
      <c r="E159" s="45">
        <v>10739</v>
      </c>
      <c r="F159" s="45" t="s">
        <v>20</v>
      </c>
      <c r="G159" s="48">
        <v>170</v>
      </c>
      <c r="H159" s="45" t="b">
        <v>1</v>
      </c>
      <c r="I159" s="45" t="s">
        <v>33</v>
      </c>
      <c r="J159" s="45" t="s">
        <v>2092</v>
      </c>
      <c r="K159" s="45">
        <v>511.38095238095235</v>
      </c>
      <c r="L159" s="45">
        <v>63.170588235294119</v>
      </c>
      <c r="M159" s="46">
        <v>40515.25</v>
      </c>
      <c r="N159" s="46">
        <v>40536.25</v>
      </c>
      <c r="O159" s="45" t="s">
        <v>2044</v>
      </c>
      <c r="P159" s="45" t="s">
        <v>2060</v>
      </c>
    </row>
    <row r="160" spans="1:16" ht="12" customHeight="1" x14ac:dyDescent="0.2">
      <c r="A160" s="45">
        <v>848</v>
      </c>
      <c r="B160" s="45" t="s">
        <v>1729</v>
      </c>
      <c r="C160" s="47" t="s">
        <v>1730</v>
      </c>
      <c r="D160" s="45">
        <v>3200</v>
      </c>
      <c r="E160" s="45">
        <v>10831</v>
      </c>
      <c r="F160" s="45" t="s">
        <v>20</v>
      </c>
      <c r="G160" s="48">
        <v>172</v>
      </c>
      <c r="H160" s="45" t="b">
        <v>0</v>
      </c>
      <c r="I160" s="45" t="s">
        <v>53</v>
      </c>
      <c r="J160" s="45" t="s">
        <v>2092</v>
      </c>
      <c r="K160" s="45">
        <v>338.46875</v>
      </c>
      <c r="L160" s="45">
        <v>62.970930232558139</v>
      </c>
      <c r="M160" s="46">
        <v>40341.208333333336</v>
      </c>
      <c r="N160" s="46">
        <v>40350.208333333336</v>
      </c>
      <c r="O160" s="45" t="s">
        <v>2036</v>
      </c>
      <c r="P160" s="45" t="s">
        <v>2050</v>
      </c>
    </row>
    <row r="161" spans="1:16" ht="12" customHeight="1" x14ac:dyDescent="0.2">
      <c r="A161" s="45">
        <v>479</v>
      </c>
      <c r="B161" s="45" t="s">
        <v>1005</v>
      </c>
      <c r="C161" s="47" t="s">
        <v>1006</v>
      </c>
      <c r="D161" s="45">
        <v>2400</v>
      </c>
      <c r="E161" s="45">
        <v>12310</v>
      </c>
      <c r="F161" s="45" t="s">
        <v>20</v>
      </c>
      <c r="G161" s="48">
        <v>173</v>
      </c>
      <c r="H161" s="45" t="b">
        <v>0</v>
      </c>
      <c r="I161" s="45" t="s">
        <v>17</v>
      </c>
      <c r="J161" s="45" t="s">
        <v>2092</v>
      </c>
      <c r="K161" s="45">
        <v>512.91666666666663</v>
      </c>
      <c r="L161" s="45">
        <v>71.156069364161851</v>
      </c>
      <c r="M161" s="46">
        <v>42945.208333333328</v>
      </c>
      <c r="N161" s="46">
        <v>42947.208333333328</v>
      </c>
      <c r="O161" s="45" t="s">
        <v>2037</v>
      </c>
      <c r="P161" s="45" t="s">
        <v>2053</v>
      </c>
    </row>
    <row r="162" spans="1:16" ht="12" customHeight="1" x14ac:dyDescent="0.2">
      <c r="A162" s="45">
        <v>778</v>
      </c>
      <c r="B162" s="45" t="s">
        <v>1591</v>
      </c>
      <c r="C162" s="47" t="s">
        <v>1592</v>
      </c>
      <c r="D162" s="45">
        <v>1300</v>
      </c>
      <c r="E162" s="45">
        <v>10243</v>
      </c>
      <c r="F162" s="45" t="s">
        <v>20</v>
      </c>
      <c r="G162" s="48">
        <v>174</v>
      </c>
      <c r="H162" s="45" t="b">
        <v>0</v>
      </c>
      <c r="I162" s="45" t="s">
        <v>71</v>
      </c>
      <c r="J162" s="45" t="s">
        <v>2092</v>
      </c>
      <c r="K162" s="45">
        <v>787.92307692307691</v>
      </c>
      <c r="L162" s="45">
        <v>58.867816091954026</v>
      </c>
      <c r="M162" s="46">
        <v>40768.208333333336</v>
      </c>
      <c r="N162" s="46">
        <v>40773.208333333336</v>
      </c>
      <c r="O162" s="45" t="s">
        <v>2036</v>
      </c>
      <c r="P162" s="45" t="s">
        <v>2047</v>
      </c>
    </row>
    <row r="163" spans="1:16" ht="12" customHeight="1" x14ac:dyDescent="0.2">
      <c r="A163" s="45">
        <v>688</v>
      </c>
      <c r="B163" s="45" t="s">
        <v>1415</v>
      </c>
      <c r="C163" s="47" t="s">
        <v>1416</v>
      </c>
      <c r="D163" s="45">
        <v>2900</v>
      </c>
      <c r="E163" s="45">
        <v>12449</v>
      </c>
      <c r="F163" s="45" t="s">
        <v>20</v>
      </c>
      <c r="G163" s="48">
        <v>175</v>
      </c>
      <c r="H163" s="45" t="b">
        <v>1</v>
      </c>
      <c r="I163" s="45" t="s">
        <v>269</v>
      </c>
      <c r="J163" s="45" t="s">
        <v>2092</v>
      </c>
      <c r="K163" s="45">
        <v>429.27586206896552</v>
      </c>
      <c r="L163" s="45">
        <v>71.137142857142862</v>
      </c>
      <c r="M163" s="46">
        <v>43475.25</v>
      </c>
      <c r="N163" s="46">
        <v>43491.25</v>
      </c>
      <c r="O163" s="45" t="s">
        <v>2036</v>
      </c>
      <c r="P163" s="45" t="s">
        <v>2065</v>
      </c>
    </row>
    <row r="164" spans="1:16" ht="12" customHeight="1" x14ac:dyDescent="0.2">
      <c r="A164" s="45">
        <v>912</v>
      </c>
      <c r="B164" s="45" t="s">
        <v>1856</v>
      </c>
      <c r="C164" s="47" t="s">
        <v>1857</v>
      </c>
      <c r="D164" s="45">
        <v>1800</v>
      </c>
      <c r="E164" s="45">
        <v>14310</v>
      </c>
      <c r="F164" s="45" t="s">
        <v>20</v>
      </c>
      <c r="G164" s="48">
        <v>179</v>
      </c>
      <c r="H164" s="45" t="b">
        <v>0</v>
      </c>
      <c r="I164" s="45" t="s">
        <v>53</v>
      </c>
      <c r="J164" s="45" t="s">
        <v>2092</v>
      </c>
      <c r="K164" s="45">
        <v>795</v>
      </c>
      <c r="L164" s="45">
        <v>79.944134078212286</v>
      </c>
      <c r="M164" s="46">
        <v>41157.208333333336</v>
      </c>
      <c r="N164" s="46">
        <v>41170.208333333336</v>
      </c>
      <c r="O164" s="45" t="s">
        <v>2036</v>
      </c>
      <c r="P164" s="45" t="s">
        <v>2050</v>
      </c>
    </row>
    <row r="165" spans="1:16" ht="12" customHeight="1" x14ac:dyDescent="0.2">
      <c r="A165" s="45">
        <v>82</v>
      </c>
      <c r="B165" s="45" t="s">
        <v>213</v>
      </c>
      <c r="C165" s="47" t="s">
        <v>214</v>
      </c>
      <c r="D165" s="45">
        <v>1000</v>
      </c>
      <c r="E165" s="45">
        <v>14973</v>
      </c>
      <c r="F165" s="45" t="s">
        <v>20</v>
      </c>
      <c r="G165" s="48">
        <v>180</v>
      </c>
      <c r="H165" s="45" t="b">
        <v>1</v>
      </c>
      <c r="I165" s="45" t="s">
        <v>89</v>
      </c>
      <c r="J165" s="45" t="s">
        <v>2092</v>
      </c>
      <c r="K165" s="45">
        <v>1497.3000000000002</v>
      </c>
      <c r="L165" s="45">
        <v>83.183333333333337</v>
      </c>
      <c r="M165" s="46">
        <v>43482.25</v>
      </c>
      <c r="N165" s="46">
        <v>43489.25</v>
      </c>
      <c r="O165" s="45" t="s">
        <v>2038</v>
      </c>
      <c r="P165" s="45" t="s">
        <v>2067</v>
      </c>
    </row>
    <row r="166" spans="1:16" ht="12" customHeight="1" x14ac:dyDescent="0.2">
      <c r="A166" s="45">
        <v>94</v>
      </c>
      <c r="B166" s="45" t="s">
        <v>237</v>
      </c>
      <c r="C166" s="47" t="s">
        <v>238</v>
      </c>
      <c r="D166" s="45">
        <v>2900</v>
      </c>
      <c r="E166" s="45">
        <v>8807</v>
      </c>
      <c r="F166" s="45" t="s">
        <v>20</v>
      </c>
      <c r="G166" s="48">
        <v>180</v>
      </c>
      <c r="H166" s="45" t="b">
        <v>0</v>
      </c>
      <c r="I166" s="45" t="s">
        <v>28</v>
      </c>
      <c r="J166" s="45" t="s">
        <v>2092</v>
      </c>
      <c r="K166" s="45">
        <v>303.68965517241378</v>
      </c>
      <c r="L166" s="45">
        <v>48.927777777777777</v>
      </c>
      <c r="M166" s="46">
        <v>43562.208333333328</v>
      </c>
      <c r="N166" s="46">
        <v>43573.208333333328</v>
      </c>
      <c r="O166" s="45" t="s">
        <v>2043</v>
      </c>
      <c r="P166" s="45" t="s">
        <v>2069</v>
      </c>
    </row>
    <row r="167" spans="1:16" ht="12" customHeight="1" x14ac:dyDescent="0.2">
      <c r="A167" s="45">
        <v>737</v>
      </c>
      <c r="B167" s="45" t="s">
        <v>1512</v>
      </c>
      <c r="C167" s="47" t="s">
        <v>1513</v>
      </c>
      <c r="D167" s="45">
        <v>3700</v>
      </c>
      <c r="E167" s="45">
        <v>5028</v>
      </c>
      <c r="F167" s="45" t="s">
        <v>20</v>
      </c>
      <c r="G167" s="48">
        <v>180</v>
      </c>
      <c r="H167" s="45" t="b">
        <v>0</v>
      </c>
      <c r="I167" s="45" t="s">
        <v>60</v>
      </c>
      <c r="J167" s="45" t="s">
        <v>2092</v>
      </c>
      <c r="K167" s="45">
        <v>135.8918918918919</v>
      </c>
      <c r="L167" s="45">
        <v>27.933333333333334</v>
      </c>
      <c r="M167" s="46">
        <v>42685.25</v>
      </c>
      <c r="N167" s="46">
        <v>42697.25</v>
      </c>
      <c r="O167" s="45" t="s">
        <v>2040</v>
      </c>
      <c r="P167" s="45" t="s">
        <v>2054</v>
      </c>
    </row>
    <row r="168" spans="1:16" ht="12" customHeight="1" x14ac:dyDescent="0.2">
      <c r="A168" s="45">
        <v>793</v>
      </c>
      <c r="B168" s="45" t="s">
        <v>1621</v>
      </c>
      <c r="C168" s="47" t="s">
        <v>1622</v>
      </c>
      <c r="D168" s="45">
        <v>1100</v>
      </c>
      <c r="E168" s="45">
        <v>13045</v>
      </c>
      <c r="F168" s="45" t="s">
        <v>20</v>
      </c>
      <c r="G168" s="48">
        <v>181</v>
      </c>
      <c r="H168" s="45" t="b">
        <v>0</v>
      </c>
      <c r="I168" s="45" t="s">
        <v>68</v>
      </c>
      <c r="J168" s="45" t="s">
        <v>2092</v>
      </c>
      <c r="K168" s="45">
        <v>1185.909090909091</v>
      </c>
      <c r="L168" s="45">
        <v>72.071823204419886</v>
      </c>
      <c r="M168" s="46">
        <v>41450.208333333336</v>
      </c>
      <c r="N168" s="46">
        <v>41454.208333333336</v>
      </c>
      <c r="O168" s="45" t="s">
        <v>2042</v>
      </c>
      <c r="P168" s="45" t="s">
        <v>2058</v>
      </c>
    </row>
    <row r="169" spans="1:16" ht="12" customHeight="1" x14ac:dyDescent="0.2">
      <c r="A169" s="45">
        <v>502</v>
      </c>
      <c r="B169" s="45" t="s">
        <v>477</v>
      </c>
      <c r="C169" s="47" t="s">
        <v>1052</v>
      </c>
      <c r="D169" s="45">
        <v>1300</v>
      </c>
      <c r="E169" s="45">
        <v>6889</v>
      </c>
      <c r="F169" s="45" t="s">
        <v>20</v>
      </c>
      <c r="G169" s="48">
        <v>186</v>
      </c>
      <c r="H169" s="45" t="b">
        <v>1</v>
      </c>
      <c r="I169" s="45" t="s">
        <v>89</v>
      </c>
      <c r="J169" s="45" t="s">
        <v>2092</v>
      </c>
      <c r="K169" s="45">
        <v>529.92307692307691</v>
      </c>
      <c r="L169" s="45">
        <v>37.037634408602152</v>
      </c>
      <c r="M169" s="46">
        <v>41117.208333333336</v>
      </c>
      <c r="N169" s="46">
        <v>41146.208333333336</v>
      </c>
      <c r="O169" s="45" t="s">
        <v>2038</v>
      </c>
      <c r="P169" s="45" t="s">
        <v>2067</v>
      </c>
    </row>
    <row r="170" spans="1:16" ht="12" customHeight="1" x14ac:dyDescent="0.2">
      <c r="A170" s="45">
        <v>359</v>
      </c>
      <c r="B170" s="45" t="s">
        <v>770</v>
      </c>
      <c r="C170" s="47" t="s">
        <v>771</v>
      </c>
      <c r="D170" s="45">
        <v>4000</v>
      </c>
      <c r="E170" s="45">
        <v>11948</v>
      </c>
      <c r="F170" s="45" t="s">
        <v>20</v>
      </c>
      <c r="G170" s="48">
        <v>187</v>
      </c>
      <c r="H170" s="45" t="b">
        <v>0</v>
      </c>
      <c r="I170" s="45" t="s">
        <v>71</v>
      </c>
      <c r="J170" s="45" t="s">
        <v>2092</v>
      </c>
      <c r="K170" s="45">
        <v>298.7</v>
      </c>
      <c r="L170" s="45">
        <v>63.893048128342244</v>
      </c>
      <c r="M170" s="46">
        <v>40782.208333333336</v>
      </c>
      <c r="N170" s="46">
        <v>40789.208333333336</v>
      </c>
      <c r="O170" s="45" t="s">
        <v>2036</v>
      </c>
      <c r="P170" s="45" t="s">
        <v>2047</v>
      </c>
    </row>
    <row r="171" spans="1:16" ht="12" customHeight="1" x14ac:dyDescent="0.2">
      <c r="A171" s="45">
        <v>331</v>
      </c>
      <c r="B171" s="45" t="s">
        <v>714</v>
      </c>
      <c r="C171" s="47" t="s">
        <v>715</v>
      </c>
      <c r="D171" s="45">
        <v>3300</v>
      </c>
      <c r="E171" s="45">
        <v>14643</v>
      </c>
      <c r="F171" s="45" t="s">
        <v>20</v>
      </c>
      <c r="G171" s="48">
        <v>190</v>
      </c>
      <c r="H171" s="45" t="b">
        <v>0</v>
      </c>
      <c r="I171" s="45" t="s">
        <v>17</v>
      </c>
      <c r="J171" s="45" t="s">
        <v>2092</v>
      </c>
      <c r="K171" s="45">
        <v>443.72727272727275</v>
      </c>
      <c r="L171" s="45">
        <v>77.068421052631578</v>
      </c>
      <c r="M171" s="46">
        <v>40896.25</v>
      </c>
      <c r="N171" s="46">
        <v>40897.25</v>
      </c>
      <c r="O171" s="45" t="s">
        <v>2037</v>
      </c>
      <c r="P171" s="45" t="s">
        <v>2053</v>
      </c>
    </row>
    <row r="172" spans="1:16" ht="12" customHeight="1" x14ac:dyDescent="0.2">
      <c r="A172" s="45">
        <v>690</v>
      </c>
      <c r="B172" s="45" t="s">
        <v>1419</v>
      </c>
      <c r="C172" s="47" t="s">
        <v>1420</v>
      </c>
      <c r="D172" s="45">
        <v>3600</v>
      </c>
      <c r="E172" s="45">
        <v>8158</v>
      </c>
      <c r="F172" s="45" t="s">
        <v>20</v>
      </c>
      <c r="G172" s="48">
        <v>190</v>
      </c>
      <c r="H172" s="45" t="b">
        <v>1</v>
      </c>
      <c r="I172" s="45" t="s">
        <v>42</v>
      </c>
      <c r="J172" s="45" t="s">
        <v>2092</v>
      </c>
      <c r="K172" s="45">
        <v>226.61111111111109</v>
      </c>
      <c r="L172" s="45">
        <v>42.93684210526316</v>
      </c>
      <c r="M172" s="46">
        <v>40874.25</v>
      </c>
      <c r="N172" s="46">
        <v>40880.25</v>
      </c>
      <c r="O172" s="45" t="s">
        <v>2036</v>
      </c>
      <c r="P172" s="45" t="s">
        <v>2049</v>
      </c>
    </row>
    <row r="173" spans="1:16" ht="12" customHeight="1" x14ac:dyDescent="0.2">
      <c r="A173" s="45">
        <v>362</v>
      </c>
      <c r="B173" s="45" t="s">
        <v>776</v>
      </c>
      <c r="C173" s="47" t="s">
        <v>777</v>
      </c>
      <c r="D173" s="45">
        <v>3700</v>
      </c>
      <c r="E173" s="45">
        <v>13755</v>
      </c>
      <c r="F173" s="45" t="s">
        <v>20</v>
      </c>
      <c r="G173" s="48">
        <v>191</v>
      </c>
      <c r="H173" s="45" t="b">
        <v>0</v>
      </c>
      <c r="I173" s="45" t="s">
        <v>23</v>
      </c>
      <c r="J173" s="45" t="s">
        <v>2092</v>
      </c>
      <c r="K173" s="45">
        <v>371.75675675675677</v>
      </c>
      <c r="L173" s="45">
        <v>72.015706806282722</v>
      </c>
      <c r="M173" s="46">
        <v>40570.25</v>
      </c>
      <c r="N173" s="46">
        <v>40608.25</v>
      </c>
      <c r="O173" s="45" t="s">
        <v>2040</v>
      </c>
      <c r="P173" s="45" t="s">
        <v>2062</v>
      </c>
    </row>
    <row r="174" spans="1:16" ht="12" customHeight="1" x14ac:dyDescent="0.2">
      <c r="A174" s="45">
        <v>883</v>
      </c>
      <c r="B174" s="45" t="s">
        <v>1798</v>
      </c>
      <c r="C174" s="47" t="s">
        <v>1799</v>
      </c>
      <c r="D174" s="45">
        <v>3400</v>
      </c>
      <c r="E174" s="45">
        <v>8089</v>
      </c>
      <c r="F174" s="45" t="s">
        <v>20</v>
      </c>
      <c r="G174" s="48">
        <v>193</v>
      </c>
      <c r="H174" s="45" t="b">
        <v>0</v>
      </c>
      <c r="I174" s="45" t="s">
        <v>100</v>
      </c>
      <c r="J174" s="45" t="s">
        <v>2092</v>
      </c>
      <c r="K174" s="45">
        <v>237.91176470588232</v>
      </c>
      <c r="L174" s="45">
        <v>41.911917098445599</v>
      </c>
      <c r="M174" s="46">
        <v>40323.208333333336</v>
      </c>
      <c r="N174" s="46">
        <v>40359.208333333336</v>
      </c>
      <c r="O174" s="45" t="s">
        <v>2036</v>
      </c>
      <c r="P174" s="45" t="s">
        <v>2064</v>
      </c>
    </row>
    <row r="175" spans="1:16" ht="12" customHeight="1" x14ac:dyDescent="0.2">
      <c r="A175" s="45">
        <v>471</v>
      </c>
      <c r="B175" s="45" t="s">
        <v>446</v>
      </c>
      <c r="C175" s="47" t="s">
        <v>990</v>
      </c>
      <c r="D175" s="45">
        <v>3100</v>
      </c>
      <c r="E175" s="45">
        <v>9889</v>
      </c>
      <c r="F175" s="45" t="s">
        <v>20</v>
      </c>
      <c r="G175" s="48">
        <v>194</v>
      </c>
      <c r="H175" s="45" t="b">
        <v>1</v>
      </c>
      <c r="I175" s="45" t="s">
        <v>17</v>
      </c>
      <c r="J175" s="45" t="s">
        <v>2092</v>
      </c>
      <c r="K175" s="45">
        <v>319</v>
      </c>
      <c r="L175" s="45">
        <v>50.97422680412371</v>
      </c>
      <c r="M175" s="46">
        <v>41031.208333333336</v>
      </c>
      <c r="N175" s="46">
        <v>41031.208333333336</v>
      </c>
      <c r="O175" s="45" t="s">
        <v>2037</v>
      </c>
      <c r="P175" s="45" t="s">
        <v>2053</v>
      </c>
    </row>
    <row r="176" spans="1:16" ht="12" customHeight="1" x14ac:dyDescent="0.2">
      <c r="A176" s="45">
        <v>826</v>
      </c>
      <c r="B176" s="45" t="s">
        <v>1685</v>
      </c>
      <c r="C176" s="47" t="s">
        <v>1686</v>
      </c>
      <c r="D176" s="45">
        <v>2800</v>
      </c>
      <c r="E176" s="45">
        <v>12797</v>
      </c>
      <c r="F176" s="45" t="s">
        <v>20</v>
      </c>
      <c r="G176" s="48">
        <v>194</v>
      </c>
      <c r="H176" s="45" t="b">
        <v>1</v>
      </c>
      <c r="I176" s="45" t="s">
        <v>33</v>
      </c>
      <c r="J176" s="45" t="s">
        <v>2092</v>
      </c>
      <c r="K176" s="45">
        <v>457.03571428571428</v>
      </c>
      <c r="L176" s="45">
        <v>65.963917525773198</v>
      </c>
      <c r="M176" s="46">
        <v>40525.25</v>
      </c>
      <c r="N176" s="46">
        <v>40553.25</v>
      </c>
      <c r="O176" s="45" t="s">
        <v>2044</v>
      </c>
      <c r="P176" s="45" t="s">
        <v>2060</v>
      </c>
    </row>
    <row r="177" spans="1:16" ht="12" customHeight="1" x14ac:dyDescent="0.2">
      <c r="A177" s="45">
        <v>495</v>
      </c>
      <c r="B177" s="45" t="s">
        <v>1038</v>
      </c>
      <c r="C177" s="47" t="s">
        <v>1039</v>
      </c>
      <c r="D177" s="45">
        <v>3200</v>
      </c>
      <c r="E177" s="45">
        <v>13264</v>
      </c>
      <c r="F177" s="45" t="s">
        <v>20</v>
      </c>
      <c r="G177" s="48">
        <v>195</v>
      </c>
      <c r="H177" s="45" t="b">
        <v>0</v>
      </c>
      <c r="I177" s="45" t="s">
        <v>33</v>
      </c>
      <c r="J177" s="45" t="s">
        <v>2092</v>
      </c>
      <c r="K177" s="45">
        <v>414.49999999999994</v>
      </c>
      <c r="L177" s="45">
        <v>68.02051282051282</v>
      </c>
      <c r="M177" s="46">
        <v>41800.208333333336</v>
      </c>
      <c r="N177" s="46">
        <v>41804.208333333336</v>
      </c>
      <c r="O177" s="45" t="s">
        <v>2044</v>
      </c>
      <c r="P177" s="45" t="s">
        <v>2060</v>
      </c>
    </row>
    <row r="178" spans="1:16" ht="12" customHeight="1" x14ac:dyDescent="0.2">
      <c r="A178" s="45">
        <v>561</v>
      </c>
      <c r="B178" s="45" t="s">
        <v>1166</v>
      </c>
      <c r="C178" s="47" t="s">
        <v>1167</v>
      </c>
      <c r="D178" s="45">
        <v>3000</v>
      </c>
      <c r="E178" s="45">
        <v>11091</v>
      </c>
      <c r="F178" s="45" t="s">
        <v>20</v>
      </c>
      <c r="G178" s="48">
        <v>198</v>
      </c>
      <c r="H178" s="45" t="b">
        <v>0</v>
      </c>
      <c r="I178" s="45" t="s">
        <v>33</v>
      </c>
      <c r="J178" s="45" t="s">
        <v>2092</v>
      </c>
      <c r="K178" s="45">
        <v>369.7</v>
      </c>
      <c r="L178" s="45">
        <v>56.015151515151516</v>
      </c>
      <c r="M178" s="46">
        <v>40833.208333333336</v>
      </c>
      <c r="N178" s="46">
        <v>40835.208333333336</v>
      </c>
      <c r="O178" s="45" t="s">
        <v>2044</v>
      </c>
      <c r="P178" s="45" t="s">
        <v>2060</v>
      </c>
    </row>
    <row r="179" spans="1:16" ht="12" customHeight="1" x14ac:dyDescent="0.2">
      <c r="A179" s="45">
        <v>765</v>
      </c>
      <c r="B179" s="45" t="s">
        <v>1565</v>
      </c>
      <c r="C179" s="47" t="s">
        <v>1566</v>
      </c>
      <c r="D179" s="45">
        <v>3900</v>
      </c>
      <c r="E179" s="45">
        <v>8125</v>
      </c>
      <c r="F179" s="45" t="s">
        <v>20</v>
      </c>
      <c r="G179" s="48">
        <v>198</v>
      </c>
      <c r="H179" s="45" t="b">
        <v>1</v>
      </c>
      <c r="I179" s="45" t="s">
        <v>60</v>
      </c>
      <c r="J179" s="45" t="s">
        <v>2092</v>
      </c>
      <c r="K179" s="45">
        <v>208.33333333333334</v>
      </c>
      <c r="L179" s="45">
        <v>41.035353535353536</v>
      </c>
      <c r="M179" s="46">
        <v>42840.208333333328</v>
      </c>
      <c r="N179" s="46">
        <v>42865.208333333328</v>
      </c>
      <c r="O179" s="45" t="s">
        <v>2040</v>
      </c>
      <c r="P179" s="45" t="s">
        <v>2054</v>
      </c>
    </row>
    <row r="180" spans="1:16" ht="12" customHeight="1" x14ac:dyDescent="0.2">
      <c r="A180" s="45">
        <v>263</v>
      </c>
      <c r="B180" s="45" t="s">
        <v>578</v>
      </c>
      <c r="C180" s="47" t="s">
        <v>579</v>
      </c>
      <c r="D180" s="45">
        <v>2900</v>
      </c>
      <c r="E180" s="45">
        <v>10756</v>
      </c>
      <c r="F180" s="45" t="s">
        <v>20</v>
      </c>
      <c r="G180" s="48">
        <v>199</v>
      </c>
      <c r="H180" s="45" t="b">
        <v>0</v>
      </c>
      <c r="I180" s="45" t="s">
        <v>122</v>
      </c>
      <c r="J180" s="45" t="s">
        <v>2092</v>
      </c>
      <c r="K180" s="45">
        <v>370.89655172413791</v>
      </c>
      <c r="L180" s="45">
        <v>54.050251256281406</v>
      </c>
      <c r="M180" s="46">
        <v>40187.25</v>
      </c>
      <c r="N180" s="46">
        <v>40187.25</v>
      </c>
      <c r="O180" s="45" t="s">
        <v>2041</v>
      </c>
      <c r="P180" s="45" t="s">
        <v>2059</v>
      </c>
    </row>
    <row r="181" spans="1:16" ht="12" customHeight="1" x14ac:dyDescent="0.2">
      <c r="A181" s="45">
        <v>57</v>
      </c>
      <c r="B181" s="45" t="s">
        <v>162</v>
      </c>
      <c r="C181" s="47" t="s">
        <v>163</v>
      </c>
      <c r="D181" s="45">
        <v>2900</v>
      </c>
      <c r="E181" s="45">
        <v>6243</v>
      </c>
      <c r="F181" s="45" t="s">
        <v>20</v>
      </c>
      <c r="G181" s="48">
        <v>201</v>
      </c>
      <c r="H181" s="45" t="b">
        <v>0</v>
      </c>
      <c r="I181" s="45" t="s">
        <v>89</v>
      </c>
      <c r="J181" s="45" t="s">
        <v>2092</v>
      </c>
      <c r="K181" s="45">
        <v>215.27586206896552</v>
      </c>
      <c r="L181" s="45">
        <v>31.059701492537314</v>
      </c>
      <c r="M181" s="46">
        <v>42979.208333333328</v>
      </c>
      <c r="N181" s="46">
        <v>42991.208333333328</v>
      </c>
      <c r="O181" s="45" t="s">
        <v>2038</v>
      </c>
      <c r="P181" s="45" t="s">
        <v>2067</v>
      </c>
    </row>
    <row r="182" spans="1:16" ht="12" customHeight="1" x14ac:dyDescent="0.2">
      <c r="A182" s="45">
        <v>535</v>
      </c>
      <c r="B182" s="45" t="s">
        <v>1115</v>
      </c>
      <c r="C182" s="47" t="s">
        <v>1116</v>
      </c>
      <c r="D182" s="45">
        <v>2600</v>
      </c>
      <c r="E182" s="45">
        <v>12533</v>
      </c>
      <c r="F182" s="45" t="s">
        <v>20</v>
      </c>
      <c r="G182" s="48">
        <v>202</v>
      </c>
      <c r="H182" s="45" t="b">
        <v>1</v>
      </c>
      <c r="I182" s="45" t="s">
        <v>33</v>
      </c>
      <c r="J182" s="45" t="s">
        <v>2092</v>
      </c>
      <c r="K182" s="45">
        <v>482.03846153846149</v>
      </c>
      <c r="L182" s="45">
        <v>62.044554455445542</v>
      </c>
      <c r="M182" s="46">
        <v>43259.208333333328</v>
      </c>
      <c r="N182" s="46">
        <v>43261.208333333328</v>
      </c>
      <c r="O182" s="45" t="s">
        <v>2044</v>
      </c>
      <c r="P182" s="45" t="s">
        <v>2060</v>
      </c>
    </row>
    <row r="183" spans="1:16" ht="12" customHeight="1" x14ac:dyDescent="0.2">
      <c r="A183" s="45">
        <v>786</v>
      </c>
      <c r="B183" s="45" t="s">
        <v>1607</v>
      </c>
      <c r="C183" s="47" t="s">
        <v>1608</v>
      </c>
      <c r="D183" s="45">
        <v>1500</v>
      </c>
      <c r="E183" s="45">
        <v>10946</v>
      </c>
      <c r="F183" s="45" t="s">
        <v>20</v>
      </c>
      <c r="G183" s="48">
        <v>207</v>
      </c>
      <c r="H183" s="45" t="b">
        <v>1</v>
      </c>
      <c r="I183" s="45" t="s">
        <v>159</v>
      </c>
      <c r="J183" s="45" t="s">
        <v>2092</v>
      </c>
      <c r="K183" s="45">
        <v>729.73333333333335</v>
      </c>
      <c r="L183" s="45">
        <v>52.879227053140099</v>
      </c>
      <c r="M183" s="46">
        <v>43186.208333333328</v>
      </c>
      <c r="N183" s="46">
        <v>43193.208333333328</v>
      </c>
      <c r="O183" s="45" t="s">
        <v>2040</v>
      </c>
      <c r="P183" s="45" t="s">
        <v>2055</v>
      </c>
    </row>
    <row r="184" spans="1:16" ht="12" customHeight="1" x14ac:dyDescent="0.2">
      <c r="A184" s="45">
        <v>965</v>
      </c>
      <c r="B184" s="45" t="s">
        <v>1960</v>
      </c>
      <c r="C184" s="47" t="s">
        <v>1961</v>
      </c>
      <c r="D184" s="45">
        <v>2200</v>
      </c>
      <c r="E184" s="45">
        <v>8501</v>
      </c>
      <c r="F184" s="45" t="s">
        <v>20</v>
      </c>
      <c r="G184" s="48">
        <v>207</v>
      </c>
      <c r="H184" s="45" t="b">
        <v>0</v>
      </c>
      <c r="I184" s="45" t="s">
        <v>23</v>
      </c>
      <c r="J184" s="45" t="s">
        <v>2092</v>
      </c>
      <c r="K184" s="45">
        <v>386.40909090909093</v>
      </c>
      <c r="L184" s="45">
        <v>41.067632850241544</v>
      </c>
      <c r="M184" s="46">
        <v>40203.25</v>
      </c>
      <c r="N184" s="46">
        <v>40243.25</v>
      </c>
      <c r="O184" s="45" t="s">
        <v>2040</v>
      </c>
      <c r="P184" s="45" t="s">
        <v>2062</v>
      </c>
    </row>
    <row r="185" spans="1:16" ht="12" customHeight="1" x14ac:dyDescent="0.2">
      <c r="A185" s="45">
        <v>821</v>
      </c>
      <c r="B185" s="45" t="s">
        <v>1675</v>
      </c>
      <c r="C185" s="47" t="s">
        <v>1676</v>
      </c>
      <c r="D185" s="45">
        <v>4900</v>
      </c>
      <c r="E185" s="45">
        <v>14273</v>
      </c>
      <c r="F185" s="45" t="s">
        <v>20</v>
      </c>
      <c r="G185" s="48">
        <v>210</v>
      </c>
      <c r="H185" s="45" t="b">
        <v>0</v>
      </c>
      <c r="I185" s="45" t="s">
        <v>42</v>
      </c>
      <c r="J185" s="45" t="s">
        <v>2092</v>
      </c>
      <c r="K185" s="45">
        <v>291.28571428571428</v>
      </c>
      <c r="L185" s="45">
        <v>67.966666666666669</v>
      </c>
      <c r="M185" s="46">
        <v>42794.25</v>
      </c>
      <c r="N185" s="46">
        <v>42807.208333333328</v>
      </c>
      <c r="O185" s="45" t="s">
        <v>2036</v>
      </c>
      <c r="P185" s="45" t="s">
        <v>2049</v>
      </c>
    </row>
    <row r="186" spans="1:16" ht="12" customHeight="1" x14ac:dyDescent="0.2">
      <c r="A186" s="45">
        <v>58</v>
      </c>
      <c r="B186" s="45" t="s">
        <v>164</v>
      </c>
      <c r="C186" s="47" t="s">
        <v>165</v>
      </c>
      <c r="D186" s="45">
        <v>2700</v>
      </c>
      <c r="E186" s="45">
        <v>6132</v>
      </c>
      <c r="F186" s="45" t="s">
        <v>20</v>
      </c>
      <c r="G186" s="48">
        <v>211</v>
      </c>
      <c r="H186" s="45" t="b">
        <v>0</v>
      </c>
      <c r="I186" s="45" t="s">
        <v>33</v>
      </c>
      <c r="J186" s="45" t="s">
        <v>2092</v>
      </c>
      <c r="K186" s="45">
        <v>227.11111111111114</v>
      </c>
      <c r="L186" s="45">
        <v>29.061611374407583</v>
      </c>
      <c r="M186" s="46">
        <v>42268.208333333328</v>
      </c>
      <c r="N186" s="46">
        <v>42281.208333333328</v>
      </c>
      <c r="O186" s="45" t="s">
        <v>2044</v>
      </c>
      <c r="P186" s="45" t="s">
        <v>2060</v>
      </c>
    </row>
    <row r="187" spans="1:16" ht="12" customHeight="1" x14ac:dyDescent="0.2">
      <c r="A187" s="45">
        <v>245</v>
      </c>
      <c r="B187" s="45" t="s">
        <v>542</v>
      </c>
      <c r="C187" s="47" t="s">
        <v>543</v>
      </c>
      <c r="D187" s="45">
        <v>2900</v>
      </c>
      <c r="E187" s="45">
        <v>14771</v>
      </c>
      <c r="F187" s="45" t="s">
        <v>20</v>
      </c>
      <c r="G187" s="48">
        <v>214</v>
      </c>
      <c r="H187" s="45" t="b">
        <v>0</v>
      </c>
      <c r="I187" s="45" t="s">
        <v>33</v>
      </c>
      <c r="J187" s="45" t="s">
        <v>2092</v>
      </c>
      <c r="K187" s="45">
        <v>509.34482758620686</v>
      </c>
      <c r="L187" s="45">
        <v>69.023364485981304</v>
      </c>
      <c r="M187" s="46">
        <v>41736.208333333336</v>
      </c>
      <c r="N187" s="46">
        <v>41737.208333333336</v>
      </c>
      <c r="O187" s="45" t="s">
        <v>2044</v>
      </c>
      <c r="P187" s="45" t="s">
        <v>2060</v>
      </c>
    </row>
    <row r="188" spans="1:16" ht="12" customHeight="1" x14ac:dyDescent="0.2">
      <c r="A188" s="45">
        <v>770</v>
      </c>
      <c r="B188" s="45" t="s">
        <v>1575</v>
      </c>
      <c r="C188" s="47" t="s">
        <v>1576</v>
      </c>
      <c r="D188" s="45">
        <v>4300</v>
      </c>
      <c r="E188" s="45">
        <v>11642</v>
      </c>
      <c r="F188" s="45" t="s">
        <v>20</v>
      </c>
      <c r="G188" s="48">
        <v>216</v>
      </c>
      <c r="H188" s="45" t="b">
        <v>1</v>
      </c>
      <c r="I188" s="45" t="s">
        <v>33</v>
      </c>
      <c r="J188" s="45" t="s">
        <v>2092</v>
      </c>
      <c r="K188" s="45">
        <v>270.74418604651163</v>
      </c>
      <c r="L188" s="45">
        <v>53.898148148148145</v>
      </c>
      <c r="M188" s="46">
        <v>41743.208333333336</v>
      </c>
      <c r="N188" s="46">
        <v>41750.208333333336</v>
      </c>
      <c r="O188" s="45" t="s">
        <v>2044</v>
      </c>
      <c r="P188" s="45" t="s">
        <v>2060</v>
      </c>
    </row>
    <row r="189" spans="1:16" ht="12" customHeight="1" x14ac:dyDescent="0.2">
      <c r="A189" s="45">
        <v>863</v>
      </c>
      <c r="B189" s="45" t="s">
        <v>1758</v>
      </c>
      <c r="C189" s="47" t="s">
        <v>1759</v>
      </c>
      <c r="D189" s="45">
        <v>1400</v>
      </c>
      <c r="E189" s="45">
        <v>5415</v>
      </c>
      <c r="F189" s="45" t="s">
        <v>20</v>
      </c>
      <c r="G189" s="48">
        <v>217</v>
      </c>
      <c r="H189" s="45" t="b">
        <v>1</v>
      </c>
      <c r="I189" s="45" t="s">
        <v>269</v>
      </c>
      <c r="J189" s="45" t="s">
        <v>2092</v>
      </c>
      <c r="K189" s="45">
        <v>386.78571428571428</v>
      </c>
      <c r="L189" s="45">
        <v>24.953917050691246</v>
      </c>
      <c r="M189" s="46">
        <v>42172.208333333328</v>
      </c>
      <c r="N189" s="46">
        <v>42195.208333333328</v>
      </c>
      <c r="O189" s="45" t="s">
        <v>2036</v>
      </c>
      <c r="P189" s="45" t="s">
        <v>2065</v>
      </c>
    </row>
    <row r="190" spans="1:16" ht="12" customHeight="1" x14ac:dyDescent="0.2">
      <c r="A190" s="45">
        <v>804</v>
      </c>
      <c r="B190" s="45" t="s">
        <v>1643</v>
      </c>
      <c r="C190" s="47" t="s">
        <v>1644</v>
      </c>
      <c r="D190" s="45">
        <v>2600</v>
      </c>
      <c r="E190" s="45">
        <v>6987</v>
      </c>
      <c r="F190" s="45" t="s">
        <v>20</v>
      </c>
      <c r="G190" s="48">
        <v>218</v>
      </c>
      <c r="H190" s="45" t="b">
        <v>0</v>
      </c>
      <c r="I190" s="45" t="s">
        <v>23</v>
      </c>
      <c r="J190" s="45" t="s">
        <v>2092</v>
      </c>
      <c r="K190" s="45">
        <v>268.73076923076923</v>
      </c>
      <c r="L190" s="45">
        <v>32.050458715596328</v>
      </c>
      <c r="M190" s="46">
        <v>43102.25</v>
      </c>
      <c r="N190" s="46">
        <v>43122.25</v>
      </c>
      <c r="O190" s="45" t="s">
        <v>2040</v>
      </c>
      <c r="P190" s="45" t="s">
        <v>2062</v>
      </c>
    </row>
    <row r="191" spans="1:16" ht="12" customHeight="1" x14ac:dyDescent="0.2">
      <c r="A191" s="45">
        <v>426</v>
      </c>
      <c r="B191" s="45" t="s">
        <v>901</v>
      </c>
      <c r="C191" s="47" t="s">
        <v>902</v>
      </c>
      <c r="D191" s="45">
        <v>1800</v>
      </c>
      <c r="E191" s="45">
        <v>10313</v>
      </c>
      <c r="F191" s="45" t="s">
        <v>20</v>
      </c>
      <c r="G191" s="48">
        <v>219</v>
      </c>
      <c r="H191" s="45" t="b">
        <v>0</v>
      </c>
      <c r="I191" s="45" t="s">
        <v>33</v>
      </c>
      <c r="J191" s="45" t="s">
        <v>2092</v>
      </c>
      <c r="K191" s="45">
        <v>572.94444444444446</v>
      </c>
      <c r="L191" s="45">
        <v>47.091324200913242</v>
      </c>
      <c r="M191" s="46">
        <v>41332.25</v>
      </c>
      <c r="N191" s="46">
        <v>41339.25</v>
      </c>
      <c r="O191" s="45" t="s">
        <v>2044</v>
      </c>
      <c r="P191" s="45" t="s">
        <v>2060</v>
      </c>
    </row>
    <row r="192" spans="1:16" ht="12" customHeight="1" x14ac:dyDescent="0.2">
      <c r="A192" s="45">
        <v>42</v>
      </c>
      <c r="B192" s="45" t="s">
        <v>129</v>
      </c>
      <c r="C192" s="47" t="s">
        <v>130</v>
      </c>
      <c r="D192" s="45">
        <v>1800</v>
      </c>
      <c r="E192" s="45">
        <v>7991</v>
      </c>
      <c r="F192" s="45" t="s">
        <v>20</v>
      </c>
      <c r="G192" s="48">
        <v>222</v>
      </c>
      <c r="H192" s="45" t="b">
        <v>0</v>
      </c>
      <c r="I192" s="45" t="s">
        <v>17</v>
      </c>
      <c r="J192" s="45" t="s">
        <v>2092</v>
      </c>
      <c r="K192" s="45">
        <v>443.94444444444446</v>
      </c>
      <c r="L192" s="45">
        <v>35.995495495495497</v>
      </c>
      <c r="M192" s="46">
        <v>40728.208333333336</v>
      </c>
      <c r="N192" s="46">
        <v>40737.208333333336</v>
      </c>
      <c r="O192" s="45" t="s">
        <v>2037</v>
      </c>
      <c r="P192" s="45" t="s">
        <v>2053</v>
      </c>
    </row>
    <row r="193" spans="1:16" ht="12" customHeight="1" x14ac:dyDescent="0.2">
      <c r="A193" s="45">
        <v>246</v>
      </c>
      <c r="B193" s="45" t="s">
        <v>544</v>
      </c>
      <c r="C193" s="47" t="s">
        <v>545</v>
      </c>
      <c r="D193" s="45">
        <v>4500</v>
      </c>
      <c r="E193" s="45">
        <v>14649</v>
      </c>
      <c r="F193" s="45" t="s">
        <v>20</v>
      </c>
      <c r="G193" s="48">
        <v>222</v>
      </c>
      <c r="H193" s="45" t="b">
        <v>0</v>
      </c>
      <c r="I193" s="45" t="s">
        <v>28</v>
      </c>
      <c r="J193" s="45" t="s">
        <v>2092</v>
      </c>
      <c r="K193" s="45">
        <v>325.5333333333333</v>
      </c>
      <c r="L193" s="45">
        <v>65.986486486486484</v>
      </c>
      <c r="M193" s="46">
        <v>41491.208333333336</v>
      </c>
      <c r="N193" s="46">
        <v>41495.208333333336</v>
      </c>
      <c r="O193" s="45" t="s">
        <v>2043</v>
      </c>
      <c r="P193" s="45" t="s">
        <v>2069</v>
      </c>
    </row>
    <row r="194" spans="1:16" ht="12" customHeight="1" x14ac:dyDescent="0.2">
      <c r="A194" s="45">
        <v>313</v>
      </c>
      <c r="B194" s="45" t="s">
        <v>678</v>
      </c>
      <c r="C194" s="47" t="s">
        <v>679</v>
      </c>
      <c r="D194" s="45">
        <v>2200</v>
      </c>
      <c r="E194" s="45">
        <v>8697</v>
      </c>
      <c r="F194" s="45" t="s">
        <v>20</v>
      </c>
      <c r="G194" s="48">
        <v>223</v>
      </c>
      <c r="H194" s="45" t="b">
        <v>0</v>
      </c>
      <c r="I194" s="45" t="s">
        <v>23</v>
      </c>
      <c r="J194" s="45" t="s">
        <v>2092</v>
      </c>
      <c r="K194" s="45">
        <v>395.31818181818181</v>
      </c>
      <c r="L194" s="45">
        <v>39</v>
      </c>
      <c r="M194" s="46">
        <v>40966.25</v>
      </c>
      <c r="N194" s="46">
        <v>40968.25</v>
      </c>
      <c r="O194" s="45" t="s">
        <v>2040</v>
      </c>
      <c r="P194" s="45" t="s">
        <v>2062</v>
      </c>
    </row>
    <row r="195" spans="1:16" ht="12" customHeight="1" x14ac:dyDescent="0.2">
      <c r="A195" s="45">
        <v>31</v>
      </c>
      <c r="B195" s="45" t="s">
        <v>103</v>
      </c>
      <c r="C195" s="47" t="s">
        <v>104</v>
      </c>
      <c r="D195" s="45">
        <v>3500</v>
      </c>
      <c r="E195" s="45">
        <v>10850</v>
      </c>
      <c r="F195" s="45" t="s">
        <v>20</v>
      </c>
      <c r="G195" s="48">
        <v>226</v>
      </c>
      <c r="H195" s="45" t="b">
        <v>0</v>
      </c>
      <c r="I195" s="45" t="s">
        <v>89</v>
      </c>
      <c r="J195" s="45" t="s">
        <v>2092</v>
      </c>
      <c r="K195" s="45">
        <v>310</v>
      </c>
      <c r="L195" s="45">
        <v>48.008849557522126</v>
      </c>
      <c r="M195" s="46">
        <v>42374.25</v>
      </c>
      <c r="N195" s="46">
        <v>42402.25</v>
      </c>
      <c r="O195" s="45" t="s">
        <v>2038</v>
      </c>
      <c r="P195" s="45" t="s">
        <v>2067</v>
      </c>
    </row>
    <row r="196" spans="1:16" ht="12" customHeight="1" x14ac:dyDescent="0.2">
      <c r="A196" s="45">
        <v>989</v>
      </c>
      <c r="B196" s="45" t="s">
        <v>2006</v>
      </c>
      <c r="C196" s="47" t="s">
        <v>2007</v>
      </c>
      <c r="D196" s="45">
        <v>2400</v>
      </c>
      <c r="E196" s="45">
        <v>11990</v>
      </c>
      <c r="F196" s="45" t="s">
        <v>20</v>
      </c>
      <c r="G196" s="48">
        <v>226</v>
      </c>
      <c r="H196" s="45" t="b">
        <v>0</v>
      </c>
      <c r="I196" s="45" t="s">
        <v>206</v>
      </c>
      <c r="J196" s="45" t="s">
        <v>2092</v>
      </c>
      <c r="K196" s="45">
        <v>499.58333333333337</v>
      </c>
      <c r="L196" s="45">
        <v>53.053097345132741</v>
      </c>
      <c r="M196" s="46">
        <v>43571.208333333328</v>
      </c>
      <c r="N196" s="46">
        <v>43576.208333333328</v>
      </c>
      <c r="O196" s="45" t="s">
        <v>2042</v>
      </c>
      <c r="P196" s="45" t="s">
        <v>2066</v>
      </c>
    </row>
    <row r="197" spans="1:16" ht="12" customHeight="1" x14ac:dyDescent="0.2">
      <c r="A197" s="45">
        <v>7</v>
      </c>
      <c r="B197" s="45" t="s">
        <v>43</v>
      </c>
      <c r="C197" s="47" t="s">
        <v>44</v>
      </c>
      <c r="D197" s="45">
        <v>4500</v>
      </c>
      <c r="E197" s="45">
        <v>14741</v>
      </c>
      <c r="F197" s="45" t="s">
        <v>20</v>
      </c>
      <c r="G197" s="48">
        <v>227</v>
      </c>
      <c r="H197" s="45" t="b">
        <v>0</v>
      </c>
      <c r="I197" s="45" t="s">
        <v>33</v>
      </c>
      <c r="J197" s="45" t="s">
        <v>2092</v>
      </c>
      <c r="K197" s="45">
        <v>327.57777777777778</v>
      </c>
      <c r="L197" s="45">
        <v>64.93832599118943</v>
      </c>
      <c r="M197" s="46">
        <v>42229.208333333328</v>
      </c>
      <c r="N197" s="46">
        <v>42231.208333333328</v>
      </c>
      <c r="O197" s="45" t="s">
        <v>2044</v>
      </c>
      <c r="P197" s="45" t="s">
        <v>2060</v>
      </c>
    </row>
    <row r="198" spans="1:16" ht="12" customHeight="1" x14ac:dyDescent="0.2">
      <c r="A198" s="45">
        <v>243</v>
      </c>
      <c r="B198" s="45" t="s">
        <v>538</v>
      </c>
      <c r="C198" s="47" t="s">
        <v>539</v>
      </c>
      <c r="D198" s="45">
        <v>2300</v>
      </c>
      <c r="E198" s="45">
        <v>10240</v>
      </c>
      <c r="F198" s="45" t="s">
        <v>20</v>
      </c>
      <c r="G198" s="48">
        <v>238</v>
      </c>
      <c r="H198" s="45" t="b">
        <v>0</v>
      </c>
      <c r="I198" s="45" t="s">
        <v>33</v>
      </c>
      <c r="J198" s="45" t="s">
        <v>2092</v>
      </c>
      <c r="K198" s="45">
        <v>445.21739130434781</v>
      </c>
      <c r="L198" s="45">
        <v>43.025210084033617</v>
      </c>
      <c r="M198" s="46">
        <v>43163.25</v>
      </c>
      <c r="N198" s="46">
        <v>43166.25</v>
      </c>
      <c r="O198" s="45" t="s">
        <v>2044</v>
      </c>
      <c r="P198" s="45" t="s">
        <v>2060</v>
      </c>
    </row>
    <row r="199" spans="1:16" ht="12" customHeight="1" x14ac:dyDescent="0.2">
      <c r="A199" s="45">
        <v>966</v>
      </c>
      <c r="B199" s="45" t="s">
        <v>878</v>
      </c>
      <c r="C199" s="47" t="s">
        <v>1962</v>
      </c>
      <c r="D199" s="45">
        <v>1700</v>
      </c>
      <c r="E199" s="45">
        <v>13468</v>
      </c>
      <c r="F199" s="45" t="s">
        <v>20</v>
      </c>
      <c r="G199" s="48">
        <v>245</v>
      </c>
      <c r="H199" s="45" t="b">
        <v>0</v>
      </c>
      <c r="I199" s="45" t="s">
        <v>33</v>
      </c>
      <c r="J199" s="45" t="s">
        <v>2092</v>
      </c>
      <c r="K199" s="45">
        <v>792.23529411764707</v>
      </c>
      <c r="L199" s="45">
        <v>54.971428571428568</v>
      </c>
      <c r="M199" s="46">
        <v>42901.208333333328</v>
      </c>
      <c r="N199" s="46">
        <v>42903.208333333328</v>
      </c>
      <c r="O199" s="45" t="s">
        <v>2044</v>
      </c>
      <c r="P199" s="45" t="s">
        <v>2060</v>
      </c>
    </row>
    <row r="200" spans="1:16" ht="12" customHeight="1" x14ac:dyDescent="0.2">
      <c r="A200" s="45">
        <v>163</v>
      </c>
      <c r="B200" s="45" t="s">
        <v>378</v>
      </c>
      <c r="C200" s="47" t="s">
        <v>379</v>
      </c>
      <c r="D200" s="45">
        <v>3500</v>
      </c>
      <c r="E200" s="45">
        <v>8864</v>
      </c>
      <c r="F200" s="45" t="s">
        <v>20</v>
      </c>
      <c r="G200" s="48">
        <v>246</v>
      </c>
      <c r="H200" s="45" t="b">
        <v>1</v>
      </c>
      <c r="I200" s="45" t="s">
        <v>122</v>
      </c>
      <c r="J200" s="45" t="s">
        <v>2092</v>
      </c>
      <c r="K200" s="45">
        <v>253.25714285714284</v>
      </c>
      <c r="L200" s="45">
        <v>36.032520325203251</v>
      </c>
      <c r="M200" s="46">
        <v>43028.208333333328</v>
      </c>
      <c r="N200" s="46">
        <v>43077.25</v>
      </c>
      <c r="O200" s="45" t="s">
        <v>2041</v>
      </c>
      <c r="P200" s="45" t="s">
        <v>2059</v>
      </c>
    </row>
    <row r="201" spans="1:16" ht="12" customHeight="1" x14ac:dyDescent="0.2">
      <c r="A201" s="45">
        <v>62</v>
      </c>
      <c r="B201" s="45" t="s">
        <v>172</v>
      </c>
      <c r="C201" s="47" t="s">
        <v>173</v>
      </c>
      <c r="D201" s="45">
        <v>2000</v>
      </c>
      <c r="E201" s="45">
        <v>14452</v>
      </c>
      <c r="F201" s="45" t="s">
        <v>20</v>
      </c>
      <c r="G201" s="48">
        <v>249</v>
      </c>
      <c r="H201" s="45" t="b">
        <v>0</v>
      </c>
      <c r="I201" s="45" t="s">
        <v>28</v>
      </c>
      <c r="J201" s="45" t="s">
        <v>2092</v>
      </c>
      <c r="K201" s="45">
        <v>722.6</v>
      </c>
      <c r="L201" s="45">
        <v>58.040160642570278</v>
      </c>
      <c r="M201" s="46">
        <v>42160.208333333328</v>
      </c>
      <c r="N201" s="46">
        <v>42161.208333333328</v>
      </c>
      <c r="O201" s="45" t="s">
        <v>2043</v>
      </c>
      <c r="P201" s="45" t="s">
        <v>2069</v>
      </c>
    </row>
    <row r="202" spans="1:16" ht="12" customHeight="1" x14ac:dyDescent="0.2">
      <c r="A202" s="45">
        <v>436</v>
      </c>
      <c r="B202" s="45" t="s">
        <v>921</v>
      </c>
      <c r="C202" s="47" t="s">
        <v>922</v>
      </c>
      <c r="D202" s="45">
        <v>1300</v>
      </c>
      <c r="E202" s="45">
        <v>13678</v>
      </c>
      <c r="F202" s="45" t="s">
        <v>20</v>
      </c>
      <c r="G202" s="48">
        <v>249</v>
      </c>
      <c r="H202" s="45" t="b">
        <v>0</v>
      </c>
      <c r="I202" s="45" t="s">
        <v>159</v>
      </c>
      <c r="J202" s="45" t="s">
        <v>2092</v>
      </c>
      <c r="K202" s="45">
        <v>1052.1538461538462</v>
      </c>
      <c r="L202" s="45">
        <v>54.931726907630519</v>
      </c>
      <c r="M202" s="46">
        <v>43575.208333333328</v>
      </c>
      <c r="N202" s="46">
        <v>43576.208333333328</v>
      </c>
      <c r="O202" s="45" t="s">
        <v>2040</v>
      </c>
      <c r="P202" s="45" t="s">
        <v>2055</v>
      </c>
    </row>
    <row r="203" spans="1:16" ht="12" customHeight="1" x14ac:dyDescent="0.2">
      <c r="A203" s="45">
        <v>823</v>
      </c>
      <c r="B203" s="45" t="s">
        <v>1679</v>
      </c>
      <c r="C203" s="47" t="s">
        <v>1680</v>
      </c>
      <c r="D203" s="45">
        <v>4100</v>
      </c>
      <c r="E203" s="45">
        <v>14640</v>
      </c>
      <c r="F203" s="45" t="s">
        <v>20</v>
      </c>
      <c r="G203" s="48">
        <v>252</v>
      </c>
      <c r="H203" s="45" t="b">
        <v>1</v>
      </c>
      <c r="I203" s="45" t="s">
        <v>23</v>
      </c>
      <c r="J203" s="45" t="s">
        <v>2092</v>
      </c>
      <c r="K203" s="45">
        <v>357.07317073170731</v>
      </c>
      <c r="L203" s="45">
        <v>58.095238095238095</v>
      </c>
      <c r="M203" s="46">
        <v>41892.208333333336</v>
      </c>
      <c r="N203" s="46">
        <v>41917.208333333336</v>
      </c>
      <c r="O203" s="45" t="s">
        <v>2040</v>
      </c>
      <c r="P203" s="45" t="s">
        <v>2062</v>
      </c>
    </row>
    <row r="204" spans="1:16" ht="12" customHeight="1" x14ac:dyDescent="0.2">
      <c r="A204" s="45">
        <v>962</v>
      </c>
      <c r="B204" s="45" t="s">
        <v>1954</v>
      </c>
      <c r="C204" s="47" t="s">
        <v>1955</v>
      </c>
      <c r="D204" s="45">
        <v>3600</v>
      </c>
      <c r="E204" s="45">
        <v>10657</v>
      </c>
      <c r="F204" s="45" t="s">
        <v>20</v>
      </c>
      <c r="G204" s="48">
        <v>266</v>
      </c>
      <c r="H204" s="45" t="b">
        <v>0</v>
      </c>
      <c r="I204" s="45" t="s">
        <v>17</v>
      </c>
      <c r="J204" s="45" t="s">
        <v>2092</v>
      </c>
      <c r="K204" s="45">
        <v>296.02777777777777</v>
      </c>
      <c r="L204" s="45">
        <v>40.063909774436091</v>
      </c>
      <c r="M204" s="46">
        <v>41592.25</v>
      </c>
      <c r="N204" s="46">
        <v>41613.25</v>
      </c>
      <c r="O204" s="45" t="s">
        <v>2037</v>
      </c>
      <c r="P204" s="45" t="s">
        <v>2053</v>
      </c>
    </row>
    <row r="205" spans="1:16" ht="12" customHeight="1" x14ac:dyDescent="0.2">
      <c r="A205" s="45">
        <v>494</v>
      </c>
      <c r="B205" s="45" t="s">
        <v>1036</v>
      </c>
      <c r="C205" s="47" t="s">
        <v>1037</v>
      </c>
      <c r="D205" s="45">
        <v>2500</v>
      </c>
      <c r="E205" s="45">
        <v>13684</v>
      </c>
      <c r="F205" s="45" t="s">
        <v>20</v>
      </c>
      <c r="G205" s="48">
        <v>268</v>
      </c>
      <c r="H205" s="45" t="b">
        <v>0</v>
      </c>
      <c r="I205" s="45" t="s">
        <v>65</v>
      </c>
      <c r="J205" s="45" t="s">
        <v>2092</v>
      </c>
      <c r="K205" s="45">
        <v>547.36</v>
      </c>
      <c r="L205" s="45">
        <v>51.059701492537314</v>
      </c>
      <c r="M205" s="46">
        <v>40990.208333333336</v>
      </c>
      <c r="N205" s="46">
        <v>40991.208333333336</v>
      </c>
      <c r="O205" s="45" t="s">
        <v>2043</v>
      </c>
      <c r="P205" s="45" t="s">
        <v>2068</v>
      </c>
    </row>
    <row r="206" spans="1:16" ht="12" customHeight="1" x14ac:dyDescent="0.2">
      <c r="A206" s="45">
        <v>687</v>
      </c>
      <c r="B206" s="45" t="s">
        <v>1413</v>
      </c>
      <c r="C206" s="47" t="s">
        <v>1414</v>
      </c>
      <c r="D206" s="45">
        <v>1500</v>
      </c>
      <c r="E206" s="45">
        <v>13980</v>
      </c>
      <c r="F206" s="45" t="s">
        <v>20</v>
      </c>
      <c r="G206" s="48">
        <v>269</v>
      </c>
      <c r="H206" s="45" t="b">
        <v>0</v>
      </c>
      <c r="I206" s="45" t="s">
        <v>33</v>
      </c>
      <c r="J206" s="45" t="s">
        <v>2092</v>
      </c>
      <c r="K206" s="45">
        <v>932</v>
      </c>
      <c r="L206" s="45">
        <v>51.970260223048328</v>
      </c>
      <c r="M206" s="46">
        <v>42806.25</v>
      </c>
      <c r="N206" s="46">
        <v>42809.208333333328</v>
      </c>
      <c r="O206" s="45" t="s">
        <v>2044</v>
      </c>
      <c r="P206" s="45" t="s">
        <v>2060</v>
      </c>
    </row>
    <row r="207" spans="1:16" ht="12" customHeight="1" x14ac:dyDescent="0.2">
      <c r="A207" s="45">
        <v>751</v>
      </c>
      <c r="B207" s="45" t="s">
        <v>1538</v>
      </c>
      <c r="C207" s="47" t="s">
        <v>1539</v>
      </c>
      <c r="D207" s="45">
        <v>3600</v>
      </c>
      <c r="E207" s="45">
        <v>8363</v>
      </c>
      <c r="F207" s="45" t="s">
        <v>20</v>
      </c>
      <c r="G207" s="48">
        <v>270</v>
      </c>
      <c r="H207" s="45" t="b">
        <v>1</v>
      </c>
      <c r="I207" s="45" t="s">
        <v>68</v>
      </c>
      <c r="J207" s="45" t="s">
        <v>2092</v>
      </c>
      <c r="K207" s="45">
        <v>232.30555555555554</v>
      </c>
      <c r="L207" s="45">
        <v>30.974074074074075</v>
      </c>
      <c r="M207" s="46">
        <v>42446.208333333328</v>
      </c>
      <c r="N207" s="46">
        <v>42461.208333333328</v>
      </c>
      <c r="O207" s="45" t="s">
        <v>2042</v>
      </c>
      <c r="P207" s="45" t="s">
        <v>2058</v>
      </c>
    </row>
    <row r="208" spans="1:16" ht="12" customHeight="1" x14ac:dyDescent="0.2">
      <c r="A208" s="45">
        <v>117</v>
      </c>
      <c r="B208" s="45" t="s">
        <v>284</v>
      </c>
      <c r="C208" s="47" t="s">
        <v>285</v>
      </c>
      <c r="D208" s="45">
        <v>4900</v>
      </c>
      <c r="E208" s="45">
        <v>8523</v>
      </c>
      <c r="F208" s="45" t="s">
        <v>20</v>
      </c>
      <c r="G208" s="48">
        <v>275</v>
      </c>
      <c r="H208" s="45" t="b">
        <v>0</v>
      </c>
      <c r="I208" s="45" t="s">
        <v>269</v>
      </c>
      <c r="J208" s="45" t="s">
        <v>2092</v>
      </c>
      <c r="K208" s="45">
        <v>173.9387755102041</v>
      </c>
      <c r="L208" s="45">
        <v>30.992727272727272</v>
      </c>
      <c r="M208" s="46">
        <v>40808.208333333336</v>
      </c>
      <c r="N208" s="46">
        <v>40814.208333333336</v>
      </c>
      <c r="O208" s="45" t="s">
        <v>2036</v>
      </c>
      <c r="P208" s="45" t="s">
        <v>2065</v>
      </c>
    </row>
    <row r="209" spans="1:16" ht="12" customHeight="1" x14ac:dyDescent="0.2">
      <c r="A209" s="45">
        <v>820</v>
      </c>
      <c r="B209" s="45" t="s">
        <v>1673</v>
      </c>
      <c r="C209" s="47" t="s">
        <v>1674</v>
      </c>
      <c r="D209" s="45">
        <v>1500</v>
      </c>
      <c r="E209" s="45">
        <v>12009</v>
      </c>
      <c r="F209" s="45" t="s">
        <v>20</v>
      </c>
      <c r="G209" s="48">
        <v>279</v>
      </c>
      <c r="H209" s="45" t="b">
        <v>1</v>
      </c>
      <c r="I209" s="45" t="s">
        <v>23</v>
      </c>
      <c r="J209" s="45" t="s">
        <v>2092</v>
      </c>
      <c r="K209" s="45">
        <v>800.6</v>
      </c>
      <c r="L209" s="45">
        <v>43.043010752688176</v>
      </c>
      <c r="M209" s="46">
        <v>43310.208333333328</v>
      </c>
      <c r="N209" s="46">
        <v>43323.208333333328</v>
      </c>
      <c r="O209" s="45" t="s">
        <v>2040</v>
      </c>
      <c r="P209" s="45" t="s">
        <v>2062</v>
      </c>
    </row>
    <row r="210" spans="1:16" ht="12" customHeight="1" x14ac:dyDescent="0.2">
      <c r="A210" s="45">
        <v>747</v>
      </c>
      <c r="B210" s="45" t="s">
        <v>1530</v>
      </c>
      <c r="C210" s="47" t="s">
        <v>1531</v>
      </c>
      <c r="D210" s="45">
        <v>4900</v>
      </c>
      <c r="E210" s="45">
        <v>11214</v>
      </c>
      <c r="F210" s="45" t="s">
        <v>20</v>
      </c>
      <c r="G210" s="48">
        <v>280</v>
      </c>
      <c r="H210" s="45" t="b">
        <v>0</v>
      </c>
      <c r="I210" s="45" t="s">
        <v>33</v>
      </c>
      <c r="J210" s="45" t="s">
        <v>2092</v>
      </c>
      <c r="K210" s="45">
        <v>228.85714285714286</v>
      </c>
      <c r="L210" s="45">
        <v>40.049999999999997</v>
      </c>
      <c r="M210" s="46">
        <v>40423.208333333336</v>
      </c>
      <c r="N210" s="46">
        <v>40434.208333333336</v>
      </c>
      <c r="O210" s="45" t="s">
        <v>2044</v>
      </c>
      <c r="P210" s="45" t="s">
        <v>2060</v>
      </c>
    </row>
    <row r="211" spans="1:16" ht="12" customHeight="1" x14ac:dyDescent="0.2">
      <c r="A211" s="45">
        <v>755</v>
      </c>
      <c r="B211" s="45" t="s">
        <v>1546</v>
      </c>
      <c r="C211" s="47" t="s">
        <v>1547</v>
      </c>
      <c r="D211" s="45">
        <v>4500</v>
      </c>
      <c r="E211" s="45">
        <v>7496</v>
      </c>
      <c r="F211" s="45" t="s">
        <v>20</v>
      </c>
      <c r="G211" s="48">
        <v>288</v>
      </c>
      <c r="H211" s="45" t="b">
        <v>1</v>
      </c>
      <c r="I211" s="45" t="s">
        <v>33</v>
      </c>
      <c r="J211" s="45" t="s">
        <v>2092</v>
      </c>
      <c r="K211" s="45">
        <v>166.57777777777778</v>
      </c>
      <c r="L211" s="45">
        <v>26.027777777777779</v>
      </c>
      <c r="M211" s="46">
        <v>43096.25</v>
      </c>
      <c r="N211" s="46">
        <v>43108.25</v>
      </c>
      <c r="O211" s="45" t="s">
        <v>2044</v>
      </c>
      <c r="P211" s="45" t="s">
        <v>2060</v>
      </c>
    </row>
    <row r="212" spans="1:16" ht="12" customHeight="1" x14ac:dyDescent="0.2">
      <c r="A212" s="45">
        <v>867</v>
      </c>
      <c r="B212" s="45" t="s">
        <v>1766</v>
      </c>
      <c r="C212" s="47" t="s">
        <v>1767</v>
      </c>
      <c r="D212" s="45">
        <v>4800</v>
      </c>
      <c r="E212" s="45">
        <v>7797</v>
      </c>
      <c r="F212" s="45" t="s">
        <v>20</v>
      </c>
      <c r="G212" s="48">
        <v>300</v>
      </c>
      <c r="H212" s="45" t="b">
        <v>0</v>
      </c>
      <c r="I212" s="45" t="s">
        <v>17</v>
      </c>
      <c r="J212" s="45" t="s">
        <v>2092</v>
      </c>
      <c r="K212" s="45">
        <v>162.4375</v>
      </c>
      <c r="L212" s="45">
        <v>25.99</v>
      </c>
      <c r="M212" s="46">
        <v>43382.208333333328</v>
      </c>
      <c r="N212" s="46">
        <v>43388.208333333328</v>
      </c>
      <c r="O212" s="45" t="s">
        <v>2037</v>
      </c>
      <c r="P212" s="45" t="s">
        <v>2053</v>
      </c>
    </row>
    <row r="213" spans="1:16" ht="12" customHeight="1" x14ac:dyDescent="0.2">
      <c r="A213" s="45">
        <v>608</v>
      </c>
      <c r="B213" s="45" t="s">
        <v>1258</v>
      </c>
      <c r="C213" s="47" t="s">
        <v>1259</v>
      </c>
      <c r="D213" s="45">
        <v>3900</v>
      </c>
      <c r="E213" s="45">
        <v>11075</v>
      </c>
      <c r="F213" s="45" t="s">
        <v>20</v>
      </c>
      <c r="G213" s="48">
        <v>316</v>
      </c>
      <c r="H213" s="45" t="b">
        <v>1</v>
      </c>
      <c r="I213" s="45" t="s">
        <v>159</v>
      </c>
      <c r="J213" s="45" t="s">
        <v>2092</v>
      </c>
      <c r="K213" s="45">
        <v>283.97435897435901</v>
      </c>
      <c r="L213" s="45">
        <v>35.047468354430379</v>
      </c>
      <c r="M213" s="46">
        <v>43530.25</v>
      </c>
      <c r="N213" s="46">
        <v>43534.25</v>
      </c>
      <c r="O213" s="45" t="s">
        <v>2040</v>
      </c>
      <c r="P213" s="45" t="s">
        <v>2055</v>
      </c>
    </row>
    <row r="214" spans="1:16" ht="12" customHeight="1" x14ac:dyDescent="0.2">
      <c r="A214" s="45">
        <v>78</v>
      </c>
      <c r="B214" s="45" t="s">
        <v>204</v>
      </c>
      <c r="C214" s="47" t="s">
        <v>205</v>
      </c>
      <c r="D214" s="45">
        <v>4500</v>
      </c>
      <c r="E214" s="45">
        <v>13536</v>
      </c>
      <c r="F214" s="45" t="s">
        <v>20</v>
      </c>
      <c r="G214" s="48">
        <v>330</v>
      </c>
      <c r="H214" s="45" t="b">
        <v>0</v>
      </c>
      <c r="I214" s="45" t="s">
        <v>206</v>
      </c>
      <c r="J214" s="45" t="s">
        <v>2092</v>
      </c>
      <c r="K214" s="45">
        <v>300.8</v>
      </c>
      <c r="L214" s="45">
        <v>41.018181818181816</v>
      </c>
      <c r="M214" s="46">
        <v>43206.208333333328</v>
      </c>
      <c r="N214" s="46">
        <v>43207.208333333328</v>
      </c>
      <c r="O214" s="45" t="s">
        <v>2042</v>
      </c>
      <c r="P214" s="45" t="s">
        <v>2066</v>
      </c>
    </row>
    <row r="215" spans="1:16" ht="12" customHeight="1" x14ac:dyDescent="0.2">
      <c r="A215" s="45">
        <v>102</v>
      </c>
      <c r="B215" s="45" t="s">
        <v>253</v>
      </c>
      <c r="C215" s="47" t="s">
        <v>254</v>
      </c>
      <c r="D215" s="45">
        <v>3700</v>
      </c>
      <c r="E215" s="45">
        <v>10422</v>
      </c>
      <c r="F215" s="45" t="s">
        <v>20</v>
      </c>
      <c r="G215" s="48">
        <v>336</v>
      </c>
      <c r="H215" s="45" t="b">
        <v>1</v>
      </c>
      <c r="I215" s="45" t="s">
        <v>65</v>
      </c>
      <c r="J215" s="45" t="s">
        <v>2092</v>
      </c>
      <c r="K215" s="45">
        <v>281.67567567567568</v>
      </c>
      <c r="L215" s="45">
        <v>31.017857142857142</v>
      </c>
      <c r="M215" s="46">
        <v>43234.208333333328</v>
      </c>
      <c r="N215" s="46">
        <v>43241.208333333328</v>
      </c>
      <c r="O215" s="45" t="s">
        <v>2043</v>
      </c>
      <c r="P215" s="45" t="s">
        <v>2068</v>
      </c>
    </row>
    <row r="216" spans="1:16" ht="12" customHeight="1" x14ac:dyDescent="0.2">
      <c r="A216" s="45">
        <v>184</v>
      </c>
      <c r="B216" s="45" t="s">
        <v>420</v>
      </c>
      <c r="C216" s="47" t="s">
        <v>421</v>
      </c>
      <c r="D216" s="45">
        <v>3600</v>
      </c>
      <c r="E216" s="45">
        <v>10550</v>
      </c>
      <c r="F216" s="45" t="s">
        <v>20</v>
      </c>
      <c r="G216" s="48">
        <v>340</v>
      </c>
      <c r="H216" s="45" t="b">
        <v>0</v>
      </c>
      <c r="I216" s="45" t="s">
        <v>33</v>
      </c>
      <c r="J216" s="45" t="s">
        <v>2092</v>
      </c>
      <c r="K216" s="45">
        <v>293.05555555555554</v>
      </c>
      <c r="L216" s="45">
        <v>31.029411764705884</v>
      </c>
      <c r="M216" s="46">
        <v>43588.208333333328</v>
      </c>
      <c r="N216" s="46">
        <v>43589.208333333328</v>
      </c>
      <c r="O216" s="45" t="s">
        <v>2044</v>
      </c>
      <c r="P216" s="45" t="s">
        <v>2060</v>
      </c>
    </row>
    <row r="217" spans="1:16" ht="12" customHeight="1" x14ac:dyDescent="0.2">
      <c r="A217" s="45">
        <v>112</v>
      </c>
      <c r="B217" s="45" t="s">
        <v>274</v>
      </c>
      <c r="C217" s="47" t="s">
        <v>275</v>
      </c>
      <c r="D217" s="45">
        <v>4700</v>
      </c>
      <c r="E217" s="45">
        <v>12635</v>
      </c>
      <c r="F217" s="45" t="s">
        <v>20</v>
      </c>
      <c r="G217" s="48">
        <v>361</v>
      </c>
      <c r="H217" s="45" t="b">
        <v>0</v>
      </c>
      <c r="I217" s="45" t="s">
        <v>28</v>
      </c>
      <c r="J217" s="45" t="s">
        <v>2092</v>
      </c>
      <c r="K217" s="45">
        <v>268.82978723404256</v>
      </c>
      <c r="L217" s="45">
        <v>35</v>
      </c>
      <c r="M217" s="46">
        <v>41875.208333333336</v>
      </c>
      <c r="N217" s="46">
        <v>41890.208333333336</v>
      </c>
      <c r="O217" s="45" t="s">
        <v>2043</v>
      </c>
      <c r="P217" s="45" t="s">
        <v>2069</v>
      </c>
    </row>
    <row r="218" spans="1:16" ht="12" customHeight="1" x14ac:dyDescent="0.2">
      <c r="A218" s="45">
        <v>679</v>
      </c>
      <c r="B218" s="45" t="s">
        <v>668</v>
      </c>
      <c r="C218" s="47" t="s">
        <v>1398</v>
      </c>
      <c r="D218" s="45">
        <v>1400</v>
      </c>
      <c r="E218" s="45">
        <v>14511</v>
      </c>
      <c r="F218" s="45" t="s">
        <v>20</v>
      </c>
      <c r="G218" s="48">
        <v>363</v>
      </c>
      <c r="H218" s="45" t="b">
        <v>1</v>
      </c>
      <c r="I218" s="45" t="s">
        <v>17</v>
      </c>
      <c r="J218" s="45" t="s">
        <v>2092</v>
      </c>
      <c r="K218" s="45">
        <v>1036.5</v>
      </c>
      <c r="L218" s="45">
        <v>39.97520661157025</v>
      </c>
      <c r="M218" s="46">
        <v>43756.208333333328</v>
      </c>
      <c r="N218" s="46">
        <v>43761.208333333328</v>
      </c>
      <c r="O218" s="45" t="s">
        <v>2037</v>
      </c>
      <c r="P218" s="45" t="s">
        <v>2053</v>
      </c>
    </row>
    <row r="219" spans="1:16" ht="12" customHeight="1" x14ac:dyDescent="0.2">
      <c r="A219" s="45">
        <v>470</v>
      </c>
      <c r="B219" s="45" t="s">
        <v>988</v>
      </c>
      <c r="C219" s="47" t="s">
        <v>989</v>
      </c>
      <c r="D219" s="45">
        <v>3600</v>
      </c>
      <c r="E219" s="45">
        <v>10289</v>
      </c>
      <c r="F219" s="45" t="s">
        <v>20</v>
      </c>
      <c r="G219" s="48">
        <v>381</v>
      </c>
      <c r="H219" s="45" t="b">
        <v>0</v>
      </c>
      <c r="I219" s="45" t="s">
        <v>65</v>
      </c>
      <c r="J219" s="45" t="s">
        <v>2092</v>
      </c>
      <c r="K219" s="45">
        <v>285.80555555555554</v>
      </c>
      <c r="L219" s="45">
        <v>27.00524934383202</v>
      </c>
      <c r="M219" s="46">
        <v>42716.25</v>
      </c>
      <c r="N219" s="46">
        <v>42723.25</v>
      </c>
      <c r="O219" s="45" t="s">
        <v>2043</v>
      </c>
      <c r="P219" s="45" t="s">
        <v>2068</v>
      </c>
    </row>
    <row r="220" spans="1:16" ht="12" customHeight="1" x14ac:dyDescent="0.2">
      <c r="A220" s="45">
        <v>280</v>
      </c>
      <c r="B220" s="45" t="s">
        <v>612</v>
      </c>
      <c r="C220" s="47" t="s">
        <v>613</v>
      </c>
      <c r="D220" s="45">
        <v>2500</v>
      </c>
      <c r="E220" s="45">
        <v>14536</v>
      </c>
      <c r="F220" s="45" t="s">
        <v>20</v>
      </c>
      <c r="G220" s="48">
        <v>393</v>
      </c>
      <c r="H220" s="45" t="b">
        <v>0</v>
      </c>
      <c r="I220" s="45" t="s">
        <v>71</v>
      </c>
      <c r="J220" s="45" t="s">
        <v>2092</v>
      </c>
      <c r="K220" s="45">
        <v>581.44000000000005</v>
      </c>
      <c r="L220" s="45">
        <v>36.987277353689571</v>
      </c>
      <c r="M220" s="46">
        <v>43060.25</v>
      </c>
      <c r="N220" s="46">
        <v>43066.25</v>
      </c>
      <c r="O220" s="45" t="s">
        <v>2036</v>
      </c>
      <c r="P220" s="45" t="s">
        <v>2047</v>
      </c>
    </row>
    <row r="221" spans="1:16" ht="12" customHeight="1" x14ac:dyDescent="0.2">
      <c r="A221" s="45">
        <v>407</v>
      </c>
      <c r="B221" s="45" t="s">
        <v>865</v>
      </c>
      <c r="C221" s="47" t="s">
        <v>866</v>
      </c>
      <c r="D221" s="45">
        <v>3400</v>
      </c>
      <c r="E221" s="45">
        <v>12100</v>
      </c>
      <c r="F221" s="45" t="s">
        <v>20</v>
      </c>
      <c r="G221" s="48">
        <v>484</v>
      </c>
      <c r="H221" s="45" t="b">
        <v>0</v>
      </c>
      <c r="I221" s="45" t="s">
        <v>33</v>
      </c>
      <c r="J221" s="45" t="s">
        <v>2092</v>
      </c>
      <c r="K221" s="45">
        <v>355.88235294117646</v>
      </c>
      <c r="L221" s="45">
        <v>25</v>
      </c>
      <c r="M221" s="46">
        <v>43751.208333333328</v>
      </c>
      <c r="N221" s="46">
        <v>43758.208333333328</v>
      </c>
      <c r="O221" s="45" t="s">
        <v>2044</v>
      </c>
      <c r="P221" s="45" t="s">
        <v>2060</v>
      </c>
    </row>
    <row r="222" spans="1:16" ht="12" customHeight="1" x14ac:dyDescent="0.2">
      <c r="A222" s="45">
        <v>734</v>
      </c>
      <c r="B222" s="45" t="s">
        <v>1506</v>
      </c>
      <c r="C222" s="47" t="s">
        <v>1507</v>
      </c>
      <c r="D222" s="45">
        <v>4200</v>
      </c>
      <c r="E222" s="45">
        <v>13404</v>
      </c>
      <c r="F222" s="45" t="s">
        <v>20</v>
      </c>
      <c r="G222" s="48">
        <v>536</v>
      </c>
      <c r="H222" s="45" t="b">
        <v>1</v>
      </c>
      <c r="I222" s="45" t="s">
        <v>33</v>
      </c>
      <c r="J222" s="45" t="s">
        <v>2092</v>
      </c>
      <c r="K222" s="45">
        <v>319.14285714285711</v>
      </c>
      <c r="L222" s="45">
        <v>25.007462686567163</v>
      </c>
      <c r="M222" s="46">
        <v>42763.25</v>
      </c>
      <c r="N222" s="46">
        <v>42775.25</v>
      </c>
      <c r="O222" s="45" t="s">
        <v>2044</v>
      </c>
      <c r="P222" s="45" t="s">
        <v>2060</v>
      </c>
    </row>
    <row r="223" spans="1:16" ht="12" customHeight="1" x14ac:dyDescent="0.2">
      <c r="A223" s="45">
        <v>118</v>
      </c>
      <c r="B223" s="45" t="s">
        <v>286</v>
      </c>
      <c r="C223" s="47" t="s">
        <v>287</v>
      </c>
      <c r="D223" s="45">
        <v>5400</v>
      </c>
      <c r="E223" s="45">
        <v>6351</v>
      </c>
      <c r="F223" s="45" t="s">
        <v>20</v>
      </c>
      <c r="G223" s="48">
        <v>67</v>
      </c>
      <c r="H223" s="45" t="b">
        <v>0</v>
      </c>
      <c r="I223" s="45" t="s">
        <v>122</v>
      </c>
      <c r="J223" s="45" t="s">
        <v>2094</v>
      </c>
      <c r="K223" s="45">
        <v>117.61111111111111</v>
      </c>
      <c r="L223" s="45">
        <v>94.791044776119406</v>
      </c>
      <c r="M223" s="46">
        <v>41665.25</v>
      </c>
      <c r="N223" s="46">
        <v>41671.25</v>
      </c>
      <c r="O223" s="45" t="s">
        <v>2041</v>
      </c>
      <c r="P223" s="45" t="s">
        <v>2059</v>
      </c>
    </row>
    <row r="224" spans="1:16" ht="12" customHeight="1" x14ac:dyDescent="0.2">
      <c r="A224" s="45">
        <v>689</v>
      </c>
      <c r="B224" s="45" t="s">
        <v>1417</v>
      </c>
      <c r="C224" s="47" t="s">
        <v>1418</v>
      </c>
      <c r="D224" s="45">
        <v>7300</v>
      </c>
      <c r="E224" s="45">
        <v>7348</v>
      </c>
      <c r="F224" s="45" t="s">
        <v>20</v>
      </c>
      <c r="G224" s="48">
        <v>69</v>
      </c>
      <c r="H224" s="45" t="b">
        <v>0</v>
      </c>
      <c r="I224" s="45" t="s">
        <v>28</v>
      </c>
      <c r="J224" s="45" t="s">
        <v>2094</v>
      </c>
      <c r="K224" s="45">
        <v>100.65753424657535</v>
      </c>
      <c r="L224" s="45">
        <v>106.49275362318841</v>
      </c>
      <c r="M224" s="46">
        <v>41576.208333333336</v>
      </c>
      <c r="N224" s="46">
        <v>41588.25</v>
      </c>
      <c r="O224" s="45" t="s">
        <v>2043</v>
      </c>
      <c r="P224" s="45" t="s">
        <v>2069</v>
      </c>
    </row>
    <row r="225" spans="1:16" ht="12" customHeight="1" x14ac:dyDescent="0.2">
      <c r="A225" s="45">
        <v>143</v>
      </c>
      <c r="B225" s="45" t="s">
        <v>338</v>
      </c>
      <c r="C225" s="47" t="s">
        <v>339</v>
      </c>
      <c r="D225" s="45">
        <v>5400</v>
      </c>
      <c r="E225" s="45">
        <v>7322</v>
      </c>
      <c r="F225" s="45" t="s">
        <v>20</v>
      </c>
      <c r="G225" s="48">
        <v>70</v>
      </c>
      <c r="H225" s="45" t="b">
        <v>0</v>
      </c>
      <c r="I225" s="45" t="s">
        <v>60</v>
      </c>
      <c r="J225" s="45" t="s">
        <v>2094</v>
      </c>
      <c r="K225" s="45">
        <v>135.59259259259261</v>
      </c>
      <c r="L225" s="45">
        <v>104.6</v>
      </c>
      <c r="M225" s="46">
        <v>40357.208333333336</v>
      </c>
      <c r="N225" s="46">
        <v>40377.208333333336</v>
      </c>
      <c r="O225" s="45" t="s">
        <v>2040</v>
      </c>
      <c r="P225" s="45" t="s">
        <v>2054</v>
      </c>
    </row>
    <row r="226" spans="1:16" ht="12" customHeight="1" x14ac:dyDescent="0.2">
      <c r="A226" s="45">
        <v>71</v>
      </c>
      <c r="B226" s="45" t="s">
        <v>190</v>
      </c>
      <c r="C226" s="47" t="s">
        <v>191</v>
      </c>
      <c r="D226" s="45">
        <v>6000</v>
      </c>
      <c r="E226" s="45">
        <v>6484</v>
      </c>
      <c r="F226" s="45" t="s">
        <v>20</v>
      </c>
      <c r="G226" s="48">
        <v>76</v>
      </c>
      <c r="H226" s="45" t="b">
        <v>0</v>
      </c>
      <c r="I226" s="45" t="s">
        <v>33</v>
      </c>
      <c r="J226" s="45" t="s">
        <v>2094</v>
      </c>
      <c r="K226" s="45">
        <v>108.06666666666666</v>
      </c>
      <c r="L226" s="45">
        <v>85.315789473684205</v>
      </c>
      <c r="M226" s="46">
        <v>43799.25</v>
      </c>
      <c r="N226" s="46">
        <v>43803.25</v>
      </c>
      <c r="O226" s="45" t="s">
        <v>2044</v>
      </c>
      <c r="P226" s="45" t="s">
        <v>2060</v>
      </c>
    </row>
    <row r="227" spans="1:16" ht="12" customHeight="1" x14ac:dyDescent="0.2">
      <c r="A227" s="45">
        <v>517</v>
      </c>
      <c r="B227" s="45" t="s">
        <v>1080</v>
      </c>
      <c r="C227" s="47" t="s">
        <v>1081</v>
      </c>
      <c r="D227" s="45">
        <v>5900</v>
      </c>
      <c r="E227" s="45">
        <v>6608</v>
      </c>
      <c r="F227" s="45" t="s">
        <v>20</v>
      </c>
      <c r="G227" s="48">
        <v>78</v>
      </c>
      <c r="H227" s="45" t="b">
        <v>0</v>
      </c>
      <c r="I227" s="45" t="s">
        <v>17</v>
      </c>
      <c r="J227" s="45" t="s">
        <v>2094</v>
      </c>
      <c r="K227" s="45">
        <v>112.00000000000001</v>
      </c>
      <c r="L227" s="45">
        <v>84.717948717948715</v>
      </c>
      <c r="M227" s="46">
        <v>42860.208333333328</v>
      </c>
      <c r="N227" s="46">
        <v>42865.208333333328</v>
      </c>
      <c r="O227" s="45" t="s">
        <v>2037</v>
      </c>
      <c r="P227" s="45" t="s">
        <v>2053</v>
      </c>
    </row>
    <row r="228" spans="1:16" ht="12" customHeight="1" x14ac:dyDescent="0.2">
      <c r="A228" s="45">
        <v>774</v>
      </c>
      <c r="B228" s="45" t="s">
        <v>1583</v>
      </c>
      <c r="C228" s="47" t="s">
        <v>1584</v>
      </c>
      <c r="D228" s="45">
        <v>5000</v>
      </c>
      <c r="E228" s="45">
        <v>6775</v>
      </c>
      <c r="F228" s="45" t="s">
        <v>20</v>
      </c>
      <c r="G228" s="48">
        <v>78</v>
      </c>
      <c r="H228" s="45" t="b">
        <v>0</v>
      </c>
      <c r="I228" s="45" t="s">
        <v>28</v>
      </c>
      <c r="J228" s="45" t="s">
        <v>2094</v>
      </c>
      <c r="K228" s="45">
        <v>135.5</v>
      </c>
      <c r="L228" s="45">
        <v>86.858974358974365</v>
      </c>
      <c r="M228" s="46">
        <v>42513.208333333328</v>
      </c>
      <c r="N228" s="46">
        <v>42554.208333333328</v>
      </c>
      <c r="O228" s="45" t="s">
        <v>2043</v>
      </c>
      <c r="P228" s="45" t="s">
        <v>2069</v>
      </c>
    </row>
    <row r="229" spans="1:16" ht="12" customHeight="1" x14ac:dyDescent="0.2">
      <c r="A229" s="45">
        <v>354</v>
      </c>
      <c r="B229" s="45" t="s">
        <v>760</v>
      </c>
      <c r="C229" s="47" t="s">
        <v>761</v>
      </c>
      <c r="D229" s="45">
        <v>6100</v>
      </c>
      <c r="E229" s="45">
        <v>7548</v>
      </c>
      <c r="F229" s="45" t="s">
        <v>20</v>
      </c>
      <c r="G229" s="48">
        <v>80</v>
      </c>
      <c r="H229" s="45" t="b">
        <v>0</v>
      </c>
      <c r="I229" s="45" t="s">
        <v>42</v>
      </c>
      <c r="J229" s="45" t="s">
        <v>2094</v>
      </c>
      <c r="K229" s="45">
        <v>123.73770491803278</v>
      </c>
      <c r="L229" s="45">
        <v>94.35</v>
      </c>
      <c r="M229" s="46">
        <v>41520.208333333336</v>
      </c>
      <c r="N229" s="46">
        <v>41527.208333333336</v>
      </c>
      <c r="O229" s="45" t="s">
        <v>2036</v>
      </c>
      <c r="P229" s="45" t="s">
        <v>2049</v>
      </c>
    </row>
    <row r="230" spans="1:16" ht="12" customHeight="1" x14ac:dyDescent="0.2">
      <c r="A230" s="45">
        <v>411</v>
      </c>
      <c r="B230" s="45" t="s">
        <v>872</v>
      </c>
      <c r="C230" s="47" t="s">
        <v>873</v>
      </c>
      <c r="D230" s="45">
        <v>7800</v>
      </c>
      <c r="E230" s="45">
        <v>8161</v>
      </c>
      <c r="F230" s="45" t="s">
        <v>20</v>
      </c>
      <c r="G230" s="48">
        <v>82</v>
      </c>
      <c r="H230" s="45" t="b">
        <v>0</v>
      </c>
      <c r="I230" s="45" t="s">
        <v>33</v>
      </c>
      <c r="J230" s="45" t="s">
        <v>2094</v>
      </c>
      <c r="K230" s="45">
        <v>104.62820512820512</v>
      </c>
      <c r="L230" s="45">
        <v>99.524390243902445</v>
      </c>
      <c r="M230" s="46">
        <v>42884.208333333328</v>
      </c>
      <c r="N230" s="46">
        <v>42886.208333333328</v>
      </c>
      <c r="O230" s="45" t="s">
        <v>2044</v>
      </c>
      <c r="P230" s="45" t="s">
        <v>2060</v>
      </c>
    </row>
    <row r="231" spans="1:16" ht="12" customHeight="1" x14ac:dyDescent="0.2">
      <c r="A231" s="45">
        <v>489</v>
      </c>
      <c r="B231" s="45" t="s">
        <v>1025</v>
      </c>
      <c r="C231" s="47" t="s">
        <v>1026</v>
      </c>
      <c r="D231" s="45">
        <v>9200</v>
      </c>
      <c r="E231" s="45">
        <v>9339</v>
      </c>
      <c r="F231" s="45" t="s">
        <v>20</v>
      </c>
      <c r="G231" s="48">
        <v>85</v>
      </c>
      <c r="H231" s="45" t="b">
        <v>0</v>
      </c>
      <c r="I231" s="45" t="s">
        <v>65</v>
      </c>
      <c r="J231" s="45" t="s">
        <v>2094</v>
      </c>
      <c r="K231" s="45">
        <v>101.5108695652174</v>
      </c>
      <c r="L231" s="45">
        <v>109.87058823529412</v>
      </c>
      <c r="M231" s="46">
        <v>40406.208333333336</v>
      </c>
      <c r="N231" s="46">
        <v>40411.208333333336</v>
      </c>
      <c r="O231" s="45" t="s">
        <v>2043</v>
      </c>
      <c r="P231" s="45" t="s">
        <v>2068</v>
      </c>
    </row>
    <row r="232" spans="1:16" ht="12" customHeight="1" x14ac:dyDescent="0.2">
      <c r="A232" s="45">
        <v>480</v>
      </c>
      <c r="B232" s="45" t="s">
        <v>1007</v>
      </c>
      <c r="C232" s="47" t="s">
        <v>1008</v>
      </c>
      <c r="D232" s="45">
        <v>8600</v>
      </c>
      <c r="E232" s="45">
        <v>8656</v>
      </c>
      <c r="F232" s="45" t="s">
        <v>20</v>
      </c>
      <c r="G232" s="48">
        <v>87</v>
      </c>
      <c r="H232" s="45" t="b">
        <v>1</v>
      </c>
      <c r="I232" s="45" t="s">
        <v>122</v>
      </c>
      <c r="J232" s="45" t="s">
        <v>2094</v>
      </c>
      <c r="K232" s="45">
        <v>100.65116279069768</v>
      </c>
      <c r="L232" s="45">
        <v>99.494252873563212</v>
      </c>
      <c r="M232" s="46">
        <v>40248.25</v>
      </c>
      <c r="N232" s="46">
        <v>40257.208333333336</v>
      </c>
      <c r="O232" s="45" t="s">
        <v>2041</v>
      </c>
      <c r="P232" s="45" t="s">
        <v>2059</v>
      </c>
    </row>
    <row r="233" spans="1:16" ht="12" customHeight="1" x14ac:dyDescent="0.2">
      <c r="A233" s="45">
        <v>579</v>
      </c>
      <c r="B233" s="45" t="s">
        <v>1202</v>
      </c>
      <c r="C233" s="47" t="s">
        <v>1203</v>
      </c>
      <c r="D233" s="45">
        <v>6200</v>
      </c>
      <c r="E233" s="45">
        <v>6269</v>
      </c>
      <c r="F233" s="45" t="s">
        <v>20</v>
      </c>
      <c r="G233" s="48">
        <v>87</v>
      </c>
      <c r="H233" s="45" t="b">
        <v>0</v>
      </c>
      <c r="I233" s="45" t="s">
        <v>159</v>
      </c>
      <c r="J233" s="45" t="s">
        <v>2094</v>
      </c>
      <c r="K233" s="45">
        <v>101.11290322580646</v>
      </c>
      <c r="L233" s="45">
        <v>72.05747126436782</v>
      </c>
      <c r="M233" s="46">
        <v>40762.208333333336</v>
      </c>
      <c r="N233" s="46">
        <v>40774.208333333336</v>
      </c>
      <c r="O233" s="45" t="s">
        <v>2040</v>
      </c>
      <c r="P233" s="45" t="s">
        <v>2055</v>
      </c>
    </row>
    <row r="234" spans="1:16" ht="12" customHeight="1" x14ac:dyDescent="0.2">
      <c r="A234" s="45">
        <v>361</v>
      </c>
      <c r="B234" s="45" t="s">
        <v>774</v>
      </c>
      <c r="C234" s="47" t="s">
        <v>775</v>
      </c>
      <c r="D234" s="45">
        <v>5500</v>
      </c>
      <c r="E234" s="45">
        <v>9546</v>
      </c>
      <c r="F234" s="45" t="s">
        <v>20</v>
      </c>
      <c r="G234" s="48">
        <v>88</v>
      </c>
      <c r="H234" s="45" t="b">
        <v>0</v>
      </c>
      <c r="I234" s="45" t="s">
        <v>33</v>
      </c>
      <c r="J234" s="45" t="s">
        <v>2094</v>
      </c>
      <c r="K234" s="45">
        <v>173.56363636363636</v>
      </c>
      <c r="L234" s="45">
        <v>108.47727272727273</v>
      </c>
      <c r="M234" s="46">
        <v>43015.208333333328</v>
      </c>
      <c r="N234" s="46">
        <v>43039.208333333328</v>
      </c>
      <c r="O234" s="45" t="s">
        <v>2044</v>
      </c>
      <c r="P234" s="45" t="s">
        <v>2060</v>
      </c>
    </row>
    <row r="235" spans="1:16" ht="12" customHeight="1" x14ac:dyDescent="0.2">
      <c r="A235" s="45">
        <v>257</v>
      </c>
      <c r="B235" s="45" t="s">
        <v>566</v>
      </c>
      <c r="C235" s="47" t="s">
        <v>567</v>
      </c>
      <c r="D235" s="45">
        <v>5700</v>
      </c>
      <c r="E235" s="45">
        <v>8322</v>
      </c>
      <c r="F235" s="45" t="s">
        <v>20</v>
      </c>
      <c r="G235" s="48">
        <v>92</v>
      </c>
      <c r="H235" s="45" t="b">
        <v>0</v>
      </c>
      <c r="I235" s="45" t="s">
        <v>33</v>
      </c>
      <c r="J235" s="45" t="s">
        <v>2094</v>
      </c>
      <c r="K235" s="45">
        <v>146</v>
      </c>
      <c r="L235" s="45">
        <v>90.456521739130437</v>
      </c>
      <c r="M235" s="46">
        <v>41338.25</v>
      </c>
      <c r="N235" s="46">
        <v>41352.208333333336</v>
      </c>
      <c r="O235" s="45" t="s">
        <v>2044</v>
      </c>
      <c r="P235" s="45" t="s">
        <v>2060</v>
      </c>
    </row>
    <row r="236" spans="1:16" ht="12" customHeight="1" x14ac:dyDescent="0.2">
      <c r="A236" s="45">
        <v>969</v>
      </c>
      <c r="B236" s="45" t="s">
        <v>1967</v>
      </c>
      <c r="C236" s="47" t="s">
        <v>1968</v>
      </c>
      <c r="D236" s="45">
        <v>7900</v>
      </c>
      <c r="E236" s="45">
        <v>8550</v>
      </c>
      <c r="F236" s="45" t="s">
        <v>20</v>
      </c>
      <c r="G236" s="48">
        <v>93</v>
      </c>
      <c r="H236" s="45" t="b">
        <v>0</v>
      </c>
      <c r="I236" s="45" t="s">
        <v>33</v>
      </c>
      <c r="J236" s="45" t="s">
        <v>2094</v>
      </c>
      <c r="K236" s="45">
        <v>108.22784810126582</v>
      </c>
      <c r="L236" s="45">
        <v>91.935483870967744</v>
      </c>
      <c r="M236" s="46">
        <v>43821.25</v>
      </c>
      <c r="N236" s="46">
        <v>43828.25</v>
      </c>
      <c r="O236" s="45" t="s">
        <v>2044</v>
      </c>
      <c r="P236" s="45" t="s">
        <v>2060</v>
      </c>
    </row>
    <row r="237" spans="1:16" ht="12" customHeight="1" x14ac:dyDescent="0.2">
      <c r="A237" s="45">
        <v>420</v>
      </c>
      <c r="B237" s="45" t="s">
        <v>889</v>
      </c>
      <c r="C237" s="47" t="s">
        <v>890</v>
      </c>
      <c r="D237" s="45">
        <v>5000</v>
      </c>
      <c r="E237" s="45">
        <v>6423</v>
      </c>
      <c r="F237" s="45" t="s">
        <v>20</v>
      </c>
      <c r="G237" s="48">
        <v>94</v>
      </c>
      <c r="H237" s="45" t="b">
        <v>0</v>
      </c>
      <c r="I237" s="45" t="s">
        <v>33</v>
      </c>
      <c r="J237" s="45" t="s">
        <v>2094</v>
      </c>
      <c r="K237" s="45">
        <v>128.46</v>
      </c>
      <c r="L237" s="45">
        <v>68.329787234042556</v>
      </c>
      <c r="M237" s="46">
        <v>42911.208333333328</v>
      </c>
      <c r="N237" s="46">
        <v>42925.208333333328</v>
      </c>
      <c r="O237" s="45" t="s">
        <v>2044</v>
      </c>
      <c r="P237" s="45" t="s">
        <v>2060</v>
      </c>
    </row>
    <row r="238" spans="1:16" ht="12" customHeight="1" x14ac:dyDescent="0.2">
      <c r="A238" s="45">
        <v>431</v>
      </c>
      <c r="B238" s="45" t="s">
        <v>911</v>
      </c>
      <c r="C238" s="47" t="s">
        <v>912</v>
      </c>
      <c r="D238" s="45">
        <v>5100</v>
      </c>
      <c r="E238" s="45">
        <v>9817</v>
      </c>
      <c r="F238" s="45" t="s">
        <v>20</v>
      </c>
      <c r="G238" s="48">
        <v>94</v>
      </c>
      <c r="H238" s="45" t="b">
        <v>0</v>
      </c>
      <c r="I238" s="45" t="s">
        <v>33</v>
      </c>
      <c r="J238" s="45" t="s">
        <v>2094</v>
      </c>
      <c r="K238" s="45">
        <v>192.49019607843135</v>
      </c>
      <c r="L238" s="45">
        <v>104.43617021276596</v>
      </c>
      <c r="M238" s="46">
        <v>43273.208333333328</v>
      </c>
      <c r="N238" s="46">
        <v>43290.208333333328</v>
      </c>
      <c r="O238" s="45" t="s">
        <v>2044</v>
      </c>
      <c r="P238" s="45" t="s">
        <v>2060</v>
      </c>
    </row>
    <row r="239" spans="1:16" ht="12" customHeight="1" x14ac:dyDescent="0.2">
      <c r="A239" s="45">
        <v>105</v>
      </c>
      <c r="B239" s="45" t="s">
        <v>259</v>
      </c>
      <c r="C239" s="47" t="s">
        <v>260</v>
      </c>
      <c r="D239" s="45">
        <v>6800</v>
      </c>
      <c r="E239" s="45">
        <v>9829</v>
      </c>
      <c r="F239" s="45" t="s">
        <v>20</v>
      </c>
      <c r="G239" s="48">
        <v>95</v>
      </c>
      <c r="H239" s="45" t="b">
        <v>0</v>
      </c>
      <c r="I239" s="45" t="s">
        <v>28</v>
      </c>
      <c r="J239" s="45" t="s">
        <v>2094</v>
      </c>
      <c r="K239" s="45">
        <v>144.54411764705884</v>
      </c>
      <c r="L239" s="45">
        <v>103.46315789473684</v>
      </c>
      <c r="M239" s="46">
        <v>41366.208333333336</v>
      </c>
      <c r="N239" s="46">
        <v>41384.208333333336</v>
      </c>
      <c r="O239" s="45" t="s">
        <v>2043</v>
      </c>
      <c r="P239" s="45" t="s">
        <v>2069</v>
      </c>
    </row>
    <row r="240" spans="1:16" ht="12" customHeight="1" x14ac:dyDescent="0.2">
      <c r="A240" s="45">
        <v>938</v>
      </c>
      <c r="B240" s="45" t="s">
        <v>1907</v>
      </c>
      <c r="C240" s="47" t="s">
        <v>1908</v>
      </c>
      <c r="D240" s="45">
        <v>9200</v>
      </c>
      <c r="E240" s="45">
        <v>10093</v>
      </c>
      <c r="F240" s="45" t="s">
        <v>20</v>
      </c>
      <c r="G240" s="48">
        <v>96</v>
      </c>
      <c r="H240" s="45" t="b">
        <v>1</v>
      </c>
      <c r="I240" s="45" t="s">
        <v>119</v>
      </c>
      <c r="J240" s="45" t="s">
        <v>2094</v>
      </c>
      <c r="K240" s="45">
        <v>109.70652173913042</v>
      </c>
      <c r="L240" s="45">
        <v>105.13541666666667</v>
      </c>
      <c r="M240" s="46">
        <v>43263.208333333328</v>
      </c>
      <c r="N240" s="46">
        <v>43299.208333333328</v>
      </c>
      <c r="O240" s="45" t="s">
        <v>2042</v>
      </c>
      <c r="P240" s="45" t="s">
        <v>2052</v>
      </c>
    </row>
    <row r="241" spans="1:16" ht="12" customHeight="1" x14ac:dyDescent="0.2">
      <c r="A241" s="45">
        <v>603</v>
      </c>
      <c r="B241" s="45" t="s">
        <v>1248</v>
      </c>
      <c r="C241" s="47" t="s">
        <v>1249</v>
      </c>
      <c r="D241" s="45">
        <v>5300</v>
      </c>
      <c r="E241" s="45">
        <v>6342</v>
      </c>
      <c r="F241" s="45" t="s">
        <v>20</v>
      </c>
      <c r="G241" s="48">
        <v>102</v>
      </c>
      <c r="H241" s="45" t="b">
        <v>0</v>
      </c>
      <c r="I241" s="45" t="s">
        <v>33</v>
      </c>
      <c r="J241" s="45" t="s">
        <v>2094</v>
      </c>
      <c r="K241" s="45">
        <v>119.66037735849055</v>
      </c>
      <c r="L241" s="45">
        <v>62.176470588235297</v>
      </c>
      <c r="M241" s="46">
        <v>43573.208333333328</v>
      </c>
      <c r="N241" s="46">
        <v>43600.208333333328</v>
      </c>
      <c r="O241" s="45" t="s">
        <v>2044</v>
      </c>
      <c r="P241" s="45" t="s">
        <v>2060</v>
      </c>
    </row>
    <row r="242" spans="1:16" ht="12" customHeight="1" x14ac:dyDescent="0.2">
      <c r="A242" s="45">
        <v>682</v>
      </c>
      <c r="B242" s="45" t="s">
        <v>1403</v>
      </c>
      <c r="C242" s="47" t="s">
        <v>1404</v>
      </c>
      <c r="D242" s="45">
        <v>5400</v>
      </c>
      <c r="E242" s="45">
        <v>8109</v>
      </c>
      <c r="F242" s="45" t="s">
        <v>20</v>
      </c>
      <c r="G242" s="48">
        <v>103</v>
      </c>
      <c r="H242" s="45" t="b">
        <v>0</v>
      </c>
      <c r="I242" s="45" t="s">
        <v>33</v>
      </c>
      <c r="J242" s="45" t="s">
        <v>2094</v>
      </c>
      <c r="K242" s="45">
        <v>150.16666666666666</v>
      </c>
      <c r="L242" s="45">
        <v>78.728155339805824</v>
      </c>
      <c r="M242" s="46">
        <v>41619.25</v>
      </c>
      <c r="N242" s="46">
        <v>41628.25</v>
      </c>
      <c r="O242" s="45" t="s">
        <v>2044</v>
      </c>
      <c r="P242" s="45" t="s">
        <v>2060</v>
      </c>
    </row>
    <row r="243" spans="1:16" ht="12" customHeight="1" x14ac:dyDescent="0.2">
      <c r="A243" s="45">
        <v>713</v>
      </c>
      <c r="B243" s="45" t="s">
        <v>1464</v>
      </c>
      <c r="C243" s="47" t="s">
        <v>1465</v>
      </c>
      <c r="D243" s="45">
        <v>6900</v>
      </c>
      <c r="E243" s="45">
        <v>11174</v>
      </c>
      <c r="F243" s="45" t="s">
        <v>20</v>
      </c>
      <c r="G243" s="48">
        <v>103</v>
      </c>
      <c r="H243" s="45" t="b">
        <v>0</v>
      </c>
      <c r="I243" s="45" t="s">
        <v>133</v>
      </c>
      <c r="J243" s="45" t="s">
        <v>2094</v>
      </c>
      <c r="K243" s="45">
        <v>161.94202898550725</v>
      </c>
      <c r="L243" s="45">
        <v>108.48543689320388</v>
      </c>
      <c r="M243" s="46">
        <v>42604.208333333328</v>
      </c>
      <c r="N243" s="46">
        <v>42616.208333333328</v>
      </c>
      <c r="O243" s="45" t="s">
        <v>2042</v>
      </c>
      <c r="P243" s="45" t="s">
        <v>2061</v>
      </c>
    </row>
    <row r="244" spans="1:16" ht="12" customHeight="1" x14ac:dyDescent="0.2">
      <c r="A244" s="45">
        <v>934</v>
      </c>
      <c r="B244" s="45" t="s">
        <v>1900</v>
      </c>
      <c r="C244" s="47" t="s">
        <v>1901</v>
      </c>
      <c r="D244" s="45">
        <v>6200</v>
      </c>
      <c r="E244" s="45">
        <v>11280</v>
      </c>
      <c r="F244" s="45" t="s">
        <v>20</v>
      </c>
      <c r="G244" s="48">
        <v>105</v>
      </c>
      <c r="H244" s="45" t="b">
        <v>0</v>
      </c>
      <c r="I244" s="45" t="s">
        <v>33</v>
      </c>
      <c r="J244" s="45" t="s">
        <v>2094</v>
      </c>
      <c r="K244" s="45">
        <v>181.93548387096774</v>
      </c>
      <c r="L244" s="45">
        <v>107.42857142857143</v>
      </c>
      <c r="M244" s="46">
        <v>42422.25</v>
      </c>
      <c r="N244" s="46">
        <v>42428.25</v>
      </c>
      <c r="O244" s="45" t="s">
        <v>2044</v>
      </c>
      <c r="P244" s="45" t="s">
        <v>2060</v>
      </c>
    </row>
    <row r="245" spans="1:16" ht="12" customHeight="1" x14ac:dyDescent="0.2">
      <c r="A245" s="45">
        <v>473</v>
      </c>
      <c r="B245" s="45" t="s">
        <v>993</v>
      </c>
      <c r="C245" s="47" t="s">
        <v>994</v>
      </c>
      <c r="D245" s="45">
        <v>5000</v>
      </c>
      <c r="E245" s="45">
        <v>8907</v>
      </c>
      <c r="F245" s="45" t="s">
        <v>20</v>
      </c>
      <c r="G245" s="48">
        <v>106</v>
      </c>
      <c r="H245" s="45" t="b">
        <v>0</v>
      </c>
      <c r="I245" s="45" t="s">
        <v>50</v>
      </c>
      <c r="J245" s="45" t="s">
        <v>2094</v>
      </c>
      <c r="K245" s="45">
        <v>178.14000000000001</v>
      </c>
      <c r="L245" s="45">
        <v>84.028301886792448</v>
      </c>
      <c r="M245" s="46">
        <v>43277.208333333328</v>
      </c>
      <c r="N245" s="46">
        <v>43278.208333333328</v>
      </c>
      <c r="O245" s="45" t="s">
        <v>2040</v>
      </c>
      <c r="P245" s="45" t="s">
        <v>2051</v>
      </c>
    </row>
    <row r="246" spans="1:16" ht="12" customHeight="1" x14ac:dyDescent="0.2">
      <c r="A246" s="45">
        <v>37</v>
      </c>
      <c r="B246" s="45" t="s">
        <v>117</v>
      </c>
      <c r="C246" s="47" t="s">
        <v>118</v>
      </c>
      <c r="D246" s="45">
        <v>8100</v>
      </c>
      <c r="E246" s="45">
        <v>11339</v>
      </c>
      <c r="F246" s="45" t="s">
        <v>20</v>
      </c>
      <c r="G246" s="48">
        <v>107</v>
      </c>
      <c r="H246" s="45" t="b">
        <v>1</v>
      </c>
      <c r="I246" s="45" t="s">
        <v>119</v>
      </c>
      <c r="J246" s="45" t="s">
        <v>2094</v>
      </c>
      <c r="K246" s="45">
        <v>139.98765432098764</v>
      </c>
      <c r="L246" s="45">
        <v>105.97196261682242</v>
      </c>
      <c r="M246" s="46">
        <v>43744.208333333328</v>
      </c>
      <c r="N246" s="46">
        <v>43777.25</v>
      </c>
      <c r="O246" s="45" t="s">
        <v>2042</v>
      </c>
      <c r="P246" s="45" t="s">
        <v>2052</v>
      </c>
    </row>
    <row r="247" spans="1:16" ht="12" customHeight="1" x14ac:dyDescent="0.2">
      <c r="A247" s="45">
        <v>148</v>
      </c>
      <c r="B247" s="45" t="s">
        <v>348</v>
      </c>
      <c r="C247" s="47" t="s">
        <v>349</v>
      </c>
      <c r="D247" s="45">
        <v>9300</v>
      </c>
      <c r="E247" s="45">
        <v>11255</v>
      </c>
      <c r="F247" s="45" t="s">
        <v>20</v>
      </c>
      <c r="G247" s="48">
        <v>107</v>
      </c>
      <c r="H247" s="45" t="b">
        <v>0</v>
      </c>
      <c r="I247" s="45" t="s">
        <v>65</v>
      </c>
      <c r="J247" s="45" t="s">
        <v>2094</v>
      </c>
      <c r="K247" s="45">
        <v>121.02150537634408</v>
      </c>
      <c r="L247" s="45">
        <v>105.18691588785046</v>
      </c>
      <c r="M247" s="46">
        <v>42941.208333333328</v>
      </c>
      <c r="N247" s="46">
        <v>42950.208333333328</v>
      </c>
      <c r="O247" s="45" t="s">
        <v>2043</v>
      </c>
      <c r="P247" s="45" t="s">
        <v>2068</v>
      </c>
    </row>
    <row r="248" spans="1:16" ht="12" customHeight="1" x14ac:dyDescent="0.2">
      <c r="A248" s="45">
        <v>794</v>
      </c>
      <c r="B248" s="45" t="s">
        <v>1623</v>
      </c>
      <c r="C248" s="47" t="s">
        <v>1624</v>
      </c>
      <c r="D248" s="45">
        <v>6600</v>
      </c>
      <c r="E248" s="45">
        <v>8276</v>
      </c>
      <c r="F248" s="45" t="s">
        <v>20</v>
      </c>
      <c r="G248" s="48">
        <v>110</v>
      </c>
      <c r="H248" s="45" t="b">
        <v>0</v>
      </c>
      <c r="I248" s="45" t="s">
        <v>23</v>
      </c>
      <c r="J248" s="45" t="s">
        <v>2094</v>
      </c>
      <c r="K248" s="45">
        <v>125.39393939393939</v>
      </c>
      <c r="L248" s="45">
        <v>75.236363636363635</v>
      </c>
      <c r="M248" s="46">
        <v>43091.25</v>
      </c>
      <c r="N248" s="46">
        <v>43103.25</v>
      </c>
      <c r="O248" s="45" t="s">
        <v>2040</v>
      </c>
      <c r="P248" s="45" t="s">
        <v>2062</v>
      </c>
    </row>
    <row r="249" spans="1:16" ht="12" customHeight="1" x14ac:dyDescent="0.2">
      <c r="A249" s="45">
        <v>41</v>
      </c>
      <c r="B249" s="45" t="s">
        <v>127</v>
      </c>
      <c r="C249" s="47" t="s">
        <v>128</v>
      </c>
      <c r="D249" s="45">
        <v>5600</v>
      </c>
      <c r="E249" s="45">
        <v>11924</v>
      </c>
      <c r="F249" s="45" t="s">
        <v>20</v>
      </c>
      <c r="G249" s="48">
        <v>111</v>
      </c>
      <c r="H249" s="45" t="b">
        <v>1</v>
      </c>
      <c r="I249" s="45" t="s">
        <v>23</v>
      </c>
      <c r="J249" s="45" t="s">
        <v>2094</v>
      </c>
      <c r="K249" s="45">
        <v>212.92857142857144</v>
      </c>
      <c r="L249" s="45">
        <v>107.42342342342343</v>
      </c>
      <c r="M249" s="46">
        <v>41156.208333333336</v>
      </c>
      <c r="N249" s="46">
        <v>41182.208333333336</v>
      </c>
      <c r="O249" s="45" t="s">
        <v>2040</v>
      </c>
      <c r="P249" s="45" t="s">
        <v>2062</v>
      </c>
    </row>
    <row r="250" spans="1:16" ht="12" customHeight="1" x14ac:dyDescent="0.2">
      <c r="A250" s="45">
        <v>943</v>
      </c>
      <c r="B250" s="45" t="s">
        <v>1916</v>
      </c>
      <c r="C250" s="47" t="s">
        <v>1917</v>
      </c>
      <c r="D250" s="45">
        <v>7500</v>
      </c>
      <c r="E250" s="45">
        <v>11969</v>
      </c>
      <c r="F250" s="45" t="s">
        <v>20</v>
      </c>
      <c r="G250" s="48">
        <v>114</v>
      </c>
      <c r="H250" s="45" t="b">
        <v>0</v>
      </c>
      <c r="I250" s="45" t="s">
        <v>17</v>
      </c>
      <c r="J250" s="45" t="s">
        <v>2094</v>
      </c>
      <c r="K250" s="45">
        <v>159.58666666666667</v>
      </c>
      <c r="L250" s="45">
        <v>104.99122807017544</v>
      </c>
      <c r="M250" s="46">
        <v>41906.208333333336</v>
      </c>
      <c r="N250" s="46">
        <v>41941.208333333336</v>
      </c>
      <c r="O250" s="45" t="s">
        <v>2037</v>
      </c>
      <c r="P250" s="45" t="s">
        <v>2053</v>
      </c>
    </row>
    <row r="251" spans="1:16" ht="12" customHeight="1" x14ac:dyDescent="0.2">
      <c r="A251" s="45">
        <v>488</v>
      </c>
      <c r="B251" s="45" t="s">
        <v>1023</v>
      </c>
      <c r="C251" s="47" t="s">
        <v>1024</v>
      </c>
      <c r="D251" s="45">
        <v>5300</v>
      </c>
      <c r="E251" s="45">
        <v>11663</v>
      </c>
      <c r="F251" s="45" t="s">
        <v>20</v>
      </c>
      <c r="G251" s="48">
        <v>115</v>
      </c>
      <c r="H251" s="45" t="b">
        <v>0</v>
      </c>
      <c r="I251" s="45" t="s">
        <v>33</v>
      </c>
      <c r="J251" s="45" t="s">
        <v>2094</v>
      </c>
      <c r="K251" s="45">
        <v>220.0566037735849</v>
      </c>
      <c r="L251" s="45">
        <v>101.41739130434783</v>
      </c>
      <c r="M251" s="46">
        <v>42403.25</v>
      </c>
      <c r="N251" s="46">
        <v>42420.25</v>
      </c>
      <c r="O251" s="45" t="s">
        <v>2044</v>
      </c>
      <c r="P251" s="45" t="s">
        <v>2060</v>
      </c>
    </row>
    <row r="252" spans="1:16" ht="12" customHeight="1" x14ac:dyDescent="0.2">
      <c r="A252" s="45">
        <v>704</v>
      </c>
      <c r="B252" s="45" t="s">
        <v>1446</v>
      </c>
      <c r="C252" s="47" t="s">
        <v>1447</v>
      </c>
      <c r="D252" s="45">
        <v>8700</v>
      </c>
      <c r="E252" s="45">
        <v>10682</v>
      </c>
      <c r="F252" s="45" t="s">
        <v>20</v>
      </c>
      <c r="G252" s="48">
        <v>116</v>
      </c>
      <c r="H252" s="45" t="b">
        <v>0</v>
      </c>
      <c r="I252" s="45" t="s">
        <v>71</v>
      </c>
      <c r="J252" s="45" t="s">
        <v>2094</v>
      </c>
      <c r="K252" s="45">
        <v>122.78160919540231</v>
      </c>
      <c r="L252" s="45">
        <v>92.08620689655173</v>
      </c>
      <c r="M252" s="46">
        <v>42555.208333333328</v>
      </c>
      <c r="N252" s="46">
        <v>42570.208333333328</v>
      </c>
      <c r="O252" s="45" t="s">
        <v>2036</v>
      </c>
      <c r="P252" s="45" t="s">
        <v>2047</v>
      </c>
    </row>
    <row r="253" spans="1:16" ht="12" customHeight="1" x14ac:dyDescent="0.2">
      <c r="A253" s="45">
        <v>142</v>
      </c>
      <c r="B253" s="45" t="s">
        <v>336</v>
      </c>
      <c r="C253" s="47" t="s">
        <v>337</v>
      </c>
      <c r="D253" s="45">
        <v>5000</v>
      </c>
      <c r="E253" s="45">
        <v>11502</v>
      </c>
      <c r="F253" s="45" t="s">
        <v>20</v>
      </c>
      <c r="G253" s="48">
        <v>117</v>
      </c>
      <c r="H253" s="45" t="b">
        <v>0</v>
      </c>
      <c r="I253" s="45" t="s">
        <v>28</v>
      </c>
      <c r="J253" s="45" t="s">
        <v>2094</v>
      </c>
      <c r="K253" s="45">
        <v>230.03999999999996</v>
      </c>
      <c r="L253" s="45">
        <v>98.307692307692307</v>
      </c>
      <c r="M253" s="46">
        <v>41005.208333333336</v>
      </c>
      <c r="N253" s="46">
        <v>41046.208333333336</v>
      </c>
      <c r="O253" s="45" t="s">
        <v>2043</v>
      </c>
      <c r="P253" s="45" t="s">
        <v>2069</v>
      </c>
    </row>
    <row r="254" spans="1:16" ht="12" customHeight="1" x14ac:dyDescent="0.2">
      <c r="A254" s="45">
        <v>834</v>
      </c>
      <c r="B254" s="45" t="s">
        <v>1701</v>
      </c>
      <c r="C254" s="47" t="s">
        <v>1702</v>
      </c>
      <c r="D254" s="45">
        <v>7300</v>
      </c>
      <c r="E254" s="45">
        <v>11228</v>
      </c>
      <c r="F254" s="45" t="s">
        <v>20</v>
      </c>
      <c r="G254" s="48">
        <v>119</v>
      </c>
      <c r="H254" s="45" t="b">
        <v>0</v>
      </c>
      <c r="I254" s="45" t="s">
        <v>33</v>
      </c>
      <c r="J254" s="45" t="s">
        <v>2094</v>
      </c>
      <c r="K254" s="45">
        <v>153.8082191780822</v>
      </c>
      <c r="L254" s="45">
        <v>94.352941176470594</v>
      </c>
      <c r="M254" s="46">
        <v>41448.208333333336</v>
      </c>
      <c r="N254" s="46">
        <v>41454.208333333336</v>
      </c>
      <c r="O254" s="45" t="s">
        <v>2044</v>
      </c>
      <c r="P254" s="45" t="s">
        <v>2060</v>
      </c>
    </row>
    <row r="255" spans="1:16" ht="12" customHeight="1" x14ac:dyDescent="0.2">
      <c r="A255" s="45">
        <v>311</v>
      </c>
      <c r="B255" s="45" t="s">
        <v>674</v>
      </c>
      <c r="C255" s="47" t="s">
        <v>675</v>
      </c>
      <c r="D255" s="45">
        <v>6300</v>
      </c>
      <c r="E255" s="45">
        <v>12812</v>
      </c>
      <c r="F255" s="45" t="s">
        <v>20</v>
      </c>
      <c r="G255" s="48">
        <v>121</v>
      </c>
      <c r="H255" s="45" t="b">
        <v>0</v>
      </c>
      <c r="I255" s="45" t="s">
        <v>33</v>
      </c>
      <c r="J255" s="45" t="s">
        <v>2094</v>
      </c>
      <c r="K255" s="45">
        <v>203.36507936507937</v>
      </c>
      <c r="L255" s="45">
        <v>105.88429752066116</v>
      </c>
      <c r="M255" s="46">
        <v>40590.25</v>
      </c>
      <c r="N255" s="46">
        <v>40602.25</v>
      </c>
      <c r="O255" s="45" t="s">
        <v>2044</v>
      </c>
      <c r="P255" s="45" t="s">
        <v>2060</v>
      </c>
    </row>
    <row r="256" spans="1:16" ht="12" customHeight="1" x14ac:dyDescent="0.2">
      <c r="A256" s="45">
        <v>724</v>
      </c>
      <c r="B256" s="45" t="s">
        <v>1486</v>
      </c>
      <c r="C256" s="47" t="s">
        <v>1487</v>
      </c>
      <c r="D256" s="45">
        <v>8400</v>
      </c>
      <c r="E256" s="45">
        <v>11261</v>
      </c>
      <c r="F256" s="45" t="s">
        <v>20</v>
      </c>
      <c r="G256" s="48">
        <v>121</v>
      </c>
      <c r="H256" s="45" t="b">
        <v>1</v>
      </c>
      <c r="I256" s="45" t="s">
        <v>33</v>
      </c>
      <c r="J256" s="45" t="s">
        <v>2094</v>
      </c>
      <c r="K256" s="45">
        <v>134.05952380952382</v>
      </c>
      <c r="L256" s="45">
        <v>93.066115702479337</v>
      </c>
      <c r="M256" s="46">
        <v>41934.208333333336</v>
      </c>
      <c r="N256" s="46">
        <v>41936.208333333336</v>
      </c>
      <c r="O256" s="45" t="s">
        <v>2044</v>
      </c>
      <c r="P256" s="45" t="s">
        <v>2060</v>
      </c>
    </row>
    <row r="257" spans="1:16" ht="12" customHeight="1" x14ac:dyDescent="0.2">
      <c r="A257" s="45">
        <v>556</v>
      </c>
      <c r="B257" s="45" t="s">
        <v>442</v>
      </c>
      <c r="C257" s="47" t="s">
        <v>1157</v>
      </c>
      <c r="D257" s="45">
        <v>5200</v>
      </c>
      <c r="E257" s="45">
        <v>12467</v>
      </c>
      <c r="F257" s="45" t="s">
        <v>20</v>
      </c>
      <c r="G257" s="48">
        <v>122</v>
      </c>
      <c r="H257" s="45" t="b">
        <v>1</v>
      </c>
      <c r="I257" s="45" t="s">
        <v>206</v>
      </c>
      <c r="J257" s="45" t="s">
        <v>2094</v>
      </c>
      <c r="K257" s="45">
        <v>239.75</v>
      </c>
      <c r="L257" s="45">
        <v>102.18852459016394</v>
      </c>
      <c r="M257" s="46">
        <v>40792.208333333336</v>
      </c>
      <c r="N257" s="46">
        <v>40799.208333333336</v>
      </c>
      <c r="O257" s="45" t="s">
        <v>2042</v>
      </c>
      <c r="P257" s="45" t="s">
        <v>2066</v>
      </c>
    </row>
    <row r="258" spans="1:16" ht="12" customHeight="1" x14ac:dyDescent="0.2">
      <c r="A258" s="45">
        <v>729</v>
      </c>
      <c r="B258" s="45" t="s">
        <v>1496</v>
      </c>
      <c r="C258" s="47" t="s">
        <v>1497</v>
      </c>
      <c r="D258" s="45">
        <v>5600</v>
      </c>
      <c r="E258" s="45">
        <v>10397</v>
      </c>
      <c r="F258" s="45" t="s">
        <v>20</v>
      </c>
      <c r="G258" s="48">
        <v>122</v>
      </c>
      <c r="H258" s="45" t="b">
        <v>0</v>
      </c>
      <c r="I258" s="45" t="s">
        <v>53</v>
      </c>
      <c r="J258" s="45" t="s">
        <v>2094</v>
      </c>
      <c r="K258" s="45">
        <v>185.66071428571428</v>
      </c>
      <c r="L258" s="45">
        <v>85.221311475409834</v>
      </c>
      <c r="M258" s="46">
        <v>41309.25</v>
      </c>
      <c r="N258" s="46">
        <v>41311.25</v>
      </c>
      <c r="O258" s="45" t="s">
        <v>2036</v>
      </c>
      <c r="P258" s="45" t="s">
        <v>2050</v>
      </c>
    </row>
    <row r="259" spans="1:16" ht="12" customHeight="1" x14ac:dyDescent="0.2">
      <c r="A259" s="45">
        <v>889</v>
      </c>
      <c r="B259" s="45" t="s">
        <v>1810</v>
      </c>
      <c r="C259" s="47" t="s">
        <v>1811</v>
      </c>
      <c r="D259" s="45">
        <v>5600</v>
      </c>
      <c r="E259" s="45">
        <v>9508</v>
      </c>
      <c r="F259" s="45" t="s">
        <v>20</v>
      </c>
      <c r="G259" s="48">
        <v>122</v>
      </c>
      <c r="H259" s="45" t="b">
        <v>1</v>
      </c>
      <c r="I259" s="45" t="s">
        <v>50</v>
      </c>
      <c r="J259" s="45" t="s">
        <v>2094</v>
      </c>
      <c r="K259" s="45">
        <v>169.78571428571431</v>
      </c>
      <c r="L259" s="45">
        <v>77.93442622950819</v>
      </c>
      <c r="M259" s="46">
        <v>41710.208333333336</v>
      </c>
      <c r="N259" s="46">
        <v>41717.208333333336</v>
      </c>
      <c r="O259" s="45" t="s">
        <v>2040</v>
      </c>
      <c r="P259" s="45" t="s">
        <v>2051</v>
      </c>
    </row>
    <row r="260" spans="1:16" ht="12" customHeight="1" x14ac:dyDescent="0.2">
      <c r="A260" s="45">
        <v>719</v>
      </c>
      <c r="B260" s="45" t="s">
        <v>1476</v>
      </c>
      <c r="C260" s="47" t="s">
        <v>1477</v>
      </c>
      <c r="D260" s="45">
        <v>6900</v>
      </c>
      <c r="E260" s="45">
        <v>10557</v>
      </c>
      <c r="F260" s="45" t="s">
        <v>20</v>
      </c>
      <c r="G260" s="48">
        <v>123</v>
      </c>
      <c r="H260" s="45" t="b">
        <v>0</v>
      </c>
      <c r="I260" s="45" t="s">
        <v>119</v>
      </c>
      <c r="J260" s="45" t="s">
        <v>2094</v>
      </c>
      <c r="K260" s="45">
        <v>153</v>
      </c>
      <c r="L260" s="45">
        <v>85.829268292682926</v>
      </c>
      <c r="M260" s="46">
        <v>41058.208333333336</v>
      </c>
      <c r="N260" s="46">
        <v>41069.208333333336</v>
      </c>
      <c r="O260" s="45" t="s">
        <v>2042</v>
      </c>
      <c r="P260" s="45" t="s">
        <v>2052</v>
      </c>
    </row>
    <row r="261" spans="1:16" ht="12" customHeight="1" x14ac:dyDescent="0.2">
      <c r="A261" s="45">
        <v>194</v>
      </c>
      <c r="B261" s="45" t="s">
        <v>440</v>
      </c>
      <c r="C261" s="47" t="s">
        <v>441</v>
      </c>
      <c r="D261" s="45">
        <v>7100</v>
      </c>
      <c r="E261" s="45">
        <v>8716</v>
      </c>
      <c r="F261" s="45" t="s">
        <v>20</v>
      </c>
      <c r="G261" s="48">
        <v>126</v>
      </c>
      <c r="H261" s="45" t="b">
        <v>0</v>
      </c>
      <c r="I261" s="45" t="s">
        <v>148</v>
      </c>
      <c r="J261" s="45" t="s">
        <v>2094</v>
      </c>
      <c r="K261" s="45">
        <v>122.7605633802817</v>
      </c>
      <c r="L261" s="45">
        <v>69.174603174603178</v>
      </c>
      <c r="M261" s="46">
        <v>42261.208333333328</v>
      </c>
      <c r="N261" s="46">
        <v>42277.208333333328</v>
      </c>
      <c r="O261" s="45" t="s">
        <v>2040</v>
      </c>
      <c r="P261" s="45" t="s">
        <v>2056</v>
      </c>
    </row>
    <row r="262" spans="1:16" ht="12" customHeight="1" x14ac:dyDescent="0.2">
      <c r="A262" s="45">
        <v>558</v>
      </c>
      <c r="B262" s="45" t="s">
        <v>1160</v>
      </c>
      <c r="C262" s="47" t="s">
        <v>1161</v>
      </c>
      <c r="D262" s="45">
        <v>5800</v>
      </c>
      <c r="E262" s="45">
        <v>7966</v>
      </c>
      <c r="F262" s="45" t="s">
        <v>20</v>
      </c>
      <c r="G262" s="48">
        <v>126</v>
      </c>
      <c r="H262" s="45" t="b">
        <v>0</v>
      </c>
      <c r="I262" s="45" t="s">
        <v>33</v>
      </c>
      <c r="J262" s="45" t="s">
        <v>2094</v>
      </c>
      <c r="K262" s="45">
        <v>137.34482758620689</v>
      </c>
      <c r="L262" s="45">
        <v>63.222222222222221</v>
      </c>
      <c r="M262" s="46">
        <v>42424.25</v>
      </c>
      <c r="N262" s="46">
        <v>42467.208333333328</v>
      </c>
      <c r="O262" s="45" t="s">
        <v>2044</v>
      </c>
      <c r="P262" s="45" t="s">
        <v>2060</v>
      </c>
    </row>
    <row r="263" spans="1:16" ht="12" customHeight="1" x14ac:dyDescent="0.2">
      <c r="A263" s="45">
        <v>868</v>
      </c>
      <c r="B263" s="45" t="s">
        <v>1768</v>
      </c>
      <c r="C263" s="47" t="s">
        <v>1769</v>
      </c>
      <c r="D263" s="45">
        <v>7000</v>
      </c>
      <c r="E263" s="45">
        <v>12939</v>
      </c>
      <c r="F263" s="45" t="s">
        <v>20</v>
      </c>
      <c r="G263" s="48">
        <v>126</v>
      </c>
      <c r="H263" s="45" t="b">
        <v>0</v>
      </c>
      <c r="I263" s="45" t="s">
        <v>33</v>
      </c>
      <c r="J263" s="45" t="s">
        <v>2094</v>
      </c>
      <c r="K263" s="45">
        <v>184.84285714285716</v>
      </c>
      <c r="L263" s="45">
        <v>102.69047619047619</v>
      </c>
      <c r="M263" s="46">
        <v>41559.208333333336</v>
      </c>
      <c r="N263" s="46">
        <v>41570.208333333336</v>
      </c>
      <c r="O263" s="45" t="s">
        <v>2044</v>
      </c>
      <c r="P263" s="45" t="s">
        <v>2060</v>
      </c>
    </row>
    <row r="264" spans="1:16" ht="12" customHeight="1" x14ac:dyDescent="0.2">
      <c r="A264" s="45">
        <v>785</v>
      </c>
      <c r="B264" s="45" t="s">
        <v>1605</v>
      </c>
      <c r="C264" s="47" t="s">
        <v>1606</v>
      </c>
      <c r="D264" s="45">
        <v>6700</v>
      </c>
      <c r="E264" s="45">
        <v>12939</v>
      </c>
      <c r="F264" s="45" t="s">
        <v>20</v>
      </c>
      <c r="G264" s="48">
        <v>127</v>
      </c>
      <c r="H264" s="45" t="b">
        <v>1</v>
      </c>
      <c r="I264" s="45" t="s">
        <v>71</v>
      </c>
      <c r="J264" s="45" t="s">
        <v>2094</v>
      </c>
      <c r="K264" s="45">
        <v>193.11940298507463</v>
      </c>
      <c r="L264" s="45">
        <v>101.88188976377953</v>
      </c>
      <c r="M264" s="46">
        <v>43582.208333333328</v>
      </c>
      <c r="N264" s="46">
        <v>43616.208333333328</v>
      </c>
      <c r="O264" s="45" t="s">
        <v>2036</v>
      </c>
      <c r="P264" s="45" t="s">
        <v>2047</v>
      </c>
    </row>
    <row r="265" spans="1:16" ht="12" customHeight="1" x14ac:dyDescent="0.2">
      <c r="A265" s="45">
        <v>30</v>
      </c>
      <c r="B265" s="45" t="s">
        <v>101</v>
      </c>
      <c r="C265" s="47" t="s">
        <v>102</v>
      </c>
      <c r="D265" s="45">
        <v>9000</v>
      </c>
      <c r="E265" s="45">
        <v>14455</v>
      </c>
      <c r="F265" s="45" t="s">
        <v>20</v>
      </c>
      <c r="G265" s="48">
        <v>129</v>
      </c>
      <c r="H265" s="45" t="b">
        <v>0</v>
      </c>
      <c r="I265" s="45" t="s">
        <v>71</v>
      </c>
      <c r="J265" s="45" t="s">
        <v>2094</v>
      </c>
      <c r="K265" s="45">
        <v>160.61111111111111</v>
      </c>
      <c r="L265" s="45">
        <v>112.05426356589147</v>
      </c>
      <c r="M265" s="46">
        <v>43609.208333333328</v>
      </c>
      <c r="N265" s="46">
        <v>43614.208333333328</v>
      </c>
      <c r="O265" s="45" t="s">
        <v>2036</v>
      </c>
      <c r="P265" s="45" t="s">
        <v>2047</v>
      </c>
    </row>
    <row r="266" spans="1:16" ht="12" customHeight="1" x14ac:dyDescent="0.2">
      <c r="A266" s="45">
        <v>642</v>
      </c>
      <c r="B266" s="45" t="s">
        <v>1326</v>
      </c>
      <c r="C266" s="47" t="s">
        <v>1327</v>
      </c>
      <c r="D266" s="45">
        <v>9200</v>
      </c>
      <c r="E266" s="45">
        <v>13382</v>
      </c>
      <c r="F266" s="45" t="s">
        <v>20</v>
      </c>
      <c r="G266" s="48">
        <v>129</v>
      </c>
      <c r="H266" s="45" t="b">
        <v>0</v>
      </c>
      <c r="I266" s="45" t="s">
        <v>65</v>
      </c>
      <c r="J266" s="45" t="s">
        <v>2094</v>
      </c>
      <c r="K266" s="45">
        <v>145.45652173913044</v>
      </c>
      <c r="L266" s="45">
        <v>103.73643410852713</v>
      </c>
      <c r="M266" s="46">
        <v>43451.25</v>
      </c>
      <c r="N266" s="46">
        <v>43460.25</v>
      </c>
      <c r="O266" s="45" t="s">
        <v>2043</v>
      </c>
      <c r="P266" s="45" t="s">
        <v>2068</v>
      </c>
    </row>
    <row r="267" spans="1:16" ht="12" customHeight="1" x14ac:dyDescent="0.2">
      <c r="A267" s="45">
        <v>55</v>
      </c>
      <c r="B267" s="45" t="s">
        <v>157</v>
      </c>
      <c r="C267" s="47" t="s">
        <v>158</v>
      </c>
      <c r="D267" s="45">
        <v>6600</v>
      </c>
      <c r="E267" s="45">
        <v>11746</v>
      </c>
      <c r="F267" s="45" t="s">
        <v>20</v>
      </c>
      <c r="G267" s="48">
        <v>131</v>
      </c>
      <c r="H267" s="45" t="b">
        <v>0</v>
      </c>
      <c r="I267" s="45" t="s">
        <v>159</v>
      </c>
      <c r="J267" s="45" t="s">
        <v>2094</v>
      </c>
      <c r="K267" s="45">
        <v>177.96969696969697</v>
      </c>
      <c r="L267" s="45">
        <v>89.664122137404576</v>
      </c>
      <c r="M267" s="46">
        <v>43311.208333333328</v>
      </c>
      <c r="N267" s="46">
        <v>43316.208333333328</v>
      </c>
      <c r="O267" s="45" t="s">
        <v>2040</v>
      </c>
      <c r="P267" s="45" t="s">
        <v>2055</v>
      </c>
    </row>
    <row r="268" spans="1:16" ht="12" customHeight="1" x14ac:dyDescent="0.2">
      <c r="A268" s="45">
        <v>510</v>
      </c>
      <c r="B268" s="45" t="s">
        <v>1066</v>
      </c>
      <c r="C268" s="47" t="s">
        <v>1067</v>
      </c>
      <c r="D268" s="45">
        <v>7800</v>
      </c>
      <c r="E268" s="45">
        <v>9289</v>
      </c>
      <c r="F268" s="45" t="s">
        <v>20</v>
      </c>
      <c r="G268" s="48">
        <v>131</v>
      </c>
      <c r="H268" s="45" t="b">
        <v>0</v>
      </c>
      <c r="I268" s="45" t="s">
        <v>53</v>
      </c>
      <c r="J268" s="45" t="s">
        <v>2094</v>
      </c>
      <c r="K268" s="45">
        <v>119.08974358974358</v>
      </c>
      <c r="L268" s="45">
        <v>70.908396946564892</v>
      </c>
      <c r="M268" s="46">
        <v>43251.208333333328</v>
      </c>
      <c r="N268" s="46">
        <v>43275.208333333328</v>
      </c>
      <c r="O268" s="45" t="s">
        <v>2036</v>
      </c>
      <c r="P268" s="45" t="s">
        <v>2050</v>
      </c>
    </row>
    <row r="269" spans="1:16" ht="12" customHeight="1" x14ac:dyDescent="0.2">
      <c r="A269" s="45">
        <v>957</v>
      </c>
      <c r="B269" s="45" t="s">
        <v>1944</v>
      </c>
      <c r="C269" s="47" t="s">
        <v>1945</v>
      </c>
      <c r="D269" s="45">
        <v>9800</v>
      </c>
      <c r="E269" s="45">
        <v>12434</v>
      </c>
      <c r="F269" s="45" t="s">
        <v>20</v>
      </c>
      <c r="G269" s="48">
        <v>131</v>
      </c>
      <c r="H269" s="45" t="b">
        <v>0</v>
      </c>
      <c r="I269" s="45" t="s">
        <v>33</v>
      </c>
      <c r="J269" s="45" t="s">
        <v>2094</v>
      </c>
      <c r="K269" s="45">
        <v>126.87755102040816</v>
      </c>
      <c r="L269" s="45">
        <v>94.916030534351151</v>
      </c>
      <c r="M269" s="46">
        <v>40955.25</v>
      </c>
      <c r="N269" s="46">
        <v>40958.25</v>
      </c>
      <c r="O269" s="45" t="s">
        <v>2044</v>
      </c>
      <c r="P269" s="45" t="s">
        <v>2060</v>
      </c>
    </row>
    <row r="270" spans="1:16" ht="12" customHeight="1" x14ac:dyDescent="0.2">
      <c r="A270" s="45">
        <v>935</v>
      </c>
      <c r="B270" s="45" t="s">
        <v>1902</v>
      </c>
      <c r="C270" s="47" t="s">
        <v>1903</v>
      </c>
      <c r="D270" s="45">
        <v>6100</v>
      </c>
      <c r="E270" s="45">
        <v>10012</v>
      </c>
      <c r="F270" s="45" t="s">
        <v>20</v>
      </c>
      <c r="G270" s="48">
        <v>132</v>
      </c>
      <c r="H270" s="45" t="b">
        <v>0</v>
      </c>
      <c r="I270" s="45" t="s">
        <v>33</v>
      </c>
      <c r="J270" s="45" t="s">
        <v>2094</v>
      </c>
      <c r="K270" s="45">
        <v>164.13114754098362</v>
      </c>
      <c r="L270" s="45">
        <v>75.848484848484844</v>
      </c>
      <c r="M270" s="46">
        <v>42209.208333333328</v>
      </c>
      <c r="N270" s="46">
        <v>42216.208333333328</v>
      </c>
      <c r="O270" s="45" t="s">
        <v>2044</v>
      </c>
      <c r="P270" s="45" t="s">
        <v>2060</v>
      </c>
    </row>
    <row r="271" spans="1:16" ht="12" customHeight="1" x14ac:dyDescent="0.2">
      <c r="A271" s="45">
        <v>282</v>
      </c>
      <c r="B271" s="45" t="s">
        <v>616</v>
      </c>
      <c r="C271" s="47" t="s">
        <v>617</v>
      </c>
      <c r="D271" s="45">
        <v>8400</v>
      </c>
      <c r="E271" s="45">
        <v>9076</v>
      </c>
      <c r="F271" s="45" t="s">
        <v>20</v>
      </c>
      <c r="G271" s="48">
        <v>133</v>
      </c>
      <c r="H271" s="45" t="b">
        <v>1</v>
      </c>
      <c r="I271" s="45" t="s">
        <v>269</v>
      </c>
      <c r="J271" s="45" t="s">
        <v>2094</v>
      </c>
      <c r="K271" s="45">
        <v>108.04761904761904</v>
      </c>
      <c r="L271" s="45">
        <v>68.240601503759393</v>
      </c>
      <c r="M271" s="46">
        <v>42701.25</v>
      </c>
      <c r="N271" s="46">
        <v>42707.25</v>
      </c>
      <c r="O271" s="45" t="s">
        <v>2036</v>
      </c>
      <c r="P271" s="45" t="s">
        <v>2065</v>
      </c>
    </row>
    <row r="272" spans="1:16" ht="12" customHeight="1" x14ac:dyDescent="0.2">
      <c r="A272" s="45">
        <v>686</v>
      </c>
      <c r="B272" s="45" t="s">
        <v>1411</v>
      </c>
      <c r="C272" s="47" t="s">
        <v>1412</v>
      </c>
      <c r="D272" s="45">
        <v>7500</v>
      </c>
      <c r="E272" s="45">
        <v>14381</v>
      </c>
      <c r="F272" s="45" t="s">
        <v>20</v>
      </c>
      <c r="G272" s="48">
        <v>134</v>
      </c>
      <c r="H272" s="45" t="b">
        <v>0</v>
      </c>
      <c r="I272" s="45" t="s">
        <v>65</v>
      </c>
      <c r="J272" s="45" t="s">
        <v>2094</v>
      </c>
      <c r="K272" s="45">
        <v>191.74666666666667</v>
      </c>
      <c r="L272" s="45">
        <v>107.32089552238806</v>
      </c>
      <c r="M272" s="46">
        <v>43186.208333333328</v>
      </c>
      <c r="N272" s="46">
        <v>43197.208333333328</v>
      </c>
      <c r="O272" s="45" t="s">
        <v>2043</v>
      </c>
      <c r="P272" s="45" t="s">
        <v>2068</v>
      </c>
    </row>
    <row r="273" spans="1:16" ht="12" customHeight="1" x14ac:dyDescent="0.2">
      <c r="A273" s="45">
        <v>144</v>
      </c>
      <c r="B273" s="45" t="s">
        <v>340</v>
      </c>
      <c r="C273" s="47" t="s">
        <v>341</v>
      </c>
      <c r="D273" s="45">
        <v>9000</v>
      </c>
      <c r="E273" s="45">
        <v>11619</v>
      </c>
      <c r="F273" s="45" t="s">
        <v>20</v>
      </c>
      <c r="G273" s="48">
        <v>135</v>
      </c>
      <c r="H273" s="45" t="b">
        <v>0</v>
      </c>
      <c r="I273" s="45" t="s">
        <v>33</v>
      </c>
      <c r="J273" s="45" t="s">
        <v>2094</v>
      </c>
      <c r="K273" s="45">
        <v>129.1</v>
      </c>
      <c r="L273" s="45">
        <v>86.066666666666663</v>
      </c>
      <c r="M273" s="46">
        <v>43633.208333333328</v>
      </c>
      <c r="N273" s="46">
        <v>43641.208333333328</v>
      </c>
      <c r="O273" s="45" t="s">
        <v>2044</v>
      </c>
      <c r="P273" s="45" t="s">
        <v>2060</v>
      </c>
    </row>
    <row r="274" spans="1:16" ht="12" customHeight="1" x14ac:dyDescent="0.2">
      <c r="A274" s="45">
        <v>555</v>
      </c>
      <c r="B274" s="45" t="s">
        <v>1155</v>
      </c>
      <c r="C274" s="47" t="s">
        <v>1156</v>
      </c>
      <c r="D274" s="45">
        <v>6300</v>
      </c>
      <c r="E274" s="45">
        <v>14089</v>
      </c>
      <c r="F274" s="45" t="s">
        <v>20</v>
      </c>
      <c r="G274" s="48">
        <v>135</v>
      </c>
      <c r="H274" s="45" t="b">
        <v>0</v>
      </c>
      <c r="I274" s="45" t="s">
        <v>23</v>
      </c>
      <c r="J274" s="45" t="s">
        <v>2094</v>
      </c>
      <c r="K274" s="45">
        <v>223.63492063492063</v>
      </c>
      <c r="L274" s="45">
        <v>104.36296296296297</v>
      </c>
      <c r="M274" s="46">
        <v>41731.208333333336</v>
      </c>
      <c r="N274" s="46">
        <v>41762.208333333336</v>
      </c>
      <c r="O274" s="45" t="s">
        <v>2040</v>
      </c>
      <c r="P274" s="45" t="s">
        <v>2062</v>
      </c>
    </row>
    <row r="275" spans="1:16" ht="12" customHeight="1" x14ac:dyDescent="0.2">
      <c r="A275" s="45">
        <v>975</v>
      </c>
      <c r="B275" s="45" t="s">
        <v>1979</v>
      </c>
      <c r="C275" s="47" t="s">
        <v>1980</v>
      </c>
      <c r="D275" s="45">
        <v>5400</v>
      </c>
      <c r="E275" s="45">
        <v>8366</v>
      </c>
      <c r="F275" s="45" t="s">
        <v>20</v>
      </c>
      <c r="G275" s="48">
        <v>135</v>
      </c>
      <c r="H275" s="45" t="b">
        <v>1</v>
      </c>
      <c r="I275" s="45" t="s">
        <v>33</v>
      </c>
      <c r="J275" s="45" t="s">
        <v>2094</v>
      </c>
      <c r="K275" s="45">
        <v>154.92592592592592</v>
      </c>
      <c r="L275" s="45">
        <v>61.970370370370368</v>
      </c>
      <c r="M275" s="46">
        <v>42337.25</v>
      </c>
      <c r="N275" s="46">
        <v>42376.25</v>
      </c>
      <c r="O275" s="45" t="s">
        <v>2044</v>
      </c>
      <c r="P275" s="45" t="s">
        <v>2060</v>
      </c>
    </row>
    <row r="276" spans="1:16" ht="12" customHeight="1" x14ac:dyDescent="0.2">
      <c r="A276" s="45">
        <v>585</v>
      </c>
      <c r="B276" s="45" t="s">
        <v>1212</v>
      </c>
      <c r="C276" s="47" t="s">
        <v>1213</v>
      </c>
      <c r="D276" s="45">
        <v>8900</v>
      </c>
      <c r="E276" s="45">
        <v>13065</v>
      </c>
      <c r="F276" s="45" t="s">
        <v>20</v>
      </c>
      <c r="G276" s="48">
        <v>136</v>
      </c>
      <c r="H276" s="45" t="b">
        <v>0</v>
      </c>
      <c r="I276" s="45" t="s">
        <v>206</v>
      </c>
      <c r="J276" s="45" t="s">
        <v>2094</v>
      </c>
      <c r="K276" s="45">
        <v>146.79775280898878</v>
      </c>
      <c r="L276" s="45">
        <v>96.066176470588232</v>
      </c>
      <c r="M276" s="46">
        <v>40255.208333333336</v>
      </c>
      <c r="N276" s="46">
        <v>40265.208333333336</v>
      </c>
      <c r="O276" s="45" t="s">
        <v>2042</v>
      </c>
      <c r="P276" s="45" t="s">
        <v>2066</v>
      </c>
    </row>
    <row r="277" spans="1:16" ht="12" customHeight="1" x14ac:dyDescent="0.2">
      <c r="A277" s="45">
        <v>783</v>
      </c>
      <c r="B277" s="45" t="s">
        <v>1601</v>
      </c>
      <c r="C277" s="47" t="s">
        <v>1602</v>
      </c>
      <c r="D277" s="45">
        <v>7400</v>
      </c>
      <c r="E277" s="45">
        <v>10451</v>
      </c>
      <c r="F277" s="45" t="s">
        <v>20</v>
      </c>
      <c r="G277" s="48">
        <v>138</v>
      </c>
      <c r="H277" s="45" t="b">
        <v>0</v>
      </c>
      <c r="I277" s="45" t="s">
        <v>23</v>
      </c>
      <c r="J277" s="45" t="s">
        <v>2094</v>
      </c>
      <c r="K277" s="45">
        <v>141.22972972972974</v>
      </c>
      <c r="L277" s="45">
        <v>75.731884057971016</v>
      </c>
      <c r="M277" s="46">
        <v>41625.25</v>
      </c>
      <c r="N277" s="46">
        <v>41632.25</v>
      </c>
      <c r="O277" s="45" t="s">
        <v>2040</v>
      </c>
      <c r="P277" s="45" t="s">
        <v>2062</v>
      </c>
    </row>
    <row r="278" spans="1:16" ht="12" customHeight="1" x14ac:dyDescent="0.2">
      <c r="A278" s="45">
        <v>363</v>
      </c>
      <c r="B278" s="45" t="s">
        <v>778</v>
      </c>
      <c r="C278" s="47" t="s">
        <v>779</v>
      </c>
      <c r="D278" s="45">
        <v>5200</v>
      </c>
      <c r="E278" s="45">
        <v>8330</v>
      </c>
      <c r="F278" s="45" t="s">
        <v>20</v>
      </c>
      <c r="G278" s="48">
        <v>139</v>
      </c>
      <c r="H278" s="45" t="b">
        <v>0</v>
      </c>
      <c r="I278" s="45" t="s">
        <v>23</v>
      </c>
      <c r="J278" s="45" t="s">
        <v>2094</v>
      </c>
      <c r="K278" s="45">
        <v>160.19230769230771</v>
      </c>
      <c r="L278" s="45">
        <v>59.928057553956833</v>
      </c>
      <c r="M278" s="46">
        <v>40904.25</v>
      </c>
      <c r="N278" s="46">
        <v>40905.25</v>
      </c>
      <c r="O278" s="45" t="s">
        <v>2040</v>
      </c>
      <c r="P278" s="45" t="s">
        <v>2062</v>
      </c>
    </row>
    <row r="279" spans="1:16" ht="12" customHeight="1" x14ac:dyDescent="0.2">
      <c r="A279" s="45">
        <v>536</v>
      </c>
      <c r="B279" s="45" t="s">
        <v>1117</v>
      </c>
      <c r="C279" s="47" t="s">
        <v>1118</v>
      </c>
      <c r="D279" s="45">
        <v>9800</v>
      </c>
      <c r="E279" s="45">
        <v>14697</v>
      </c>
      <c r="F279" s="45" t="s">
        <v>20</v>
      </c>
      <c r="G279" s="48">
        <v>140</v>
      </c>
      <c r="H279" s="45" t="b">
        <v>0</v>
      </c>
      <c r="I279" s="45" t="s">
        <v>119</v>
      </c>
      <c r="J279" s="45" t="s">
        <v>2094</v>
      </c>
      <c r="K279" s="45">
        <v>149.96938775510205</v>
      </c>
      <c r="L279" s="45">
        <v>104.97857142857143</v>
      </c>
      <c r="M279" s="46">
        <v>40414.208333333336</v>
      </c>
      <c r="N279" s="46">
        <v>40440.208333333336</v>
      </c>
      <c r="O279" s="45" t="s">
        <v>2042</v>
      </c>
      <c r="P279" s="45" t="s">
        <v>2052</v>
      </c>
    </row>
    <row r="280" spans="1:16" ht="12" customHeight="1" x14ac:dyDescent="0.2">
      <c r="A280" s="45">
        <v>802</v>
      </c>
      <c r="B280" s="45" t="s">
        <v>1639</v>
      </c>
      <c r="C280" s="47" t="s">
        <v>1640</v>
      </c>
      <c r="D280" s="45">
        <v>6200</v>
      </c>
      <c r="E280" s="45">
        <v>12216</v>
      </c>
      <c r="F280" s="45" t="s">
        <v>20</v>
      </c>
      <c r="G280" s="48">
        <v>142</v>
      </c>
      <c r="H280" s="45" t="b">
        <v>0</v>
      </c>
      <c r="I280" s="45" t="s">
        <v>122</v>
      </c>
      <c r="J280" s="45" t="s">
        <v>2094</v>
      </c>
      <c r="K280" s="45">
        <v>197.03225806451613</v>
      </c>
      <c r="L280" s="45">
        <v>86.028169014084511</v>
      </c>
      <c r="M280" s="46">
        <v>43650.208333333328</v>
      </c>
      <c r="N280" s="46">
        <v>43652.208333333328</v>
      </c>
      <c r="O280" s="45" t="s">
        <v>2041</v>
      </c>
      <c r="P280" s="45" t="s">
        <v>2059</v>
      </c>
    </row>
    <row r="281" spans="1:16" ht="12" customHeight="1" x14ac:dyDescent="0.2">
      <c r="A281" s="45">
        <v>442</v>
      </c>
      <c r="B281" s="45" t="s">
        <v>933</v>
      </c>
      <c r="C281" s="47" t="s">
        <v>934</v>
      </c>
      <c r="D281" s="45">
        <v>5400</v>
      </c>
      <c r="E281" s="45">
        <v>10731</v>
      </c>
      <c r="F281" s="45" t="s">
        <v>20</v>
      </c>
      <c r="G281" s="48">
        <v>143</v>
      </c>
      <c r="H281" s="45" t="b">
        <v>0</v>
      </c>
      <c r="I281" s="45" t="s">
        <v>33</v>
      </c>
      <c r="J281" s="45" t="s">
        <v>2094</v>
      </c>
      <c r="K281" s="45">
        <v>198.72222222222223</v>
      </c>
      <c r="L281" s="45">
        <v>75.04195804195804</v>
      </c>
      <c r="M281" s="46">
        <v>42980.208333333328</v>
      </c>
      <c r="N281" s="46">
        <v>42996.208333333328</v>
      </c>
      <c r="O281" s="45" t="s">
        <v>2044</v>
      </c>
      <c r="P281" s="45" t="s">
        <v>2060</v>
      </c>
    </row>
    <row r="282" spans="1:16" ht="12" customHeight="1" x14ac:dyDescent="0.2">
      <c r="A282" s="45">
        <v>526</v>
      </c>
      <c r="B282" s="45" t="s">
        <v>1097</v>
      </c>
      <c r="C282" s="47" t="s">
        <v>1098</v>
      </c>
      <c r="D282" s="45">
        <v>8300</v>
      </c>
      <c r="E282" s="45">
        <v>12944</v>
      </c>
      <c r="F282" s="45" t="s">
        <v>20</v>
      </c>
      <c r="G282" s="48">
        <v>147</v>
      </c>
      <c r="H282" s="45" t="b">
        <v>1</v>
      </c>
      <c r="I282" s="45" t="s">
        <v>33</v>
      </c>
      <c r="J282" s="45" t="s">
        <v>2094</v>
      </c>
      <c r="K282" s="45">
        <v>155.95180722891567</v>
      </c>
      <c r="L282" s="45">
        <v>88.054421768707485</v>
      </c>
      <c r="M282" s="46">
        <v>42364.25</v>
      </c>
      <c r="N282" s="46">
        <v>42401.25</v>
      </c>
      <c r="O282" s="45" t="s">
        <v>2044</v>
      </c>
      <c r="P282" s="45" t="s">
        <v>2060</v>
      </c>
    </row>
    <row r="283" spans="1:16" ht="12" customHeight="1" x14ac:dyDescent="0.2">
      <c r="A283" s="45">
        <v>234</v>
      </c>
      <c r="B283" s="45" t="s">
        <v>520</v>
      </c>
      <c r="C283" s="47" t="s">
        <v>521</v>
      </c>
      <c r="D283" s="45">
        <v>7500</v>
      </c>
      <c r="E283" s="45">
        <v>8181</v>
      </c>
      <c r="F283" s="45" t="s">
        <v>20</v>
      </c>
      <c r="G283" s="48">
        <v>149</v>
      </c>
      <c r="H283" s="45" t="b">
        <v>1</v>
      </c>
      <c r="I283" s="45" t="s">
        <v>89</v>
      </c>
      <c r="J283" s="45" t="s">
        <v>2094</v>
      </c>
      <c r="K283" s="45">
        <v>109.08</v>
      </c>
      <c r="L283" s="45">
        <v>54.906040268456373</v>
      </c>
      <c r="M283" s="46">
        <v>42969.208333333328</v>
      </c>
      <c r="N283" s="46">
        <v>42976.208333333328</v>
      </c>
      <c r="O283" s="45" t="s">
        <v>2038</v>
      </c>
      <c r="P283" s="45" t="s">
        <v>2067</v>
      </c>
    </row>
    <row r="284" spans="1:16" ht="12" customHeight="1" x14ac:dyDescent="0.2">
      <c r="A284" s="45">
        <v>119</v>
      </c>
      <c r="B284" s="45" t="s">
        <v>288</v>
      </c>
      <c r="C284" s="47" t="s">
        <v>289</v>
      </c>
      <c r="D284" s="45">
        <v>5000</v>
      </c>
      <c r="E284" s="45">
        <v>10748</v>
      </c>
      <c r="F284" s="45" t="s">
        <v>20</v>
      </c>
      <c r="G284" s="48">
        <v>154</v>
      </c>
      <c r="H284" s="45" t="b">
        <v>1</v>
      </c>
      <c r="I284" s="45" t="s">
        <v>42</v>
      </c>
      <c r="J284" s="45" t="s">
        <v>2094</v>
      </c>
      <c r="K284" s="45">
        <v>214.96</v>
      </c>
      <c r="L284" s="45">
        <v>69.79220779220779</v>
      </c>
      <c r="M284" s="46">
        <v>41806.208333333336</v>
      </c>
      <c r="N284" s="46">
        <v>41823.208333333336</v>
      </c>
      <c r="O284" s="45" t="s">
        <v>2036</v>
      </c>
      <c r="P284" s="45" t="s">
        <v>2049</v>
      </c>
    </row>
    <row r="285" spans="1:16" ht="12" customHeight="1" x14ac:dyDescent="0.2">
      <c r="A285" s="45">
        <v>369</v>
      </c>
      <c r="B285" s="45" t="s">
        <v>790</v>
      </c>
      <c r="C285" s="47" t="s">
        <v>791</v>
      </c>
      <c r="D285" s="45">
        <v>5400</v>
      </c>
      <c r="E285" s="45">
        <v>14743</v>
      </c>
      <c r="F285" s="45" t="s">
        <v>20</v>
      </c>
      <c r="G285" s="48">
        <v>154</v>
      </c>
      <c r="H285" s="45" t="b">
        <v>1</v>
      </c>
      <c r="I285" s="45" t="s">
        <v>269</v>
      </c>
      <c r="J285" s="45" t="s">
        <v>2094</v>
      </c>
      <c r="K285" s="45">
        <v>273.01851851851848</v>
      </c>
      <c r="L285" s="45">
        <v>95.733766233766232</v>
      </c>
      <c r="M285" s="46">
        <v>41308.25</v>
      </c>
      <c r="N285" s="46">
        <v>41347.208333333336</v>
      </c>
      <c r="O285" s="45" t="s">
        <v>2036</v>
      </c>
      <c r="P285" s="45" t="s">
        <v>2065</v>
      </c>
    </row>
    <row r="286" spans="1:16" ht="12" customHeight="1" x14ac:dyDescent="0.2">
      <c r="A286" s="45">
        <v>408</v>
      </c>
      <c r="B286" s="45" t="s">
        <v>867</v>
      </c>
      <c r="C286" s="47" t="s">
        <v>868</v>
      </c>
      <c r="D286" s="45">
        <v>9200</v>
      </c>
      <c r="E286" s="45">
        <v>12129</v>
      </c>
      <c r="F286" s="45" t="s">
        <v>20</v>
      </c>
      <c r="G286" s="48">
        <v>154</v>
      </c>
      <c r="H286" s="45" t="b">
        <v>0</v>
      </c>
      <c r="I286" s="45" t="s">
        <v>42</v>
      </c>
      <c r="J286" s="45" t="s">
        <v>2094</v>
      </c>
      <c r="K286" s="45">
        <v>131.83695652173913</v>
      </c>
      <c r="L286" s="45">
        <v>78.759740259740255</v>
      </c>
      <c r="M286" s="46">
        <v>42541.208333333328</v>
      </c>
      <c r="N286" s="46">
        <v>42561.208333333328</v>
      </c>
      <c r="O286" s="45" t="s">
        <v>2036</v>
      </c>
      <c r="P286" s="45" t="s">
        <v>2049</v>
      </c>
    </row>
    <row r="287" spans="1:16" ht="12" customHeight="1" x14ac:dyDescent="0.2">
      <c r="A287" s="45">
        <v>381</v>
      </c>
      <c r="B287" s="45" t="s">
        <v>814</v>
      </c>
      <c r="C287" s="47" t="s">
        <v>815</v>
      </c>
      <c r="D287" s="45">
        <v>5300</v>
      </c>
      <c r="E287" s="45">
        <v>9749</v>
      </c>
      <c r="F287" s="45" t="s">
        <v>20</v>
      </c>
      <c r="G287" s="48">
        <v>155</v>
      </c>
      <c r="H287" s="45" t="b">
        <v>0</v>
      </c>
      <c r="I287" s="45" t="s">
        <v>33</v>
      </c>
      <c r="J287" s="45" t="s">
        <v>2094</v>
      </c>
      <c r="K287" s="45">
        <v>183.9433962264151</v>
      </c>
      <c r="L287" s="45">
        <v>62.896774193548389</v>
      </c>
      <c r="M287" s="46">
        <v>42163.208333333328</v>
      </c>
      <c r="N287" s="46">
        <v>42209.208333333328</v>
      </c>
      <c r="O287" s="45" t="s">
        <v>2044</v>
      </c>
      <c r="P287" s="45" t="s">
        <v>2060</v>
      </c>
    </row>
    <row r="288" spans="1:16" ht="12" customHeight="1" x14ac:dyDescent="0.2">
      <c r="A288" s="45">
        <v>841</v>
      </c>
      <c r="B288" s="45" t="s">
        <v>1715</v>
      </c>
      <c r="C288" s="47" t="s">
        <v>1716</v>
      </c>
      <c r="D288" s="45">
        <v>9100</v>
      </c>
      <c r="E288" s="45">
        <v>12991</v>
      </c>
      <c r="F288" s="45" t="s">
        <v>20</v>
      </c>
      <c r="G288" s="48">
        <v>155</v>
      </c>
      <c r="H288" s="45" t="b">
        <v>0</v>
      </c>
      <c r="I288" s="45" t="s">
        <v>28</v>
      </c>
      <c r="J288" s="45" t="s">
        <v>2094</v>
      </c>
      <c r="K288" s="45">
        <v>142.75824175824175</v>
      </c>
      <c r="L288" s="45">
        <v>83.812903225806451</v>
      </c>
      <c r="M288" s="46">
        <v>42419.25</v>
      </c>
      <c r="N288" s="46">
        <v>42435.25</v>
      </c>
      <c r="O288" s="45" t="s">
        <v>2043</v>
      </c>
      <c r="P288" s="45" t="s">
        <v>2069</v>
      </c>
    </row>
    <row r="289" spans="1:16" ht="12" customHeight="1" x14ac:dyDescent="0.2">
      <c r="A289" s="45">
        <v>961</v>
      </c>
      <c r="B289" s="45" t="s">
        <v>1952</v>
      </c>
      <c r="C289" s="47" t="s">
        <v>1953</v>
      </c>
      <c r="D289" s="45">
        <v>5700</v>
      </c>
      <c r="E289" s="45">
        <v>6800</v>
      </c>
      <c r="F289" s="45" t="s">
        <v>20</v>
      </c>
      <c r="G289" s="48">
        <v>155</v>
      </c>
      <c r="H289" s="45" t="b">
        <v>0</v>
      </c>
      <c r="I289" s="45" t="s">
        <v>206</v>
      </c>
      <c r="J289" s="45" t="s">
        <v>2094</v>
      </c>
      <c r="K289" s="45">
        <v>119.29824561403508</v>
      </c>
      <c r="L289" s="45">
        <v>43.87096774193548</v>
      </c>
      <c r="M289" s="46">
        <v>40591.25</v>
      </c>
      <c r="N289" s="46">
        <v>40595.25</v>
      </c>
      <c r="O289" s="45" t="s">
        <v>2042</v>
      </c>
      <c r="P289" s="45" t="s">
        <v>2066</v>
      </c>
    </row>
    <row r="290" spans="1:16" ht="12" customHeight="1" x14ac:dyDescent="0.2">
      <c r="A290" s="45">
        <v>162</v>
      </c>
      <c r="B290" s="45" t="s">
        <v>376</v>
      </c>
      <c r="C290" s="47" t="s">
        <v>377</v>
      </c>
      <c r="D290" s="45">
        <v>6100</v>
      </c>
      <c r="E290" s="45">
        <v>9134</v>
      </c>
      <c r="F290" s="45" t="s">
        <v>20</v>
      </c>
      <c r="G290" s="48">
        <v>157</v>
      </c>
      <c r="H290" s="45" t="b">
        <v>0</v>
      </c>
      <c r="I290" s="45" t="s">
        <v>23</v>
      </c>
      <c r="J290" s="45" t="s">
        <v>2094</v>
      </c>
      <c r="K290" s="45">
        <v>149.73770491803279</v>
      </c>
      <c r="L290" s="45">
        <v>58.178343949044589</v>
      </c>
      <c r="M290" s="46">
        <v>43442.25</v>
      </c>
      <c r="N290" s="46">
        <v>43472.25</v>
      </c>
      <c r="O290" s="45" t="s">
        <v>2040</v>
      </c>
      <c r="P290" s="45" t="s">
        <v>2062</v>
      </c>
    </row>
    <row r="291" spans="1:16" ht="12" customHeight="1" x14ac:dyDescent="0.2">
      <c r="A291" s="45">
        <v>839</v>
      </c>
      <c r="B291" s="45" t="s">
        <v>1711</v>
      </c>
      <c r="C291" s="47" t="s">
        <v>1712</v>
      </c>
      <c r="D291" s="45">
        <v>7700</v>
      </c>
      <c r="E291" s="45">
        <v>14644</v>
      </c>
      <c r="F291" s="45" t="s">
        <v>20</v>
      </c>
      <c r="G291" s="48">
        <v>157</v>
      </c>
      <c r="H291" s="45" t="b">
        <v>1</v>
      </c>
      <c r="I291" s="45" t="s">
        <v>42</v>
      </c>
      <c r="J291" s="45" t="s">
        <v>2094</v>
      </c>
      <c r="K291" s="45">
        <v>190.18181818181819</v>
      </c>
      <c r="L291" s="45">
        <v>93.273885350318466</v>
      </c>
      <c r="M291" s="46">
        <v>41715.208333333336</v>
      </c>
      <c r="N291" s="46">
        <v>41760.208333333336</v>
      </c>
      <c r="O291" s="45" t="s">
        <v>2036</v>
      </c>
      <c r="P291" s="45" t="s">
        <v>2049</v>
      </c>
    </row>
    <row r="292" spans="1:16" ht="12" customHeight="1" x14ac:dyDescent="0.2">
      <c r="A292" s="45">
        <v>469</v>
      </c>
      <c r="B292" s="45" t="s">
        <v>986</v>
      </c>
      <c r="C292" s="47" t="s">
        <v>987</v>
      </c>
      <c r="D292" s="45">
        <v>5600</v>
      </c>
      <c r="E292" s="45">
        <v>10328</v>
      </c>
      <c r="F292" s="45" t="s">
        <v>20</v>
      </c>
      <c r="G292" s="48">
        <v>159</v>
      </c>
      <c r="H292" s="45" t="b">
        <v>0</v>
      </c>
      <c r="I292" s="45" t="s">
        <v>53</v>
      </c>
      <c r="J292" s="45" t="s">
        <v>2094</v>
      </c>
      <c r="K292" s="45">
        <v>184.42857142857144</v>
      </c>
      <c r="L292" s="45">
        <v>64.95597484276729</v>
      </c>
      <c r="M292" s="46">
        <v>42142.208333333328</v>
      </c>
      <c r="N292" s="46">
        <v>42144.208333333328</v>
      </c>
      <c r="O292" s="45" t="s">
        <v>2036</v>
      </c>
      <c r="P292" s="45" t="s">
        <v>2050</v>
      </c>
    </row>
    <row r="293" spans="1:16" ht="12" customHeight="1" x14ac:dyDescent="0.2">
      <c r="A293" s="45">
        <v>901</v>
      </c>
      <c r="B293" s="45" t="s">
        <v>1834</v>
      </c>
      <c r="C293" s="47" t="s">
        <v>1835</v>
      </c>
      <c r="D293" s="45">
        <v>5600</v>
      </c>
      <c r="E293" s="45">
        <v>8746</v>
      </c>
      <c r="F293" s="45" t="s">
        <v>20</v>
      </c>
      <c r="G293" s="48">
        <v>159</v>
      </c>
      <c r="H293" s="45" t="b">
        <v>1</v>
      </c>
      <c r="I293" s="45" t="s">
        <v>23</v>
      </c>
      <c r="J293" s="45" t="s">
        <v>2094</v>
      </c>
      <c r="K293" s="45">
        <v>156.17857142857144</v>
      </c>
      <c r="L293" s="45">
        <v>55.0062893081761</v>
      </c>
      <c r="M293" s="46">
        <v>43298.208333333328</v>
      </c>
      <c r="N293" s="46">
        <v>43331.208333333328</v>
      </c>
      <c r="O293" s="45" t="s">
        <v>2040</v>
      </c>
      <c r="P293" s="45" t="s">
        <v>2062</v>
      </c>
    </row>
    <row r="294" spans="1:16" ht="12" customHeight="1" x14ac:dyDescent="0.2">
      <c r="A294" s="45">
        <v>851</v>
      </c>
      <c r="B294" s="45" t="s">
        <v>1735</v>
      </c>
      <c r="C294" s="47" t="s">
        <v>1736</v>
      </c>
      <c r="D294" s="45">
        <v>6000</v>
      </c>
      <c r="E294" s="45">
        <v>12468</v>
      </c>
      <c r="F294" s="45" t="s">
        <v>20</v>
      </c>
      <c r="G294" s="48">
        <v>160</v>
      </c>
      <c r="H294" s="45" t="b">
        <v>0</v>
      </c>
      <c r="I294" s="45" t="s">
        <v>50</v>
      </c>
      <c r="J294" s="45" t="s">
        <v>2094</v>
      </c>
      <c r="K294" s="45">
        <v>207.79999999999998</v>
      </c>
      <c r="L294" s="45">
        <v>77.924999999999997</v>
      </c>
      <c r="M294" s="46">
        <v>41031.208333333336</v>
      </c>
      <c r="N294" s="46">
        <v>41064.208333333336</v>
      </c>
      <c r="O294" s="45" t="s">
        <v>2040</v>
      </c>
      <c r="P294" s="45" t="s">
        <v>2051</v>
      </c>
    </row>
    <row r="295" spans="1:16" ht="12" customHeight="1" x14ac:dyDescent="0.2">
      <c r="A295" s="45">
        <v>782</v>
      </c>
      <c r="B295" s="45" t="s">
        <v>1599</v>
      </c>
      <c r="C295" s="47" t="s">
        <v>1600</v>
      </c>
      <c r="D295" s="45">
        <v>5100</v>
      </c>
      <c r="E295" s="45">
        <v>10981</v>
      </c>
      <c r="F295" s="45" t="s">
        <v>20</v>
      </c>
      <c r="G295" s="48">
        <v>161</v>
      </c>
      <c r="H295" s="45" t="b">
        <v>1</v>
      </c>
      <c r="I295" s="45" t="s">
        <v>71</v>
      </c>
      <c r="J295" s="45" t="s">
        <v>2094</v>
      </c>
      <c r="K295" s="45">
        <v>215.31372549019611</v>
      </c>
      <c r="L295" s="45">
        <v>68.204968944099377</v>
      </c>
      <c r="M295" s="46">
        <v>40603.25</v>
      </c>
      <c r="N295" s="46">
        <v>40631.208333333336</v>
      </c>
      <c r="O295" s="45" t="s">
        <v>2036</v>
      </c>
      <c r="P295" s="45" t="s">
        <v>2047</v>
      </c>
    </row>
    <row r="296" spans="1:16" ht="12" customHeight="1" x14ac:dyDescent="0.2">
      <c r="A296" s="45">
        <v>25</v>
      </c>
      <c r="B296" s="45" t="s">
        <v>87</v>
      </c>
      <c r="C296" s="47" t="s">
        <v>88</v>
      </c>
      <c r="D296" s="45">
        <v>5500</v>
      </c>
      <c r="E296" s="45">
        <v>11904</v>
      </c>
      <c r="F296" s="45" t="s">
        <v>20</v>
      </c>
      <c r="G296" s="48">
        <v>163</v>
      </c>
      <c r="H296" s="45" t="b">
        <v>1</v>
      </c>
      <c r="I296" s="45" t="s">
        <v>89</v>
      </c>
      <c r="J296" s="45" t="s">
        <v>2094</v>
      </c>
      <c r="K296" s="45">
        <v>216.43636363636364</v>
      </c>
      <c r="L296" s="45">
        <v>73.030674846625772</v>
      </c>
      <c r="M296" s="46">
        <v>40681.208333333336</v>
      </c>
      <c r="N296" s="46">
        <v>40701.208333333336</v>
      </c>
      <c r="O296" s="45" t="s">
        <v>2038</v>
      </c>
      <c r="P296" s="45" t="s">
        <v>2067</v>
      </c>
    </row>
    <row r="297" spans="1:16" ht="12" customHeight="1" x14ac:dyDescent="0.2">
      <c r="A297" s="45">
        <v>861</v>
      </c>
      <c r="B297" s="45" t="s">
        <v>1754</v>
      </c>
      <c r="C297" s="47" t="s">
        <v>1755</v>
      </c>
      <c r="D297" s="45">
        <v>8800</v>
      </c>
      <c r="E297" s="45">
        <v>9317</v>
      </c>
      <c r="F297" s="45" t="s">
        <v>20</v>
      </c>
      <c r="G297" s="48">
        <v>163</v>
      </c>
      <c r="H297" s="45" t="b">
        <v>0</v>
      </c>
      <c r="I297" s="45" t="s">
        <v>33</v>
      </c>
      <c r="J297" s="45" t="s">
        <v>2094</v>
      </c>
      <c r="K297" s="45">
        <v>105.87500000000001</v>
      </c>
      <c r="L297" s="45">
        <v>57.159509202453989</v>
      </c>
      <c r="M297" s="46">
        <v>40258.208333333336</v>
      </c>
      <c r="N297" s="46">
        <v>40266.208333333336</v>
      </c>
      <c r="O297" s="45" t="s">
        <v>2044</v>
      </c>
      <c r="P297" s="45" t="s">
        <v>2060</v>
      </c>
    </row>
    <row r="298" spans="1:16" ht="12" customHeight="1" x14ac:dyDescent="0.2">
      <c r="A298" s="45">
        <v>56</v>
      </c>
      <c r="B298" s="45" t="s">
        <v>160</v>
      </c>
      <c r="C298" s="47" t="s">
        <v>161</v>
      </c>
      <c r="D298" s="45">
        <v>8000</v>
      </c>
      <c r="E298" s="45">
        <v>11493</v>
      </c>
      <c r="F298" s="45" t="s">
        <v>20</v>
      </c>
      <c r="G298" s="48">
        <v>164</v>
      </c>
      <c r="H298" s="45" t="b">
        <v>0</v>
      </c>
      <c r="I298" s="45" t="s">
        <v>65</v>
      </c>
      <c r="J298" s="45" t="s">
        <v>2094</v>
      </c>
      <c r="K298" s="45">
        <v>143.66249999999999</v>
      </c>
      <c r="L298" s="45">
        <v>70.079268292682926</v>
      </c>
      <c r="M298" s="46">
        <v>42014.25</v>
      </c>
      <c r="N298" s="46">
        <v>42021.25</v>
      </c>
      <c r="O298" s="45" t="s">
        <v>2043</v>
      </c>
      <c r="P298" s="45" t="s">
        <v>2068</v>
      </c>
    </row>
    <row r="299" spans="1:16" ht="12" customHeight="1" x14ac:dyDescent="0.2">
      <c r="A299" s="45">
        <v>99</v>
      </c>
      <c r="B299" s="45" t="s">
        <v>247</v>
      </c>
      <c r="C299" s="47" t="s">
        <v>248</v>
      </c>
      <c r="D299" s="45">
        <v>7600</v>
      </c>
      <c r="E299" s="45">
        <v>14951</v>
      </c>
      <c r="F299" s="45" t="s">
        <v>20</v>
      </c>
      <c r="G299" s="48">
        <v>164</v>
      </c>
      <c r="H299" s="45" t="b">
        <v>0</v>
      </c>
      <c r="I299" s="45" t="s">
        <v>33</v>
      </c>
      <c r="J299" s="45" t="s">
        <v>2094</v>
      </c>
      <c r="K299" s="45">
        <v>196.7236842105263</v>
      </c>
      <c r="L299" s="45">
        <v>91.16463414634147</v>
      </c>
      <c r="M299" s="46">
        <v>41968.25</v>
      </c>
      <c r="N299" s="46">
        <v>41997.25</v>
      </c>
      <c r="O299" s="45" t="s">
        <v>2044</v>
      </c>
      <c r="P299" s="45" t="s">
        <v>2060</v>
      </c>
    </row>
    <row r="300" spans="1:16" ht="12" customHeight="1" x14ac:dyDescent="0.2">
      <c r="A300" s="45">
        <v>160</v>
      </c>
      <c r="B300" s="45" t="s">
        <v>372</v>
      </c>
      <c r="C300" s="47" t="s">
        <v>373</v>
      </c>
      <c r="D300" s="45">
        <v>8000</v>
      </c>
      <c r="E300" s="45">
        <v>12985</v>
      </c>
      <c r="F300" s="45" t="s">
        <v>20</v>
      </c>
      <c r="G300" s="48">
        <v>164</v>
      </c>
      <c r="H300" s="45" t="b">
        <v>0</v>
      </c>
      <c r="I300" s="45" t="s">
        <v>65</v>
      </c>
      <c r="J300" s="45" t="s">
        <v>2094</v>
      </c>
      <c r="K300" s="45">
        <v>162.3125</v>
      </c>
      <c r="L300" s="45">
        <v>79.176829268292678</v>
      </c>
      <c r="M300" s="46">
        <v>43582.208333333328</v>
      </c>
      <c r="N300" s="46">
        <v>43598.208333333328</v>
      </c>
      <c r="O300" s="45" t="s">
        <v>2043</v>
      </c>
      <c r="P300" s="45" t="s">
        <v>2068</v>
      </c>
    </row>
    <row r="301" spans="1:16" ht="12" customHeight="1" x14ac:dyDescent="0.2">
      <c r="A301" s="45">
        <v>780</v>
      </c>
      <c r="B301" s="45" t="s">
        <v>1595</v>
      </c>
      <c r="C301" s="47" t="s">
        <v>1596</v>
      </c>
      <c r="D301" s="45">
        <v>5100</v>
      </c>
      <c r="E301" s="45">
        <v>5421</v>
      </c>
      <c r="F301" s="45" t="s">
        <v>20</v>
      </c>
      <c r="G301" s="48">
        <v>164</v>
      </c>
      <c r="H301" s="45" t="b">
        <v>1</v>
      </c>
      <c r="I301" s="45" t="s">
        <v>53</v>
      </c>
      <c r="J301" s="45" t="s">
        <v>2094</v>
      </c>
      <c r="K301" s="45">
        <v>106.29411764705883</v>
      </c>
      <c r="L301" s="45">
        <v>33.054878048780488</v>
      </c>
      <c r="M301" s="46">
        <v>42573.208333333328</v>
      </c>
      <c r="N301" s="46">
        <v>42592.208333333328</v>
      </c>
      <c r="O301" s="45" t="s">
        <v>2036</v>
      </c>
      <c r="P301" s="45" t="s">
        <v>2050</v>
      </c>
    </row>
    <row r="302" spans="1:16" ht="12" customHeight="1" x14ac:dyDescent="0.2">
      <c r="A302" s="45">
        <v>34</v>
      </c>
      <c r="B302" s="45" t="s">
        <v>111</v>
      </c>
      <c r="C302" s="47" t="s">
        <v>112</v>
      </c>
      <c r="D302" s="45">
        <v>9300</v>
      </c>
      <c r="E302" s="45">
        <v>14025</v>
      </c>
      <c r="F302" s="45" t="s">
        <v>20</v>
      </c>
      <c r="G302" s="48">
        <v>165</v>
      </c>
      <c r="H302" s="45" t="b">
        <v>0</v>
      </c>
      <c r="I302" s="45" t="s">
        <v>42</v>
      </c>
      <c r="J302" s="45" t="s">
        <v>2094</v>
      </c>
      <c r="K302" s="45">
        <v>150.80645161290323</v>
      </c>
      <c r="L302" s="45">
        <v>85</v>
      </c>
      <c r="M302" s="46">
        <v>42817.208333333328</v>
      </c>
      <c r="N302" s="46">
        <v>42822.208333333328</v>
      </c>
      <c r="O302" s="45" t="s">
        <v>2036</v>
      </c>
      <c r="P302" s="45" t="s">
        <v>2049</v>
      </c>
    </row>
    <row r="303" spans="1:16" ht="12" customHeight="1" x14ac:dyDescent="0.2">
      <c r="A303" s="45">
        <v>833</v>
      </c>
      <c r="B303" s="45" t="s">
        <v>1699</v>
      </c>
      <c r="C303" s="47" t="s">
        <v>1700</v>
      </c>
      <c r="D303" s="45">
        <v>6800</v>
      </c>
      <c r="E303" s="45">
        <v>10723</v>
      </c>
      <c r="F303" s="45" t="s">
        <v>20</v>
      </c>
      <c r="G303" s="48">
        <v>165</v>
      </c>
      <c r="H303" s="45" t="b">
        <v>0</v>
      </c>
      <c r="I303" s="45" t="s">
        <v>206</v>
      </c>
      <c r="J303" s="45" t="s">
        <v>2094</v>
      </c>
      <c r="K303" s="45">
        <v>157.69117647058823</v>
      </c>
      <c r="L303" s="45">
        <v>64.987878787878785</v>
      </c>
      <c r="M303" s="46">
        <v>40588.25</v>
      </c>
      <c r="N303" s="46">
        <v>40599.25</v>
      </c>
      <c r="O303" s="45" t="s">
        <v>2042</v>
      </c>
      <c r="P303" s="45" t="s">
        <v>2066</v>
      </c>
    </row>
    <row r="304" spans="1:16" ht="12" customHeight="1" x14ac:dyDescent="0.2">
      <c r="A304" s="45">
        <v>212</v>
      </c>
      <c r="B304" s="45" t="s">
        <v>477</v>
      </c>
      <c r="C304" s="47" t="s">
        <v>478</v>
      </c>
      <c r="D304" s="45">
        <v>8100</v>
      </c>
      <c r="E304" s="45">
        <v>12300</v>
      </c>
      <c r="F304" s="45" t="s">
        <v>20</v>
      </c>
      <c r="G304" s="48">
        <v>168</v>
      </c>
      <c r="H304" s="45" t="b">
        <v>0</v>
      </c>
      <c r="I304" s="45" t="s">
        <v>33</v>
      </c>
      <c r="J304" s="45" t="s">
        <v>2094</v>
      </c>
      <c r="K304" s="45">
        <v>151.85185185185185</v>
      </c>
      <c r="L304" s="45">
        <v>73.214285714285708</v>
      </c>
      <c r="M304" s="46">
        <v>43814.25</v>
      </c>
      <c r="N304" s="46">
        <v>43860.25</v>
      </c>
      <c r="O304" s="45" t="s">
        <v>2044</v>
      </c>
      <c r="P304" s="45" t="s">
        <v>2060</v>
      </c>
    </row>
    <row r="305" spans="1:16" ht="12" customHeight="1" x14ac:dyDescent="0.2">
      <c r="A305" s="45">
        <v>707</v>
      </c>
      <c r="B305" s="45" t="s">
        <v>1452</v>
      </c>
      <c r="C305" s="47" t="s">
        <v>1453</v>
      </c>
      <c r="D305" s="45">
        <v>7300</v>
      </c>
      <c r="E305" s="45">
        <v>11579</v>
      </c>
      <c r="F305" s="45" t="s">
        <v>20</v>
      </c>
      <c r="G305" s="48">
        <v>168</v>
      </c>
      <c r="H305" s="45" t="b">
        <v>0</v>
      </c>
      <c r="I305" s="45" t="s">
        <v>53</v>
      </c>
      <c r="J305" s="45" t="s">
        <v>2094</v>
      </c>
      <c r="K305" s="45">
        <v>158.61643835616439</v>
      </c>
      <c r="L305" s="45">
        <v>68.922619047619051</v>
      </c>
      <c r="M305" s="46">
        <v>43442.25</v>
      </c>
      <c r="N305" s="46">
        <v>43478.25</v>
      </c>
      <c r="O305" s="45" t="s">
        <v>2036</v>
      </c>
      <c r="P305" s="45" t="s">
        <v>2050</v>
      </c>
    </row>
    <row r="306" spans="1:16" ht="12" customHeight="1" x14ac:dyDescent="0.2">
      <c r="A306" s="45">
        <v>75</v>
      </c>
      <c r="B306" s="45" t="s">
        <v>198</v>
      </c>
      <c r="C306" s="47" t="s">
        <v>199</v>
      </c>
      <c r="D306" s="45">
        <v>9700</v>
      </c>
      <c r="E306" s="45">
        <v>14606</v>
      </c>
      <c r="F306" s="45" t="s">
        <v>20</v>
      </c>
      <c r="G306" s="48">
        <v>170</v>
      </c>
      <c r="H306" s="45" t="b">
        <v>0</v>
      </c>
      <c r="I306" s="45" t="s">
        <v>122</v>
      </c>
      <c r="J306" s="45" t="s">
        <v>2094</v>
      </c>
      <c r="K306" s="45">
        <v>150.57731958762886</v>
      </c>
      <c r="L306" s="45">
        <v>85.917647058823533</v>
      </c>
      <c r="M306" s="46">
        <v>43296.208333333328</v>
      </c>
      <c r="N306" s="46">
        <v>43304.208333333328</v>
      </c>
      <c r="O306" s="45" t="s">
        <v>2041</v>
      </c>
      <c r="P306" s="45" t="s">
        <v>2059</v>
      </c>
    </row>
    <row r="307" spans="1:16" ht="12" customHeight="1" x14ac:dyDescent="0.2">
      <c r="A307" s="45">
        <v>615</v>
      </c>
      <c r="B307" s="45" t="s">
        <v>1272</v>
      </c>
      <c r="C307" s="47" t="s">
        <v>1273</v>
      </c>
      <c r="D307" s="45">
        <v>8500</v>
      </c>
      <c r="E307" s="45">
        <v>14488</v>
      </c>
      <c r="F307" s="45" t="s">
        <v>20</v>
      </c>
      <c r="G307" s="48">
        <v>170</v>
      </c>
      <c r="H307" s="45" t="b">
        <v>0</v>
      </c>
      <c r="I307" s="45" t="s">
        <v>33</v>
      </c>
      <c r="J307" s="45" t="s">
        <v>2094</v>
      </c>
      <c r="K307" s="45">
        <v>170.44705882352943</v>
      </c>
      <c r="L307" s="45">
        <v>85.223529411764702</v>
      </c>
      <c r="M307" s="46">
        <v>42489.208333333328</v>
      </c>
      <c r="N307" s="46">
        <v>42499.208333333328</v>
      </c>
      <c r="O307" s="45" t="s">
        <v>2044</v>
      </c>
      <c r="P307" s="45" t="s">
        <v>2060</v>
      </c>
    </row>
    <row r="308" spans="1:16" ht="12" customHeight="1" x14ac:dyDescent="0.2">
      <c r="A308" s="45">
        <v>5</v>
      </c>
      <c r="B308" s="45" t="s">
        <v>34</v>
      </c>
      <c r="C308" s="47" t="s">
        <v>35</v>
      </c>
      <c r="D308" s="45">
        <v>7600</v>
      </c>
      <c r="E308" s="45">
        <v>13195</v>
      </c>
      <c r="F308" s="45" t="s">
        <v>20</v>
      </c>
      <c r="G308" s="48">
        <v>174</v>
      </c>
      <c r="H308" s="45" t="b">
        <v>0</v>
      </c>
      <c r="I308" s="45" t="s">
        <v>33</v>
      </c>
      <c r="J308" s="45" t="s">
        <v>2094</v>
      </c>
      <c r="K308" s="45">
        <v>173.61842105263159</v>
      </c>
      <c r="L308" s="45">
        <v>75.833333333333329</v>
      </c>
      <c r="M308" s="46">
        <v>41149.208333333336</v>
      </c>
      <c r="N308" s="46">
        <v>41160.208333333336</v>
      </c>
      <c r="O308" s="45" t="s">
        <v>2044</v>
      </c>
      <c r="P308" s="45" t="s">
        <v>2060</v>
      </c>
    </row>
    <row r="309" spans="1:16" ht="12" customHeight="1" x14ac:dyDescent="0.2">
      <c r="A309" s="45">
        <v>287</v>
      </c>
      <c r="B309" s="45" t="s">
        <v>626</v>
      </c>
      <c r="C309" s="47" t="s">
        <v>627</v>
      </c>
      <c r="D309" s="45">
        <v>6300</v>
      </c>
      <c r="E309" s="45">
        <v>13213</v>
      </c>
      <c r="F309" s="45" t="s">
        <v>20</v>
      </c>
      <c r="G309" s="48">
        <v>176</v>
      </c>
      <c r="H309" s="45" t="b">
        <v>0</v>
      </c>
      <c r="I309" s="45" t="s">
        <v>50</v>
      </c>
      <c r="J309" s="45" t="s">
        <v>2094</v>
      </c>
      <c r="K309" s="45">
        <v>209.73015873015873</v>
      </c>
      <c r="L309" s="45">
        <v>75.07386363636364</v>
      </c>
      <c r="M309" s="46">
        <v>42122.208333333328</v>
      </c>
      <c r="N309" s="46">
        <v>42122.208333333328</v>
      </c>
      <c r="O309" s="45" t="s">
        <v>2040</v>
      </c>
      <c r="P309" s="45" t="s">
        <v>2051</v>
      </c>
    </row>
    <row r="310" spans="1:16" ht="12" customHeight="1" x14ac:dyDescent="0.2">
      <c r="A310" s="45">
        <v>125</v>
      </c>
      <c r="B310" s="45" t="s">
        <v>301</v>
      </c>
      <c r="C310" s="47" t="s">
        <v>302</v>
      </c>
      <c r="D310" s="45">
        <v>5300</v>
      </c>
      <c r="E310" s="45">
        <v>8475</v>
      </c>
      <c r="F310" s="45" t="s">
        <v>20</v>
      </c>
      <c r="G310" s="48">
        <v>180</v>
      </c>
      <c r="H310" s="45" t="b">
        <v>0</v>
      </c>
      <c r="I310" s="45" t="s">
        <v>33</v>
      </c>
      <c r="J310" s="45" t="s">
        <v>2094</v>
      </c>
      <c r="K310" s="45">
        <v>159.90566037735849</v>
      </c>
      <c r="L310" s="45">
        <v>47.083333333333336</v>
      </c>
      <c r="M310" s="46">
        <v>43362.208333333328</v>
      </c>
      <c r="N310" s="46">
        <v>43366.208333333328</v>
      </c>
      <c r="O310" s="45" t="s">
        <v>2044</v>
      </c>
      <c r="P310" s="45" t="s">
        <v>2060</v>
      </c>
    </row>
    <row r="311" spans="1:16" ht="12" customHeight="1" x14ac:dyDescent="0.2">
      <c r="A311" s="45">
        <v>727</v>
      </c>
      <c r="B311" s="45" t="s">
        <v>1492</v>
      </c>
      <c r="C311" s="47" t="s">
        <v>1493</v>
      </c>
      <c r="D311" s="45">
        <v>8900</v>
      </c>
      <c r="E311" s="45">
        <v>14685</v>
      </c>
      <c r="F311" s="45" t="s">
        <v>20</v>
      </c>
      <c r="G311" s="48">
        <v>181</v>
      </c>
      <c r="H311" s="45" t="b">
        <v>0</v>
      </c>
      <c r="I311" s="45" t="s">
        <v>28</v>
      </c>
      <c r="J311" s="45" t="s">
        <v>2094</v>
      </c>
      <c r="K311" s="45">
        <v>165</v>
      </c>
      <c r="L311" s="45">
        <v>81.132596685082873</v>
      </c>
      <c r="M311" s="46">
        <v>43485.25</v>
      </c>
      <c r="N311" s="46">
        <v>43543.208333333328</v>
      </c>
      <c r="O311" s="45" t="s">
        <v>2043</v>
      </c>
      <c r="P311" s="45" t="s">
        <v>2069</v>
      </c>
    </row>
    <row r="312" spans="1:16" ht="12" customHeight="1" x14ac:dyDescent="0.2">
      <c r="A312" s="45">
        <v>892</v>
      </c>
      <c r="B312" s="45" t="s">
        <v>1816</v>
      </c>
      <c r="C312" s="47" t="s">
        <v>1817</v>
      </c>
      <c r="D312" s="45">
        <v>6000</v>
      </c>
      <c r="E312" s="45">
        <v>13835</v>
      </c>
      <c r="F312" s="45" t="s">
        <v>20</v>
      </c>
      <c r="G312" s="48">
        <v>182</v>
      </c>
      <c r="H312" s="45" t="b">
        <v>0</v>
      </c>
      <c r="I312" s="45" t="s">
        <v>206</v>
      </c>
      <c r="J312" s="45" t="s">
        <v>2094</v>
      </c>
      <c r="K312" s="45">
        <v>230.58333333333331</v>
      </c>
      <c r="L312" s="45">
        <v>76.016483516483518</v>
      </c>
      <c r="M312" s="46">
        <v>40319.208333333336</v>
      </c>
      <c r="N312" s="46">
        <v>40360.208333333336</v>
      </c>
      <c r="O312" s="45" t="s">
        <v>2042</v>
      </c>
      <c r="P312" s="45" t="s">
        <v>2066</v>
      </c>
    </row>
    <row r="313" spans="1:16" ht="12" customHeight="1" x14ac:dyDescent="0.2">
      <c r="A313" s="45">
        <v>815</v>
      </c>
      <c r="B313" s="45" t="s">
        <v>1664</v>
      </c>
      <c r="C313" s="47" t="s">
        <v>1665</v>
      </c>
      <c r="D313" s="45">
        <v>9000</v>
      </c>
      <c r="E313" s="45">
        <v>11721</v>
      </c>
      <c r="F313" s="45" t="s">
        <v>20</v>
      </c>
      <c r="G313" s="48">
        <v>183</v>
      </c>
      <c r="H313" s="45" t="b">
        <v>0</v>
      </c>
      <c r="I313" s="45" t="s">
        <v>23</v>
      </c>
      <c r="J313" s="45" t="s">
        <v>2094</v>
      </c>
      <c r="K313" s="45">
        <v>130.23333333333335</v>
      </c>
      <c r="L313" s="45">
        <v>64.049180327868854</v>
      </c>
      <c r="M313" s="46">
        <v>43068.25</v>
      </c>
      <c r="N313" s="46">
        <v>43094.25</v>
      </c>
      <c r="O313" s="45" t="s">
        <v>2040</v>
      </c>
      <c r="P313" s="45" t="s">
        <v>2062</v>
      </c>
    </row>
    <row r="314" spans="1:16" ht="12" customHeight="1" x14ac:dyDescent="0.2">
      <c r="A314" s="45">
        <v>929</v>
      </c>
      <c r="B314" s="45" t="s">
        <v>1890</v>
      </c>
      <c r="C314" s="47" t="s">
        <v>1891</v>
      </c>
      <c r="D314" s="45">
        <v>5500</v>
      </c>
      <c r="E314" s="45">
        <v>11952</v>
      </c>
      <c r="F314" s="45" t="s">
        <v>20</v>
      </c>
      <c r="G314" s="48">
        <v>184</v>
      </c>
      <c r="H314" s="45" t="b">
        <v>0</v>
      </c>
      <c r="I314" s="45" t="s">
        <v>33</v>
      </c>
      <c r="J314" s="45" t="s">
        <v>2094</v>
      </c>
      <c r="K314" s="45">
        <v>217.30909090909088</v>
      </c>
      <c r="L314" s="45">
        <v>64.956521739130437</v>
      </c>
      <c r="M314" s="46">
        <v>42858.208333333328</v>
      </c>
      <c r="N314" s="46">
        <v>42872.208333333328</v>
      </c>
      <c r="O314" s="45" t="s">
        <v>2044</v>
      </c>
      <c r="P314" s="45" t="s">
        <v>2060</v>
      </c>
    </row>
    <row r="315" spans="1:16" ht="12" customHeight="1" x14ac:dyDescent="0.2">
      <c r="A315" s="45">
        <v>797</v>
      </c>
      <c r="B315" s="45" t="s">
        <v>1629</v>
      </c>
      <c r="C315" s="47" t="s">
        <v>1630</v>
      </c>
      <c r="D315" s="45">
        <v>7600</v>
      </c>
      <c r="E315" s="45">
        <v>8332</v>
      </c>
      <c r="F315" s="45" t="s">
        <v>20</v>
      </c>
      <c r="G315" s="48">
        <v>185</v>
      </c>
      <c r="H315" s="45" t="b">
        <v>0</v>
      </c>
      <c r="I315" s="45" t="s">
        <v>28</v>
      </c>
      <c r="J315" s="45" t="s">
        <v>2094</v>
      </c>
      <c r="K315" s="45">
        <v>109.63157894736841</v>
      </c>
      <c r="L315" s="45">
        <v>45.037837837837834</v>
      </c>
      <c r="M315" s="46">
        <v>43464.25</v>
      </c>
      <c r="N315" s="46">
        <v>43487.25</v>
      </c>
      <c r="O315" s="45" t="s">
        <v>2043</v>
      </c>
      <c r="P315" s="45" t="s">
        <v>2069</v>
      </c>
    </row>
    <row r="316" spans="1:16" ht="12" customHeight="1" x14ac:dyDescent="0.2">
      <c r="A316" s="45">
        <v>140</v>
      </c>
      <c r="B316" s="45" t="s">
        <v>332</v>
      </c>
      <c r="C316" s="47" t="s">
        <v>333</v>
      </c>
      <c r="D316" s="45">
        <v>5500</v>
      </c>
      <c r="E316" s="45">
        <v>12274</v>
      </c>
      <c r="F316" s="45" t="s">
        <v>20</v>
      </c>
      <c r="G316" s="48">
        <v>186</v>
      </c>
      <c r="H316" s="45" t="b">
        <v>0</v>
      </c>
      <c r="I316" s="45" t="s">
        <v>42</v>
      </c>
      <c r="J316" s="45" t="s">
        <v>2094</v>
      </c>
      <c r="K316" s="45">
        <v>223.16363636363636</v>
      </c>
      <c r="L316" s="45">
        <v>65.989247311827953</v>
      </c>
      <c r="M316" s="46">
        <v>43156.25</v>
      </c>
      <c r="N316" s="46">
        <v>43161.25</v>
      </c>
      <c r="O316" s="45" t="s">
        <v>2036</v>
      </c>
      <c r="P316" s="45" t="s">
        <v>2049</v>
      </c>
    </row>
    <row r="317" spans="1:16" ht="12" customHeight="1" x14ac:dyDescent="0.2">
      <c r="A317" s="45">
        <v>258</v>
      </c>
      <c r="B317" s="45" t="s">
        <v>568</v>
      </c>
      <c r="C317" s="47" t="s">
        <v>569</v>
      </c>
      <c r="D317" s="45">
        <v>5000</v>
      </c>
      <c r="E317" s="45">
        <v>13424</v>
      </c>
      <c r="F317" s="45" t="s">
        <v>20</v>
      </c>
      <c r="G317" s="48">
        <v>186</v>
      </c>
      <c r="H317" s="45" t="b">
        <v>1</v>
      </c>
      <c r="I317" s="45" t="s">
        <v>33</v>
      </c>
      <c r="J317" s="45" t="s">
        <v>2094</v>
      </c>
      <c r="K317" s="45">
        <v>268.48</v>
      </c>
      <c r="L317" s="45">
        <v>72.172043010752688</v>
      </c>
      <c r="M317" s="46">
        <v>42712.25</v>
      </c>
      <c r="N317" s="46">
        <v>42732.25</v>
      </c>
      <c r="O317" s="45" t="s">
        <v>2044</v>
      </c>
      <c r="P317" s="45" t="s">
        <v>2060</v>
      </c>
    </row>
    <row r="318" spans="1:16" ht="12" customHeight="1" x14ac:dyDescent="0.2">
      <c r="A318" s="45">
        <v>709</v>
      </c>
      <c r="B318" s="45" t="s">
        <v>1456</v>
      </c>
      <c r="C318" s="47" t="s">
        <v>1457</v>
      </c>
      <c r="D318" s="45">
        <v>9800</v>
      </c>
      <c r="E318" s="45">
        <v>13954</v>
      </c>
      <c r="F318" s="45" t="s">
        <v>20</v>
      </c>
      <c r="G318" s="48">
        <v>186</v>
      </c>
      <c r="H318" s="45" t="b">
        <v>0</v>
      </c>
      <c r="I318" s="45" t="s">
        <v>33</v>
      </c>
      <c r="J318" s="45" t="s">
        <v>2094</v>
      </c>
      <c r="K318" s="45">
        <v>142.38775510204081</v>
      </c>
      <c r="L318" s="45">
        <v>75.021505376344081</v>
      </c>
      <c r="M318" s="46">
        <v>41018.208333333336</v>
      </c>
      <c r="N318" s="46">
        <v>41025.208333333336</v>
      </c>
      <c r="O318" s="45" t="s">
        <v>2044</v>
      </c>
      <c r="P318" s="45" t="s">
        <v>2060</v>
      </c>
    </row>
    <row r="319" spans="1:16" ht="12" customHeight="1" x14ac:dyDescent="0.2">
      <c r="A319" s="45">
        <v>383</v>
      </c>
      <c r="B319" s="45" t="s">
        <v>818</v>
      </c>
      <c r="C319" s="47" t="s">
        <v>819</v>
      </c>
      <c r="D319" s="45">
        <v>6300</v>
      </c>
      <c r="E319" s="45">
        <v>14199</v>
      </c>
      <c r="F319" s="45" t="s">
        <v>20</v>
      </c>
      <c r="G319" s="48">
        <v>189</v>
      </c>
      <c r="H319" s="45" t="b">
        <v>1</v>
      </c>
      <c r="I319" s="45" t="s">
        <v>17</v>
      </c>
      <c r="J319" s="45" t="s">
        <v>2094</v>
      </c>
      <c r="K319" s="45">
        <v>225.38095238095238</v>
      </c>
      <c r="L319" s="45">
        <v>75.126984126984127</v>
      </c>
      <c r="M319" s="46">
        <v>43509.25</v>
      </c>
      <c r="N319" s="46">
        <v>43515.25</v>
      </c>
      <c r="O319" s="45" t="s">
        <v>2037</v>
      </c>
      <c r="P319" s="45" t="s">
        <v>2053</v>
      </c>
    </row>
    <row r="320" spans="1:16" ht="12" customHeight="1" x14ac:dyDescent="0.2">
      <c r="A320" s="45">
        <v>626</v>
      </c>
      <c r="B320" s="45" t="s">
        <v>1294</v>
      </c>
      <c r="C320" s="47" t="s">
        <v>1295</v>
      </c>
      <c r="D320" s="45">
        <v>6400</v>
      </c>
      <c r="E320" s="45">
        <v>13205</v>
      </c>
      <c r="F320" s="45" t="s">
        <v>20</v>
      </c>
      <c r="G320" s="48">
        <v>189</v>
      </c>
      <c r="H320" s="45" t="b">
        <v>1</v>
      </c>
      <c r="I320" s="45" t="s">
        <v>33</v>
      </c>
      <c r="J320" s="45" t="s">
        <v>2094</v>
      </c>
      <c r="K320" s="45">
        <v>206.32812500000003</v>
      </c>
      <c r="L320" s="45">
        <v>69.867724867724874</v>
      </c>
      <c r="M320" s="46">
        <v>40449.208333333336</v>
      </c>
      <c r="N320" s="46">
        <v>40458.208333333336</v>
      </c>
      <c r="O320" s="45" t="s">
        <v>2044</v>
      </c>
      <c r="P320" s="45" t="s">
        <v>2060</v>
      </c>
    </row>
    <row r="321" spans="1:16" ht="12" customHeight="1" x14ac:dyDescent="0.2">
      <c r="A321" s="45">
        <v>906</v>
      </c>
      <c r="B321" s="45" t="s">
        <v>1844</v>
      </c>
      <c r="C321" s="47" t="s">
        <v>1845</v>
      </c>
      <c r="D321" s="45">
        <v>5500</v>
      </c>
      <c r="E321" s="45">
        <v>8964</v>
      </c>
      <c r="F321" s="45" t="s">
        <v>20</v>
      </c>
      <c r="G321" s="48">
        <v>191</v>
      </c>
      <c r="H321" s="45" t="b">
        <v>1</v>
      </c>
      <c r="I321" s="45" t="s">
        <v>42</v>
      </c>
      <c r="J321" s="45" t="s">
        <v>2094</v>
      </c>
      <c r="K321" s="45">
        <v>162.98181818181817</v>
      </c>
      <c r="L321" s="45">
        <v>46.931937172774866</v>
      </c>
      <c r="M321" s="46">
        <v>42868.208333333328</v>
      </c>
      <c r="N321" s="46">
        <v>42904.208333333328</v>
      </c>
      <c r="O321" s="45" t="s">
        <v>2036</v>
      </c>
      <c r="P321" s="45" t="s">
        <v>2049</v>
      </c>
    </row>
    <row r="322" spans="1:16" ht="12" customHeight="1" x14ac:dyDescent="0.2">
      <c r="A322" s="45">
        <v>437</v>
      </c>
      <c r="B322" s="45" t="s">
        <v>923</v>
      </c>
      <c r="C322" s="47" t="s">
        <v>924</v>
      </c>
      <c r="D322" s="45">
        <v>8100</v>
      </c>
      <c r="E322" s="45">
        <v>9969</v>
      </c>
      <c r="F322" s="45" t="s">
        <v>20</v>
      </c>
      <c r="G322" s="48">
        <v>192</v>
      </c>
      <c r="H322" s="45" t="b">
        <v>1</v>
      </c>
      <c r="I322" s="45" t="s">
        <v>71</v>
      </c>
      <c r="J322" s="45" t="s">
        <v>2094</v>
      </c>
      <c r="K322" s="45">
        <v>123.07407407407408</v>
      </c>
      <c r="L322" s="45">
        <v>51.921875</v>
      </c>
      <c r="M322" s="46">
        <v>42260.208333333328</v>
      </c>
      <c r="N322" s="46">
        <v>42263.208333333328</v>
      </c>
      <c r="O322" s="45" t="s">
        <v>2036</v>
      </c>
      <c r="P322" s="45" t="s">
        <v>2047</v>
      </c>
    </row>
    <row r="323" spans="1:16" ht="12" customHeight="1" x14ac:dyDescent="0.2">
      <c r="A323" s="45">
        <v>612</v>
      </c>
      <c r="B323" s="45" t="s">
        <v>1266</v>
      </c>
      <c r="C323" s="47" t="s">
        <v>1267</v>
      </c>
      <c r="D323" s="45">
        <v>6200</v>
      </c>
      <c r="E323" s="45">
        <v>8645</v>
      </c>
      <c r="F323" s="45" t="s">
        <v>20</v>
      </c>
      <c r="G323" s="48">
        <v>192</v>
      </c>
      <c r="H323" s="45" t="b">
        <v>0</v>
      </c>
      <c r="I323" s="45" t="s">
        <v>50</v>
      </c>
      <c r="J323" s="45" t="s">
        <v>2094</v>
      </c>
      <c r="K323" s="45">
        <v>139.43548387096774</v>
      </c>
      <c r="L323" s="45">
        <v>45.026041666666664</v>
      </c>
      <c r="M323" s="46">
        <v>40474.208333333336</v>
      </c>
      <c r="N323" s="46">
        <v>40497.25</v>
      </c>
      <c r="O323" s="45" t="s">
        <v>2040</v>
      </c>
      <c r="P323" s="45" t="s">
        <v>2051</v>
      </c>
    </row>
    <row r="324" spans="1:16" ht="12" customHeight="1" x14ac:dyDescent="0.2">
      <c r="A324" s="45">
        <v>601</v>
      </c>
      <c r="B324" s="45" t="s">
        <v>1244</v>
      </c>
      <c r="C324" s="47" t="s">
        <v>1245</v>
      </c>
      <c r="D324" s="45">
        <v>6300</v>
      </c>
      <c r="E324" s="45">
        <v>13018</v>
      </c>
      <c r="F324" s="45" t="s">
        <v>20</v>
      </c>
      <c r="G324" s="48">
        <v>194</v>
      </c>
      <c r="H324" s="45" t="b">
        <v>0</v>
      </c>
      <c r="I324" s="45" t="s">
        <v>65</v>
      </c>
      <c r="J324" s="45" t="s">
        <v>2094</v>
      </c>
      <c r="K324" s="45">
        <v>206.63492063492063</v>
      </c>
      <c r="L324" s="45">
        <v>67.103092783505161</v>
      </c>
      <c r="M324" s="46">
        <v>41789.208333333336</v>
      </c>
      <c r="N324" s="46">
        <v>41806.208333333336</v>
      </c>
      <c r="O324" s="45" t="s">
        <v>2043</v>
      </c>
      <c r="P324" s="45" t="s">
        <v>2068</v>
      </c>
    </row>
    <row r="325" spans="1:16" ht="12" customHeight="1" x14ac:dyDescent="0.2">
      <c r="A325" s="45">
        <v>641</v>
      </c>
      <c r="B325" s="45" t="s">
        <v>1324</v>
      </c>
      <c r="C325" s="47" t="s">
        <v>1325</v>
      </c>
      <c r="D325" s="45">
        <v>9400</v>
      </c>
      <c r="E325" s="45">
        <v>11277</v>
      </c>
      <c r="F325" s="45" t="s">
        <v>20</v>
      </c>
      <c r="G325" s="48">
        <v>194</v>
      </c>
      <c r="H325" s="45" t="b">
        <v>0</v>
      </c>
      <c r="I325" s="45" t="s">
        <v>33</v>
      </c>
      <c r="J325" s="45" t="s">
        <v>2094</v>
      </c>
      <c r="K325" s="45">
        <v>119.96808510638297</v>
      </c>
      <c r="L325" s="45">
        <v>58.128865979381445</v>
      </c>
      <c r="M325" s="46">
        <v>42786.25</v>
      </c>
      <c r="N325" s="46">
        <v>42814.208333333328</v>
      </c>
      <c r="O325" s="45" t="s">
        <v>2044</v>
      </c>
      <c r="P325" s="45" t="s">
        <v>2060</v>
      </c>
    </row>
    <row r="326" spans="1:16" ht="12" customHeight="1" x14ac:dyDescent="0.2">
      <c r="A326" s="45">
        <v>149</v>
      </c>
      <c r="B326" s="45" t="s">
        <v>350</v>
      </c>
      <c r="C326" s="47" t="s">
        <v>351</v>
      </c>
      <c r="D326" s="45">
        <v>6200</v>
      </c>
      <c r="E326" s="45">
        <v>13632</v>
      </c>
      <c r="F326" s="45" t="s">
        <v>20</v>
      </c>
      <c r="G326" s="48">
        <v>195</v>
      </c>
      <c r="H326" s="45" t="b">
        <v>0</v>
      </c>
      <c r="I326" s="45" t="s">
        <v>60</v>
      </c>
      <c r="J326" s="45" t="s">
        <v>2094</v>
      </c>
      <c r="K326" s="45">
        <v>219.87096774193549</v>
      </c>
      <c r="L326" s="45">
        <v>69.907692307692301</v>
      </c>
      <c r="M326" s="46">
        <v>41275.25</v>
      </c>
      <c r="N326" s="46">
        <v>41327.25</v>
      </c>
      <c r="O326" s="45" t="s">
        <v>2040</v>
      </c>
      <c r="P326" s="45" t="s">
        <v>2054</v>
      </c>
    </row>
    <row r="327" spans="1:16" ht="12" customHeight="1" x14ac:dyDescent="0.2">
      <c r="A327" s="45">
        <v>695</v>
      </c>
      <c r="B327" s="45" t="s">
        <v>1429</v>
      </c>
      <c r="C327" s="47" t="s">
        <v>1430</v>
      </c>
      <c r="D327" s="45">
        <v>9200</v>
      </c>
      <c r="E327" s="45">
        <v>12322</v>
      </c>
      <c r="F327" s="45" t="s">
        <v>20</v>
      </c>
      <c r="G327" s="48">
        <v>196</v>
      </c>
      <c r="H327" s="45" t="b">
        <v>0</v>
      </c>
      <c r="I327" s="45" t="s">
        <v>23</v>
      </c>
      <c r="J327" s="45" t="s">
        <v>2094</v>
      </c>
      <c r="K327" s="45">
        <v>133.93478260869566</v>
      </c>
      <c r="L327" s="45">
        <v>62.867346938775512</v>
      </c>
      <c r="M327" s="46">
        <v>42322.25</v>
      </c>
      <c r="N327" s="46">
        <v>42338.25</v>
      </c>
      <c r="O327" s="45" t="s">
        <v>2040</v>
      </c>
      <c r="P327" s="45" t="s">
        <v>2062</v>
      </c>
    </row>
    <row r="328" spans="1:16" ht="12" customHeight="1" x14ac:dyDescent="0.2">
      <c r="A328" s="45">
        <v>40</v>
      </c>
      <c r="B328" s="45" t="s">
        <v>125</v>
      </c>
      <c r="C328" s="47" t="s">
        <v>126</v>
      </c>
      <c r="D328" s="45">
        <v>8800</v>
      </c>
      <c r="E328" s="45">
        <v>14878</v>
      </c>
      <c r="F328" s="45" t="s">
        <v>20</v>
      </c>
      <c r="G328" s="48">
        <v>198</v>
      </c>
      <c r="H328" s="45" t="b">
        <v>1</v>
      </c>
      <c r="I328" s="45" t="s">
        <v>65</v>
      </c>
      <c r="J328" s="45" t="s">
        <v>2094</v>
      </c>
      <c r="K328" s="45">
        <v>169.06818181818181</v>
      </c>
      <c r="L328" s="45">
        <v>75.141414141414145</v>
      </c>
      <c r="M328" s="46">
        <v>40334.208333333336</v>
      </c>
      <c r="N328" s="46">
        <v>40353.208333333336</v>
      </c>
      <c r="O328" s="45" t="s">
        <v>2043</v>
      </c>
      <c r="P328" s="45" t="s">
        <v>2068</v>
      </c>
    </row>
    <row r="329" spans="1:16" ht="12" customHeight="1" x14ac:dyDescent="0.2">
      <c r="A329" s="45">
        <v>147</v>
      </c>
      <c r="B329" s="45" t="s">
        <v>346</v>
      </c>
      <c r="C329" s="47" t="s">
        <v>347</v>
      </c>
      <c r="D329" s="45">
        <v>8300</v>
      </c>
      <c r="E329" s="45">
        <v>9337</v>
      </c>
      <c r="F329" s="45" t="s">
        <v>20</v>
      </c>
      <c r="G329" s="48">
        <v>199</v>
      </c>
      <c r="H329" s="45" t="b">
        <v>1</v>
      </c>
      <c r="I329" s="45" t="s">
        <v>33</v>
      </c>
      <c r="J329" s="45" t="s">
        <v>2094</v>
      </c>
      <c r="K329" s="45">
        <v>112.49397590361446</v>
      </c>
      <c r="L329" s="45">
        <v>46.91959798994975</v>
      </c>
      <c r="M329" s="46">
        <v>42534.208333333328</v>
      </c>
      <c r="N329" s="46">
        <v>42540.208333333328</v>
      </c>
      <c r="O329" s="45" t="s">
        <v>2044</v>
      </c>
      <c r="P329" s="45" t="s">
        <v>2060</v>
      </c>
    </row>
    <row r="330" spans="1:16" ht="12" customHeight="1" x14ac:dyDescent="0.2">
      <c r="A330" s="45">
        <v>893</v>
      </c>
      <c r="B330" s="45" t="s">
        <v>1818</v>
      </c>
      <c r="C330" s="47" t="s">
        <v>1819</v>
      </c>
      <c r="D330" s="45">
        <v>8400</v>
      </c>
      <c r="E330" s="45">
        <v>10770</v>
      </c>
      <c r="F330" s="45" t="s">
        <v>20</v>
      </c>
      <c r="G330" s="48">
        <v>199</v>
      </c>
      <c r="H330" s="45" t="b">
        <v>1</v>
      </c>
      <c r="I330" s="45" t="s">
        <v>42</v>
      </c>
      <c r="J330" s="45" t="s">
        <v>2094</v>
      </c>
      <c r="K330" s="45">
        <v>128.21428571428572</v>
      </c>
      <c r="L330" s="45">
        <v>54.120603015075375</v>
      </c>
      <c r="M330" s="46">
        <v>42170.208333333328</v>
      </c>
      <c r="N330" s="46">
        <v>42174.208333333328</v>
      </c>
      <c r="O330" s="45" t="s">
        <v>2036</v>
      </c>
      <c r="P330" s="45" t="s">
        <v>2049</v>
      </c>
    </row>
    <row r="331" spans="1:16" ht="12" customHeight="1" x14ac:dyDescent="0.2">
      <c r="A331" s="45">
        <v>86</v>
      </c>
      <c r="B331" s="45" t="s">
        <v>221</v>
      </c>
      <c r="C331" s="47" t="s">
        <v>222</v>
      </c>
      <c r="D331" s="45">
        <v>7400</v>
      </c>
      <c r="E331" s="45">
        <v>12405</v>
      </c>
      <c r="F331" s="45" t="s">
        <v>20</v>
      </c>
      <c r="G331" s="48">
        <v>203</v>
      </c>
      <c r="H331" s="45" t="b">
        <v>0</v>
      </c>
      <c r="I331" s="45" t="s">
        <v>33</v>
      </c>
      <c r="J331" s="45" t="s">
        <v>2094</v>
      </c>
      <c r="K331" s="45">
        <v>167.63513513513513</v>
      </c>
      <c r="L331" s="45">
        <v>61.108374384236456</v>
      </c>
      <c r="M331" s="46">
        <v>42128.208333333328</v>
      </c>
      <c r="N331" s="46">
        <v>42141.208333333328</v>
      </c>
      <c r="O331" s="45" t="s">
        <v>2044</v>
      </c>
      <c r="P331" s="45" t="s">
        <v>2060</v>
      </c>
    </row>
    <row r="332" spans="1:16" ht="12" customHeight="1" x14ac:dyDescent="0.2">
      <c r="A332" s="45">
        <v>949</v>
      </c>
      <c r="B332" s="45" t="s">
        <v>1928</v>
      </c>
      <c r="C332" s="47" t="s">
        <v>1929</v>
      </c>
      <c r="D332" s="45">
        <v>5900</v>
      </c>
      <c r="E332" s="45">
        <v>9520</v>
      </c>
      <c r="F332" s="45" t="s">
        <v>20</v>
      </c>
      <c r="G332" s="48">
        <v>203</v>
      </c>
      <c r="H332" s="45" t="b">
        <v>0</v>
      </c>
      <c r="I332" s="45" t="s">
        <v>28</v>
      </c>
      <c r="J332" s="45" t="s">
        <v>2094</v>
      </c>
      <c r="K332" s="45">
        <v>161.35593220338984</v>
      </c>
      <c r="L332" s="45">
        <v>46.896551724137929</v>
      </c>
      <c r="M332" s="46">
        <v>42112.208333333328</v>
      </c>
      <c r="N332" s="46">
        <v>42131.208333333328</v>
      </c>
      <c r="O332" s="45" t="s">
        <v>2043</v>
      </c>
      <c r="P332" s="45" t="s">
        <v>2069</v>
      </c>
    </row>
    <row r="333" spans="1:16" ht="12" customHeight="1" x14ac:dyDescent="0.2">
      <c r="A333" s="45">
        <v>422</v>
      </c>
      <c r="B333" s="45" t="s">
        <v>893</v>
      </c>
      <c r="C333" s="47" t="s">
        <v>894</v>
      </c>
      <c r="D333" s="45">
        <v>8700</v>
      </c>
      <c r="E333" s="45">
        <v>11075</v>
      </c>
      <c r="F333" s="45" t="s">
        <v>20</v>
      </c>
      <c r="G333" s="48">
        <v>205</v>
      </c>
      <c r="H333" s="45" t="b">
        <v>1</v>
      </c>
      <c r="I333" s="45" t="s">
        <v>33</v>
      </c>
      <c r="J333" s="45" t="s">
        <v>2094</v>
      </c>
      <c r="K333" s="45">
        <v>127.29885057471265</v>
      </c>
      <c r="L333" s="45">
        <v>54.024390243902438</v>
      </c>
      <c r="M333" s="46">
        <v>40285.208333333336</v>
      </c>
      <c r="N333" s="46">
        <v>40305.208333333336</v>
      </c>
      <c r="O333" s="45" t="s">
        <v>2044</v>
      </c>
      <c r="P333" s="45" t="s">
        <v>2060</v>
      </c>
    </row>
    <row r="334" spans="1:16" ht="12" customHeight="1" x14ac:dyDescent="0.2">
      <c r="A334" s="45">
        <v>368</v>
      </c>
      <c r="B334" s="45" t="s">
        <v>788</v>
      </c>
      <c r="C334" s="47" t="s">
        <v>789</v>
      </c>
      <c r="D334" s="45">
        <v>5200</v>
      </c>
      <c r="E334" s="45">
        <v>14394</v>
      </c>
      <c r="F334" s="45" t="s">
        <v>20</v>
      </c>
      <c r="G334" s="48">
        <v>206</v>
      </c>
      <c r="H334" s="45" t="b">
        <v>1</v>
      </c>
      <c r="I334" s="45" t="s">
        <v>42</v>
      </c>
      <c r="J334" s="45" t="s">
        <v>2094</v>
      </c>
      <c r="K334" s="45">
        <v>276.80769230769232</v>
      </c>
      <c r="L334" s="45">
        <v>69.873786407766985</v>
      </c>
      <c r="M334" s="46">
        <v>40464.208333333336</v>
      </c>
      <c r="N334" s="46">
        <v>40487.208333333336</v>
      </c>
      <c r="O334" s="45" t="s">
        <v>2036</v>
      </c>
      <c r="P334" s="45" t="s">
        <v>2049</v>
      </c>
    </row>
    <row r="335" spans="1:16" ht="12" customHeight="1" x14ac:dyDescent="0.2">
      <c r="A335" s="45">
        <v>53</v>
      </c>
      <c r="B335" s="45" t="s">
        <v>153</v>
      </c>
      <c r="C335" s="47" t="s">
        <v>154</v>
      </c>
      <c r="D335" s="45">
        <v>8800</v>
      </c>
      <c r="E335" s="45">
        <v>12356</v>
      </c>
      <c r="F335" s="45" t="s">
        <v>20</v>
      </c>
      <c r="G335" s="48">
        <v>209</v>
      </c>
      <c r="H335" s="45" t="b">
        <v>0</v>
      </c>
      <c r="I335" s="45" t="s">
        <v>53</v>
      </c>
      <c r="J335" s="45" t="s">
        <v>2094</v>
      </c>
      <c r="K335" s="45">
        <v>140.40909090909091</v>
      </c>
      <c r="L335" s="45">
        <v>59.119617224880386</v>
      </c>
      <c r="M335" s="46">
        <v>41779.208333333336</v>
      </c>
      <c r="N335" s="46">
        <v>41818.208333333336</v>
      </c>
      <c r="O335" s="45" t="s">
        <v>2036</v>
      </c>
      <c r="P335" s="45" t="s">
        <v>2050</v>
      </c>
    </row>
    <row r="336" spans="1:16" ht="12" customHeight="1" x14ac:dyDescent="0.2">
      <c r="A336" s="45">
        <v>475</v>
      </c>
      <c r="B336" s="45" t="s">
        <v>997</v>
      </c>
      <c r="C336" s="47" t="s">
        <v>998</v>
      </c>
      <c r="D336" s="45">
        <v>7400</v>
      </c>
      <c r="E336" s="45">
        <v>8432</v>
      </c>
      <c r="F336" s="45" t="s">
        <v>20</v>
      </c>
      <c r="G336" s="48">
        <v>211</v>
      </c>
      <c r="H336" s="45" t="b">
        <v>1</v>
      </c>
      <c r="I336" s="45" t="s">
        <v>206</v>
      </c>
      <c r="J336" s="45" t="s">
        <v>2094</v>
      </c>
      <c r="K336" s="45">
        <v>113.94594594594594</v>
      </c>
      <c r="L336" s="45">
        <v>39.962085308056871</v>
      </c>
      <c r="M336" s="46">
        <v>41450.208333333336</v>
      </c>
      <c r="N336" s="46">
        <v>41454.208333333336</v>
      </c>
      <c r="O336" s="45" t="s">
        <v>2042</v>
      </c>
      <c r="P336" s="45" t="s">
        <v>2066</v>
      </c>
    </row>
    <row r="337" spans="1:16" ht="12" customHeight="1" x14ac:dyDescent="0.2">
      <c r="A337" s="45">
        <v>248</v>
      </c>
      <c r="B337" s="45" t="s">
        <v>548</v>
      </c>
      <c r="C337" s="47" t="s">
        <v>549</v>
      </c>
      <c r="D337" s="45">
        <v>6200</v>
      </c>
      <c r="E337" s="45">
        <v>13103</v>
      </c>
      <c r="F337" s="45" t="s">
        <v>20</v>
      </c>
      <c r="G337" s="48">
        <v>218</v>
      </c>
      <c r="H337" s="45" t="b">
        <v>0</v>
      </c>
      <c r="I337" s="45" t="s">
        <v>292</v>
      </c>
      <c r="J337" s="45" t="s">
        <v>2094</v>
      </c>
      <c r="K337" s="45">
        <v>211.33870967741933</v>
      </c>
      <c r="L337" s="45">
        <v>60.105504587155963</v>
      </c>
      <c r="M337" s="46">
        <v>42004.25</v>
      </c>
      <c r="N337" s="46">
        <v>42009.25</v>
      </c>
      <c r="O337" s="45" t="s">
        <v>2038</v>
      </c>
      <c r="P337" s="45" t="s">
        <v>2057</v>
      </c>
    </row>
    <row r="338" spans="1:16" ht="12" customHeight="1" x14ac:dyDescent="0.2">
      <c r="A338" s="45">
        <v>10</v>
      </c>
      <c r="B338" s="45" t="s">
        <v>51</v>
      </c>
      <c r="C338" s="47" t="s">
        <v>52</v>
      </c>
      <c r="D338" s="45">
        <v>5200</v>
      </c>
      <c r="E338" s="45">
        <v>13838</v>
      </c>
      <c r="F338" s="45" t="s">
        <v>20</v>
      </c>
      <c r="G338" s="48">
        <v>220</v>
      </c>
      <c r="H338" s="45" t="b">
        <v>0</v>
      </c>
      <c r="I338" s="45" t="s">
        <v>53</v>
      </c>
      <c r="J338" s="45" t="s">
        <v>2094</v>
      </c>
      <c r="K338" s="45">
        <v>266.11538461538464</v>
      </c>
      <c r="L338" s="45">
        <v>62.9</v>
      </c>
      <c r="M338" s="46">
        <v>40404.208333333336</v>
      </c>
      <c r="N338" s="46">
        <v>40452.208333333336</v>
      </c>
      <c r="O338" s="45" t="s">
        <v>2036</v>
      </c>
      <c r="P338" s="45" t="s">
        <v>2050</v>
      </c>
    </row>
    <row r="339" spans="1:16" ht="12" customHeight="1" x14ac:dyDescent="0.2">
      <c r="A339" s="45">
        <v>395</v>
      </c>
      <c r="B339" s="45" t="s">
        <v>295</v>
      </c>
      <c r="C339" s="47" t="s">
        <v>842</v>
      </c>
      <c r="D339" s="45">
        <v>7100</v>
      </c>
      <c r="E339" s="45">
        <v>9238</v>
      </c>
      <c r="F339" s="45" t="s">
        <v>20</v>
      </c>
      <c r="G339" s="48">
        <v>220</v>
      </c>
      <c r="H339" s="45" t="b">
        <v>0</v>
      </c>
      <c r="I339" s="45" t="s">
        <v>33</v>
      </c>
      <c r="J339" s="45" t="s">
        <v>2094</v>
      </c>
      <c r="K339" s="45">
        <v>130.11267605633802</v>
      </c>
      <c r="L339" s="45">
        <v>41.990909090909092</v>
      </c>
      <c r="M339" s="46">
        <v>40885.25</v>
      </c>
      <c r="N339" s="46">
        <v>40886.25</v>
      </c>
      <c r="O339" s="45" t="s">
        <v>2044</v>
      </c>
      <c r="P339" s="45" t="s">
        <v>2060</v>
      </c>
    </row>
    <row r="340" spans="1:16" ht="12" customHeight="1" x14ac:dyDescent="0.2">
      <c r="A340" s="45">
        <v>557</v>
      </c>
      <c r="B340" s="45" t="s">
        <v>1158</v>
      </c>
      <c r="C340" s="47" t="s">
        <v>1159</v>
      </c>
      <c r="D340" s="45">
        <v>6000</v>
      </c>
      <c r="E340" s="45">
        <v>11960</v>
      </c>
      <c r="F340" s="45" t="s">
        <v>20</v>
      </c>
      <c r="G340" s="48">
        <v>221</v>
      </c>
      <c r="H340" s="45" t="b">
        <v>1</v>
      </c>
      <c r="I340" s="45" t="s">
        <v>474</v>
      </c>
      <c r="J340" s="45" t="s">
        <v>2094</v>
      </c>
      <c r="K340" s="45">
        <v>199.33333333333334</v>
      </c>
      <c r="L340" s="45">
        <v>54.117647058823529</v>
      </c>
      <c r="M340" s="46">
        <v>42279.208333333328</v>
      </c>
      <c r="N340" s="46">
        <v>42282.208333333328</v>
      </c>
      <c r="O340" s="45" t="s">
        <v>2036</v>
      </c>
      <c r="P340" s="45" t="s">
        <v>2063</v>
      </c>
    </row>
    <row r="341" spans="1:16" ht="12" customHeight="1" x14ac:dyDescent="0.2">
      <c r="A341" s="45">
        <v>810</v>
      </c>
      <c r="B341" s="45" t="s">
        <v>1654</v>
      </c>
      <c r="C341" s="47" t="s">
        <v>1655</v>
      </c>
      <c r="D341" s="45">
        <v>6400</v>
      </c>
      <c r="E341" s="45">
        <v>12360</v>
      </c>
      <c r="F341" s="45" t="s">
        <v>20</v>
      </c>
      <c r="G341" s="48">
        <v>221</v>
      </c>
      <c r="H341" s="45" t="b">
        <v>1</v>
      </c>
      <c r="I341" s="45" t="s">
        <v>33</v>
      </c>
      <c r="J341" s="45" t="s">
        <v>2094</v>
      </c>
      <c r="K341" s="45">
        <v>193.125</v>
      </c>
      <c r="L341" s="45">
        <v>55.927601809954751</v>
      </c>
      <c r="M341" s="46">
        <v>43067.25</v>
      </c>
      <c r="N341" s="46">
        <v>43077.25</v>
      </c>
      <c r="O341" s="45" t="s">
        <v>2044</v>
      </c>
      <c r="P341" s="45" t="s">
        <v>2060</v>
      </c>
    </row>
    <row r="342" spans="1:16" ht="12" customHeight="1" x14ac:dyDescent="0.2">
      <c r="A342" s="45">
        <v>857</v>
      </c>
      <c r="B342" s="45" t="s">
        <v>1746</v>
      </c>
      <c r="C342" s="47" t="s">
        <v>1747</v>
      </c>
      <c r="D342" s="45">
        <v>5300</v>
      </c>
      <c r="E342" s="45">
        <v>7413</v>
      </c>
      <c r="F342" s="45" t="s">
        <v>20</v>
      </c>
      <c r="G342" s="48">
        <v>225</v>
      </c>
      <c r="H342" s="45" t="b">
        <v>0</v>
      </c>
      <c r="I342" s="45" t="s">
        <v>100</v>
      </c>
      <c r="J342" s="45" t="s">
        <v>2094</v>
      </c>
      <c r="K342" s="45">
        <v>139.86792452830187</v>
      </c>
      <c r="L342" s="45">
        <v>32.946666666666665</v>
      </c>
      <c r="M342" s="46">
        <v>40944.25</v>
      </c>
      <c r="N342" s="46">
        <v>40967.25</v>
      </c>
      <c r="O342" s="45" t="s">
        <v>2036</v>
      </c>
      <c r="P342" s="45" t="s">
        <v>2064</v>
      </c>
    </row>
    <row r="343" spans="1:16" ht="12" customHeight="1" x14ac:dyDescent="0.2">
      <c r="A343" s="45">
        <v>803</v>
      </c>
      <c r="B343" s="45" t="s">
        <v>1641</v>
      </c>
      <c r="C343" s="47" t="s">
        <v>1642</v>
      </c>
      <c r="D343" s="45">
        <v>6100</v>
      </c>
      <c r="E343" s="45">
        <v>6527</v>
      </c>
      <c r="F343" s="45" t="s">
        <v>20</v>
      </c>
      <c r="G343" s="48">
        <v>233</v>
      </c>
      <c r="H343" s="45" t="b">
        <v>0</v>
      </c>
      <c r="I343" s="45" t="s">
        <v>33</v>
      </c>
      <c r="J343" s="45" t="s">
        <v>2094</v>
      </c>
      <c r="K343" s="45">
        <v>107</v>
      </c>
      <c r="L343" s="45">
        <v>28.012875536480685</v>
      </c>
      <c r="M343" s="46">
        <v>43492.25</v>
      </c>
      <c r="N343" s="46">
        <v>43526.25</v>
      </c>
      <c r="O343" s="45" t="s">
        <v>2044</v>
      </c>
      <c r="P343" s="45" t="s">
        <v>2060</v>
      </c>
    </row>
    <row r="344" spans="1:16" ht="12" customHeight="1" x14ac:dyDescent="0.2">
      <c r="A344" s="45">
        <v>763</v>
      </c>
      <c r="B344" s="45" t="s">
        <v>1561</v>
      </c>
      <c r="C344" s="47" t="s">
        <v>1562</v>
      </c>
      <c r="D344" s="45">
        <v>5600</v>
      </c>
      <c r="E344" s="45">
        <v>6338</v>
      </c>
      <c r="F344" s="45" t="s">
        <v>20</v>
      </c>
      <c r="G344" s="48">
        <v>235</v>
      </c>
      <c r="H344" s="45" t="b">
        <v>1</v>
      </c>
      <c r="I344" s="45" t="s">
        <v>33</v>
      </c>
      <c r="J344" s="45" t="s">
        <v>2094</v>
      </c>
      <c r="K344" s="45">
        <v>113.17857142857144</v>
      </c>
      <c r="L344" s="45">
        <v>26.970212765957445</v>
      </c>
      <c r="M344" s="46">
        <v>41037.208333333336</v>
      </c>
      <c r="N344" s="46">
        <v>41072.208333333336</v>
      </c>
      <c r="O344" s="45" t="s">
        <v>2044</v>
      </c>
      <c r="P344" s="45" t="s">
        <v>2060</v>
      </c>
    </row>
    <row r="345" spans="1:16" ht="12" customHeight="1" x14ac:dyDescent="0.2">
      <c r="A345" s="45">
        <v>65</v>
      </c>
      <c r="B345" s="45" t="s">
        <v>178</v>
      </c>
      <c r="C345" s="47" t="s">
        <v>179</v>
      </c>
      <c r="D345" s="45">
        <v>6100</v>
      </c>
      <c r="E345" s="45">
        <v>14405</v>
      </c>
      <c r="F345" s="45" t="s">
        <v>20</v>
      </c>
      <c r="G345" s="48">
        <v>236</v>
      </c>
      <c r="H345" s="45" t="b">
        <v>0</v>
      </c>
      <c r="I345" s="45" t="s">
        <v>33</v>
      </c>
      <c r="J345" s="45" t="s">
        <v>2094</v>
      </c>
      <c r="K345" s="45">
        <v>236.14754098360655</v>
      </c>
      <c r="L345" s="45">
        <v>61.038135593220339</v>
      </c>
      <c r="M345" s="46">
        <v>40570.25</v>
      </c>
      <c r="N345" s="46">
        <v>40577.25</v>
      </c>
      <c r="O345" s="45" t="s">
        <v>2044</v>
      </c>
      <c r="P345" s="45" t="s">
        <v>2060</v>
      </c>
    </row>
    <row r="346" spans="1:16" ht="12" customHeight="1" x14ac:dyDescent="0.2">
      <c r="A346" s="45">
        <v>905</v>
      </c>
      <c r="B346" s="45" t="s">
        <v>1842</v>
      </c>
      <c r="C346" s="47" t="s">
        <v>1843</v>
      </c>
      <c r="D346" s="45">
        <v>7900</v>
      </c>
      <c r="E346" s="45">
        <v>12955</v>
      </c>
      <c r="F346" s="45" t="s">
        <v>20</v>
      </c>
      <c r="G346" s="48">
        <v>236</v>
      </c>
      <c r="H346" s="45" t="b">
        <v>0</v>
      </c>
      <c r="I346" s="45" t="s">
        <v>33</v>
      </c>
      <c r="J346" s="45" t="s">
        <v>2094</v>
      </c>
      <c r="K346" s="45">
        <v>163.98734177215189</v>
      </c>
      <c r="L346" s="45">
        <v>54.894067796610166</v>
      </c>
      <c r="M346" s="46">
        <v>41536.208333333336</v>
      </c>
      <c r="N346" s="46">
        <v>41539.208333333336</v>
      </c>
      <c r="O346" s="45" t="s">
        <v>2044</v>
      </c>
      <c r="P346" s="45" t="s">
        <v>2060</v>
      </c>
    </row>
    <row r="347" spans="1:16" ht="12" customHeight="1" x14ac:dyDescent="0.2">
      <c r="A347" s="45">
        <v>691</v>
      </c>
      <c r="B347" s="45" t="s">
        <v>1421</v>
      </c>
      <c r="C347" s="47" t="s">
        <v>1422</v>
      </c>
      <c r="D347" s="45">
        <v>5000</v>
      </c>
      <c r="E347" s="45">
        <v>7119</v>
      </c>
      <c r="F347" s="45" t="s">
        <v>20</v>
      </c>
      <c r="G347" s="48">
        <v>237</v>
      </c>
      <c r="H347" s="45" t="b">
        <v>1</v>
      </c>
      <c r="I347" s="45" t="s">
        <v>42</v>
      </c>
      <c r="J347" s="45" t="s">
        <v>2094</v>
      </c>
      <c r="K347" s="45">
        <v>142.38</v>
      </c>
      <c r="L347" s="45">
        <v>30.037974683544302</v>
      </c>
      <c r="M347" s="46">
        <v>41185.208333333336</v>
      </c>
      <c r="N347" s="46">
        <v>41202.208333333336</v>
      </c>
      <c r="O347" s="45" t="s">
        <v>2036</v>
      </c>
      <c r="P347" s="45" t="s">
        <v>2049</v>
      </c>
    </row>
    <row r="348" spans="1:16" ht="12" customHeight="1" x14ac:dyDescent="0.2">
      <c r="A348" s="45">
        <v>616</v>
      </c>
      <c r="B348" s="45" t="s">
        <v>1274</v>
      </c>
      <c r="C348" s="47" t="s">
        <v>1275</v>
      </c>
      <c r="D348" s="45">
        <v>6400</v>
      </c>
      <c r="E348" s="45">
        <v>12129</v>
      </c>
      <c r="F348" s="45" t="s">
        <v>20</v>
      </c>
      <c r="G348" s="48">
        <v>238</v>
      </c>
      <c r="H348" s="45" t="b">
        <v>1</v>
      </c>
      <c r="I348" s="45" t="s">
        <v>60</v>
      </c>
      <c r="J348" s="45" t="s">
        <v>2094</v>
      </c>
      <c r="K348" s="45">
        <v>189.515625</v>
      </c>
      <c r="L348" s="45">
        <v>50.962184873949582</v>
      </c>
      <c r="M348" s="46">
        <v>41537.208333333336</v>
      </c>
      <c r="N348" s="46">
        <v>41538.208333333336</v>
      </c>
      <c r="O348" s="45" t="s">
        <v>2040</v>
      </c>
      <c r="P348" s="45" t="s">
        <v>2054</v>
      </c>
    </row>
    <row r="349" spans="1:16" ht="12" customHeight="1" x14ac:dyDescent="0.2">
      <c r="A349" s="45">
        <v>512</v>
      </c>
      <c r="B349" s="45" t="s">
        <v>1070</v>
      </c>
      <c r="C349" s="47" t="s">
        <v>1071</v>
      </c>
      <c r="D349" s="45">
        <v>9100</v>
      </c>
      <c r="E349" s="45">
        <v>12678</v>
      </c>
      <c r="F349" s="45" t="s">
        <v>20</v>
      </c>
      <c r="G349" s="48">
        <v>239</v>
      </c>
      <c r="H349" s="45" t="b">
        <v>1</v>
      </c>
      <c r="I349" s="45" t="s">
        <v>89</v>
      </c>
      <c r="J349" s="45" t="s">
        <v>2094</v>
      </c>
      <c r="K349" s="45">
        <v>139.31868131868131</v>
      </c>
      <c r="L349" s="45">
        <v>53.046025104602514</v>
      </c>
      <c r="M349" s="46">
        <v>41825.208333333336</v>
      </c>
      <c r="N349" s="46">
        <v>41826.208333333336</v>
      </c>
      <c r="O349" s="45" t="s">
        <v>2038</v>
      </c>
      <c r="P349" s="45" t="s">
        <v>2067</v>
      </c>
    </row>
    <row r="350" spans="1:16" ht="12" customHeight="1" x14ac:dyDescent="0.2">
      <c r="A350" s="45">
        <v>991</v>
      </c>
      <c r="B350" s="45" t="s">
        <v>1080</v>
      </c>
      <c r="C350" s="47" t="s">
        <v>2010</v>
      </c>
      <c r="D350" s="45">
        <v>9800</v>
      </c>
      <c r="E350" s="45">
        <v>11091</v>
      </c>
      <c r="F350" s="45" t="s">
        <v>20</v>
      </c>
      <c r="G350" s="48">
        <v>241</v>
      </c>
      <c r="H350" s="45" t="b">
        <v>1</v>
      </c>
      <c r="I350" s="45" t="s">
        <v>23</v>
      </c>
      <c r="J350" s="45" t="s">
        <v>2094</v>
      </c>
      <c r="K350" s="45">
        <v>113.17346938775511</v>
      </c>
      <c r="L350" s="45">
        <v>46.020746887966808</v>
      </c>
      <c r="M350" s="46">
        <v>41907.208333333336</v>
      </c>
      <c r="N350" s="46">
        <v>41911.208333333336</v>
      </c>
      <c r="O350" s="45" t="s">
        <v>2040</v>
      </c>
      <c r="P350" s="45" t="s">
        <v>2062</v>
      </c>
    </row>
    <row r="351" spans="1:16" ht="12" customHeight="1" x14ac:dyDescent="0.2">
      <c r="A351" s="45">
        <v>166</v>
      </c>
      <c r="B351" s="45" t="s">
        <v>384</v>
      </c>
      <c r="C351" s="47" t="s">
        <v>385</v>
      </c>
      <c r="D351" s="45">
        <v>9800</v>
      </c>
      <c r="E351" s="45">
        <v>13439</v>
      </c>
      <c r="F351" s="45" t="s">
        <v>20</v>
      </c>
      <c r="G351" s="48">
        <v>244</v>
      </c>
      <c r="H351" s="45" t="b">
        <v>0</v>
      </c>
      <c r="I351" s="45" t="s">
        <v>122</v>
      </c>
      <c r="J351" s="45" t="s">
        <v>2094</v>
      </c>
      <c r="K351" s="45">
        <v>137.13265306122449</v>
      </c>
      <c r="L351" s="45">
        <v>55.077868852459019</v>
      </c>
      <c r="M351" s="46">
        <v>40534.25</v>
      </c>
      <c r="N351" s="46">
        <v>40538.25</v>
      </c>
      <c r="O351" s="45" t="s">
        <v>2041</v>
      </c>
      <c r="P351" s="45" t="s">
        <v>2059</v>
      </c>
    </row>
    <row r="352" spans="1:16" ht="12" customHeight="1" x14ac:dyDescent="0.2">
      <c r="A352" s="45">
        <v>567</v>
      </c>
      <c r="B352" s="45" t="s">
        <v>1178</v>
      </c>
      <c r="C352" s="47" t="s">
        <v>1179</v>
      </c>
      <c r="D352" s="45">
        <v>6800</v>
      </c>
      <c r="E352" s="45">
        <v>14865</v>
      </c>
      <c r="F352" s="45" t="s">
        <v>20</v>
      </c>
      <c r="G352" s="48">
        <v>244</v>
      </c>
      <c r="H352" s="45" t="b">
        <v>0</v>
      </c>
      <c r="I352" s="45" t="s">
        <v>23</v>
      </c>
      <c r="J352" s="45" t="s">
        <v>2094</v>
      </c>
      <c r="K352" s="45">
        <v>218.60294117647058</v>
      </c>
      <c r="L352" s="45">
        <v>60.922131147540981</v>
      </c>
      <c r="M352" s="46">
        <v>41830.208333333336</v>
      </c>
      <c r="N352" s="46">
        <v>41832.208333333336</v>
      </c>
      <c r="O352" s="45" t="s">
        <v>2040</v>
      </c>
      <c r="P352" s="45" t="s">
        <v>2062</v>
      </c>
    </row>
    <row r="353" spans="1:16" ht="12" customHeight="1" x14ac:dyDescent="0.2">
      <c r="A353" s="45">
        <v>68</v>
      </c>
      <c r="B353" s="45" t="s">
        <v>184</v>
      </c>
      <c r="C353" s="47" t="s">
        <v>185</v>
      </c>
      <c r="D353" s="45">
        <v>5700</v>
      </c>
      <c r="E353" s="45">
        <v>14508</v>
      </c>
      <c r="F353" s="45" t="s">
        <v>20</v>
      </c>
      <c r="G353" s="48">
        <v>246</v>
      </c>
      <c r="H353" s="45" t="b">
        <v>1</v>
      </c>
      <c r="I353" s="45" t="s">
        <v>33</v>
      </c>
      <c r="J353" s="45" t="s">
        <v>2094</v>
      </c>
      <c r="K353" s="45">
        <v>254.52631578947367</v>
      </c>
      <c r="L353" s="45">
        <v>58.975609756097562</v>
      </c>
      <c r="M353" s="46">
        <v>42943.208333333328</v>
      </c>
      <c r="N353" s="46">
        <v>42990.208333333328</v>
      </c>
      <c r="O353" s="45" t="s">
        <v>2044</v>
      </c>
      <c r="P353" s="45" t="s">
        <v>2060</v>
      </c>
    </row>
    <row r="354" spans="1:16" ht="12" customHeight="1" x14ac:dyDescent="0.2">
      <c r="A354" s="45">
        <v>438</v>
      </c>
      <c r="B354" s="45" t="s">
        <v>925</v>
      </c>
      <c r="C354" s="47" t="s">
        <v>926</v>
      </c>
      <c r="D354" s="45">
        <v>8300</v>
      </c>
      <c r="E354" s="45">
        <v>14827</v>
      </c>
      <c r="F354" s="45" t="s">
        <v>20</v>
      </c>
      <c r="G354" s="48">
        <v>247</v>
      </c>
      <c r="H354" s="45" t="b">
        <v>0</v>
      </c>
      <c r="I354" s="45" t="s">
        <v>33</v>
      </c>
      <c r="J354" s="45" t="s">
        <v>2094</v>
      </c>
      <c r="K354" s="45">
        <v>178.63855421686748</v>
      </c>
      <c r="L354" s="45">
        <v>60.02834008097166</v>
      </c>
      <c r="M354" s="46">
        <v>41337.25</v>
      </c>
      <c r="N354" s="46">
        <v>41367.208333333336</v>
      </c>
      <c r="O354" s="45" t="s">
        <v>2044</v>
      </c>
      <c r="P354" s="45" t="s">
        <v>2060</v>
      </c>
    </row>
    <row r="355" spans="1:16" ht="12" customHeight="1" x14ac:dyDescent="0.2">
      <c r="A355" s="45">
        <v>540</v>
      </c>
      <c r="B355" s="45" t="s">
        <v>1125</v>
      </c>
      <c r="C355" s="47" t="s">
        <v>1126</v>
      </c>
      <c r="D355" s="45">
        <v>5300</v>
      </c>
      <c r="E355" s="45">
        <v>14097</v>
      </c>
      <c r="F355" s="45" t="s">
        <v>20</v>
      </c>
      <c r="G355" s="48">
        <v>247</v>
      </c>
      <c r="H355" s="45" t="b">
        <v>0</v>
      </c>
      <c r="I355" s="45" t="s">
        <v>122</v>
      </c>
      <c r="J355" s="45" t="s">
        <v>2094</v>
      </c>
      <c r="K355" s="45">
        <v>265.98113207547169</v>
      </c>
      <c r="L355" s="45">
        <v>57.072874493927124</v>
      </c>
      <c r="M355" s="46">
        <v>43225.208333333328</v>
      </c>
      <c r="N355" s="46">
        <v>43247.208333333328</v>
      </c>
      <c r="O355" s="45" t="s">
        <v>2041</v>
      </c>
      <c r="P355" s="45" t="s">
        <v>2059</v>
      </c>
    </row>
    <row r="356" spans="1:16" ht="12" customHeight="1" x14ac:dyDescent="0.2">
      <c r="A356" s="45">
        <v>242</v>
      </c>
      <c r="B356" s="45" t="s">
        <v>536</v>
      </c>
      <c r="C356" s="47" t="s">
        <v>537</v>
      </c>
      <c r="D356" s="45">
        <v>8400</v>
      </c>
      <c r="E356" s="45">
        <v>10729</v>
      </c>
      <c r="F356" s="45" t="s">
        <v>20</v>
      </c>
      <c r="G356" s="48">
        <v>250</v>
      </c>
      <c r="H356" s="45" t="b">
        <v>1</v>
      </c>
      <c r="I356" s="45" t="s">
        <v>23</v>
      </c>
      <c r="J356" s="45" t="s">
        <v>2094</v>
      </c>
      <c r="K356" s="45">
        <v>127.72619047619047</v>
      </c>
      <c r="L356" s="45">
        <v>42.915999999999997</v>
      </c>
      <c r="M356" s="46">
        <v>42865.208333333328</v>
      </c>
      <c r="N356" s="46">
        <v>42875.208333333328</v>
      </c>
      <c r="O356" s="45" t="s">
        <v>2040</v>
      </c>
      <c r="P356" s="45" t="s">
        <v>2062</v>
      </c>
    </row>
    <row r="357" spans="1:16" ht="12" customHeight="1" x14ac:dyDescent="0.2">
      <c r="A357" s="45">
        <v>333</v>
      </c>
      <c r="B357" s="45" t="s">
        <v>718</v>
      </c>
      <c r="C357" s="47" t="s">
        <v>719</v>
      </c>
      <c r="D357" s="45">
        <v>9600</v>
      </c>
      <c r="E357" s="45">
        <v>11900</v>
      </c>
      <c r="F357" s="45" t="s">
        <v>20</v>
      </c>
      <c r="G357" s="48">
        <v>253</v>
      </c>
      <c r="H357" s="45" t="b">
        <v>0</v>
      </c>
      <c r="I357" s="45" t="s">
        <v>33</v>
      </c>
      <c r="J357" s="45" t="s">
        <v>2094</v>
      </c>
      <c r="K357" s="45">
        <v>123.95833333333333</v>
      </c>
      <c r="L357" s="45">
        <v>47.035573122529641</v>
      </c>
      <c r="M357" s="46">
        <v>43424.25</v>
      </c>
      <c r="N357" s="46">
        <v>43452.25</v>
      </c>
      <c r="O357" s="45" t="s">
        <v>2044</v>
      </c>
      <c r="P357" s="45" t="s">
        <v>2060</v>
      </c>
    </row>
    <row r="358" spans="1:16" ht="12" customHeight="1" x14ac:dyDescent="0.2">
      <c r="A358" s="45">
        <v>920</v>
      </c>
      <c r="B358" s="45" t="s">
        <v>1872</v>
      </c>
      <c r="C358" s="47" t="s">
        <v>1873</v>
      </c>
      <c r="D358" s="45">
        <v>5300</v>
      </c>
      <c r="E358" s="45">
        <v>9676</v>
      </c>
      <c r="F358" s="45" t="s">
        <v>20</v>
      </c>
      <c r="G358" s="48">
        <v>255</v>
      </c>
      <c r="H358" s="45" t="b">
        <v>0</v>
      </c>
      <c r="I358" s="45" t="s">
        <v>71</v>
      </c>
      <c r="J358" s="45" t="s">
        <v>2094</v>
      </c>
      <c r="K358" s="45">
        <v>182.56603773584905</v>
      </c>
      <c r="L358" s="45">
        <v>37.945098039215686</v>
      </c>
      <c r="M358" s="46">
        <v>43503.25</v>
      </c>
      <c r="N358" s="46">
        <v>43523.25</v>
      </c>
      <c r="O358" s="45" t="s">
        <v>2036</v>
      </c>
      <c r="P358" s="45" t="s">
        <v>2047</v>
      </c>
    </row>
    <row r="359" spans="1:16" ht="12" customHeight="1" x14ac:dyDescent="0.2">
      <c r="A359" s="45">
        <v>260</v>
      </c>
      <c r="B359" s="45" t="s">
        <v>572</v>
      </c>
      <c r="C359" s="47" t="s">
        <v>573</v>
      </c>
      <c r="D359" s="45">
        <v>6300</v>
      </c>
      <c r="E359" s="45">
        <v>9935</v>
      </c>
      <c r="F359" s="45" t="s">
        <v>20</v>
      </c>
      <c r="G359" s="48">
        <v>261</v>
      </c>
      <c r="H359" s="45" t="b">
        <v>0</v>
      </c>
      <c r="I359" s="45" t="s">
        <v>23</v>
      </c>
      <c r="J359" s="45" t="s">
        <v>2094</v>
      </c>
      <c r="K359" s="45">
        <v>157.69841269841268</v>
      </c>
      <c r="L359" s="45">
        <v>38.065134099616856</v>
      </c>
      <c r="M359" s="46">
        <v>41180.208333333336</v>
      </c>
      <c r="N359" s="46">
        <v>41192.208333333336</v>
      </c>
      <c r="O359" s="45" t="s">
        <v>2040</v>
      </c>
      <c r="P359" s="45" t="s">
        <v>2062</v>
      </c>
    </row>
    <row r="360" spans="1:16" ht="12" customHeight="1" x14ac:dyDescent="0.2">
      <c r="A360" s="45">
        <v>838</v>
      </c>
      <c r="B360" s="45" t="s">
        <v>1709</v>
      </c>
      <c r="C360" s="47" t="s">
        <v>1710</v>
      </c>
      <c r="D360" s="45">
        <v>6400</v>
      </c>
      <c r="E360" s="45">
        <v>8890</v>
      </c>
      <c r="F360" s="45" t="s">
        <v>20</v>
      </c>
      <c r="G360" s="48">
        <v>261</v>
      </c>
      <c r="H360" s="45" t="b">
        <v>0</v>
      </c>
      <c r="I360" s="45" t="s">
        <v>33</v>
      </c>
      <c r="J360" s="45" t="s">
        <v>2094</v>
      </c>
      <c r="K360" s="45">
        <v>138.90625</v>
      </c>
      <c r="L360" s="45">
        <v>34.061302681992338</v>
      </c>
      <c r="M360" s="46">
        <v>43370.208333333328</v>
      </c>
      <c r="N360" s="46">
        <v>43379.208333333328</v>
      </c>
      <c r="O360" s="45" t="s">
        <v>2044</v>
      </c>
      <c r="P360" s="45" t="s">
        <v>2060</v>
      </c>
    </row>
    <row r="361" spans="1:16" ht="12" customHeight="1" x14ac:dyDescent="0.2">
      <c r="A361" s="45">
        <v>655</v>
      </c>
      <c r="B361" s="45" t="s">
        <v>1352</v>
      </c>
      <c r="C361" s="47" t="s">
        <v>1353</v>
      </c>
      <c r="D361" s="45">
        <v>6900</v>
      </c>
      <c r="E361" s="45">
        <v>13212</v>
      </c>
      <c r="F361" s="45" t="s">
        <v>20</v>
      </c>
      <c r="G361" s="48">
        <v>264</v>
      </c>
      <c r="H361" s="45" t="b">
        <v>0</v>
      </c>
      <c r="I361" s="45" t="s">
        <v>122</v>
      </c>
      <c r="J361" s="45" t="s">
        <v>2094</v>
      </c>
      <c r="K361" s="45">
        <v>191.47826086956522</v>
      </c>
      <c r="L361" s="45">
        <v>50.045454545454547</v>
      </c>
      <c r="M361" s="46">
        <v>42796.25</v>
      </c>
      <c r="N361" s="46">
        <v>42809.208333333328</v>
      </c>
      <c r="O361" s="45" t="s">
        <v>2041</v>
      </c>
      <c r="P361" s="45" t="s">
        <v>2059</v>
      </c>
    </row>
    <row r="362" spans="1:16" ht="12" customHeight="1" x14ac:dyDescent="0.2">
      <c r="A362" s="45">
        <v>665</v>
      </c>
      <c r="B362" s="45" t="s">
        <v>1371</v>
      </c>
      <c r="C362" s="47" t="s">
        <v>1372</v>
      </c>
      <c r="D362" s="45">
        <v>5100</v>
      </c>
      <c r="E362" s="45">
        <v>12219</v>
      </c>
      <c r="F362" s="45" t="s">
        <v>20</v>
      </c>
      <c r="G362" s="48">
        <v>272</v>
      </c>
      <c r="H362" s="45" t="b">
        <v>1</v>
      </c>
      <c r="I362" s="45" t="s">
        <v>42</v>
      </c>
      <c r="J362" s="45" t="s">
        <v>2094</v>
      </c>
      <c r="K362" s="45">
        <v>239.58823529411765</v>
      </c>
      <c r="L362" s="45">
        <v>44.922794117647058</v>
      </c>
      <c r="M362" s="46">
        <v>40733.208333333336</v>
      </c>
      <c r="N362" s="46">
        <v>40747.208333333336</v>
      </c>
      <c r="O362" s="45" t="s">
        <v>2036</v>
      </c>
      <c r="P362" s="45" t="s">
        <v>2049</v>
      </c>
    </row>
    <row r="363" spans="1:16" ht="12" customHeight="1" x14ac:dyDescent="0.2">
      <c r="A363" s="45">
        <v>273</v>
      </c>
      <c r="B363" s="45" t="s">
        <v>598</v>
      </c>
      <c r="C363" s="47" t="s">
        <v>599</v>
      </c>
      <c r="D363" s="45">
        <v>7800</v>
      </c>
      <c r="E363" s="45">
        <v>10704</v>
      </c>
      <c r="F363" s="45" t="s">
        <v>20</v>
      </c>
      <c r="G363" s="48">
        <v>282</v>
      </c>
      <c r="H363" s="45" t="b">
        <v>0</v>
      </c>
      <c r="I363" s="45" t="s">
        <v>33</v>
      </c>
      <c r="J363" s="45" t="s">
        <v>2094</v>
      </c>
      <c r="K363" s="45">
        <v>137.23076923076923</v>
      </c>
      <c r="L363" s="45">
        <v>37.957446808510639</v>
      </c>
      <c r="M363" s="46">
        <v>42995.208333333328</v>
      </c>
      <c r="N363" s="46">
        <v>42998.208333333328</v>
      </c>
      <c r="O363" s="45" t="s">
        <v>2044</v>
      </c>
      <c r="P363" s="45" t="s">
        <v>2060</v>
      </c>
    </row>
    <row r="364" spans="1:16" ht="12" customHeight="1" x14ac:dyDescent="0.2">
      <c r="A364" s="45">
        <v>888</v>
      </c>
      <c r="B364" s="45" t="s">
        <v>1808</v>
      </c>
      <c r="C364" s="47" t="s">
        <v>1809</v>
      </c>
      <c r="D364" s="45">
        <v>5800</v>
      </c>
      <c r="E364" s="45">
        <v>12174</v>
      </c>
      <c r="F364" s="45" t="s">
        <v>20</v>
      </c>
      <c r="G364" s="48">
        <v>290</v>
      </c>
      <c r="H364" s="45" t="b">
        <v>0</v>
      </c>
      <c r="I364" s="45" t="s">
        <v>33</v>
      </c>
      <c r="J364" s="45" t="s">
        <v>2094</v>
      </c>
      <c r="K364" s="45">
        <v>209.89655172413794</v>
      </c>
      <c r="L364" s="45">
        <v>41.979310344827589</v>
      </c>
      <c r="M364" s="46">
        <v>42836.208333333328</v>
      </c>
      <c r="N364" s="46">
        <v>42855.208333333328</v>
      </c>
      <c r="O364" s="45" t="s">
        <v>2044</v>
      </c>
      <c r="P364" s="45" t="s">
        <v>2060</v>
      </c>
    </row>
    <row r="365" spans="1:16" ht="12" customHeight="1" x14ac:dyDescent="0.2">
      <c r="A365" s="45">
        <v>444</v>
      </c>
      <c r="B365" s="45" t="s">
        <v>748</v>
      </c>
      <c r="C365" s="47" t="s">
        <v>937</v>
      </c>
      <c r="D365" s="45">
        <v>6200</v>
      </c>
      <c r="E365" s="45">
        <v>10938</v>
      </c>
      <c r="F365" s="45" t="s">
        <v>20</v>
      </c>
      <c r="G365" s="48">
        <v>296</v>
      </c>
      <c r="H365" s="45" t="b">
        <v>1</v>
      </c>
      <c r="I365" s="45" t="s">
        <v>60</v>
      </c>
      <c r="J365" s="45" t="s">
        <v>2094</v>
      </c>
      <c r="K365" s="45">
        <v>176.41935483870967</v>
      </c>
      <c r="L365" s="45">
        <v>36.952702702702702</v>
      </c>
      <c r="M365" s="46">
        <v>40748.208333333336</v>
      </c>
      <c r="N365" s="46">
        <v>40750.208333333336</v>
      </c>
      <c r="O365" s="45" t="s">
        <v>2040</v>
      </c>
      <c r="P365" s="45" t="s">
        <v>2054</v>
      </c>
    </row>
    <row r="366" spans="1:16" ht="12" customHeight="1" x14ac:dyDescent="0.2">
      <c r="A366" s="45">
        <v>718</v>
      </c>
      <c r="B366" s="45" t="s">
        <v>1474</v>
      </c>
      <c r="C366" s="47" t="s">
        <v>1475</v>
      </c>
      <c r="D366" s="45">
        <v>8300</v>
      </c>
      <c r="E366" s="45">
        <v>8317</v>
      </c>
      <c r="F366" s="45" t="s">
        <v>20</v>
      </c>
      <c r="G366" s="48">
        <v>297</v>
      </c>
      <c r="H366" s="45" t="b">
        <v>0</v>
      </c>
      <c r="I366" s="45" t="s">
        <v>65</v>
      </c>
      <c r="J366" s="45" t="s">
        <v>2094</v>
      </c>
      <c r="K366" s="45">
        <v>100.20481927710843</v>
      </c>
      <c r="L366" s="45">
        <v>28.003367003367003</v>
      </c>
      <c r="M366" s="46">
        <v>41442.208333333336</v>
      </c>
      <c r="N366" s="46">
        <v>41468.208333333336</v>
      </c>
      <c r="O366" s="45" t="s">
        <v>2043</v>
      </c>
      <c r="P366" s="45" t="s">
        <v>2068</v>
      </c>
    </row>
    <row r="367" spans="1:16" ht="12" customHeight="1" x14ac:dyDescent="0.2">
      <c r="A367" s="45">
        <v>573</v>
      </c>
      <c r="B367" s="45" t="s">
        <v>1190</v>
      </c>
      <c r="C367" s="47" t="s">
        <v>1191</v>
      </c>
      <c r="D367" s="45">
        <v>6700</v>
      </c>
      <c r="E367" s="45">
        <v>7496</v>
      </c>
      <c r="F367" s="45" t="s">
        <v>20</v>
      </c>
      <c r="G367" s="48">
        <v>300</v>
      </c>
      <c r="H367" s="45" t="b">
        <v>0</v>
      </c>
      <c r="I367" s="45" t="s">
        <v>1029</v>
      </c>
      <c r="J367" s="45" t="s">
        <v>2094</v>
      </c>
      <c r="K367" s="45">
        <v>111.88059701492537</v>
      </c>
      <c r="L367" s="45">
        <v>24.986666666666668</v>
      </c>
      <c r="M367" s="46">
        <v>41761.208333333336</v>
      </c>
      <c r="N367" s="46">
        <v>41763.208333333336</v>
      </c>
      <c r="O367" s="45" t="s">
        <v>2039</v>
      </c>
      <c r="P367" s="45" t="s">
        <v>2048</v>
      </c>
    </row>
    <row r="368" spans="1:16" ht="12" customHeight="1" x14ac:dyDescent="0.2">
      <c r="A368" s="45">
        <v>49</v>
      </c>
      <c r="B368" s="45" t="s">
        <v>144</v>
      </c>
      <c r="C368" s="47" t="s">
        <v>145</v>
      </c>
      <c r="D368" s="45">
        <v>7200</v>
      </c>
      <c r="E368" s="45">
        <v>13653</v>
      </c>
      <c r="F368" s="45" t="s">
        <v>20</v>
      </c>
      <c r="G368" s="48">
        <v>303</v>
      </c>
      <c r="H368" s="45" t="b">
        <v>0</v>
      </c>
      <c r="I368" s="45" t="s">
        <v>23</v>
      </c>
      <c r="J368" s="45" t="s">
        <v>2094</v>
      </c>
      <c r="K368" s="45">
        <v>189.625</v>
      </c>
      <c r="L368" s="45">
        <v>45.059405940594061</v>
      </c>
      <c r="M368" s="46">
        <v>43758.208333333328</v>
      </c>
      <c r="N368" s="46">
        <v>43803.25</v>
      </c>
      <c r="O368" s="45" t="s">
        <v>2040</v>
      </c>
      <c r="P368" s="45" t="s">
        <v>2062</v>
      </c>
    </row>
    <row r="369" spans="1:16" ht="12" customHeight="1" x14ac:dyDescent="0.2">
      <c r="A369" s="45">
        <v>324</v>
      </c>
      <c r="B369" s="45" t="s">
        <v>700</v>
      </c>
      <c r="C369" s="47" t="s">
        <v>701</v>
      </c>
      <c r="D369" s="45">
        <v>7100</v>
      </c>
      <c r="E369" s="45">
        <v>11648</v>
      </c>
      <c r="F369" s="45" t="s">
        <v>20</v>
      </c>
      <c r="G369" s="48">
        <v>307</v>
      </c>
      <c r="H369" s="45" t="b">
        <v>1</v>
      </c>
      <c r="I369" s="45" t="s">
        <v>33</v>
      </c>
      <c r="J369" s="45" t="s">
        <v>2094</v>
      </c>
      <c r="K369" s="45">
        <v>164.05633802816902</v>
      </c>
      <c r="L369" s="45">
        <v>37.941368078175898</v>
      </c>
      <c r="M369" s="46">
        <v>42176.208333333328</v>
      </c>
      <c r="N369" s="46">
        <v>42188.208333333328</v>
      </c>
      <c r="O369" s="45" t="s">
        <v>2044</v>
      </c>
      <c r="P369" s="45" t="s">
        <v>2060</v>
      </c>
    </row>
    <row r="370" spans="1:16" ht="12" customHeight="1" x14ac:dyDescent="0.2">
      <c r="A370" s="45">
        <v>849</v>
      </c>
      <c r="B370" s="45" t="s">
        <v>1731</v>
      </c>
      <c r="C370" s="47" t="s">
        <v>1732</v>
      </c>
      <c r="D370" s="45">
        <v>6700</v>
      </c>
      <c r="E370" s="45">
        <v>8917</v>
      </c>
      <c r="F370" s="45" t="s">
        <v>20</v>
      </c>
      <c r="G370" s="48">
        <v>307</v>
      </c>
      <c r="H370" s="45" t="b">
        <v>1</v>
      </c>
      <c r="I370" s="45" t="s">
        <v>60</v>
      </c>
      <c r="J370" s="45" t="s">
        <v>2094</v>
      </c>
      <c r="K370" s="45">
        <v>133.08955223880596</v>
      </c>
      <c r="L370" s="45">
        <v>29.045602605863191</v>
      </c>
      <c r="M370" s="46">
        <v>40948.25</v>
      </c>
      <c r="N370" s="46">
        <v>40951.25</v>
      </c>
      <c r="O370" s="45" t="s">
        <v>2040</v>
      </c>
      <c r="P370" s="45" t="s">
        <v>2054</v>
      </c>
    </row>
    <row r="371" spans="1:16" ht="12" customHeight="1" x14ac:dyDescent="0.2">
      <c r="A371" s="45">
        <v>981</v>
      </c>
      <c r="B371" s="45" t="s">
        <v>1990</v>
      </c>
      <c r="C371" s="47" t="s">
        <v>1991</v>
      </c>
      <c r="D371" s="45">
        <v>6700</v>
      </c>
      <c r="E371" s="45">
        <v>11941</v>
      </c>
      <c r="F371" s="45" t="s">
        <v>20</v>
      </c>
      <c r="G371" s="48">
        <v>323</v>
      </c>
      <c r="H371" s="45" t="b">
        <v>0</v>
      </c>
      <c r="I371" s="45" t="s">
        <v>28</v>
      </c>
      <c r="J371" s="45" t="s">
        <v>2094</v>
      </c>
      <c r="K371" s="45">
        <v>178.22388059701493</v>
      </c>
      <c r="L371" s="45">
        <v>36.969040247678016</v>
      </c>
      <c r="M371" s="46">
        <v>43094.25</v>
      </c>
      <c r="N371" s="46">
        <v>43127.25</v>
      </c>
      <c r="O371" s="45" t="s">
        <v>2043</v>
      </c>
      <c r="P371" s="45" t="s">
        <v>2069</v>
      </c>
    </row>
    <row r="372" spans="1:16" ht="12" customHeight="1" x14ac:dyDescent="0.2">
      <c r="A372" s="45">
        <v>237</v>
      </c>
      <c r="B372" s="45" t="s">
        <v>526</v>
      </c>
      <c r="C372" s="47" t="s">
        <v>527</v>
      </c>
      <c r="D372" s="45">
        <v>9300</v>
      </c>
      <c r="E372" s="45">
        <v>14822</v>
      </c>
      <c r="F372" s="45" t="s">
        <v>20</v>
      </c>
      <c r="G372" s="48">
        <v>329</v>
      </c>
      <c r="H372" s="45" t="b">
        <v>0</v>
      </c>
      <c r="I372" s="45" t="s">
        <v>71</v>
      </c>
      <c r="J372" s="45" t="s">
        <v>2094</v>
      </c>
      <c r="K372" s="45">
        <v>159.3763440860215</v>
      </c>
      <c r="L372" s="45">
        <v>45.051671732522799</v>
      </c>
      <c r="M372" s="46">
        <v>41754.208333333336</v>
      </c>
      <c r="N372" s="46">
        <v>41756.208333333336</v>
      </c>
      <c r="O372" s="45" t="s">
        <v>2036</v>
      </c>
      <c r="P372" s="45" t="s">
        <v>2047</v>
      </c>
    </row>
    <row r="373" spans="1:16" ht="12" customHeight="1" x14ac:dyDescent="0.2">
      <c r="A373" s="45">
        <v>675</v>
      </c>
      <c r="B373" s="45" t="s">
        <v>1390</v>
      </c>
      <c r="C373" s="47" t="s">
        <v>1391</v>
      </c>
      <c r="D373" s="45">
        <v>9700</v>
      </c>
      <c r="E373" s="45">
        <v>11929</v>
      </c>
      <c r="F373" s="45" t="s">
        <v>20</v>
      </c>
      <c r="G373" s="48">
        <v>331</v>
      </c>
      <c r="H373" s="45" t="b">
        <v>0</v>
      </c>
      <c r="I373" s="45" t="s">
        <v>1029</v>
      </c>
      <c r="J373" s="45" t="s">
        <v>2094</v>
      </c>
      <c r="K373" s="45">
        <v>122.97938144329896</v>
      </c>
      <c r="L373" s="45">
        <v>36.0392749244713</v>
      </c>
      <c r="M373" s="46">
        <v>43719.208333333328</v>
      </c>
      <c r="N373" s="46">
        <v>43726.208333333328</v>
      </c>
      <c r="O373" s="45" t="s">
        <v>2039</v>
      </c>
      <c r="P373" s="45" t="s">
        <v>2048</v>
      </c>
    </row>
    <row r="374" spans="1:16" ht="12" customHeight="1" x14ac:dyDescent="0.2">
      <c r="A374" s="45">
        <v>749</v>
      </c>
      <c r="B374" s="45" t="s">
        <v>1534</v>
      </c>
      <c r="C374" s="47" t="s">
        <v>1535</v>
      </c>
      <c r="D374" s="45">
        <v>8600</v>
      </c>
      <c r="E374" s="45">
        <v>13527</v>
      </c>
      <c r="F374" s="45" t="s">
        <v>20</v>
      </c>
      <c r="G374" s="48">
        <v>366</v>
      </c>
      <c r="H374" s="45" t="b">
        <v>1</v>
      </c>
      <c r="I374" s="45" t="s">
        <v>65</v>
      </c>
      <c r="J374" s="45" t="s">
        <v>2094</v>
      </c>
      <c r="K374" s="45">
        <v>157.29069767441862</v>
      </c>
      <c r="L374" s="45">
        <v>36.959016393442624</v>
      </c>
      <c r="M374" s="46">
        <v>41920.208333333336</v>
      </c>
      <c r="N374" s="46">
        <v>41932.208333333336</v>
      </c>
      <c r="O374" s="45" t="s">
        <v>2043</v>
      </c>
      <c r="P374" s="45" t="s">
        <v>2068</v>
      </c>
    </row>
    <row r="375" spans="1:16" ht="12" customHeight="1" x14ac:dyDescent="0.2">
      <c r="A375" s="45">
        <v>521</v>
      </c>
      <c r="B375" s="45" t="s">
        <v>1088</v>
      </c>
      <c r="C375" s="47" t="s">
        <v>141</v>
      </c>
      <c r="D375" s="45">
        <v>7600</v>
      </c>
      <c r="E375" s="45">
        <v>11061</v>
      </c>
      <c r="F375" s="45" t="s">
        <v>20</v>
      </c>
      <c r="G375" s="48">
        <v>369</v>
      </c>
      <c r="H375" s="45" t="b">
        <v>1</v>
      </c>
      <c r="I375" s="45" t="s">
        <v>53</v>
      </c>
      <c r="J375" s="45" t="s">
        <v>2094</v>
      </c>
      <c r="K375" s="45">
        <v>145.53947368421052</v>
      </c>
      <c r="L375" s="45">
        <v>29.975609756097562</v>
      </c>
      <c r="M375" s="46">
        <v>42605.208333333328</v>
      </c>
      <c r="N375" s="46">
        <v>42611.208333333328</v>
      </c>
      <c r="O375" s="45" t="s">
        <v>2036</v>
      </c>
      <c r="P375" s="45" t="s">
        <v>2050</v>
      </c>
    </row>
    <row r="376" spans="1:16" ht="12" customHeight="1" x14ac:dyDescent="0.2">
      <c r="A376" s="45">
        <v>984</v>
      </c>
      <c r="B376" s="45" t="s">
        <v>1996</v>
      </c>
      <c r="C376" s="47" t="s">
        <v>1997</v>
      </c>
      <c r="D376" s="45">
        <v>6500</v>
      </c>
      <c r="E376" s="45">
        <v>9910</v>
      </c>
      <c r="F376" s="45" t="s">
        <v>20</v>
      </c>
      <c r="G376" s="48">
        <v>381</v>
      </c>
      <c r="H376" s="45" t="b">
        <v>0</v>
      </c>
      <c r="I376" s="45" t="s">
        <v>33</v>
      </c>
      <c r="J376" s="45" t="s">
        <v>2094</v>
      </c>
      <c r="K376" s="45">
        <v>152.46153846153848</v>
      </c>
      <c r="L376" s="45">
        <v>26.010498687664043</v>
      </c>
      <c r="M376" s="46">
        <v>43716.208333333328</v>
      </c>
      <c r="N376" s="46">
        <v>43742.208333333328</v>
      </c>
      <c r="O376" s="45" t="s">
        <v>2044</v>
      </c>
      <c r="P376" s="45" t="s">
        <v>2060</v>
      </c>
    </row>
    <row r="377" spans="1:16" ht="12" customHeight="1" x14ac:dyDescent="0.2">
      <c r="A377" s="45">
        <v>218</v>
      </c>
      <c r="B377" s="45" t="s">
        <v>489</v>
      </c>
      <c r="C377" s="47" t="s">
        <v>490</v>
      </c>
      <c r="D377" s="45">
        <v>5700</v>
      </c>
      <c r="E377" s="45">
        <v>12309</v>
      </c>
      <c r="F377" s="45" t="s">
        <v>20</v>
      </c>
      <c r="G377" s="48">
        <v>397</v>
      </c>
      <c r="H377" s="45" t="b">
        <v>1</v>
      </c>
      <c r="I377" s="45" t="s">
        <v>100</v>
      </c>
      <c r="J377" s="45" t="s">
        <v>2094</v>
      </c>
      <c r="K377" s="45">
        <v>215.94736842105263</v>
      </c>
      <c r="L377" s="45">
        <v>31.005037783375315</v>
      </c>
      <c r="M377" s="46">
        <v>40858.25</v>
      </c>
      <c r="N377" s="46">
        <v>40892.25</v>
      </c>
      <c r="O377" s="45" t="s">
        <v>2036</v>
      </c>
      <c r="P377" s="45" t="s">
        <v>2064</v>
      </c>
    </row>
    <row r="378" spans="1:16" ht="12" customHeight="1" x14ac:dyDescent="0.2">
      <c r="A378" s="45">
        <v>667</v>
      </c>
      <c r="B378" s="45" t="s">
        <v>1375</v>
      </c>
      <c r="C378" s="47" t="s">
        <v>1376</v>
      </c>
      <c r="D378" s="45">
        <v>6900</v>
      </c>
      <c r="E378" s="45">
        <v>12155</v>
      </c>
      <c r="F378" s="45" t="s">
        <v>20</v>
      </c>
      <c r="G378" s="48">
        <v>419</v>
      </c>
      <c r="H378" s="45" t="b">
        <v>0</v>
      </c>
      <c r="I378" s="45" t="s">
        <v>1029</v>
      </c>
      <c r="J378" s="45" t="s">
        <v>2094</v>
      </c>
      <c r="K378" s="45">
        <v>176.15942028985506</v>
      </c>
      <c r="L378" s="45">
        <v>29.009546539379475</v>
      </c>
      <c r="M378" s="46">
        <v>41892.208333333336</v>
      </c>
      <c r="N378" s="46">
        <v>41901.208333333336</v>
      </c>
      <c r="O378" s="45" t="s">
        <v>2039</v>
      </c>
      <c r="P378" s="45" t="s">
        <v>2048</v>
      </c>
    </row>
    <row r="379" spans="1:16" ht="12" customHeight="1" x14ac:dyDescent="0.2">
      <c r="A379" s="45">
        <v>624</v>
      </c>
      <c r="B379" s="45" t="s">
        <v>1290</v>
      </c>
      <c r="C379" s="47" t="s">
        <v>1291</v>
      </c>
      <c r="D379" s="45">
        <v>5100</v>
      </c>
      <c r="E379" s="45">
        <v>14249</v>
      </c>
      <c r="F379" s="45" t="s">
        <v>20</v>
      </c>
      <c r="G379" s="48">
        <v>432</v>
      </c>
      <c r="H379" s="45" t="b">
        <v>0</v>
      </c>
      <c r="I379" s="45" t="s">
        <v>122</v>
      </c>
      <c r="J379" s="45" t="s">
        <v>2094</v>
      </c>
      <c r="K379" s="45">
        <v>279.39215686274508</v>
      </c>
      <c r="L379" s="45">
        <v>32.983796296296298</v>
      </c>
      <c r="M379" s="46">
        <v>42029.25</v>
      </c>
      <c r="N379" s="46">
        <v>42035.25</v>
      </c>
      <c r="O379" s="45" t="s">
        <v>2041</v>
      </c>
      <c r="P379" s="45" t="s">
        <v>2059</v>
      </c>
    </row>
    <row r="380" spans="1:16" ht="12" customHeight="1" x14ac:dyDescent="0.2">
      <c r="A380" s="45">
        <v>397</v>
      </c>
      <c r="B380" s="45" t="s">
        <v>845</v>
      </c>
      <c r="C380" s="47" t="s">
        <v>846</v>
      </c>
      <c r="D380" s="45">
        <v>8100</v>
      </c>
      <c r="E380" s="45">
        <v>14083</v>
      </c>
      <c r="F380" s="45" t="s">
        <v>20</v>
      </c>
      <c r="G380" s="48">
        <v>454</v>
      </c>
      <c r="H380" s="45" t="b">
        <v>0</v>
      </c>
      <c r="I380" s="45" t="s">
        <v>23</v>
      </c>
      <c r="J380" s="45" t="s">
        <v>2094</v>
      </c>
      <c r="K380" s="45">
        <v>173.8641975308642</v>
      </c>
      <c r="L380" s="45">
        <v>31.019823788546255</v>
      </c>
      <c r="M380" s="46">
        <v>41417.208333333336</v>
      </c>
      <c r="N380" s="46">
        <v>41423.208333333336</v>
      </c>
      <c r="O380" s="45" t="s">
        <v>2040</v>
      </c>
      <c r="P380" s="45" t="s">
        <v>2062</v>
      </c>
    </row>
    <row r="381" spans="1:16" ht="12" customHeight="1" x14ac:dyDescent="0.2">
      <c r="A381" s="45">
        <v>911</v>
      </c>
      <c r="B381" s="45" t="s">
        <v>1854</v>
      </c>
      <c r="C381" s="47" t="s">
        <v>1855</v>
      </c>
      <c r="D381" s="45">
        <v>5800</v>
      </c>
      <c r="E381" s="45">
        <v>11539</v>
      </c>
      <c r="F381" s="45" t="s">
        <v>20</v>
      </c>
      <c r="G381" s="48">
        <v>462</v>
      </c>
      <c r="H381" s="45" t="b">
        <v>0</v>
      </c>
      <c r="I381" s="45" t="s">
        <v>28</v>
      </c>
      <c r="J381" s="45" t="s">
        <v>2094</v>
      </c>
      <c r="K381" s="45">
        <v>198.94827586206895</v>
      </c>
      <c r="L381" s="45">
        <v>24.976190476190474</v>
      </c>
      <c r="M381" s="46">
        <v>43717.208333333328</v>
      </c>
      <c r="N381" s="46">
        <v>43719.208333333328</v>
      </c>
      <c r="O381" s="45" t="s">
        <v>2043</v>
      </c>
      <c r="P381" s="45" t="s">
        <v>2069</v>
      </c>
    </row>
    <row r="382" spans="1:16" ht="12" customHeight="1" x14ac:dyDescent="0.2">
      <c r="A382" s="45">
        <v>987</v>
      </c>
      <c r="B382" s="45" t="s">
        <v>2002</v>
      </c>
      <c r="C382" s="47" t="s">
        <v>2003</v>
      </c>
      <c r="D382" s="45">
        <v>6200</v>
      </c>
      <c r="E382" s="45">
        <v>13441</v>
      </c>
      <c r="F382" s="45" t="s">
        <v>20</v>
      </c>
      <c r="G382" s="48">
        <v>480</v>
      </c>
      <c r="H382" s="45" t="b">
        <v>0</v>
      </c>
      <c r="I382" s="45" t="s">
        <v>42</v>
      </c>
      <c r="J382" s="45" t="s">
        <v>2094</v>
      </c>
      <c r="K382" s="45">
        <v>216.79032258064518</v>
      </c>
      <c r="L382" s="45">
        <v>28.002083333333335</v>
      </c>
      <c r="M382" s="46">
        <v>42852.208333333328</v>
      </c>
      <c r="N382" s="46">
        <v>42866.208333333328</v>
      </c>
      <c r="O382" s="45" t="s">
        <v>2036</v>
      </c>
      <c r="P382" s="45" t="s">
        <v>2049</v>
      </c>
    </row>
    <row r="383" spans="1:16" ht="12" customHeight="1" x14ac:dyDescent="0.2">
      <c r="A383" s="45">
        <v>130</v>
      </c>
      <c r="B383" s="45" t="s">
        <v>311</v>
      </c>
      <c r="C383" s="47" t="s">
        <v>312</v>
      </c>
      <c r="D383" s="45">
        <v>9600</v>
      </c>
      <c r="E383" s="45">
        <v>14925</v>
      </c>
      <c r="F383" s="45" t="s">
        <v>20</v>
      </c>
      <c r="G383" s="48">
        <v>533</v>
      </c>
      <c r="H383" s="45" t="b">
        <v>0</v>
      </c>
      <c r="I383" s="45" t="s">
        <v>53</v>
      </c>
      <c r="J383" s="45" t="s">
        <v>2094</v>
      </c>
      <c r="K383" s="45">
        <v>155.46875</v>
      </c>
      <c r="L383" s="45">
        <v>28.001876172607879</v>
      </c>
      <c r="M383" s="46">
        <v>40842.208333333336</v>
      </c>
      <c r="N383" s="46">
        <v>40858.25</v>
      </c>
      <c r="O383" s="45" t="s">
        <v>2036</v>
      </c>
      <c r="P383" s="45" t="s">
        <v>2050</v>
      </c>
    </row>
    <row r="384" spans="1:16" ht="12" customHeight="1" x14ac:dyDescent="0.2">
      <c r="A384" s="45">
        <v>279</v>
      </c>
      <c r="B384" s="45" t="s">
        <v>610</v>
      </c>
      <c r="C384" s="47" t="s">
        <v>611</v>
      </c>
      <c r="D384" s="45">
        <v>8000</v>
      </c>
      <c r="E384" s="45">
        <v>13656</v>
      </c>
      <c r="F384" s="45" t="s">
        <v>20</v>
      </c>
      <c r="G384" s="48">
        <v>546</v>
      </c>
      <c r="H384" s="45" t="b">
        <v>0</v>
      </c>
      <c r="I384" s="45" t="s">
        <v>33</v>
      </c>
      <c r="J384" s="45" t="s">
        <v>2094</v>
      </c>
      <c r="K384" s="45">
        <v>170.70000000000002</v>
      </c>
      <c r="L384" s="45">
        <v>25.010989010989011</v>
      </c>
      <c r="M384" s="46">
        <v>43346.208333333328</v>
      </c>
      <c r="N384" s="46">
        <v>43349.208333333328</v>
      </c>
      <c r="O384" s="45" t="s">
        <v>2044</v>
      </c>
      <c r="P384" s="45" t="s">
        <v>2060</v>
      </c>
    </row>
    <row r="385" spans="1:16" ht="12" customHeight="1" x14ac:dyDescent="0.2">
      <c r="A385" s="45">
        <v>554</v>
      </c>
      <c r="B385" s="45" t="s">
        <v>1153</v>
      </c>
      <c r="C385" s="47" t="s">
        <v>1154</v>
      </c>
      <c r="D385" s="45">
        <v>9500</v>
      </c>
      <c r="E385" s="45">
        <v>14408</v>
      </c>
      <c r="F385" s="45" t="s">
        <v>20</v>
      </c>
      <c r="G385" s="48">
        <v>554</v>
      </c>
      <c r="H385" s="45" t="b">
        <v>0</v>
      </c>
      <c r="I385" s="45" t="s">
        <v>60</v>
      </c>
      <c r="J385" s="45" t="s">
        <v>2094</v>
      </c>
      <c r="K385" s="45">
        <v>151.66315789473683</v>
      </c>
      <c r="L385" s="45">
        <v>26.007220216606498</v>
      </c>
      <c r="M385" s="46">
        <v>42723.25</v>
      </c>
      <c r="N385" s="46">
        <v>42729.25</v>
      </c>
      <c r="O385" s="45" t="s">
        <v>2040</v>
      </c>
      <c r="P385" s="45" t="s">
        <v>2054</v>
      </c>
    </row>
    <row r="386" spans="1:16" ht="12" customHeight="1" x14ac:dyDescent="0.2">
      <c r="A386" s="45">
        <v>717</v>
      </c>
      <c r="B386" s="45" t="s">
        <v>1472</v>
      </c>
      <c r="C386" s="47" t="s">
        <v>1473</v>
      </c>
      <c r="D386" s="45">
        <v>5600</v>
      </c>
      <c r="E386" s="45">
        <v>13868</v>
      </c>
      <c r="F386" s="45" t="s">
        <v>20</v>
      </c>
      <c r="G386" s="48">
        <v>555</v>
      </c>
      <c r="H386" s="45" t="b">
        <v>0</v>
      </c>
      <c r="I386" s="45" t="s">
        <v>42</v>
      </c>
      <c r="J386" s="45" t="s">
        <v>2094</v>
      </c>
      <c r="K386" s="45">
        <v>247.64285714285714</v>
      </c>
      <c r="L386" s="45">
        <v>24.987387387387386</v>
      </c>
      <c r="M386" s="46">
        <v>40777.208333333336</v>
      </c>
      <c r="N386" s="46">
        <v>40798.208333333336</v>
      </c>
      <c r="O386" s="45" t="s">
        <v>2036</v>
      </c>
      <c r="P386" s="45" t="s">
        <v>2049</v>
      </c>
    </row>
    <row r="387" spans="1:16" ht="12" customHeight="1" x14ac:dyDescent="0.2">
      <c r="A387" s="45">
        <v>111</v>
      </c>
      <c r="B387" s="45" t="s">
        <v>272</v>
      </c>
      <c r="C387" s="47" t="s">
        <v>273</v>
      </c>
      <c r="D387" s="45">
        <v>61400</v>
      </c>
      <c r="E387" s="45">
        <v>73653</v>
      </c>
      <c r="F387" s="45" t="s">
        <v>20</v>
      </c>
      <c r="G387" s="45">
        <v>676</v>
      </c>
      <c r="H387" s="45" t="b">
        <v>0</v>
      </c>
      <c r="I387" s="45" t="s">
        <v>133</v>
      </c>
      <c r="J387" s="45" t="s">
        <v>2093</v>
      </c>
      <c r="K387" s="45">
        <v>119.95602605863192</v>
      </c>
      <c r="L387" s="45">
        <v>108.95414201183432</v>
      </c>
      <c r="M387" s="46">
        <v>41174.208333333336</v>
      </c>
      <c r="N387" s="46">
        <v>41180.208333333336</v>
      </c>
      <c r="O387" s="45" t="s">
        <v>2042</v>
      </c>
      <c r="P387" s="45" t="s">
        <v>2061</v>
      </c>
    </row>
    <row r="388" spans="1:16" ht="12" customHeight="1" x14ac:dyDescent="0.2">
      <c r="A388" s="45">
        <v>701</v>
      </c>
      <c r="B388" s="45" t="s">
        <v>1440</v>
      </c>
      <c r="C388" s="47" t="s">
        <v>1441</v>
      </c>
      <c r="D388" s="45">
        <v>52000</v>
      </c>
      <c r="E388" s="45">
        <v>91014</v>
      </c>
      <c r="F388" s="45" t="s">
        <v>20</v>
      </c>
      <c r="G388" s="45">
        <v>820</v>
      </c>
      <c r="H388" s="45" t="b">
        <v>0</v>
      </c>
      <c r="I388" s="45" t="s">
        <v>33</v>
      </c>
      <c r="J388" s="45" t="s">
        <v>2093</v>
      </c>
      <c r="K388" s="45">
        <v>175.02692307692308</v>
      </c>
      <c r="L388" s="45">
        <v>110.99268292682927</v>
      </c>
      <c r="M388" s="46">
        <v>40629.208333333336</v>
      </c>
      <c r="N388" s="46">
        <v>40636.208333333336</v>
      </c>
      <c r="O388" s="45" t="s">
        <v>2044</v>
      </c>
      <c r="P388" s="45" t="s">
        <v>2060</v>
      </c>
    </row>
    <row r="389" spans="1:16" ht="12" customHeight="1" x14ac:dyDescent="0.2">
      <c r="A389" s="45">
        <v>22</v>
      </c>
      <c r="B389" s="45" t="s">
        <v>81</v>
      </c>
      <c r="C389" s="47" t="s">
        <v>82</v>
      </c>
      <c r="D389" s="45">
        <v>59100</v>
      </c>
      <c r="E389" s="45">
        <v>75690</v>
      </c>
      <c r="F389" s="45" t="s">
        <v>20</v>
      </c>
      <c r="G389" s="45">
        <v>890</v>
      </c>
      <c r="H389" s="45" t="b">
        <v>0</v>
      </c>
      <c r="I389" s="45" t="s">
        <v>33</v>
      </c>
      <c r="J389" s="45" t="s">
        <v>2093</v>
      </c>
      <c r="K389" s="45">
        <v>128.07106598984771</v>
      </c>
      <c r="L389" s="45">
        <v>85.044943820224717</v>
      </c>
      <c r="M389" s="46">
        <v>43193.208333333328</v>
      </c>
      <c r="N389" s="46">
        <v>43208.208333333328</v>
      </c>
      <c r="O389" s="45" t="s">
        <v>2044</v>
      </c>
      <c r="P389" s="45" t="s">
        <v>2060</v>
      </c>
    </row>
    <row r="390" spans="1:16" ht="12" customHeight="1" x14ac:dyDescent="0.2">
      <c r="A390" s="45">
        <v>227</v>
      </c>
      <c r="B390" s="45" t="s">
        <v>506</v>
      </c>
      <c r="C390" s="47" t="s">
        <v>507</v>
      </c>
      <c r="D390" s="45">
        <v>60900</v>
      </c>
      <c r="E390" s="45">
        <v>102751</v>
      </c>
      <c r="F390" s="45" t="s">
        <v>20</v>
      </c>
      <c r="G390" s="45">
        <v>943</v>
      </c>
      <c r="H390" s="45" t="b">
        <v>0</v>
      </c>
      <c r="I390" s="45" t="s">
        <v>292</v>
      </c>
      <c r="J390" s="45" t="s">
        <v>2093</v>
      </c>
      <c r="K390" s="45">
        <v>168.72085385878489</v>
      </c>
      <c r="L390" s="45">
        <v>108.96182396606575</v>
      </c>
      <c r="M390" s="46">
        <v>42139.208333333328</v>
      </c>
      <c r="N390" s="46">
        <v>42145.208333333328</v>
      </c>
      <c r="O390" s="45" t="s">
        <v>2038</v>
      </c>
      <c r="P390" s="45" t="s">
        <v>2057</v>
      </c>
    </row>
    <row r="391" spans="1:16" ht="12" customHeight="1" x14ac:dyDescent="0.2">
      <c r="A391" s="45">
        <v>979</v>
      </c>
      <c r="B391" s="45" t="s">
        <v>1986</v>
      </c>
      <c r="C391" s="47" t="s">
        <v>1987</v>
      </c>
      <c r="D391" s="45">
        <v>60200</v>
      </c>
      <c r="E391" s="45">
        <v>86244</v>
      </c>
      <c r="F391" s="45" t="s">
        <v>20</v>
      </c>
      <c r="G391" s="45">
        <v>1015</v>
      </c>
      <c r="H391" s="45" t="b">
        <v>0</v>
      </c>
      <c r="I391" s="45" t="s">
        <v>33</v>
      </c>
      <c r="J391" s="45" t="s">
        <v>2093</v>
      </c>
      <c r="K391" s="45">
        <v>143.26245847176079</v>
      </c>
      <c r="L391" s="45">
        <v>84.969458128078813</v>
      </c>
      <c r="M391" s="46">
        <v>42078.208333333328</v>
      </c>
      <c r="N391" s="46">
        <v>42084.208333333328</v>
      </c>
      <c r="O391" s="45" t="s">
        <v>2044</v>
      </c>
      <c r="P391" s="45" t="s">
        <v>2060</v>
      </c>
    </row>
    <row r="392" spans="1:16" ht="12" customHeight="1" x14ac:dyDescent="0.2">
      <c r="A392" s="45">
        <v>559</v>
      </c>
      <c r="B392" s="45" t="s">
        <v>1162</v>
      </c>
      <c r="C392" s="47" t="s">
        <v>1163</v>
      </c>
      <c r="D392" s="45">
        <v>105300</v>
      </c>
      <c r="E392" s="45">
        <v>106321</v>
      </c>
      <c r="F392" s="45" t="s">
        <v>20</v>
      </c>
      <c r="G392" s="45">
        <v>1022</v>
      </c>
      <c r="H392" s="45" t="b">
        <v>0</v>
      </c>
      <c r="I392" s="45" t="s">
        <v>33</v>
      </c>
      <c r="J392" s="45" t="s">
        <v>2093</v>
      </c>
      <c r="K392" s="45">
        <v>100.9696106362773</v>
      </c>
      <c r="L392" s="45">
        <v>104.03228962818004</v>
      </c>
      <c r="M392" s="46">
        <v>42584.208333333328</v>
      </c>
      <c r="N392" s="46">
        <v>42591.208333333328</v>
      </c>
      <c r="O392" s="45" t="s">
        <v>2044</v>
      </c>
      <c r="P392" s="45" t="s">
        <v>2060</v>
      </c>
    </row>
    <row r="393" spans="1:16" ht="12" customHeight="1" x14ac:dyDescent="0.2">
      <c r="A393" s="45">
        <v>537</v>
      </c>
      <c r="B393" s="45" t="s">
        <v>1119</v>
      </c>
      <c r="C393" s="47" t="s">
        <v>1120</v>
      </c>
      <c r="D393" s="45">
        <v>84400</v>
      </c>
      <c r="E393" s="45">
        <v>98935</v>
      </c>
      <c r="F393" s="45" t="s">
        <v>20</v>
      </c>
      <c r="G393" s="45">
        <v>1052</v>
      </c>
      <c r="H393" s="45" t="b">
        <v>1</v>
      </c>
      <c r="I393" s="45" t="s">
        <v>42</v>
      </c>
      <c r="J393" s="45" t="s">
        <v>2093</v>
      </c>
      <c r="K393" s="45">
        <v>117.22156398104266</v>
      </c>
      <c r="L393" s="45">
        <v>94.044676806083643</v>
      </c>
      <c r="M393" s="46">
        <v>43342.208333333328</v>
      </c>
      <c r="N393" s="46">
        <v>43365.208333333328</v>
      </c>
      <c r="O393" s="45" t="s">
        <v>2036</v>
      </c>
      <c r="P393" s="45" t="s">
        <v>2049</v>
      </c>
    </row>
    <row r="394" spans="1:16" ht="12" customHeight="1" x14ac:dyDescent="0.2">
      <c r="A394" s="45">
        <v>141</v>
      </c>
      <c r="B394" s="45" t="s">
        <v>334</v>
      </c>
      <c r="C394" s="47" t="s">
        <v>335</v>
      </c>
      <c r="D394" s="45">
        <v>64300</v>
      </c>
      <c r="E394" s="45">
        <v>65323</v>
      </c>
      <c r="F394" s="45" t="s">
        <v>20</v>
      </c>
      <c r="G394" s="45">
        <v>1071</v>
      </c>
      <c r="H394" s="45" t="b">
        <v>0</v>
      </c>
      <c r="I394" s="45" t="s">
        <v>28</v>
      </c>
      <c r="J394" s="45" t="s">
        <v>2093</v>
      </c>
      <c r="K394" s="45">
        <v>101.59097978227061</v>
      </c>
      <c r="L394" s="45">
        <v>60.992530345471522</v>
      </c>
      <c r="M394" s="46">
        <v>42167.208333333328</v>
      </c>
      <c r="N394" s="46">
        <v>42173.208333333328</v>
      </c>
      <c r="O394" s="45" t="s">
        <v>2043</v>
      </c>
      <c r="P394" s="45" t="s">
        <v>2069</v>
      </c>
    </row>
    <row r="395" spans="1:16" ht="12" customHeight="1" x14ac:dyDescent="0.2">
      <c r="A395" s="45">
        <v>671</v>
      </c>
      <c r="B395" s="45" t="s">
        <v>1382</v>
      </c>
      <c r="C395" s="47" t="s">
        <v>1383</v>
      </c>
      <c r="D395" s="45">
        <v>97600</v>
      </c>
      <c r="E395" s="45">
        <v>119127</v>
      </c>
      <c r="F395" s="45" t="s">
        <v>20</v>
      </c>
      <c r="G395" s="45">
        <v>1073</v>
      </c>
      <c r="H395" s="45" t="b">
        <v>1</v>
      </c>
      <c r="I395" s="45" t="s">
        <v>33</v>
      </c>
      <c r="J395" s="45" t="s">
        <v>2093</v>
      </c>
      <c r="K395" s="45">
        <v>122.05635245901641</v>
      </c>
      <c r="L395" s="45">
        <v>111.02236719478098</v>
      </c>
      <c r="M395" s="46">
        <v>40390.208333333336</v>
      </c>
      <c r="N395" s="46">
        <v>40394.208333333336</v>
      </c>
      <c r="O395" s="45" t="s">
        <v>2044</v>
      </c>
      <c r="P395" s="45" t="s">
        <v>2060</v>
      </c>
    </row>
    <row r="396" spans="1:16" ht="12" customHeight="1" x14ac:dyDescent="0.2">
      <c r="A396" s="45">
        <v>337</v>
      </c>
      <c r="B396" s="45" t="s">
        <v>726</v>
      </c>
      <c r="C396" s="47" t="s">
        <v>727</v>
      </c>
      <c r="D396" s="45">
        <v>94500</v>
      </c>
      <c r="E396" s="45">
        <v>116064</v>
      </c>
      <c r="F396" s="45" t="s">
        <v>20</v>
      </c>
      <c r="G396" s="45">
        <v>1095</v>
      </c>
      <c r="H396" s="45" t="b">
        <v>0</v>
      </c>
      <c r="I396" s="45" t="s">
        <v>33</v>
      </c>
      <c r="J396" s="45" t="s">
        <v>2093</v>
      </c>
      <c r="K396" s="45">
        <v>122.81904761904762</v>
      </c>
      <c r="L396" s="45">
        <v>105.9945205479452</v>
      </c>
      <c r="M396" s="46">
        <v>43780.25</v>
      </c>
      <c r="N396" s="46">
        <v>43781.25</v>
      </c>
      <c r="O396" s="45" t="s">
        <v>2044</v>
      </c>
      <c r="P396" s="45" t="s">
        <v>2060</v>
      </c>
    </row>
    <row r="397" spans="1:16" ht="12" customHeight="1" x14ac:dyDescent="0.2">
      <c r="A397" s="45">
        <v>334</v>
      </c>
      <c r="B397" s="45" t="s">
        <v>720</v>
      </c>
      <c r="C397" s="47" t="s">
        <v>721</v>
      </c>
      <c r="D397" s="45">
        <v>66200</v>
      </c>
      <c r="E397" s="45">
        <v>123538</v>
      </c>
      <c r="F397" s="45" t="s">
        <v>20</v>
      </c>
      <c r="G397" s="45">
        <v>1113</v>
      </c>
      <c r="H397" s="45" t="b">
        <v>0</v>
      </c>
      <c r="I397" s="45" t="s">
        <v>23</v>
      </c>
      <c r="J397" s="45" t="s">
        <v>2093</v>
      </c>
      <c r="K397" s="45">
        <v>186.61329305135951</v>
      </c>
      <c r="L397" s="45">
        <v>110.99550763701707</v>
      </c>
      <c r="M397" s="46">
        <v>43110.25</v>
      </c>
      <c r="N397" s="46">
        <v>43117.25</v>
      </c>
      <c r="O397" s="45" t="s">
        <v>2040</v>
      </c>
      <c r="P397" s="45" t="s">
        <v>2062</v>
      </c>
    </row>
    <row r="398" spans="1:16" ht="12" customHeight="1" x14ac:dyDescent="0.2">
      <c r="A398" s="45">
        <v>602</v>
      </c>
      <c r="B398" s="45" t="s">
        <v>1246</v>
      </c>
      <c r="C398" s="47" t="s">
        <v>1247</v>
      </c>
      <c r="D398" s="45">
        <v>71100</v>
      </c>
      <c r="E398" s="45">
        <v>91176</v>
      </c>
      <c r="F398" s="45" t="s">
        <v>20</v>
      </c>
      <c r="G398" s="45">
        <v>1140</v>
      </c>
      <c r="H398" s="45" t="b">
        <v>0</v>
      </c>
      <c r="I398" s="45" t="s">
        <v>33</v>
      </c>
      <c r="J398" s="45" t="s">
        <v>2093</v>
      </c>
      <c r="K398" s="45">
        <v>128.23628691983123</v>
      </c>
      <c r="L398" s="45">
        <v>79.978947368421046</v>
      </c>
      <c r="M398" s="46">
        <v>42160.208333333328</v>
      </c>
      <c r="N398" s="46">
        <v>42171.208333333328</v>
      </c>
      <c r="O398" s="45" t="s">
        <v>2044</v>
      </c>
      <c r="P398" s="45" t="s">
        <v>2060</v>
      </c>
    </row>
    <row r="399" spans="1:16" ht="12" customHeight="1" x14ac:dyDescent="0.2">
      <c r="A399" s="45">
        <v>389</v>
      </c>
      <c r="B399" s="45" t="s">
        <v>830</v>
      </c>
      <c r="C399" s="47" t="s">
        <v>831</v>
      </c>
      <c r="D399" s="45">
        <v>83000</v>
      </c>
      <c r="E399" s="45">
        <v>101352</v>
      </c>
      <c r="F399" s="45" t="s">
        <v>20</v>
      </c>
      <c r="G399" s="45">
        <v>1152</v>
      </c>
      <c r="H399" s="45" t="b">
        <v>0</v>
      </c>
      <c r="I399" s="45" t="s">
        <v>33</v>
      </c>
      <c r="J399" s="45" t="s">
        <v>2093</v>
      </c>
      <c r="K399" s="45">
        <v>122.11084337349398</v>
      </c>
      <c r="L399" s="45">
        <v>87.979166666666671</v>
      </c>
      <c r="M399" s="46">
        <v>40479.208333333336</v>
      </c>
      <c r="N399" s="46">
        <v>40506.25</v>
      </c>
      <c r="O399" s="45" t="s">
        <v>2044</v>
      </c>
      <c r="P399" s="45" t="s">
        <v>2060</v>
      </c>
    </row>
    <row r="400" spans="1:16" ht="12" customHeight="1" x14ac:dyDescent="0.2">
      <c r="A400" s="45">
        <v>676</v>
      </c>
      <c r="B400" s="45" t="s">
        <v>1392</v>
      </c>
      <c r="C400" s="47" t="s">
        <v>1393</v>
      </c>
      <c r="D400" s="45">
        <v>62300</v>
      </c>
      <c r="E400" s="45">
        <v>118214</v>
      </c>
      <c r="F400" s="45" t="s">
        <v>20</v>
      </c>
      <c r="G400" s="45">
        <v>1170</v>
      </c>
      <c r="H400" s="45" t="b">
        <v>0</v>
      </c>
      <c r="I400" s="45" t="s">
        <v>122</v>
      </c>
      <c r="J400" s="45" t="s">
        <v>2093</v>
      </c>
      <c r="K400" s="45">
        <v>189.74959871589084</v>
      </c>
      <c r="L400" s="45">
        <v>101.03760683760684</v>
      </c>
      <c r="M400" s="46">
        <v>41178.208333333336</v>
      </c>
      <c r="N400" s="46">
        <v>41187.208333333336</v>
      </c>
      <c r="O400" s="45" t="s">
        <v>2041</v>
      </c>
      <c r="P400" s="45" t="s">
        <v>2059</v>
      </c>
    </row>
    <row r="401" spans="1:16" ht="12" customHeight="1" x14ac:dyDescent="0.2">
      <c r="A401" s="45">
        <v>17</v>
      </c>
      <c r="B401" s="45" t="s">
        <v>69</v>
      </c>
      <c r="C401" s="47" t="s">
        <v>70</v>
      </c>
      <c r="D401" s="45">
        <v>84600</v>
      </c>
      <c r="E401" s="45">
        <v>134845</v>
      </c>
      <c r="F401" s="45" t="s">
        <v>20</v>
      </c>
      <c r="G401" s="45">
        <v>1249</v>
      </c>
      <c r="H401" s="45" t="b">
        <v>0</v>
      </c>
      <c r="I401" s="45" t="s">
        <v>71</v>
      </c>
      <c r="J401" s="45" t="s">
        <v>2093</v>
      </c>
      <c r="K401" s="45">
        <v>159.39125295508273</v>
      </c>
      <c r="L401" s="45">
        <v>107.96236989591674</v>
      </c>
      <c r="M401" s="46">
        <v>40555.25</v>
      </c>
      <c r="N401" s="46">
        <v>40556.25</v>
      </c>
      <c r="O401" s="45" t="s">
        <v>2036</v>
      </c>
      <c r="P401" s="45" t="s">
        <v>2047</v>
      </c>
    </row>
    <row r="402" spans="1:16" ht="12" customHeight="1" x14ac:dyDescent="0.2">
      <c r="A402" s="45">
        <v>824</v>
      </c>
      <c r="B402" s="45" t="s">
        <v>1681</v>
      </c>
      <c r="C402" s="47" t="s">
        <v>1682</v>
      </c>
      <c r="D402" s="45">
        <v>85000</v>
      </c>
      <c r="E402" s="45">
        <v>107516</v>
      </c>
      <c r="F402" s="45" t="s">
        <v>20</v>
      </c>
      <c r="G402" s="45">
        <v>1280</v>
      </c>
      <c r="H402" s="45" t="b">
        <v>1</v>
      </c>
      <c r="I402" s="45" t="s">
        <v>68</v>
      </c>
      <c r="J402" s="45" t="s">
        <v>2093</v>
      </c>
      <c r="K402" s="45">
        <v>126.48941176470588</v>
      </c>
      <c r="L402" s="45">
        <v>83.996875000000003</v>
      </c>
      <c r="M402" s="46">
        <v>40348.208333333336</v>
      </c>
      <c r="N402" s="46">
        <v>40380.208333333336</v>
      </c>
      <c r="O402" s="45" t="s">
        <v>2042</v>
      </c>
      <c r="P402" s="45" t="s">
        <v>2058</v>
      </c>
    </row>
    <row r="403" spans="1:16" ht="12" customHeight="1" x14ac:dyDescent="0.2">
      <c r="A403" s="45">
        <v>706</v>
      </c>
      <c r="B403" s="45" t="s">
        <v>1450</v>
      </c>
      <c r="C403" s="47" t="s">
        <v>1451</v>
      </c>
      <c r="D403" s="45">
        <v>108400</v>
      </c>
      <c r="E403" s="45">
        <v>138586</v>
      </c>
      <c r="F403" s="45" t="s">
        <v>20</v>
      </c>
      <c r="G403" s="45">
        <v>1345</v>
      </c>
      <c r="H403" s="45" t="b">
        <v>1</v>
      </c>
      <c r="I403" s="45" t="s">
        <v>28</v>
      </c>
      <c r="J403" s="45" t="s">
        <v>2093</v>
      </c>
      <c r="K403" s="45">
        <v>127.84686346863469</v>
      </c>
      <c r="L403" s="45">
        <v>103.03791821561339</v>
      </c>
      <c r="M403" s="46">
        <v>43471.25</v>
      </c>
      <c r="N403" s="46">
        <v>43479.25</v>
      </c>
      <c r="O403" s="45" t="s">
        <v>2043</v>
      </c>
      <c r="P403" s="45" t="s">
        <v>2069</v>
      </c>
    </row>
    <row r="404" spans="1:16" ht="12" customHeight="1" x14ac:dyDescent="0.2">
      <c r="A404" s="45">
        <v>845</v>
      </c>
      <c r="B404" s="45" t="s">
        <v>1723</v>
      </c>
      <c r="C404" s="47" t="s">
        <v>1724</v>
      </c>
      <c r="D404" s="45">
        <v>69900</v>
      </c>
      <c r="E404" s="45">
        <v>138087</v>
      </c>
      <c r="F404" s="45" t="s">
        <v>20</v>
      </c>
      <c r="G404" s="45">
        <v>1354</v>
      </c>
      <c r="H404" s="45" t="b">
        <v>0</v>
      </c>
      <c r="I404" s="45" t="s">
        <v>28</v>
      </c>
      <c r="J404" s="45" t="s">
        <v>2093</v>
      </c>
      <c r="K404" s="45">
        <v>197.54935622317598</v>
      </c>
      <c r="L404" s="45">
        <v>101.98449039881831</v>
      </c>
      <c r="M404" s="46">
        <v>43235.208333333328</v>
      </c>
      <c r="N404" s="46">
        <v>43272.208333333328</v>
      </c>
      <c r="O404" s="45" t="s">
        <v>2043</v>
      </c>
      <c r="P404" s="45" t="s">
        <v>2069</v>
      </c>
    </row>
    <row r="405" spans="1:16" ht="12" customHeight="1" x14ac:dyDescent="0.2">
      <c r="A405" s="45">
        <v>20</v>
      </c>
      <c r="B405" s="45" t="s">
        <v>77</v>
      </c>
      <c r="C405" s="47" t="s">
        <v>78</v>
      </c>
      <c r="D405" s="45">
        <v>131800</v>
      </c>
      <c r="E405" s="45">
        <v>147936</v>
      </c>
      <c r="F405" s="45" t="s">
        <v>20</v>
      </c>
      <c r="G405" s="45">
        <v>1396</v>
      </c>
      <c r="H405" s="45" t="b">
        <v>0</v>
      </c>
      <c r="I405" s="45" t="s">
        <v>53</v>
      </c>
      <c r="J405" s="45" t="s">
        <v>2093</v>
      </c>
      <c r="K405" s="45">
        <v>112.24279210925646</v>
      </c>
      <c r="L405" s="45">
        <v>105.97134670487107</v>
      </c>
      <c r="M405" s="46">
        <v>41848.208333333336</v>
      </c>
      <c r="N405" s="46">
        <v>41848.208333333336</v>
      </c>
      <c r="O405" s="45" t="s">
        <v>2036</v>
      </c>
      <c r="P405" s="45" t="s">
        <v>2050</v>
      </c>
    </row>
    <row r="406" spans="1:16" ht="12" customHeight="1" x14ac:dyDescent="0.2">
      <c r="A406" s="45">
        <v>164</v>
      </c>
      <c r="B406" s="45" t="s">
        <v>380</v>
      </c>
      <c r="C406" s="47" t="s">
        <v>381</v>
      </c>
      <c r="D406" s="45">
        <v>150500</v>
      </c>
      <c r="E406" s="45">
        <v>150755</v>
      </c>
      <c r="F406" s="45" t="s">
        <v>20</v>
      </c>
      <c r="G406" s="45">
        <v>1396</v>
      </c>
      <c r="H406" s="45" t="b">
        <v>0</v>
      </c>
      <c r="I406" s="45" t="s">
        <v>33</v>
      </c>
      <c r="J406" s="45" t="s">
        <v>2093</v>
      </c>
      <c r="K406" s="45">
        <v>100.16943521594683</v>
      </c>
      <c r="L406" s="45">
        <v>107.99068767908309</v>
      </c>
      <c r="M406" s="46">
        <v>43016.208333333328</v>
      </c>
      <c r="N406" s="46">
        <v>43017.208333333328</v>
      </c>
      <c r="O406" s="45" t="s">
        <v>2044</v>
      </c>
      <c r="P406" s="45" t="s">
        <v>2060</v>
      </c>
    </row>
    <row r="407" spans="1:16" ht="12" customHeight="1" x14ac:dyDescent="0.2">
      <c r="A407" s="45">
        <v>2</v>
      </c>
      <c r="B407" s="45" t="s">
        <v>24</v>
      </c>
      <c r="C407" s="47" t="s">
        <v>25</v>
      </c>
      <c r="D407" s="45">
        <v>108400</v>
      </c>
      <c r="E407" s="45">
        <v>142523</v>
      </c>
      <c r="F407" s="45" t="s">
        <v>20</v>
      </c>
      <c r="G407" s="45">
        <v>1425</v>
      </c>
      <c r="H407" s="45" t="b">
        <v>0</v>
      </c>
      <c r="I407" s="45" t="s">
        <v>28</v>
      </c>
      <c r="J407" s="45" t="s">
        <v>2093</v>
      </c>
      <c r="K407" s="45">
        <v>131.4787822878229</v>
      </c>
      <c r="L407" s="45">
        <v>100.01614035087719</v>
      </c>
      <c r="M407" s="46">
        <v>41595.25</v>
      </c>
      <c r="N407" s="46">
        <v>41597.25</v>
      </c>
      <c r="O407" s="45" t="s">
        <v>2043</v>
      </c>
      <c r="P407" s="45" t="s">
        <v>2069</v>
      </c>
    </row>
    <row r="408" spans="1:16" ht="12" customHeight="1" x14ac:dyDescent="0.2">
      <c r="A408" s="45">
        <v>187</v>
      </c>
      <c r="B408" s="45" t="s">
        <v>426</v>
      </c>
      <c r="C408" s="47" t="s">
        <v>427</v>
      </c>
      <c r="D408" s="45">
        <v>60200</v>
      </c>
      <c r="E408" s="45">
        <v>138384</v>
      </c>
      <c r="F408" s="45" t="s">
        <v>20</v>
      </c>
      <c r="G408" s="45">
        <v>1442</v>
      </c>
      <c r="H408" s="45" t="b">
        <v>1</v>
      </c>
      <c r="I408" s="45" t="s">
        <v>100</v>
      </c>
      <c r="J408" s="45" t="s">
        <v>2093</v>
      </c>
      <c r="K408" s="45">
        <v>229.87375415282392</v>
      </c>
      <c r="L408" s="45">
        <v>95.966712898751737</v>
      </c>
      <c r="M408" s="46">
        <v>41328.25</v>
      </c>
      <c r="N408" s="46">
        <v>41356.208333333336</v>
      </c>
      <c r="O408" s="45" t="s">
        <v>2036</v>
      </c>
      <c r="P408" s="45" t="s">
        <v>2064</v>
      </c>
    </row>
    <row r="409" spans="1:16" ht="12" customHeight="1" x14ac:dyDescent="0.2">
      <c r="A409" s="45">
        <v>890</v>
      </c>
      <c r="B409" s="45" t="s">
        <v>1812</v>
      </c>
      <c r="C409" s="47" t="s">
        <v>1813</v>
      </c>
      <c r="D409" s="45">
        <v>134400</v>
      </c>
      <c r="E409" s="45">
        <v>155849</v>
      </c>
      <c r="F409" s="45" t="s">
        <v>20</v>
      </c>
      <c r="G409" s="45">
        <v>1470</v>
      </c>
      <c r="H409" s="45" t="b">
        <v>0</v>
      </c>
      <c r="I409" s="45" t="s">
        <v>60</v>
      </c>
      <c r="J409" s="45" t="s">
        <v>2093</v>
      </c>
      <c r="K409" s="45">
        <v>115.95907738095239</v>
      </c>
      <c r="L409" s="45">
        <v>106.01972789115646</v>
      </c>
      <c r="M409" s="46">
        <v>43640.208333333328</v>
      </c>
      <c r="N409" s="46">
        <v>43641.208333333328</v>
      </c>
      <c r="O409" s="45" t="s">
        <v>2040</v>
      </c>
      <c r="P409" s="45" t="s">
        <v>2054</v>
      </c>
    </row>
    <row r="410" spans="1:16" ht="12" customHeight="1" x14ac:dyDescent="0.2">
      <c r="A410" s="45">
        <v>173</v>
      </c>
      <c r="B410" s="45" t="s">
        <v>398</v>
      </c>
      <c r="C410" s="47" t="s">
        <v>399</v>
      </c>
      <c r="D410" s="45">
        <v>96700</v>
      </c>
      <c r="E410" s="45">
        <v>157635</v>
      </c>
      <c r="F410" s="45" t="s">
        <v>20</v>
      </c>
      <c r="G410" s="45">
        <v>1561</v>
      </c>
      <c r="H410" s="45" t="b">
        <v>0</v>
      </c>
      <c r="I410" s="45" t="s">
        <v>33</v>
      </c>
      <c r="J410" s="45" t="s">
        <v>2093</v>
      </c>
      <c r="K410" s="45">
        <v>163.01447776628748</v>
      </c>
      <c r="L410" s="45">
        <v>100.98334401024984</v>
      </c>
      <c r="M410" s="46">
        <v>41412.208333333336</v>
      </c>
      <c r="N410" s="46">
        <v>41418.208333333336</v>
      </c>
      <c r="O410" s="45" t="s">
        <v>2044</v>
      </c>
      <c r="P410" s="45" t="s">
        <v>2060</v>
      </c>
    </row>
    <row r="411" spans="1:16" ht="12" customHeight="1" x14ac:dyDescent="0.2">
      <c r="A411" s="45">
        <v>967</v>
      </c>
      <c r="B411" s="45" t="s">
        <v>1963</v>
      </c>
      <c r="C411" s="47" t="s">
        <v>1964</v>
      </c>
      <c r="D411" s="45">
        <v>88400</v>
      </c>
      <c r="E411" s="45">
        <v>121138</v>
      </c>
      <c r="F411" s="45" t="s">
        <v>20</v>
      </c>
      <c r="G411" s="45">
        <v>1573</v>
      </c>
      <c r="H411" s="45" t="b">
        <v>0</v>
      </c>
      <c r="I411" s="45" t="s">
        <v>319</v>
      </c>
      <c r="J411" s="45" t="s">
        <v>2093</v>
      </c>
      <c r="K411" s="45">
        <v>137.03393665158373</v>
      </c>
      <c r="L411" s="45">
        <v>77.010807374443743</v>
      </c>
      <c r="M411" s="46">
        <v>41005.208333333336</v>
      </c>
      <c r="N411" s="46">
        <v>41042.208333333336</v>
      </c>
      <c r="O411" s="45" t="s">
        <v>2040</v>
      </c>
      <c r="P411" s="45" t="s">
        <v>2070</v>
      </c>
    </row>
    <row r="412" spans="1:16" ht="12" customHeight="1" x14ac:dyDescent="0.2">
      <c r="A412" s="45">
        <v>60</v>
      </c>
      <c r="B412" s="45" t="s">
        <v>168</v>
      </c>
      <c r="C412" s="47" t="s">
        <v>169</v>
      </c>
      <c r="D412" s="45">
        <v>94200</v>
      </c>
      <c r="E412" s="45">
        <v>135997</v>
      </c>
      <c r="F412" s="45" t="s">
        <v>20</v>
      </c>
      <c r="G412" s="45">
        <v>1600</v>
      </c>
      <c r="H412" s="45" t="b">
        <v>0</v>
      </c>
      <c r="I412" s="45" t="s">
        <v>33</v>
      </c>
      <c r="J412" s="45" t="s">
        <v>2093</v>
      </c>
      <c r="K412" s="45">
        <v>144.37048832271762</v>
      </c>
      <c r="L412" s="45">
        <v>84.998125000000002</v>
      </c>
      <c r="M412" s="46">
        <v>41107.208333333336</v>
      </c>
      <c r="N412" s="46">
        <v>41110.208333333336</v>
      </c>
      <c r="O412" s="45" t="s">
        <v>2044</v>
      </c>
      <c r="P412" s="45" t="s">
        <v>2060</v>
      </c>
    </row>
    <row r="413" spans="1:16" ht="12" customHeight="1" x14ac:dyDescent="0.2">
      <c r="A413" s="45">
        <v>456</v>
      </c>
      <c r="B413" s="45" t="s">
        <v>960</v>
      </c>
      <c r="C413" s="47" t="s">
        <v>961</v>
      </c>
      <c r="D413" s="45">
        <v>146400</v>
      </c>
      <c r="E413" s="45">
        <v>152438</v>
      </c>
      <c r="F413" s="45" t="s">
        <v>20</v>
      </c>
      <c r="G413" s="45">
        <v>1605</v>
      </c>
      <c r="H413" s="45" t="b">
        <v>1</v>
      </c>
      <c r="I413" s="45" t="s">
        <v>60</v>
      </c>
      <c r="J413" s="45" t="s">
        <v>2093</v>
      </c>
      <c r="K413" s="45">
        <v>104.1243169398907</v>
      </c>
      <c r="L413" s="45">
        <v>94.976947040498445</v>
      </c>
      <c r="M413" s="46">
        <v>43141.25</v>
      </c>
      <c r="N413" s="46">
        <v>43141.25</v>
      </c>
      <c r="O413" s="45" t="s">
        <v>2040</v>
      </c>
      <c r="P413" s="45" t="s">
        <v>2054</v>
      </c>
    </row>
    <row r="414" spans="1:16" ht="12" customHeight="1" x14ac:dyDescent="0.2">
      <c r="A414" s="45">
        <v>584</v>
      </c>
      <c r="B414" s="45" t="s">
        <v>45</v>
      </c>
      <c r="C414" s="47" t="s">
        <v>1211</v>
      </c>
      <c r="D414" s="45">
        <v>86400</v>
      </c>
      <c r="E414" s="45">
        <v>103255</v>
      </c>
      <c r="F414" s="45" t="s">
        <v>20</v>
      </c>
      <c r="G414" s="45">
        <v>1613</v>
      </c>
      <c r="H414" s="45" t="b">
        <v>0</v>
      </c>
      <c r="I414" s="45" t="s">
        <v>28</v>
      </c>
      <c r="J414" s="45" t="s">
        <v>2093</v>
      </c>
      <c r="K414" s="45">
        <v>119.50810185185186</v>
      </c>
      <c r="L414" s="45">
        <v>64.01425914445133</v>
      </c>
      <c r="M414" s="46">
        <v>41024.208333333336</v>
      </c>
      <c r="N414" s="46">
        <v>41038.208333333336</v>
      </c>
      <c r="O414" s="45" t="s">
        <v>2043</v>
      </c>
      <c r="P414" s="45" t="s">
        <v>2069</v>
      </c>
    </row>
    <row r="415" spans="1:16" ht="12" customHeight="1" x14ac:dyDescent="0.2">
      <c r="A415" s="45">
        <v>595</v>
      </c>
      <c r="B415" s="45" t="s">
        <v>1232</v>
      </c>
      <c r="C415" s="47" t="s">
        <v>1233</v>
      </c>
      <c r="D415" s="45">
        <v>70300</v>
      </c>
      <c r="E415" s="45">
        <v>146595</v>
      </c>
      <c r="F415" s="45" t="s">
        <v>20</v>
      </c>
      <c r="G415" s="45">
        <v>1629</v>
      </c>
      <c r="H415" s="45" t="b">
        <v>1</v>
      </c>
      <c r="I415" s="45" t="s">
        <v>33</v>
      </c>
      <c r="J415" s="45" t="s">
        <v>2093</v>
      </c>
      <c r="K415" s="45">
        <v>208.52773826458036</v>
      </c>
      <c r="L415" s="45">
        <v>89.99079189686924</v>
      </c>
      <c r="M415" s="46">
        <v>40253.208333333336</v>
      </c>
      <c r="N415" s="46">
        <v>40274.208333333336</v>
      </c>
      <c r="O415" s="45" t="s">
        <v>2044</v>
      </c>
      <c r="P415" s="45" t="s">
        <v>2060</v>
      </c>
    </row>
    <row r="416" spans="1:16" ht="12" customHeight="1" x14ac:dyDescent="0.2">
      <c r="A416" s="45">
        <v>241</v>
      </c>
      <c r="B416" s="45" t="s">
        <v>534</v>
      </c>
      <c r="C416" s="47" t="s">
        <v>535</v>
      </c>
      <c r="D416" s="45">
        <v>168500</v>
      </c>
      <c r="E416" s="45">
        <v>171729</v>
      </c>
      <c r="F416" s="45" t="s">
        <v>20</v>
      </c>
      <c r="G416" s="45">
        <v>1684</v>
      </c>
      <c r="H416" s="45" t="b">
        <v>1</v>
      </c>
      <c r="I416" s="45" t="s">
        <v>68</v>
      </c>
      <c r="J416" s="45" t="s">
        <v>2093</v>
      </c>
      <c r="K416" s="45">
        <v>101.91632047477745</v>
      </c>
      <c r="L416" s="45">
        <v>101.97684085510689</v>
      </c>
      <c r="M416" s="46">
        <v>41742.208333333336</v>
      </c>
      <c r="N416" s="46">
        <v>41752.208333333336</v>
      </c>
      <c r="O416" s="45" t="s">
        <v>2042</v>
      </c>
      <c r="P416" s="45" t="s">
        <v>2058</v>
      </c>
    </row>
    <row r="417" spans="1:16" ht="12" customHeight="1" x14ac:dyDescent="0.2">
      <c r="A417" s="45">
        <v>338</v>
      </c>
      <c r="B417" s="45" t="s">
        <v>728</v>
      </c>
      <c r="C417" s="47" t="s">
        <v>729</v>
      </c>
      <c r="D417" s="45">
        <v>69800</v>
      </c>
      <c r="E417" s="45">
        <v>125042</v>
      </c>
      <c r="F417" s="45" t="s">
        <v>20</v>
      </c>
      <c r="G417" s="45">
        <v>1690</v>
      </c>
      <c r="H417" s="45" t="b">
        <v>0</v>
      </c>
      <c r="I417" s="45" t="s">
        <v>33</v>
      </c>
      <c r="J417" s="45" t="s">
        <v>2093</v>
      </c>
      <c r="K417" s="45">
        <v>179.14326647564468</v>
      </c>
      <c r="L417" s="45">
        <v>73.989349112426041</v>
      </c>
      <c r="M417" s="46">
        <v>40821.208333333336</v>
      </c>
      <c r="N417" s="46">
        <v>40851.208333333336</v>
      </c>
      <c r="O417" s="45" t="s">
        <v>2044</v>
      </c>
      <c r="P417" s="45" t="s">
        <v>2060</v>
      </c>
    </row>
    <row r="418" spans="1:16" ht="12" customHeight="1" x14ac:dyDescent="0.2">
      <c r="A418" s="45">
        <v>255</v>
      </c>
      <c r="B418" s="45" t="s">
        <v>562</v>
      </c>
      <c r="C418" s="47" t="s">
        <v>563</v>
      </c>
      <c r="D418" s="45">
        <v>80500</v>
      </c>
      <c r="E418" s="45">
        <v>96735</v>
      </c>
      <c r="F418" s="45" t="s">
        <v>20</v>
      </c>
      <c r="G418" s="45">
        <v>1697</v>
      </c>
      <c r="H418" s="45" t="b">
        <v>1</v>
      </c>
      <c r="I418" s="45" t="s">
        <v>23</v>
      </c>
      <c r="J418" s="45" t="s">
        <v>2093</v>
      </c>
      <c r="K418" s="45">
        <v>120.16770186335404</v>
      </c>
      <c r="L418" s="45">
        <v>57.003535651149086</v>
      </c>
      <c r="M418" s="46">
        <v>40590.25</v>
      </c>
      <c r="N418" s="46">
        <v>40595.25</v>
      </c>
      <c r="O418" s="45" t="s">
        <v>2040</v>
      </c>
      <c r="P418" s="45" t="s">
        <v>2062</v>
      </c>
    </row>
    <row r="419" spans="1:16" ht="12" customHeight="1" x14ac:dyDescent="0.2">
      <c r="A419" s="45">
        <v>435</v>
      </c>
      <c r="B419" s="45" t="s">
        <v>919</v>
      </c>
      <c r="C419" s="47" t="s">
        <v>920</v>
      </c>
      <c r="D419" s="45">
        <v>152400</v>
      </c>
      <c r="E419" s="45">
        <v>178120</v>
      </c>
      <c r="F419" s="45" t="s">
        <v>20</v>
      </c>
      <c r="G419" s="45">
        <v>1713</v>
      </c>
      <c r="H419" s="45" t="b">
        <v>1</v>
      </c>
      <c r="I419" s="45" t="s">
        <v>33</v>
      </c>
      <c r="J419" s="45" t="s">
        <v>2093</v>
      </c>
      <c r="K419" s="45">
        <v>116.87664041994749</v>
      </c>
      <c r="L419" s="45">
        <v>103.98131932282546</v>
      </c>
      <c r="M419" s="46">
        <v>41988.25</v>
      </c>
      <c r="N419" s="46">
        <v>42000.25</v>
      </c>
      <c r="O419" s="45" t="s">
        <v>2044</v>
      </c>
      <c r="P419" s="45" t="s">
        <v>2060</v>
      </c>
    </row>
    <row r="420" spans="1:16" ht="12" customHeight="1" x14ac:dyDescent="0.2">
      <c r="A420" s="45">
        <v>519</v>
      </c>
      <c r="B420" s="45" t="s">
        <v>1084</v>
      </c>
      <c r="C420" s="47" t="s">
        <v>1085</v>
      </c>
      <c r="D420" s="45">
        <v>177700</v>
      </c>
      <c r="E420" s="45">
        <v>180802</v>
      </c>
      <c r="F420" s="45" t="s">
        <v>20</v>
      </c>
      <c r="G420" s="45">
        <v>1773</v>
      </c>
      <c r="H420" s="45" t="b">
        <v>1</v>
      </c>
      <c r="I420" s="45" t="s">
        <v>23</v>
      </c>
      <c r="J420" s="45" t="s">
        <v>2093</v>
      </c>
      <c r="K420" s="45">
        <v>101.74563871693867</v>
      </c>
      <c r="L420" s="45">
        <v>101.97518330513255</v>
      </c>
      <c r="M420" s="46">
        <v>42012.25</v>
      </c>
      <c r="N420" s="46">
        <v>42026.25</v>
      </c>
      <c r="O420" s="45" t="s">
        <v>2040</v>
      </c>
      <c r="P420" s="45" t="s">
        <v>2062</v>
      </c>
    </row>
    <row r="421" spans="1:16" ht="12" customHeight="1" x14ac:dyDescent="0.2">
      <c r="A421" s="45">
        <v>120</v>
      </c>
      <c r="B421" s="45" t="s">
        <v>290</v>
      </c>
      <c r="C421" s="47" t="s">
        <v>291</v>
      </c>
      <c r="D421" s="45">
        <v>75100</v>
      </c>
      <c r="E421" s="45">
        <v>112272</v>
      </c>
      <c r="F421" s="45" t="s">
        <v>20</v>
      </c>
      <c r="G421" s="45">
        <v>1782</v>
      </c>
      <c r="H421" s="45" t="b">
        <v>1</v>
      </c>
      <c r="I421" s="45" t="s">
        <v>292</v>
      </c>
      <c r="J421" s="45" t="s">
        <v>2093</v>
      </c>
      <c r="K421" s="45">
        <v>149.49667110519306</v>
      </c>
      <c r="L421" s="45">
        <v>63.003367003367003</v>
      </c>
      <c r="M421" s="46">
        <v>42111.208333333328</v>
      </c>
      <c r="N421" s="46">
        <v>42115.208333333328</v>
      </c>
      <c r="O421" s="45" t="s">
        <v>2038</v>
      </c>
      <c r="P421" s="45" t="s">
        <v>2057</v>
      </c>
    </row>
    <row r="422" spans="1:16" ht="12" customHeight="1" x14ac:dyDescent="0.2">
      <c r="A422" s="45">
        <v>216</v>
      </c>
      <c r="B422" s="45" t="s">
        <v>485</v>
      </c>
      <c r="C422" s="47" t="s">
        <v>486</v>
      </c>
      <c r="D422" s="45">
        <v>121700</v>
      </c>
      <c r="E422" s="45">
        <v>188721</v>
      </c>
      <c r="F422" s="45" t="s">
        <v>20</v>
      </c>
      <c r="G422" s="45">
        <v>1815</v>
      </c>
      <c r="H422" s="45" t="b">
        <v>0</v>
      </c>
      <c r="I422" s="45" t="s">
        <v>33</v>
      </c>
      <c r="J422" s="45" t="s">
        <v>2093</v>
      </c>
      <c r="K422" s="45">
        <v>155.07066557107643</v>
      </c>
      <c r="L422" s="45">
        <v>103.97851239669421</v>
      </c>
      <c r="M422" s="46">
        <v>40869.25</v>
      </c>
      <c r="N422" s="46">
        <v>40871.25</v>
      </c>
      <c r="O422" s="45" t="s">
        <v>2044</v>
      </c>
      <c r="P422" s="45" t="s">
        <v>2060</v>
      </c>
    </row>
    <row r="423" spans="1:16" ht="12" customHeight="1" x14ac:dyDescent="0.2">
      <c r="A423" s="45">
        <v>159</v>
      </c>
      <c r="B423" s="45" t="s">
        <v>370</v>
      </c>
      <c r="C423" s="47" t="s">
        <v>371</v>
      </c>
      <c r="D423" s="45">
        <v>191200</v>
      </c>
      <c r="E423" s="45">
        <v>191222</v>
      </c>
      <c r="F423" s="45" t="s">
        <v>20</v>
      </c>
      <c r="G423" s="45">
        <v>1821</v>
      </c>
      <c r="H423" s="45" t="b">
        <v>1</v>
      </c>
      <c r="I423" s="45" t="s">
        <v>33</v>
      </c>
      <c r="J423" s="45" t="s">
        <v>2093</v>
      </c>
      <c r="K423" s="45">
        <v>100.01150627615063</v>
      </c>
      <c r="L423" s="45">
        <v>105.00933552992861</v>
      </c>
      <c r="M423" s="46">
        <v>43551.208333333328</v>
      </c>
      <c r="N423" s="46">
        <v>43569.208333333328</v>
      </c>
      <c r="O423" s="45" t="s">
        <v>2044</v>
      </c>
      <c r="P423" s="45" t="s">
        <v>2060</v>
      </c>
    </row>
    <row r="424" spans="1:16" ht="12" customHeight="1" x14ac:dyDescent="0.2">
      <c r="A424" s="45">
        <v>915</v>
      </c>
      <c r="B424" s="45" t="s">
        <v>1862</v>
      </c>
      <c r="C424" s="47" t="s">
        <v>1863</v>
      </c>
      <c r="D424" s="45">
        <v>125900</v>
      </c>
      <c r="E424" s="45">
        <v>195936</v>
      </c>
      <c r="F424" s="45" t="s">
        <v>20</v>
      </c>
      <c r="G424" s="45">
        <v>1866</v>
      </c>
      <c r="H424" s="45" t="b">
        <v>0</v>
      </c>
      <c r="I424" s="45" t="s">
        <v>269</v>
      </c>
      <c r="J424" s="45" t="s">
        <v>2093</v>
      </c>
      <c r="K424" s="45">
        <v>155.62827640984909</v>
      </c>
      <c r="L424" s="45">
        <v>105.0032154340836</v>
      </c>
      <c r="M424" s="46">
        <v>42976.208333333328</v>
      </c>
      <c r="N424" s="46">
        <v>42985.208333333328</v>
      </c>
      <c r="O424" s="45" t="s">
        <v>2036</v>
      </c>
      <c r="P424" s="45" t="s">
        <v>2065</v>
      </c>
    </row>
    <row r="425" spans="1:16" ht="12" customHeight="1" x14ac:dyDescent="0.2">
      <c r="A425" s="45">
        <v>272</v>
      </c>
      <c r="B425" s="45" t="s">
        <v>596</v>
      </c>
      <c r="C425" s="47" t="s">
        <v>597</v>
      </c>
      <c r="D425" s="45">
        <v>51100</v>
      </c>
      <c r="E425" s="45">
        <v>155349</v>
      </c>
      <c r="F425" s="45" t="s">
        <v>20</v>
      </c>
      <c r="G425" s="45">
        <v>1894</v>
      </c>
      <c r="H425" s="45" t="b">
        <v>1</v>
      </c>
      <c r="I425" s="45" t="s">
        <v>33</v>
      </c>
      <c r="J425" s="45" t="s">
        <v>2093</v>
      </c>
      <c r="K425" s="45">
        <v>304.0097847358121</v>
      </c>
      <c r="L425" s="45">
        <v>82.021647307286173</v>
      </c>
      <c r="M425" s="46">
        <v>43656.208333333328</v>
      </c>
      <c r="N425" s="46">
        <v>43681.208333333328</v>
      </c>
      <c r="O425" s="45" t="s">
        <v>2044</v>
      </c>
      <c r="P425" s="45" t="s">
        <v>2060</v>
      </c>
    </row>
    <row r="426" spans="1:16" ht="12" customHeight="1" x14ac:dyDescent="0.2">
      <c r="A426" s="45">
        <v>933</v>
      </c>
      <c r="B426" s="45" t="s">
        <v>1898</v>
      </c>
      <c r="C426" s="47" t="s">
        <v>1899</v>
      </c>
      <c r="D426" s="45">
        <v>73000</v>
      </c>
      <c r="E426" s="45">
        <v>175015</v>
      </c>
      <c r="F426" s="45" t="s">
        <v>20</v>
      </c>
      <c r="G426" s="45">
        <v>1902</v>
      </c>
      <c r="H426" s="45" t="b">
        <v>0</v>
      </c>
      <c r="I426" s="45" t="s">
        <v>33</v>
      </c>
      <c r="J426" s="45" t="s">
        <v>2093</v>
      </c>
      <c r="K426" s="45">
        <v>239.74657534246577</v>
      </c>
      <c r="L426" s="45">
        <v>92.016298633017882</v>
      </c>
      <c r="M426" s="46">
        <v>41372.208333333336</v>
      </c>
      <c r="N426" s="46">
        <v>41385.208333333336</v>
      </c>
      <c r="O426" s="45" t="s">
        <v>2044</v>
      </c>
      <c r="P426" s="45" t="s">
        <v>2060</v>
      </c>
    </row>
    <row r="427" spans="1:16" ht="12" customHeight="1" x14ac:dyDescent="0.2">
      <c r="A427" s="45">
        <v>104</v>
      </c>
      <c r="B427" s="45" t="s">
        <v>257</v>
      </c>
      <c r="C427" s="47" t="s">
        <v>258</v>
      </c>
      <c r="D427" s="45">
        <v>119200</v>
      </c>
      <c r="E427" s="45">
        <v>170623</v>
      </c>
      <c r="F427" s="45" t="s">
        <v>20</v>
      </c>
      <c r="G427" s="45">
        <v>1917</v>
      </c>
      <c r="H427" s="45" t="b">
        <v>0</v>
      </c>
      <c r="I427" s="45" t="s">
        <v>60</v>
      </c>
      <c r="J427" s="45" t="s">
        <v>2093</v>
      </c>
      <c r="K427" s="45">
        <v>143.14010067114094</v>
      </c>
      <c r="L427" s="45">
        <v>89.005216484089729</v>
      </c>
      <c r="M427" s="46">
        <v>42878.208333333328</v>
      </c>
      <c r="N427" s="46">
        <v>42879.208333333328</v>
      </c>
      <c r="O427" s="45" t="s">
        <v>2040</v>
      </c>
      <c r="P427" s="45" t="s">
        <v>2054</v>
      </c>
    </row>
    <row r="428" spans="1:16" ht="12" customHeight="1" x14ac:dyDescent="0.2">
      <c r="A428" s="45">
        <v>35</v>
      </c>
      <c r="B428" s="45" t="s">
        <v>113</v>
      </c>
      <c r="C428" s="47" t="s">
        <v>114</v>
      </c>
      <c r="D428" s="45">
        <v>125500</v>
      </c>
      <c r="E428" s="45">
        <v>188628</v>
      </c>
      <c r="F428" s="45" t="s">
        <v>20</v>
      </c>
      <c r="G428" s="45">
        <v>1965</v>
      </c>
      <c r="H428" s="45" t="b">
        <v>1</v>
      </c>
      <c r="I428" s="45" t="s">
        <v>53</v>
      </c>
      <c r="J428" s="45" t="s">
        <v>2093</v>
      </c>
      <c r="K428" s="45">
        <v>150.30119521912351</v>
      </c>
      <c r="L428" s="45">
        <v>95.993893129770996</v>
      </c>
      <c r="M428" s="46">
        <v>43484.25</v>
      </c>
      <c r="N428" s="46">
        <v>43526.25</v>
      </c>
      <c r="O428" s="45" t="s">
        <v>2036</v>
      </c>
      <c r="P428" s="45" t="s">
        <v>2050</v>
      </c>
    </row>
    <row r="429" spans="1:16" ht="12" customHeight="1" x14ac:dyDescent="0.2">
      <c r="A429" s="45">
        <v>197</v>
      </c>
      <c r="B429" s="45" t="s">
        <v>446</v>
      </c>
      <c r="C429" s="47" t="s">
        <v>447</v>
      </c>
      <c r="D429" s="45">
        <v>54700</v>
      </c>
      <c r="E429" s="45">
        <v>163118</v>
      </c>
      <c r="F429" s="45" t="s">
        <v>20</v>
      </c>
      <c r="G429" s="45">
        <v>1989</v>
      </c>
      <c r="H429" s="45" t="b">
        <v>0</v>
      </c>
      <c r="I429" s="45" t="s">
        <v>53</v>
      </c>
      <c r="J429" s="45" t="s">
        <v>2093</v>
      </c>
      <c r="K429" s="45">
        <v>298.20475319926874</v>
      </c>
      <c r="L429" s="45">
        <v>82.010055304172951</v>
      </c>
      <c r="M429" s="46">
        <v>42909.208333333328</v>
      </c>
      <c r="N429" s="46">
        <v>42923.208333333328</v>
      </c>
      <c r="O429" s="45" t="s">
        <v>2036</v>
      </c>
      <c r="P429" s="45" t="s">
        <v>2050</v>
      </c>
    </row>
    <row r="430" spans="1:16" ht="12" customHeight="1" x14ac:dyDescent="0.2">
      <c r="A430" s="45">
        <v>351</v>
      </c>
      <c r="B430" s="45" t="s">
        <v>754</v>
      </c>
      <c r="C430" s="47" t="s">
        <v>755</v>
      </c>
      <c r="D430" s="45">
        <v>74100</v>
      </c>
      <c r="E430" s="45">
        <v>94631</v>
      </c>
      <c r="F430" s="45" t="s">
        <v>20</v>
      </c>
      <c r="G430" s="45">
        <v>2013</v>
      </c>
      <c r="H430" s="45" t="b">
        <v>0</v>
      </c>
      <c r="I430" s="45" t="s">
        <v>23</v>
      </c>
      <c r="J430" s="45" t="s">
        <v>2093</v>
      </c>
      <c r="K430" s="45">
        <v>127.70715249662618</v>
      </c>
      <c r="L430" s="45">
        <v>47.009935419771487</v>
      </c>
      <c r="M430" s="46">
        <v>42240.208333333328</v>
      </c>
      <c r="N430" s="46">
        <v>42254.208333333328</v>
      </c>
      <c r="O430" s="45" t="s">
        <v>2040</v>
      </c>
      <c r="P430" s="45" t="s">
        <v>2062</v>
      </c>
    </row>
    <row r="431" spans="1:16" ht="12" customHeight="1" x14ac:dyDescent="0.2">
      <c r="A431" s="45">
        <v>703</v>
      </c>
      <c r="B431" s="45" t="s">
        <v>1444</v>
      </c>
      <c r="C431" s="47" t="s">
        <v>1445</v>
      </c>
      <c r="D431" s="45">
        <v>63400</v>
      </c>
      <c r="E431" s="45">
        <v>197728</v>
      </c>
      <c r="F431" s="45" t="s">
        <v>20</v>
      </c>
      <c r="G431" s="45">
        <v>2038</v>
      </c>
      <c r="H431" s="45" t="b">
        <v>1</v>
      </c>
      <c r="I431" s="45" t="s">
        <v>206</v>
      </c>
      <c r="J431" s="45" t="s">
        <v>2093</v>
      </c>
      <c r="K431" s="45">
        <v>311.87381703470032</v>
      </c>
      <c r="L431" s="45">
        <v>97.020608439646708</v>
      </c>
      <c r="M431" s="46">
        <v>41020.208333333336</v>
      </c>
      <c r="N431" s="46">
        <v>41037.208333333336</v>
      </c>
      <c r="O431" s="45" t="s">
        <v>2042</v>
      </c>
      <c r="P431" s="45" t="s">
        <v>2066</v>
      </c>
    </row>
    <row r="432" spans="1:16" ht="12" customHeight="1" x14ac:dyDescent="0.2">
      <c r="A432" s="45">
        <v>995</v>
      </c>
      <c r="B432" s="45" t="s">
        <v>2017</v>
      </c>
      <c r="C432" s="47" t="s">
        <v>2018</v>
      </c>
      <c r="D432" s="45">
        <v>97300</v>
      </c>
      <c r="E432" s="45">
        <v>153216</v>
      </c>
      <c r="F432" s="45" t="s">
        <v>20</v>
      </c>
      <c r="G432" s="45">
        <v>2043</v>
      </c>
      <c r="H432" s="45" t="b">
        <v>1</v>
      </c>
      <c r="I432" s="45" t="s">
        <v>17</v>
      </c>
      <c r="J432" s="45" t="s">
        <v>2093</v>
      </c>
      <c r="K432" s="45">
        <v>157.46762589928059</v>
      </c>
      <c r="L432" s="45">
        <v>74.995594713656388</v>
      </c>
      <c r="M432" s="46">
        <v>43408.208333333328</v>
      </c>
      <c r="N432" s="46">
        <v>43437.25</v>
      </c>
      <c r="O432" s="45" t="s">
        <v>2037</v>
      </c>
      <c r="P432" s="45" t="s">
        <v>2053</v>
      </c>
    </row>
    <row r="433" spans="1:16" ht="12" customHeight="1" x14ac:dyDescent="0.2">
      <c r="A433" s="45">
        <v>208</v>
      </c>
      <c r="B433" s="45" t="s">
        <v>468</v>
      </c>
      <c r="C433" s="47" t="s">
        <v>469</v>
      </c>
      <c r="D433" s="45">
        <v>196900</v>
      </c>
      <c r="E433" s="45">
        <v>199110</v>
      </c>
      <c r="F433" s="45" t="s">
        <v>20</v>
      </c>
      <c r="G433" s="45">
        <v>2053</v>
      </c>
      <c r="H433" s="45" t="b">
        <v>0</v>
      </c>
      <c r="I433" s="45" t="s">
        <v>42</v>
      </c>
      <c r="J433" s="45" t="s">
        <v>2093</v>
      </c>
      <c r="K433" s="45">
        <v>101.12239715591672</v>
      </c>
      <c r="L433" s="45">
        <v>96.984900146127615</v>
      </c>
      <c r="M433" s="46">
        <v>43048.25</v>
      </c>
      <c r="N433" s="46">
        <v>43072.25</v>
      </c>
      <c r="O433" s="45" t="s">
        <v>2036</v>
      </c>
      <c r="P433" s="45" t="s">
        <v>2049</v>
      </c>
    </row>
    <row r="434" spans="1:16" ht="12" customHeight="1" x14ac:dyDescent="0.2">
      <c r="A434" s="45">
        <v>461</v>
      </c>
      <c r="B434" s="45" t="s">
        <v>970</v>
      </c>
      <c r="C434" s="47" t="s">
        <v>971</v>
      </c>
      <c r="D434" s="45">
        <v>98800</v>
      </c>
      <c r="E434" s="45">
        <v>139354</v>
      </c>
      <c r="F434" s="45" t="s">
        <v>20</v>
      </c>
      <c r="G434" s="45">
        <v>2080</v>
      </c>
      <c r="H434" s="45" t="b">
        <v>0</v>
      </c>
      <c r="I434" s="45" t="s">
        <v>53</v>
      </c>
      <c r="J434" s="45" t="s">
        <v>2093</v>
      </c>
      <c r="K434" s="45">
        <v>141.04655870445345</v>
      </c>
      <c r="L434" s="45">
        <v>66.997115384615384</v>
      </c>
      <c r="M434" s="46">
        <v>41757.208333333336</v>
      </c>
      <c r="N434" s="46">
        <v>41777.208333333336</v>
      </c>
      <c r="O434" s="45" t="s">
        <v>2036</v>
      </c>
      <c r="P434" s="45" t="s">
        <v>2050</v>
      </c>
    </row>
    <row r="435" spans="1:16" ht="12" customHeight="1" x14ac:dyDescent="0.2">
      <c r="A435" s="45">
        <v>822</v>
      </c>
      <c r="B435" s="45" t="s">
        <v>1677</v>
      </c>
      <c r="C435" s="47" t="s">
        <v>1678</v>
      </c>
      <c r="D435" s="45">
        <v>54000</v>
      </c>
      <c r="E435" s="45">
        <v>188982</v>
      </c>
      <c r="F435" s="45" t="s">
        <v>20</v>
      </c>
      <c r="G435" s="45">
        <v>2100</v>
      </c>
      <c r="H435" s="45" t="b">
        <v>0</v>
      </c>
      <c r="I435" s="45" t="s">
        <v>23</v>
      </c>
      <c r="J435" s="45" t="s">
        <v>2093</v>
      </c>
      <c r="K435" s="45">
        <v>349.9666666666667</v>
      </c>
      <c r="L435" s="45">
        <v>89.991428571428571</v>
      </c>
      <c r="M435" s="46">
        <v>41698.25</v>
      </c>
      <c r="N435" s="46">
        <v>41715.208333333336</v>
      </c>
      <c r="O435" s="45" t="s">
        <v>2040</v>
      </c>
      <c r="P435" s="45" t="s">
        <v>2062</v>
      </c>
    </row>
    <row r="436" spans="1:16" ht="12" customHeight="1" x14ac:dyDescent="0.2">
      <c r="A436" s="45">
        <v>463</v>
      </c>
      <c r="B436" s="45" t="s">
        <v>974</v>
      </c>
      <c r="C436" s="47" t="s">
        <v>975</v>
      </c>
      <c r="D436" s="45">
        <v>134300</v>
      </c>
      <c r="E436" s="45">
        <v>145265</v>
      </c>
      <c r="F436" s="45" t="s">
        <v>20</v>
      </c>
      <c r="G436" s="45">
        <v>2105</v>
      </c>
      <c r="H436" s="45" t="b">
        <v>0</v>
      </c>
      <c r="I436" s="45" t="s">
        <v>71</v>
      </c>
      <c r="J436" s="45" t="s">
        <v>2093</v>
      </c>
      <c r="K436" s="45">
        <v>108.16455696202532</v>
      </c>
      <c r="L436" s="45">
        <v>69.009501187648453</v>
      </c>
      <c r="M436" s="46">
        <v>41639.25</v>
      </c>
      <c r="N436" s="46">
        <v>41643.25</v>
      </c>
      <c r="O436" s="45" t="s">
        <v>2036</v>
      </c>
      <c r="P436" s="45" t="s">
        <v>2047</v>
      </c>
    </row>
    <row r="437" spans="1:16" ht="12" customHeight="1" x14ac:dyDescent="0.2">
      <c r="A437" s="45">
        <v>180</v>
      </c>
      <c r="B437" s="45" t="s">
        <v>412</v>
      </c>
      <c r="C437" s="47" t="s">
        <v>413</v>
      </c>
      <c r="D437" s="45">
        <v>56000</v>
      </c>
      <c r="E437" s="45">
        <v>172736</v>
      </c>
      <c r="F437" s="45" t="s">
        <v>20</v>
      </c>
      <c r="G437" s="45">
        <v>2107</v>
      </c>
      <c r="H437" s="45" t="b">
        <v>0</v>
      </c>
      <c r="I437" s="45" t="s">
        <v>65</v>
      </c>
      <c r="J437" s="45" t="s">
        <v>2093</v>
      </c>
      <c r="K437" s="45">
        <v>308.45714285714286</v>
      </c>
      <c r="L437" s="45">
        <v>81.98196487897485</v>
      </c>
      <c r="M437" s="46">
        <v>40259.208333333336</v>
      </c>
      <c r="N437" s="46">
        <v>40264.208333333336</v>
      </c>
      <c r="O437" s="45" t="s">
        <v>2043</v>
      </c>
      <c r="P437" s="45" t="s">
        <v>2068</v>
      </c>
    </row>
    <row r="438" spans="1:16" ht="12" customHeight="1" x14ac:dyDescent="0.2">
      <c r="A438" s="45">
        <v>597</v>
      </c>
      <c r="B438" s="45" t="s">
        <v>1236</v>
      </c>
      <c r="C438" s="47" t="s">
        <v>1237</v>
      </c>
      <c r="D438" s="45">
        <v>73800</v>
      </c>
      <c r="E438" s="45">
        <v>148779</v>
      </c>
      <c r="F438" s="45" t="s">
        <v>20</v>
      </c>
      <c r="G438" s="45">
        <v>2188</v>
      </c>
      <c r="H438" s="45" t="b">
        <v>0</v>
      </c>
      <c r="I438" s="45" t="s">
        <v>33</v>
      </c>
      <c r="J438" s="45" t="s">
        <v>2093</v>
      </c>
      <c r="K438" s="45">
        <v>201.59756097560978</v>
      </c>
      <c r="L438" s="45">
        <v>67.997714808043881</v>
      </c>
      <c r="M438" s="46">
        <v>43786.25</v>
      </c>
      <c r="N438" s="46">
        <v>43804.25</v>
      </c>
      <c r="O438" s="45" t="s">
        <v>2044</v>
      </c>
      <c r="P438" s="45" t="s">
        <v>2060</v>
      </c>
    </row>
    <row r="439" spans="1:16" ht="12" customHeight="1" x14ac:dyDescent="0.2">
      <c r="A439" s="45">
        <v>533</v>
      </c>
      <c r="B439" s="45" t="s">
        <v>1111</v>
      </c>
      <c r="C439" s="47" t="s">
        <v>1112</v>
      </c>
      <c r="D439" s="45">
        <v>115600</v>
      </c>
      <c r="E439" s="45">
        <v>184086</v>
      </c>
      <c r="F439" s="45" t="s">
        <v>20</v>
      </c>
      <c r="G439" s="45">
        <v>2218</v>
      </c>
      <c r="H439" s="45" t="b">
        <v>0</v>
      </c>
      <c r="I439" s="45" t="s">
        <v>60</v>
      </c>
      <c r="J439" s="45" t="s">
        <v>2093</v>
      </c>
      <c r="K439" s="45">
        <v>159.24394463667818</v>
      </c>
      <c r="L439" s="45">
        <v>82.996393146979258</v>
      </c>
      <c r="M439" s="46">
        <v>41479.208333333336</v>
      </c>
      <c r="N439" s="46">
        <v>41515.208333333336</v>
      </c>
      <c r="O439" s="45" t="s">
        <v>2040</v>
      </c>
      <c r="P439" s="45" t="s">
        <v>2054</v>
      </c>
    </row>
    <row r="440" spans="1:16" ht="12" customHeight="1" x14ac:dyDescent="0.2">
      <c r="A440" s="45">
        <v>28</v>
      </c>
      <c r="B440" s="45" t="s">
        <v>94</v>
      </c>
      <c r="C440" s="47" t="s">
        <v>95</v>
      </c>
      <c r="D440" s="45">
        <v>130800</v>
      </c>
      <c r="E440" s="45">
        <v>137635</v>
      </c>
      <c r="F440" s="45" t="s">
        <v>20</v>
      </c>
      <c r="G440" s="45">
        <v>2220</v>
      </c>
      <c r="H440" s="45" t="b">
        <v>1</v>
      </c>
      <c r="I440" s="45" t="s">
        <v>33</v>
      </c>
      <c r="J440" s="45" t="s">
        <v>2093</v>
      </c>
      <c r="K440" s="45">
        <v>105.22553516819573</v>
      </c>
      <c r="L440" s="45">
        <v>61.997747747747745</v>
      </c>
      <c r="M440" s="46">
        <v>40218.25</v>
      </c>
      <c r="N440" s="46">
        <v>40241.25</v>
      </c>
      <c r="O440" s="45" t="s">
        <v>2044</v>
      </c>
      <c r="P440" s="45" t="s">
        <v>2060</v>
      </c>
    </row>
    <row r="441" spans="1:16" ht="12" customHeight="1" x14ac:dyDescent="0.2">
      <c r="A441" s="45">
        <v>607</v>
      </c>
      <c r="B441" s="45" t="s">
        <v>1256</v>
      </c>
      <c r="C441" s="47" t="s">
        <v>1257</v>
      </c>
      <c r="D441" s="45">
        <v>137600</v>
      </c>
      <c r="E441" s="45">
        <v>180667</v>
      </c>
      <c r="F441" s="45" t="s">
        <v>20</v>
      </c>
      <c r="G441" s="45">
        <v>2230</v>
      </c>
      <c r="H441" s="45" t="b">
        <v>0</v>
      </c>
      <c r="I441" s="45" t="s">
        <v>17</v>
      </c>
      <c r="J441" s="45" t="s">
        <v>2093</v>
      </c>
      <c r="K441" s="45">
        <v>131.29869186046511</v>
      </c>
      <c r="L441" s="45">
        <v>81.016591928251117</v>
      </c>
      <c r="M441" s="46">
        <v>41721.208333333336</v>
      </c>
      <c r="N441" s="46">
        <v>41723.208333333336</v>
      </c>
      <c r="O441" s="45" t="s">
        <v>2037</v>
      </c>
      <c r="P441" s="45" t="s">
        <v>2053</v>
      </c>
    </row>
    <row r="442" spans="1:16" ht="12" customHeight="1" x14ac:dyDescent="0.2">
      <c r="A442" s="45">
        <v>922</v>
      </c>
      <c r="B442" s="45" t="s">
        <v>1876</v>
      </c>
      <c r="C442" s="47" t="s">
        <v>1877</v>
      </c>
      <c r="D442" s="45">
        <v>51400</v>
      </c>
      <c r="E442" s="45">
        <v>90440</v>
      </c>
      <c r="F442" s="45" t="s">
        <v>20</v>
      </c>
      <c r="G442" s="45">
        <v>2261</v>
      </c>
      <c r="H442" s="45" t="b">
        <v>1</v>
      </c>
      <c r="I442" s="45" t="s">
        <v>319</v>
      </c>
      <c r="J442" s="45" t="s">
        <v>2093</v>
      </c>
      <c r="K442" s="45">
        <v>175.95330739299609</v>
      </c>
      <c r="L442" s="45">
        <v>40</v>
      </c>
      <c r="M442" s="46">
        <v>43443.25</v>
      </c>
      <c r="N442" s="46">
        <v>43452.25</v>
      </c>
      <c r="O442" s="45" t="s">
        <v>2040</v>
      </c>
      <c r="P442" s="45" t="s">
        <v>2070</v>
      </c>
    </row>
    <row r="443" spans="1:16" ht="12" customHeight="1" x14ac:dyDescent="0.2">
      <c r="A443" s="45">
        <v>635</v>
      </c>
      <c r="B443" s="45" t="s">
        <v>1312</v>
      </c>
      <c r="C443" s="47" t="s">
        <v>1313</v>
      </c>
      <c r="D443" s="45">
        <v>139000</v>
      </c>
      <c r="E443" s="45">
        <v>158590</v>
      </c>
      <c r="F443" s="45" t="s">
        <v>20</v>
      </c>
      <c r="G443" s="45">
        <v>2266</v>
      </c>
      <c r="H443" s="45" t="b">
        <v>0</v>
      </c>
      <c r="I443" s="45" t="s">
        <v>269</v>
      </c>
      <c r="J443" s="45" t="s">
        <v>2093</v>
      </c>
      <c r="K443" s="45">
        <v>114.09352517985612</v>
      </c>
      <c r="L443" s="45">
        <v>69.986760812003524</v>
      </c>
      <c r="M443" s="46">
        <v>41314.25</v>
      </c>
      <c r="N443" s="46">
        <v>41346.208333333336</v>
      </c>
      <c r="O443" s="45" t="s">
        <v>2036</v>
      </c>
      <c r="P443" s="45" t="s">
        <v>2065</v>
      </c>
    </row>
    <row r="444" spans="1:16" ht="12" customHeight="1" x14ac:dyDescent="0.2">
      <c r="A444" s="45">
        <v>335</v>
      </c>
      <c r="B444" s="45" t="s">
        <v>722</v>
      </c>
      <c r="C444" s="47" t="s">
        <v>723</v>
      </c>
      <c r="D444" s="45">
        <v>173800</v>
      </c>
      <c r="E444" s="45">
        <v>198628</v>
      </c>
      <c r="F444" s="45" t="s">
        <v>20</v>
      </c>
      <c r="G444" s="45">
        <v>2283</v>
      </c>
      <c r="H444" s="45" t="b">
        <v>0</v>
      </c>
      <c r="I444" s="45" t="s">
        <v>23</v>
      </c>
      <c r="J444" s="45" t="s">
        <v>2093</v>
      </c>
      <c r="K444" s="45">
        <v>114.28538550057536</v>
      </c>
      <c r="L444" s="45">
        <v>87.003066141042481</v>
      </c>
      <c r="M444" s="46">
        <v>43784.25</v>
      </c>
      <c r="N444" s="46">
        <v>43797.25</v>
      </c>
      <c r="O444" s="45" t="s">
        <v>2040</v>
      </c>
      <c r="P444" s="45" t="s">
        <v>2062</v>
      </c>
    </row>
    <row r="445" spans="1:16" ht="12" customHeight="1" x14ac:dyDescent="0.2">
      <c r="A445" s="45">
        <v>871</v>
      </c>
      <c r="B445" s="45" t="s">
        <v>1774</v>
      </c>
      <c r="C445" s="47" t="s">
        <v>1775</v>
      </c>
      <c r="D445" s="45">
        <v>71500</v>
      </c>
      <c r="E445" s="45">
        <v>194912</v>
      </c>
      <c r="F445" s="45" t="s">
        <v>20</v>
      </c>
      <c r="G445" s="45">
        <v>2320</v>
      </c>
      <c r="H445" s="45" t="b">
        <v>1</v>
      </c>
      <c r="I445" s="45" t="s">
        <v>33</v>
      </c>
      <c r="J445" s="45" t="s">
        <v>2093</v>
      </c>
      <c r="K445" s="45">
        <v>272.6041958041958</v>
      </c>
      <c r="L445" s="45">
        <v>84.013793103448279</v>
      </c>
      <c r="M445" s="46">
        <v>43040.208333333328</v>
      </c>
      <c r="N445" s="46">
        <v>43058.25</v>
      </c>
      <c r="O445" s="45" t="s">
        <v>2044</v>
      </c>
      <c r="P445" s="45" t="s">
        <v>2060</v>
      </c>
    </row>
    <row r="446" spans="1:16" ht="12" customHeight="1" x14ac:dyDescent="0.2">
      <c r="A446" s="45">
        <v>983</v>
      </c>
      <c r="B446" s="45" t="s">
        <v>1994</v>
      </c>
      <c r="C446" s="47" t="s">
        <v>1995</v>
      </c>
      <c r="D446" s="45">
        <v>129100</v>
      </c>
      <c r="E446" s="45">
        <v>188404</v>
      </c>
      <c r="F446" s="45" t="s">
        <v>20</v>
      </c>
      <c r="G446" s="45">
        <v>2326</v>
      </c>
      <c r="H446" s="45" t="b">
        <v>0</v>
      </c>
      <c r="I446" s="45" t="s">
        <v>42</v>
      </c>
      <c r="J446" s="45" t="s">
        <v>2093</v>
      </c>
      <c r="K446" s="45">
        <v>145.93648334624322</v>
      </c>
      <c r="L446" s="45">
        <v>80.999140154772135</v>
      </c>
      <c r="M446" s="46">
        <v>43681.208333333328</v>
      </c>
      <c r="N446" s="46">
        <v>43696.208333333328</v>
      </c>
      <c r="O446" s="45" t="s">
        <v>2036</v>
      </c>
      <c r="P446" s="45" t="s">
        <v>2049</v>
      </c>
    </row>
    <row r="447" spans="1:16" ht="12" customHeight="1" x14ac:dyDescent="0.2">
      <c r="A447" s="45">
        <v>96</v>
      </c>
      <c r="B447" s="45" t="s">
        <v>241</v>
      </c>
      <c r="C447" s="47" t="s">
        <v>242</v>
      </c>
      <c r="D447" s="45">
        <v>69700</v>
      </c>
      <c r="E447" s="45">
        <v>151513</v>
      </c>
      <c r="F447" s="45" t="s">
        <v>20</v>
      </c>
      <c r="G447" s="45">
        <v>2331</v>
      </c>
      <c r="H447" s="45" t="b">
        <v>0</v>
      </c>
      <c r="I447" s="45" t="s">
        <v>33</v>
      </c>
      <c r="J447" s="45" t="s">
        <v>2093</v>
      </c>
      <c r="K447" s="45">
        <v>217.37876614060258</v>
      </c>
      <c r="L447" s="45">
        <v>64.999141999141997</v>
      </c>
      <c r="M447" s="46">
        <v>40612.25</v>
      </c>
      <c r="N447" s="46">
        <v>40625.208333333336</v>
      </c>
      <c r="O447" s="45" t="s">
        <v>2044</v>
      </c>
      <c r="P447" s="45" t="s">
        <v>2060</v>
      </c>
    </row>
    <row r="448" spans="1:16" ht="12" customHeight="1" x14ac:dyDescent="0.2">
      <c r="A448" s="45">
        <v>487</v>
      </c>
      <c r="B448" s="45" t="s">
        <v>1021</v>
      </c>
      <c r="C448" s="47" t="s">
        <v>1022</v>
      </c>
      <c r="D448" s="45">
        <v>110300</v>
      </c>
      <c r="E448" s="45">
        <v>197024</v>
      </c>
      <c r="F448" s="45" t="s">
        <v>20</v>
      </c>
      <c r="G448" s="45">
        <v>2346</v>
      </c>
      <c r="H448" s="45" t="b">
        <v>0</v>
      </c>
      <c r="I448" s="45" t="s">
        <v>33</v>
      </c>
      <c r="J448" s="45" t="s">
        <v>2093</v>
      </c>
      <c r="K448" s="45">
        <v>178.62556663644605</v>
      </c>
      <c r="L448" s="45">
        <v>83.982949701619773</v>
      </c>
      <c r="M448" s="46">
        <v>42845.208333333328</v>
      </c>
      <c r="N448" s="46">
        <v>42878.208333333328</v>
      </c>
      <c r="O448" s="45" t="s">
        <v>2044</v>
      </c>
      <c r="P448" s="45" t="s">
        <v>2060</v>
      </c>
    </row>
    <row r="449" spans="1:16" ht="12" customHeight="1" x14ac:dyDescent="0.2">
      <c r="A449" s="45">
        <v>773</v>
      </c>
      <c r="B449" s="45" t="s">
        <v>1581</v>
      </c>
      <c r="C449" s="47" t="s">
        <v>1582</v>
      </c>
      <c r="D449" s="45">
        <v>53100</v>
      </c>
      <c r="E449" s="45">
        <v>101185</v>
      </c>
      <c r="F449" s="45" t="s">
        <v>20</v>
      </c>
      <c r="G449" s="45">
        <v>2353</v>
      </c>
      <c r="H449" s="45" t="b">
        <v>0</v>
      </c>
      <c r="I449" s="45" t="s">
        <v>33</v>
      </c>
      <c r="J449" s="45" t="s">
        <v>2093</v>
      </c>
      <c r="K449" s="45">
        <v>190.55555555555554</v>
      </c>
      <c r="L449" s="45">
        <v>43.00254993625159</v>
      </c>
      <c r="M449" s="46">
        <v>42838.208333333328</v>
      </c>
      <c r="N449" s="46">
        <v>42848.208333333328</v>
      </c>
      <c r="O449" s="45" t="s">
        <v>2044</v>
      </c>
      <c r="P449" s="45" t="s">
        <v>2060</v>
      </c>
    </row>
    <row r="450" spans="1:16" ht="12" customHeight="1" x14ac:dyDescent="0.2">
      <c r="A450" s="45">
        <v>598</v>
      </c>
      <c r="B450" s="45" t="s">
        <v>1238</v>
      </c>
      <c r="C450" s="47" t="s">
        <v>1239</v>
      </c>
      <c r="D450" s="45">
        <v>108500</v>
      </c>
      <c r="E450" s="45">
        <v>175868</v>
      </c>
      <c r="F450" s="45" t="s">
        <v>20</v>
      </c>
      <c r="G450" s="45">
        <v>2409</v>
      </c>
      <c r="H450" s="45" t="b">
        <v>0</v>
      </c>
      <c r="I450" s="45" t="s">
        <v>23</v>
      </c>
      <c r="J450" s="45" t="s">
        <v>2093</v>
      </c>
      <c r="K450" s="45">
        <v>162.09032258064516</v>
      </c>
      <c r="L450" s="45">
        <v>73.004566210045667</v>
      </c>
      <c r="M450" s="46">
        <v>40344.208333333336</v>
      </c>
      <c r="N450" s="46">
        <v>40373.208333333336</v>
      </c>
      <c r="O450" s="45" t="s">
        <v>2040</v>
      </c>
      <c r="P450" s="45" t="s">
        <v>2062</v>
      </c>
    </row>
    <row r="451" spans="1:16" ht="12" customHeight="1" x14ac:dyDescent="0.2">
      <c r="A451" s="45">
        <v>880</v>
      </c>
      <c r="B451" s="45" t="s">
        <v>1792</v>
      </c>
      <c r="C451" s="47" t="s">
        <v>1793</v>
      </c>
      <c r="D451" s="45">
        <v>84500</v>
      </c>
      <c r="E451" s="45">
        <v>193101</v>
      </c>
      <c r="F451" s="45" t="s">
        <v>20</v>
      </c>
      <c r="G451" s="45">
        <v>2414</v>
      </c>
      <c r="H451" s="45" t="b">
        <v>0</v>
      </c>
      <c r="I451" s="45" t="s">
        <v>50</v>
      </c>
      <c r="J451" s="45" t="s">
        <v>2093</v>
      </c>
      <c r="K451" s="45">
        <v>228.52189349112427</v>
      </c>
      <c r="L451" s="45">
        <v>79.992129246064621</v>
      </c>
      <c r="M451" s="46">
        <v>43667.208333333328</v>
      </c>
      <c r="N451" s="46">
        <v>43669.208333333328</v>
      </c>
      <c r="O451" s="45" t="s">
        <v>2040</v>
      </c>
      <c r="P451" s="45" t="s">
        <v>2051</v>
      </c>
    </row>
    <row r="452" spans="1:16" ht="12" customHeight="1" x14ac:dyDescent="0.2">
      <c r="A452" s="45">
        <v>464</v>
      </c>
      <c r="B452" s="45" t="s">
        <v>976</v>
      </c>
      <c r="C452" s="47" t="s">
        <v>977</v>
      </c>
      <c r="D452" s="45">
        <v>71200</v>
      </c>
      <c r="E452" s="45">
        <v>95020</v>
      </c>
      <c r="F452" s="45" t="s">
        <v>20</v>
      </c>
      <c r="G452" s="45">
        <v>2436</v>
      </c>
      <c r="H452" s="45" t="b">
        <v>0</v>
      </c>
      <c r="I452" s="45" t="s">
        <v>33</v>
      </c>
      <c r="J452" s="45" t="s">
        <v>2093</v>
      </c>
      <c r="K452" s="45">
        <v>133.45505617977528</v>
      </c>
      <c r="L452" s="45">
        <v>39.006568144499177</v>
      </c>
      <c r="M452" s="46">
        <v>43142.25</v>
      </c>
      <c r="N452" s="46">
        <v>43156.25</v>
      </c>
      <c r="O452" s="45" t="s">
        <v>2044</v>
      </c>
      <c r="P452" s="45" t="s">
        <v>2060</v>
      </c>
    </row>
    <row r="453" spans="1:16" ht="12" customHeight="1" x14ac:dyDescent="0.2">
      <c r="A453" s="45">
        <v>328</v>
      </c>
      <c r="B453" s="45" t="s">
        <v>708</v>
      </c>
      <c r="C453" s="47" t="s">
        <v>709</v>
      </c>
      <c r="D453" s="45">
        <v>98700</v>
      </c>
      <c r="E453" s="45">
        <v>131826</v>
      </c>
      <c r="F453" s="45" t="s">
        <v>20</v>
      </c>
      <c r="G453" s="45">
        <v>2441</v>
      </c>
      <c r="H453" s="45" t="b">
        <v>0</v>
      </c>
      <c r="I453" s="45" t="s">
        <v>23</v>
      </c>
      <c r="J453" s="45" t="s">
        <v>2093</v>
      </c>
      <c r="K453" s="45">
        <v>133.56231003039514</v>
      </c>
      <c r="L453" s="45">
        <v>54.004916018025398</v>
      </c>
      <c r="M453" s="46">
        <v>43434.25</v>
      </c>
      <c r="N453" s="46">
        <v>43445.25</v>
      </c>
      <c r="O453" s="45" t="s">
        <v>2040</v>
      </c>
      <c r="P453" s="45" t="s">
        <v>2062</v>
      </c>
    </row>
    <row r="454" spans="1:16" ht="12" customHeight="1" x14ac:dyDescent="0.2">
      <c r="A454" s="45">
        <v>131</v>
      </c>
      <c r="B454" s="45" t="s">
        <v>313</v>
      </c>
      <c r="C454" s="47" t="s">
        <v>314</v>
      </c>
      <c r="D454" s="45">
        <v>164700</v>
      </c>
      <c r="E454" s="45">
        <v>166116</v>
      </c>
      <c r="F454" s="45" t="s">
        <v>20</v>
      </c>
      <c r="G454" s="45">
        <v>2443</v>
      </c>
      <c r="H454" s="45" t="b">
        <v>0</v>
      </c>
      <c r="I454" s="45" t="s">
        <v>28</v>
      </c>
      <c r="J454" s="45" t="s">
        <v>2093</v>
      </c>
      <c r="K454" s="45">
        <v>100.85974499089254</v>
      </c>
      <c r="L454" s="45">
        <v>67.996725337699544</v>
      </c>
      <c r="M454" s="46">
        <v>41607.25</v>
      </c>
      <c r="N454" s="46">
        <v>41620.25</v>
      </c>
      <c r="O454" s="45" t="s">
        <v>2043</v>
      </c>
      <c r="P454" s="45" t="s">
        <v>2069</v>
      </c>
    </row>
    <row r="455" spans="1:16" ht="12" customHeight="1" x14ac:dyDescent="0.2">
      <c r="A455" s="45">
        <v>491</v>
      </c>
      <c r="B455" s="45" t="s">
        <v>1030</v>
      </c>
      <c r="C455" s="47" t="s">
        <v>1031</v>
      </c>
      <c r="D455" s="45">
        <v>56800</v>
      </c>
      <c r="E455" s="45">
        <v>173437</v>
      </c>
      <c r="F455" s="45" t="s">
        <v>20</v>
      </c>
      <c r="G455" s="45">
        <v>2443</v>
      </c>
      <c r="H455" s="45" t="b">
        <v>1</v>
      </c>
      <c r="I455" s="45" t="s">
        <v>17</v>
      </c>
      <c r="J455" s="45" t="s">
        <v>2093</v>
      </c>
      <c r="K455" s="45">
        <v>305.34683098591546</v>
      </c>
      <c r="L455" s="45">
        <v>70.993450675399103</v>
      </c>
      <c r="M455" s="46">
        <v>41456.208333333336</v>
      </c>
      <c r="N455" s="46">
        <v>41482.208333333336</v>
      </c>
      <c r="O455" s="45" t="s">
        <v>2037</v>
      </c>
      <c r="P455" s="45" t="s">
        <v>2053</v>
      </c>
    </row>
    <row r="456" spans="1:16" ht="12" customHeight="1" x14ac:dyDescent="0.2">
      <c r="A456" s="45">
        <v>228</v>
      </c>
      <c r="B456" s="45" t="s">
        <v>508</v>
      </c>
      <c r="C456" s="47" t="s">
        <v>509</v>
      </c>
      <c r="D456" s="45">
        <v>137900</v>
      </c>
      <c r="E456" s="45">
        <v>165352</v>
      </c>
      <c r="F456" s="45" t="s">
        <v>20</v>
      </c>
      <c r="G456" s="45">
        <v>2468</v>
      </c>
      <c r="H456" s="45" t="b">
        <v>0</v>
      </c>
      <c r="I456" s="45" t="s">
        <v>71</v>
      </c>
      <c r="J456" s="45" t="s">
        <v>2093</v>
      </c>
      <c r="K456" s="45">
        <v>119.90717911530093</v>
      </c>
      <c r="L456" s="45">
        <v>66.998379254457049</v>
      </c>
      <c r="M456" s="46">
        <v>42613.208333333328</v>
      </c>
      <c r="N456" s="46">
        <v>42638.208333333328</v>
      </c>
      <c r="O456" s="45" t="s">
        <v>2036</v>
      </c>
      <c r="P456" s="45" t="s">
        <v>2047</v>
      </c>
    </row>
    <row r="457" spans="1:16" ht="12" customHeight="1" x14ac:dyDescent="0.2">
      <c r="A457" s="45">
        <v>70</v>
      </c>
      <c r="B457" s="45" t="s">
        <v>188</v>
      </c>
      <c r="C457" s="47" t="s">
        <v>189</v>
      </c>
      <c r="D457" s="45">
        <v>128000</v>
      </c>
      <c r="E457" s="45">
        <v>158389</v>
      </c>
      <c r="F457" s="45" t="s">
        <v>20</v>
      </c>
      <c r="G457" s="45">
        <v>2475</v>
      </c>
      <c r="H457" s="45" t="b">
        <v>1</v>
      </c>
      <c r="I457" s="45" t="s">
        <v>33</v>
      </c>
      <c r="J457" s="45" t="s">
        <v>2093</v>
      </c>
      <c r="K457" s="45">
        <v>123.74140625000001</v>
      </c>
      <c r="L457" s="45">
        <v>63.995555555555555</v>
      </c>
      <c r="M457" s="46">
        <v>40484.208333333336</v>
      </c>
      <c r="N457" s="46">
        <v>40533.25</v>
      </c>
      <c r="O457" s="45" t="s">
        <v>2044</v>
      </c>
      <c r="P457" s="45" t="s">
        <v>2060</v>
      </c>
    </row>
    <row r="458" spans="1:16" ht="12" customHeight="1" x14ac:dyDescent="0.2">
      <c r="A458" s="45">
        <v>817</v>
      </c>
      <c r="B458" s="45" t="s">
        <v>1668</v>
      </c>
      <c r="C458" s="47" t="s">
        <v>1669</v>
      </c>
      <c r="D458" s="45">
        <v>51300</v>
      </c>
      <c r="E458" s="45">
        <v>189192</v>
      </c>
      <c r="F458" s="45" t="s">
        <v>20</v>
      </c>
      <c r="G458" s="45">
        <v>2489</v>
      </c>
      <c r="H458" s="45" t="b">
        <v>1</v>
      </c>
      <c r="I458" s="45" t="s">
        <v>68</v>
      </c>
      <c r="J458" s="45" t="s">
        <v>2093</v>
      </c>
      <c r="K458" s="45">
        <v>368.79532163742692</v>
      </c>
      <c r="L458" s="45">
        <v>76.011249497790274</v>
      </c>
      <c r="M458" s="46">
        <v>43589.208333333328</v>
      </c>
      <c r="N458" s="46">
        <v>43617.208333333328</v>
      </c>
      <c r="O458" s="45" t="s">
        <v>2042</v>
      </c>
      <c r="P458" s="45" t="s">
        <v>2058</v>
      </c>
    </row>
    <row r="459" spans="1:16" ht="12" customHeight="1" x14ac:dyDescent="0.2">
      <c r="A459" s="45">
        <v>165</v>
      </c>
      <c r="B459" s="45" t="s">
        <v>382</v>
      </c>
      <c r="C459" s="47" t="s">
        <v>383</v>
      </c>
      <c r="D459" s="45">
        <v>90400</v>
      </c>
      <c r="E459" s="45">
        <v>110279</v>
      </c>
      <c r="F459" s="45" t="s">
        <v>20</v>
      </c>
      <c r="G459" s="45">
        <v>2506</v>
      </c>
      <c r="H459" s="45" t="b">
        <v>0</v>
      </c>
      <c r="I459" s="45" t="s">
        <v>28</v>
      </c>
      <c r="J459" s="45" t="s">
        <v>2093</v>
      </c>
      <c r="K459" s="45">
        <v>121.99004424778761</v>
      </c>
      <c r="L459" s="45">
        <v>44.005985634477256</v>
      </c>
      <c r="M459" s="46">
        <v>42948.208333333328</v>
      </c>
      <c r="N459" s="46">
        <v>42980.208333333328</v>
      </c>
      <c r="O459" s="45" t="s">
        <v>2043</v>
      </c>
      <c r="P459" s="45" t="s">
        <v>2069</v>
      </c>
    </row>
    <row r="460" spans="1:16" ht="12" customHeight="1" x14ac:dyDescent="0.2">
      <c r="A460" s="45">
        <v>427</v>
      </c>
      <c r="B460" s="45" t="s">
        <v>903</v>
      </c>
      <c r="C460" s="47" t="s">
        <v>904</v>
      </c>
      <c r="D460" s="45">
        <v>174500</v>
      </c>
      <c r="E460" s="45">
        <v>197018</v>
      </c>
      <c r="F460" s="45" t="s">
        <v>20</v>
      </c>
      <c r="G460" s="45">
        <v>2526</v>
      </c>
      <c r="H460" s="45" t="b">
        <v>1</v>
      </c>
      <c r="I460" s="45" t="s">
        <v>33</v>
      </c>
      <c r="J460" s="45" t="s">
        <v>2093</v>
      </c>
      <c r="K460" s="45">
        <v>112.90429799426933</v>
      </c>
      <c r="L460" s="45">
        <v>77.996041171813147</v>
      </c>
      <c r="M460" s="46">
        <v>41895.208333333336</v>
      </c>
      <c r="N460" s="46">
        <v>41927.208333333336</v>
      </c>
      <c r="O460" s="45" t="s">
        <v>2044</v>
      </c>
      <c r="P460" s="45" t="s">
        <v>2060</v>
      </c>
    </row>
    <row r="461" spans="1:16" ht="12" customHeight="1" x14ac:dyDescent="0.2">
      <c r="A461" s="45">
        <v>229</v>
      </c>
      <c r="B461" s="45" t="s">
        <v>510</v>
      </c>
      <c r="C461" s="47" t="s">
        <v>511</v>
      </c>
      <c r="D461" s="45">
        <v>85600</v>
      </c>
      <c r="E461" s="45">
        <v>165798</v>
      </c>
      <c r="F461" s="45" t="s">
        <v>20</v>
      </c>
      <c r="G461" s="45">
        <v>2551</v>
      </c>
      <c r="H461" s="45" t="b">
        <v>1</v>
      </c>
      <c r="I461" s="45" t="s">
        <v>292</v>
      </c>
      <c r="J461" s="45" t="s">
        <v>2093</v>
      </c>
      <c r="K461" s="45">
        <v>193.68925233644859</v>
      </c>
      <c r="L461" s="45">
        <v>64.99333594668758</v>
      </c>
      <c r="M461" s="46">
        <v>42887.208333333328</v>
      </c>
      <c r="N461" s="46">
        <v>42935.208333333328</v>
      </c>
      <c r="O461" s="45" t="s">
        <v>2038</v>
      </c>
      <c r="P461" s="45" t="s">
        <v>2057</v>
      </c>
    </row>
    <row r="462" spans="1:16" ht="12" customHeight="1" x14ac:dyDescent="0.2">
      <c r="A462" s="45">
        <v>854</v>
      </c>
      <c r="B462" s="45" t="s">
        <v>1741</v>
      </c>
      <c r="C462" s="47" t="s">
        <v>1742</v>
      </c>
      <c r="D462" s="45">
        <v>171000</v>
      </c>
      <c r="E462" s="45">
        <v>194309</v>
      </c>
      <c r="F462" s="45" t="s">
        <v>20</v>
      </c>
      <c r="G462" s="45">
        <v>2662</v>
      </c>
      <c r="H462" s="45" t="b">
        <v>0</v>
      </c>
      <c r="I462" s="45" t="s">
        <v>119</v>
      </c>
      <c r="J462" s="45" t="s">
        <v>2093</v>
      </c>
      <c r="K462" s="45">
        <v>113.63099415204678</v>
      </c>
      <c r="L462" s="45">
        <v>72.993613824192337</v>
      </c>
      <c r="M462" s="46">
        <v>43787.25</v>
      </c>
      <c r="N462" s="46">
        <v>43814.25</v>
      </c>
      <c r="O462" s="45" t="s">
        <v>2042</v>
      </c>
      <c r="P462" s="45" t="s">
        <v>2052</v>
      </c>
    </row>
    <row r="463" spans="1:16" ht="12" customHeight="1" x14ac:dyDescent="0.2">
      <c r="A463" s="45">
        <v>24</v>
      </c>
      <c r="B463" s="45" t="s">
        <v>85</v>
      </c>
      <c r="C463" s="47" t="s">
        <v>86</v>
      </c>
      <c r="D463" s="45">
        <v>92400</v>
      </c>
      <c r="E463" s="45">
        <v>104257</v>
      </c>
      <c r="F463" s="45" t="s">
        <v>20</v>
      </c>
      <c r="G463" s="45">
        <v>2673</v>
      </c>
      <c r="H463" s="45" t="b">
        <v>0</v>
      </c>
      <c r="I463" s="45" t="s">
        <v>65</v>
      </c>
      <c r="J463" s="45" t="s">
        <v>2093</v>
      </c>
      <c r="K463" s="45">
        <v>112.83225108225108</v>
      </c>
      <c r="L463" s="45">
        <v>39.003741114852225</v>
      </c>
      <c r="M463" s="46">
        <v>41811.208333333336</v>
      </c>
      <c r="N463" s="46">
        <v>41813.208333333336</v>
      </c>
      <c r="O463" s="45" t="s">
        <v>2043</v>
      </c>
      <c r="P463" s="45" t="s">
        <v>2068</v>
      </c>
    </row>
    <row r="464" spans="1:16" ht="12" customHeight="1" x14ac:dyDescent="0.2">
      <c r="A464" s="45">
        <v>623</v>
      </c>
      <c r="B464" s="45" t="s">
        <v>1288</v>
      </c>
      <c r="C464" s="47" t="s">
        <v>1289</v>
      </c>
      <c r="D464" s="45">
        <v>94300</v>
      </c>
      <c r="E464" s="45">
        <v>150806</v>
      </c>
      <c r="F464" s="45" t="s">
        <v>20</v>
      </c>
      <c r="G464" s="45">
        <v>2693</v>
      </c>
      <c r="H464" s="45" t="b">
        <v>0</v>
      </c>
      <c r="I464" s="45" t="s">
        <v>33</v>
      </c>
      <c r="J464" s="45" t="s">
        <v>2093</v>
      </c>
      <c r="K464" s="45">
        <v>159.92152704135739</v>
      </c>
      <c r="L464" s="45">
        <v>55.999257333828446</v>
      </c>
      <c r="M464" s="46">
        <v>42201.208333333328</v>
      </c>
      <c r="N464" s="46">
        <v>42206.208333333328</v>
      </c>
      <c r="O464" s="45" t="s">
        <v>2044</v>
      </c>
      <c r="P464" s="45" t="s">
        <v>2060</v>
      </c>
    </row>
    <row r="465" spans="1:16" ht="12" customHeight="1" x14ac:dyDescent="0.2">
      <c r="A465" s="45">
        <v>478</v>
      </c>
      <c r="B465" s="45" t="s">
        <v>1003</v>
      </c>
      <c r="C465" s="47" t="s">
        <v>1004</v>
      </c>
      <c r="D465" s="45">
        <v>68800</v>
      </c>
      <c r="E465" s="45">
        <v>162603</v>
      </c>
      <c r="F465" s="45" t="s">
        <v>20</v>
      </c>
      <c r="G465" s="45">
        <v>2756</v>
      </c>
      <c r="H465" s="45" t="b">
        <v>0</v>
      </c>
      <c r="I465" s="45" t="s">
        <v>65</v>
      </c>
      <c r="J465" s="45" t="s">
        <v>2093</v>
      </c>
      <c r="K465" s="45">
        <v>236.34156976744185</v>
      </c>
      <c r="L465" s="45">
        <v>58.999637155297535</v>
      </c>
      <c r="M465" s="46">
        <v>42072.208333333328</v>
      </c>
      <c r="N465" s="46">
        <v>42084.208333333328</v>
      </c>
      <c r="O465" s="45" t="s">
        <v>2043</v>
      </c>
      <c r="P465" s="45" t="s">
        <v>2068</v>
      </c>
    </row>
    <row r="466" spans="1:16" ht="12" customHeight="1" x14ac:dyDescent="0.2">
      <c r="A466" s="45">
        <v>267</v>
      </c>
      <c r="B466" s="45" t="s">
        <v>586</v>
      </c>
      <c r="C466" s="47" t="s">
        <v>587</v>
      </c>
      <c r="D466" s="45">
        <v>61600</v>
      </c>
      <c r="E466" s="45">
        <v>143910</v>
      </c>
      <c r="F466" s="45" t="s">
        <v>20</v>
      </c>
      <c r="G466" s="45">
        <v>2768</v>
      </c>
      <c r="H466" s="45" t="b">
        <v>0</v>
      </c>
      <c r="I466" s="45" t="s">
        <v>33</v>
      </c>
      <c r="J466" s="45" t="s">
        <v>2093</v>
      </c>
      <c r="K466" s="45">
        <v>233.62012987012989</v>
      </c>
      <c r="L466" s="45">
        <v>51.990606936416185</v>
      </c>
      <c r="M466" s="46">
        <v>41206.208333333336</v>
      </c>
      <c r="N466" s="46">
        <v>41222.25</v>
      </c>
      <c r="O466" s="45" t="s">
        <v>2044</v>
      </c>
      <c r="P466" s="45" t="s">
        <v>2060</v>
      </c>
    </row>
    <row r="467" spans="1:16" ht="12" customHeight="1" x14ac:dyDescent="0.2">
      <c r="A467" s="45">
        <v>812</v>
      </c>
      <c r="B467" s="45" t="s">
        <v>1658</v>
      </c>
      <c r="C467" s="47" t="s">
        <v>1659</v>
      </c>
      <c r="D467" s="45">
        <v>59700</v>
      </c>
      <c r="E467" s="45">
        <v>134640</v>
      </c>
      <c r="F467" s="45" t="s">
        <v>20</v>
      </c>
      <c r="G467" s="45">
        <v>2805</v>
      </c>
      <c r="H467" s="45" t="b">
        <v>0</v>
      </c>
      <c r="I467" s="45" t="s">
        <v>68</v>
      </c>
      <c r="J467" s="45" t="s">
        <v>2093</v>
      </c>
      <c r="K467" s="45">
        <v>225.52763819095478</v>
      </c>
      <c r="L467" s="45">
        <v>48</v>
      </c>
      <c r="M467" s="46">
        <v>43206.208333333328</v>
      </c>
      <c r="N467" s="46">
        <v>43211.208333333328</v>
      </c>
      <c r="O467" s="45" t="s">
        <v>2042</v>
      </c>
      <c r="P467" s="45" t="s">
        <v>2058</v>
      </c>
    </row>
    <row r="468" spans="1:16" ht="12" customHeight="1" x14ac:dyDescent="0.2">
      <c r="A468" s="45">
        <v>604</v>
      </c>
      <c r="B468" s="45" t="s">
        <v>1250</v>
      </c>
      <c r="C468" s="47" t="s">
        <v>1251</v>
      </c>
      <c r="D468" s="45">
        <v>88700</v>
      </c>
      <c r="E468" s="45">
        <v>151438</v>
      </c>
      <c r="F468" s="45" t="s">
        <v>20</v>
      </c>
      <c r="G468" s="45">
        <v>2857</v>
      </c>
      <c r="H468" s="45" t="b">
        <v>0</v>
      </c>
      <c r="I468" s="45" t="s">
        <v>33</v>
      </c>
      <c r="J468" s="45" t="s">
        <v>2093</v>
      </c>
      <c r="K468" s="45">
        <v>170.73055242390078</v>
      </c>
      <c r="L468" s="45">
        <v>53.005950297514879</v>
      </c>
      <c r="M468" s="46">
        <v>40565.25</v>
      </c>
      <c r="N468" s="46">
        <v>40586.25</v>
      </c>
      <c r="O468" s="45" t="s">
        <v>2044</v>
      </c>
      <c r="P468" s="45" t="s">
        <v>2060</v>
      </c>
    </row>
    <row r="469" spans="1:16" ht="12" customHeight="1" x14ac:dyDescent="0.2">
      <c r="A469" s="45">
        <v>360</v>
      </c>
      <c r="B469" s="45" t="s">
        <v>772</v>
      </c>
      <c r="C469" s="47" t="s">
        <v>773</v>
      </c>
      <c r="D469" s="45">
        <v>59700</v>
      </c>
      <c r="E469" s="45">
        <v>135132</v>
      </c>
      <c r="F469" s="45" t="s">
        <v>20</v>
      </c>
      <c r="G469" s="45">
        <v>2875</v>
      </c>
      <c r="H469" s="45" t="b">
        <v>1</v>
      </c>
      <c r="I469" s="45" t="s">
        <v>33</v>
      </c>
      <c r="J469" s="45" t="s">
        <v>2093</v>
      </c>
      <c r="K469" s="45">
        <v>226.35175879396985</v>
      </c>
      <c r="L469" s="45">
        <v>47.002434782608695</v>
      </c>
      <c r="M469" s="46">
        <v>40544.25</v>
      </c>
      <c r="N469" s="46">
        <v>40558.25</v>
      </c>
      <c r="O469" s="45" t="s">
        <v>2044</v>
      </c>
      <c r="P469" s="45" t="s">
        <v>2060</v>
      </c>
    </row>
    <row r="470" spans="1:16" ht="12" customHeight="1" x14ac:dyDescent="0.2">
      <c r="A470" s="45">
        <v>548</v>
      </c>
      <c r="B470" s="45" t="s">
        <v>1141</v>
      </c>
      <c r="C470" s="47" t="s">
        <v>1142</v>
      </c>
      <c r="D470" s="45">
        <v>66100</v>
      </c>
      <c r="E470" s="45">
        <v>179074</v>
      </c>
      <c r="F470" s="45" t="s">
        <v>20</v>
      </c>
      <c r="G470" s="45">
        <v>2985</v>
      </c>
      <c r="H470" s="45" t="b">
        <v>0</v>
      </c>
      <c r="I470" s="45" t="s">
        <v>33</v>
      </c>
      <c r="J470" s="45" t="s">
        <v>2093</v>
      </c>
      <c r="K470" s="45">
        <v>270.91376701966715</v>
      </c>
      <c r="L470" s="45">
        <v>59.991289782244557</v>
      </c>
      <c r="M470" s="46">
        <v>42461.208333333328</v>
      </c>
      <c r="N470" s="46">
        <v>42474.208333333328</v>
      </c>
      <c r="O470" s="45" t="s">
        <v>2044</v>
      </c>
      <c r="P470" s="45" t="s">
        <v>2060</v>
      </c>
    </row>
    <row r="471" spans="1:16" ht="12" customHeight="1" x14ac:dyDescent="0.2">
      <c r="A471" s="45">
        <v>393</v>
      </c>
      <c r="B471" s="45" t="s">
        <v>838</v>
      </c>
      <c r="C471" s="47" t="s">
        <v>839</v>
      </c>
      <c r="D471" s="45">
        <v>62800</v>
      </c>
      <c r="E471" s="45">
        <v>143788</v>
      </c>
      <c r="F471" s="45" t="s">
        <v>20</v>
      </c>
      <c r="G471" s="45">
        <v>3059</v>
      </c>
      <c r="H471" s="45" t="b">
        <v>0</v>
      </c>
      <c r="I471" s="45" t="s">
        <v>159</v>
      </c>
      <c r="J471" s="45" t="s">
        <v>2093</v>
      </c>
      <c r="K471" s="45">
        <v>228.96178343949046</v>
      </c>
      <c r="L471" s="45">
        <v>47.004903563255965</v>
      </c>
      <c r="M471" s="46">
        <v>42933.208333333328</v>
      </c>
      <c r="N471" s="46">
        <v>42934.208333333328</v>
      </c>
      <c r="O471" s="45" t="s">
        <v>2040</v>
      </c>
      <c r="P471" s="45" t="s">
        <v>2055</v>
      </c>
    </row>
    <row r="472" spans="1:16" ht="12" customHeight="1" x14ac:dyDescent="0.2">
      <c r="A472" s="45">
        <v>631</v>
      </c>
      <c r="B472" s="45" t="s">
        <v>1304</v>
      </c>
      <c r="C472" s="47" t="s">
        <v>1305</v>
      </c>
      <c r="D472" s="45">
        <v>59200</v>
      </c>
      <c r="E472" s="45">
        <v>183756</v>
      </c>
      <c r="F472" s="45" t="s">
        <v>20</v>
      </c>
      <c r="G472" s="45">
        <v>3063</v>
      </c>
      <c r="H472" s="45" t="b">
        <v>0</v>
      </c>
      <c r="I472" s="45" t="s">
        <v>33</v>
      </c>
      <c r="J472" s="45" t="s">
        <v>2093</v>
      </c>
      <c r="K472" s="45">
        <v>310.39864864864865</v>
      </c>
      <c r="L472" s="45">
        <v>59.992164544564154</v>
      </c>
      <c r="M472" s="46">
        <v>43550.208333333328</v>
      </c>
      <c r="N472" s="46">
        <v>43554.208333333328</v>
      </c>
      <c r="O472" s="45" t="s">
        <v>2044</v>
      </c>
      <c r="P472" s="45" t="s">
        <v>2060</v>
      </c>
    </row>
    <row r="473" spans="1:16" ht="12" customHeight="1" x14ac:dyDescent="0.2">
      <c r="A473" s="45">
        <v>440</v>
      </c>
      <c r="B473" s="45" t="s">
        <v>929</v>
      </c>
      <c r="C473" s="47" t="s">
        <v>930</v>
      </c>
      <c r="D473" s="45">
        <v>102500</v>
      </c>
      <c r="E473" s="45">
        <v>165954</v>
      </c>
      <c r="F473" s="45" t="s">
        <v>20</v>
      </c>
      <c r="G473" s="45">
        <v>3131</v>
      </c>
      <c r="H473" s="45" t="b">
        <v>0</v>
      </c>
      <c r="I473" s="45" t="s">
        <v>269</v>
      </c>
      <c r="J473" s="45" t="s">
        <v>2093</v>
      </c>
      <c r="K473" s="45">
        <v>161.90634146341463</v>
      </c>
      <c r="L473" s="45">
        <v>53.003513254551258</v>
      </c>
      <c r="M473" s="46">
        <v>42916.208333333328</v>
      </c>
      <c r="N473" s="46">
        <v>42926.208333333328</v>
      </c>
      <c r="O473" s="45" t="s">
        <v>2036</v>
      </c>
      <c r="P473" s="45" t="s">
        <v>2065</v>
      </c>
    </row>
    <row r="474" spans="1:16" ht="12" customHeight="1" x14ac:dyDescent="0.2">
      <c r="A474" s="45">
        <v>754</v>
      </c>
      <c r="B474" s="45" t="s">
        <v>1544</v>
      </c>
      <c r="C474" s="47" t="s">
        <v>1545</v>
      </c>
      <c r="D474" s="45">
        <v>70400</v>
      </c>
      <c r="E474" s="45">
        <v>118603</v>
      </c>
      <c r="F474" s="45" t="s">
        <v>20</v>
      </c>
      <c r="G474" s="45">
        <v>3205</v>
      </c>
      <c r="H474" s="45" t="b">
        <v>0</v>
      </c>
      <c r="I474" s="45" t="s">
        <v>33</v>
      </c>
      <c r="J474" s="45" t="s">
        <v>2093</v>
      </c>
      <c r="K474" s="45">
        <v>168.47017045454547</v>
      </c>
      <c r="L474" s="45">
        <v>37.005616224648989</v>
      </c>
      <c r="M474" s="46">
        <v>41210.208333333336</v>
      </c>
      <c r="N474" s="46">
        <v>41263.25</v>
      </c>
      <c r="O474" s="45" t="s">
        <v>2044</v>
      </c>
      <c r="P474" s="45" t="s">
        <v>2060</v>
      </c>
    </row>
    <row r="475" spans="1:16" ht="12" customHeight="1" x14ac:dyDescent="0.2">
      <c r="A475" s="45">
        <v>865</v>
      </c>
      <c r="B475" s="45" t="s">
        <v>1762</v>
      </c>
      <c r="C475" s="47" t="s">
        <v>1763</v>
      </c>
      <c r="D475" s="45">
        <v>81000</v>
      </c>
      <c r="E475" s="45">
        <v>150515</v>
      </c>
      <c r="F475" s="45" t="s">
        <v>20</v>
      </c>
      <c r="G475" s="45">
        <v>3272</v>
      </c>
      <c r="H475" s="45" t="b">
        <v>0</v>
      </c>
      <c r="I475" s="45" t="s">
        <v>33</v>
      </c>
      <c r="J475" s="45" t="s">
        <v>2093</v>
      </c>
      <c r="K475" s="45">
        <v>185.82098765432099</v>
      </c>
      <c r="L475" s="45">
        <v>46.000916870415651</v>
      </c>
      <c r="M475" s="46">
        <v>41897.208333333336</v>
      </c>
      <c r="N475" s="46">
        <v>41906.208333333336</v>
      </c>
      <c r="O475" s="45" t="s">
        <v>2044</v>
      </c>
      <c r="P475" s="45" t="s">
        <v>2060</v>
      </c>
    </row>
    <row r="476" spans="1:16" ht="12" customHeight="1" x14ac:dyDescent="0.2">
      <c r="A476" s="45">
        <v>784</v>
      </c>
      <c r="B476" s="45" t="s">
        <v>1603</v>
      </c>
      <c r="C476" s="47" t="s">
        <v>1604</v>
      </c>
      <c r="D476" s="45">
        <v>88900</v>
      </c>
      <c r="E476" s="45">
        <v>102535</v>
      </c>
      <c r="F476" s="45" t="s">
        <v>20</v>
      </c>
      <c r="G476" s="45">
        <v>3308</v>
      </c>
      <c r="H476" s="45" t="b">
        <v>0</v>
      </c>
      <c r="I476" s="45" t="s">
        <v>28</v>
      </c>
      <c r="J476" s="45" t="s">
        <v>2093</v>
      </c>
      <c r="K476" s="45">
        <v>115.33745781777279</v>
      </c>
      <c r="L476" s="45">
        <v>30.996070133010882</v>
      </c>
      <c r="M476" s="46">
        <v>42435.25</v>
      </c>
      <c r="N476" s="46">
        <v>42446.208333333328</v>
      </c>
      <c r="O476" s="45" t="s">
        <v>2043</v>
      </c>
      <c r="P476" s="45" t="s">
        <v>2069</v>
      </c>
    </row>
    <row r="477" spans="1:16" ht="12" customHeight="1" x14ac:dyDescent="0.2">
      <c r="A477" s="45">
        <v>746</v>
      </c>
      <c r="B477" s="45" t="s">
        <v>1528</v>
      </c>
      <c r="C477" s="47" t="s">
        <v>1529</v>
      </c>
      <c r="D477" s="45">
        <v>55800</v>
      </c>
      <c r="E477" s="45">
        <v>118580</v>
      </c>
      <c r="F477" s="45" t="s">
        <v>20</v>
      </c>
      <c r="G477" s="45">
        <v>3388</v>
      </c>
      <c r="H477" s="45" t="b">
        <v>0</v>
      </c>
      <c r="I477" s="45" t="s">
        <v>28</v>
      </c>
      <c r="J477" s="45" t="s">
        <v>2093</v>
      </c>
      <c r="K477" s="45">
        <v>212.50896057347671</v>
      </c>
      <c r="L477" s="45">
        <v>35</v>
      </c>
      <c r="M477" s="46">
        <v>40825.208333333336</v>
      </c>
      <c r="N477" s="46">
        <v>40830.208333333336</v>
      </c>
      <c r="O477" s="45" t="s">
        <v>2043</v>
      </c>
      <c r="P477" s="45" t="s">
        <v>2069</v>
      </c>
    </row>
    <row r="478" spans="1:16" ht="12" customHeight="1" x14ac:dyDescent="0.2">
      <c r="A478" s="45">
        <v>840</v>
      </c>
      <c r="B478" s="45" t="s">
        <v>1713</v>
      </c>
      <c r="C478" s="47" t="s">
        <v>1714</v>
      </c>
      <c r="D478" s="45">
        <v>116300</v>
      </c>
      <c r="E478" s="45">
        <v>116583</v>
      </c>
      <c r="F478" s="45" t="s">
        <v>20</v>
      </c>
      <c r="G478" s="45">
        <v>3533</v>
      </c>
      <c r="H478" s="45" t="b">
        <v>1</v>
      </c>
      <c r="I478" s="45" t="s">
        <v>33</v>
      </c>
      <c r="J478" s="45" t="s">
        <v>2093</v>
      </c>
      <c r="K478" s="45">
        <v>100.24333619948409</v>
      </c>
      <c r="L478" s="45">
        <v>32.998301726577978</v>
      </c>
      <c r="M478" s="46">
        <v>41836.208333333336</v>
      </c>
      <c r="N478" s="46">
        <v>41838.208333333336</v>
      </c>
      <c r="O478" s="45" t="s">
        <v>2044</v>
      </c>
      <c r="P478" s="45" t="s">
        <v>2060</v>
      </c>
    </row>
    <row r="479" spans="1:16" ht="12" customHeight="1" x14ac:dyDescent="0.2">
      <c r="A479" s="45">
        <v>565</v>
      </c>
      <c r="B479" s="45" t="s">
        <v>1174</v>
      </c>
      <c r="C479" s="47" t="s">
        <v>1175</v>
      </c>
      <c r="D479" s="45">
        <v>94900</v>
      </c>
      <c r="E479" s="45">
        <v>194166</v>
      </c>
      <c r="F479" s="45" t="s">
        <v>20</v>
      </c>
      <c r="G479" s="45">
        <v>3596</v>
      </c>
      <c r="H479" s="45" t="b">
        <v>0</v>
      </c>
      <c r="I479" s="45" t="s">
        <v>33</v>
      </c>
      <c r="J479" s="45" t="s">
        <v>2093</v>
      </c>
      <c r="K479" s="45">
        <v>204.60063224446787</v>
      </c>
      <c r="L479" s="45">
        <v>53.99499443826474</v>
      </c>
      <c r="M479" s="46">
        <v>40862.25</v>
      </c>
      <c r="N479" s="46">
        <v>40882.25</v>
      </c>
      <c r="O479" s="45" t="s">
        <v>2044</v>
      </c>
      <c r="P479" s="45" t="s">
        <v>2060</v>
      </c>
    </row>
    <row r="480" spans="1:16" ht="12" customHeight="1" x14ac:dyDescent="0.2">
      <c r="A480" s="45">
        <v>508</v>
      </c>
      <c r="B480" s="45" t="s">
        <v>1063</v>
      </c>
      <c r="C480" s="47" t="s">
        <v>1064</v>
      </c>
      <c r="D480" s="45">
        <v>172700</v>
      </c>
      <c r="E480" s="45">
        <v>193820</v>
      </c>
      <c r="F480" s="45" t="s">
        <v>20</v>
      </c>
      <c r="G480" s="45">
        <v>3657</v>
      </c>
      <c r="H480" s="45" t="b">
        <v>0</v>
      </c>
      <c r="I480" s="45" t="s">
        <v>33</v>
      </c>
      <c r="J480" s="45" t="s">
        <v>2093</v>
      </c>
      <c r="K480" s="45">
        <v>112.22929936305732</v>
      </c>
      <c r="L480" s="45">
        <v>52.999726551818434</v>
      </c>
      <c r="M480" s="46">
        <v>43310.208333333328</v>
      </c>
      <c r="N480" s="46">
        <v>43331.208333333328</v>
      </c>
      <c r="O480" s="45" t="s">
        <v>2044</v>
      </c>
      <c r="P480" s="45" t="s">
        <v>2060</v>
      </c>
    </row>
    <row r="481" spans="1:16" ht="12" customHeight="1" x14ac:dyDescent="0.2">
      <c r="A481" s="45">
        <v>455</v>
      </c>
      <c r="B481" s="45" t="s">
        <v>958</v>
      </c>
      <c r="C481" s="47" t="s">
        <v>959</v>
      </c>
      <c r="D481" s="45">
        <v>116500</v>
      </c>
      <c r="E481" s="45">
        <v>137904</v>
      </c>
      <c r="F481" s="45" t="s">
        <v>20</v>
      </c>
      <c r="G481" s="45">
        <v>3727</v>
      </c>
      <c r="H481" s="45" t="b">
        <v>0</v>
      </c>
      <c r="I481" s="45" t="s">
        <v>33</v>
      </c>
      <c r="J481" s="45" t="s">
        <v>2093</v>
      </c>
      <c r="K481" s="45">
        <v>118.37253218884121</v>
      </c>
      <c r="L481" s="45">
        <v>37.001341561577675</v>
      </c>
      <c r="M481" s="46">
        <v>40809.208333333336</v>
      </c>
      <c r="N481" s="46">
        <v>40832.208333333336</v>
      </c>
      <c r="O481" s="45" t="s">
        <v>2044</v>
      </c>
      <c r="P481" s="45" t="s">
        <v>2060</v>
      </c>
    </row>
    <row r="482" spans="1:16" ht="12" customHeight="1" x14ac:dyDescent="0.2">
      <c r="A482" s="45">
        <v>312</v>
      </c>
      <c r="B482" s="45" t="s">
        <v>676</v>
      </c>
      <c r="C482" s="47" t="s">
        <v>677</v>
      </c>
      <c r="D482" s="45">
        <v>59100</v>
      </c>
      <c r="E482" s="45">
        <v>183345</v>
      </c>
      <c r="F482" s="45" t="s">
        <v>20</v>
      </c>
      <c r="G482" s="45">
        <v>3742</v>
      </c>
      <c r="H482" s="45" t="b">
        <v>0</v>
      </c>
      <c r="I482" s="45" t="s">
        <v>33</v>
      </c>
      <c r="J482" s="45" t="s">
        <v>2093</v>
      </c>
      <c r="K482" s="45">
        <v>310.2284263959391</v>
      </c>
      <c r="L482" s="45">
        <v>48.996525921966864</v>
      </c>
      <c r="M482" s="46">
        <v>41572.208333333336</v>
      </c>
      <c r="N482" s="46">
        <v>41579.208333333336</v>
      </c>
      <c r="O482" s="45" t="s">
        <v>2044</v>
      </c>
      <c r="P482" s="45" t="s">
        <v>2060</v>
      </c>
    </row>
    <row r="483" spans="1:16" ht="12" customHeight="1" x14ac:dyDescent="0.2">
      <c r="A483" s="45">
        <v>928</v>
      </c>
      <c r="B483" s="45" t="s">
        <v>1888</v>
      </c>
      <c r="C483" s="47" t="s">
        <v>1889</v>
      </c>
      <c r="D483" s="45">
        <v>167400</v>
      </c>
      <c r="E483" s="45">
        <v>196386</v>
      </c>
      <c r="F483" s="45" t="s">
        <v>20</v>
      </c>
      <c r="G483" s="45">
        <v>3777</v>
      </c>
      <c r="H483" s="45" t="b">
        <v>0</v>
      </c>
      <c r="I483" s="45" t="s">
        <v>28</v>
      </c>
      <c r="J483" s="45" t="s">
        <v>2093</v>
      </c>
      <c r="K483" s="45">
        <v>117.31541218637993</v>
      </c>
      <c r="L483" s="45">
        <v>51.995234312946785</v>
      </c>
      <c r="M483" s="46">
        <v>41637.25</v>
      </c>
      <c r="N483" s="46">
        <v>41646.25</v>
      </c>
      <c r="O483" s="45" t="s">
        <v>2043</v>
      </c>
      <c r="P483" s="45" t="s">
        <v>2069</v>
      </c>
    </row>
    <row r="484" spans="1:16" ht="12" customHeight="1" x14ac:dyDescent="0.2">
      <c r="A484" s="45">
        <v>593</v>
      </c>
      <c r="B484" s="45" t="s">
        <v>1228</v>
      </c>
      <c r="C484" s="47" t="s">
        <v>1229</v>
      </c>
      <c r="D484" s="45">
        <v>121600</v>
      </c>
      <c r="E484" s="45">
        <v>188288</v>
      </c>
      <c r="F484" s="45" t="s">
        <v>20</v>
      </c>
      <c r="G484" s="45">
        <v>4006</v>
      </c>
      <c r="H484" s="45" t="b">
        <v>0</v>
      </c>
      <c r="I484" s="45" t="s">
        <v>71</v>
      </c>
      <c r="J484" s="45" t="s">
        <v>2093</v>
      </c>
      <c r="K484" s="45">
        <v>154.84210526315789</v>
      </c>
      <c r="L484" s="45">
        <v>47.001497753369947</v>
      </c>
      <c r="M484" s="46">
        <v>41724.208333333336</v>
      </c>
      <c r="N484" s="46">
        <v>41737.208333333336</v>
      </c>
      <c r="O484" s="45" t="s">
        <v>2036</v>
      </c>
      <c r="P484" s="45" t="s">
        <v>2047</v>
      </c>
    </row>
    <row r="485" spans="1:16" ht="12" customHeight="1" x14ac:dyDescent="0.2">
      <c r="A485" s="45">
        <v>67</v>
      </c>
      <c r="B485" s="45" t="s">
        <v>182</v>
      </c>
      <c r="C485" s="47" t="s">
        <v>183</v>
      </c>
      <c r="D485" s="45">
        <v>72600</v>
      </c>
      <c r="E485" s="45">
        <v>117892</v>
      </c>
      <c r="F485" s="45" t="s">
        <v>20</v>
      </c>
      <c r="G485" s="45">
        <v>4065</v>
      </c>
      <c r="H485" s="45" t="b">
        <v>1</v>
      </c>
      <c r="I485" s="45" t="s">
        <v>65</v>
      </c>
      <c r="J485" s="45" t="s">
        <v>2093</v>
      </c>
      <c r="K485" s="45">
        <v>162.38567493112947</v>
      </c>
      <c r="L485" s="45">
        <v>29.001722017220171</v>
      </c>
      <c r="M485" s="46">
        <v>40203.25</v>
      </c>
      <c r="N485" s="46">
        <v>40208.25</v>
      </c>
      <c r="O485" s="45" t="s">
        <v>2043</v>
      </c>
      <c r="P485" s="45" t="s">
        <v>2068</v>
      </c>
    </row>
    <row r="486" spans="1:16" ht="12" customHeight="1" x14ac:dyDescent="0.2">
      <c r="A486" s="45">
        <v>831</v>
      </c>
      <c r="B486" s="45" t="s">
        <v>1695</v>
      </c>
      <c r="C486" s="47" t="s">
        <v>1696</v>
      </c>
      <c r="D486" s="45">
        <v>97100</v>
      </c>
      <c r="E486" s="45">
        <v>105817</v>
      </c>
      <c r="F486" s="45" t="s">
        <v>20</v>
      </c>
      <c r="G486" s="45">
        <v>4233</v>
      </c>
      <c r="H486" s="45" t="b">
        <v>0</v>
      </c>
      <c r="I486" s="45" t="s">
        <v>122</v>
      </c>
      <c r="J486" s="45" t="s">
        <v>2093</v>
      </c>
      <c r="K486" s="45">
        <v>108.97734294541709</v>
      </c>
      <c r="L486" s="45">
        <v>24.998110087408456</v>
      </c>
      <c r="M486" s="46">
        <v>40994.208333333336</v>
      </c>
      <c r="N486" s="46">
        <v>41028.208333333336</v>
      </c>
      <c r="O486" s="45" t="s">
        <v>2041</v>
      </c>
      <c r="P486" s="45" t="s">
        <v>2059</v>
      </c>
    </row>
    <row r="487" spans="1:16" ht="12" customHeight="1" x14ac:dyDescent="0.2">
      <c r="A487" s="45">
        <v>213</v>
      </c>
      <c r="B487" s="45" t="s">
        <v>479</v>
      </c>
      <c r="C487" s="47" t="s">
        <v>480</v>
      </c>
      <c r="D487" s="45">
        <v>87900</v>
      </c>
      <c r="E487" s="45">
        <v>171549</v>
      </c>
      <c r="F487" s="45" t="s">
        <v>20</v>
      </c>
      <c r="G487" s="45">
        <v>4289</v>
      </c>
      <c r="H487" s="45" t="b">
        <v>1</v>
      </c>
      <c r="I487" s="45" t="s">
        <v>60</v>
      </c>
      <c r="J487" s="45" t="s">
        <v>2093</v>
      </c>
      <c r="K487" s="45">
        <v>195.16382252559728</v>
      </c>
      <c r="L487" s="45">
        <v>39.997435299603637</v>
      </c>
      <c r="M487" s="46">
        <v>40488.208333333336</v>
      </c>
      <c r="N487" s="46">
        <v>40496.25</v>
      </c>
      <c r="O487" s="45" t="s">
        <v>2040</v>
      </c>
      <c r="P487" s="45" t="s">
        <v>2054</v>
      </c>
    </row>
    <row r="488" spans="1:16" ht="12" customHeight="1" x14ac:dyDescent="0.2">
      <c r="A488" s="45">
        <v>203</v>
      </c>
      <c r="B488" s="45" t="s">
        <v>458</v>
      </c>
      <c r="C488" s="47" t="s">
        <v>459</v>
      </c>
      <c r="D488" s="45">
        <v>143900</v>
      </c>
      <c r="E488" s="45">
        <v>193413</v>
      </c>
      <c r="F488" s="45" t="s">
        <v>20</v>
      </c>
      <c r="G488" s="45">
        <v>4498</v>
      </c>
      <c r="H488" s="45" t="b">
        <v>0</v>
      </c>
      <c r="I488" s="45" t="s">
        <v>33</v>
      </c>
      <c r="J488" s="45" t="s">
        <v>2093</v>
      </c>
      <c r="K488" s="45">
        <v>134.40792216817235</v>
      </c>
      <c r="L488" s="45">
        <v>42.999777678968428</v>
      </c>
      <c r="M488" s="46">
        <v>42752.25</v>
      </c>
      <c r="N488" s="46">
        <v>42754.25</v>
      </c>
      <c r="O488" s="45" t="s">
        <v>2044</v>
      </c>
      <c r="P488" s="45" t="s">
        <v>2060</v>
      </c>
    </row>
    <row r="489" spans="1:16" ht="12" customHeight="1" x14ac:dyDescent="0.2">
      <c r="A489" s="45">
        <v>384</v>
      </c>
      <c r="B489" s="45" t="s">
        <v>820</v>
      </c>
      <c r="C489" s="47" t="s">
        <v>821</v>
      </c>
      <c r="D489" s="45">
        <v>114400</v>
      </c>
      <c r="E489" s="45">
        <v>196779</v>
      </c>
      <c r="F489" s="45" t="s">
        <v>20</v>
      </c>
      <c r="G489" s="45">
        <v>4799</v>
      </c>
      <c r="H489" s="45" t="b">
        <v>1</v>
      </c>
      <c r="I489" s="45" t="s">
        <v>42</v>
      </c>
      <c r="J489" s="45" t="s">
        <v>2093</v>
      </c>
      <c r="K489" s="45">
        <v>172.00961538461539</v>
      </c>
      <c r="L489" s="45">
        <v>41.004167534903104</v>
      </c>
      <c r="M489" s="46">
        <v>42776.25</v>
      </c>
      <c r="N489" s="46">
        <v>42803.25</v>
      </c>
      <c r="O489" s="45" t="s">
        <v>2036</v>
      </c>
      <c r="P489" s="45" t="s">
        <v>2049</v>
      </c>
    </row>
    <row r="490" spans="1:16" ht="12" customHeight="1" x14ac:dyDescent="0.2">
      <c r="A490" s="45">
        <v>772</v>
      </c>
      <c r="B490" s="45" t="s">
        <v>1579</v>
      </c>
      <c r="C490" s="47" t="s">
        <v>1580</v>
      </c>
      <c r="D490" s="45">
        <v>149600</v>
      </c>
      <c r="E490" s="45">
        <v>169586</v>
      </c>
      <c r="F490" s="45" t="s">
        <v>20</v>
      </c>
      <c r="G490" s="45">
        <v>5139</v>
      </c>
      <c r="H490" s="45" t="b">
        <v>0</v>
      </c>
      <c r="I490" s="45" t="s">
        <v>60</v>
      </c>
      <c r="J490" s="45" t="s">
        <v>2093</v>
      </c>
      <c r="K490" s="45">
        <v>113.3596256684492</v>
      </c>
      <c r="L490" s="45">
        <v>32.999805409612762</v>
      </c>
      <c r="M490" s="46">
        <v>43505.25</v>
      </c>
      <c r="N490" s="46">
        <v>43509.25</v>
      </c>
      <c r="O490" s="45" t="s">
        <v>2040</v>
      </c>
      <c r="P490" s="45" t="s">
        <v>2054</v>
      </c>
    </row>
    <row r="491" spans="1:16" ht="12" customHeight="1" x14ac:dyDescent="0.2">
      <c r="A491" s="45">
        <v>322</v>
      </c>
      <c r="B491" s="45" t="s">
        <v>696</v>
      </c>
      <c r="C491" s="47" t="s">
        <v>697</v>
      </c>
      <c r="D491" s="45">
        <v>117900</v>
      </c>
      <c r="E491" s="45">
        <v>196377</v>
      </c>
      <c r="F491" s="45" t="s">
        <v>20</v>
      </c>
      <c r="G491" s="45">
        <v>5168</v>
      </c>
      <c r="H491" s="45" t="b">
        <v>0</v>
      </c>
      <c r="I491" s="45" t="s">
        <v>33</v>
      </c>
      <c r="J491" s="45" t="s">
        <v>2093</v>
      </c>
      <c r="K491" s="45">
        <v>166.56234096692114</v>
      </c>
      <c r="L491" s="45">
        <v>37.998645510835914</v>
      </c>
      <c r="M491" s="46">
        <v>40507.25</v>
      </c>
      <c r="N491" s="46">
        <v>40520.25</v>
      </c>
      <c r="O491" s="45" t="s">
        <v>2044</v>
      </c>
      <c r="P491" s="45" t="s">
        <v>2060</v>
      </c>
    </row>
    <row r="492" spans="1:16" ht="12" customHeight="1" x14ac:dyDescent="0.2">
      <c r="A492" s="45">
        <v>568</v>
      </c>
      <c r="B492" s="45" t="s">
        <v>1180</v>
      </c>
      <c r="C492" s="47" t="s">
        <v>1181</v>
      </c>
      <c r="D492" s="45">
        <v>72400</v>
      </c>
      <c r="E492" s="45">
        <v>134688</v>
      </c>
      <c r="F492" s="45" t="s">
        <v>20</v>
      </c>
      <c r="G492" s="45">
        <v>5180</v>
      </c>
      <c r="H492" s="45" t="b">
        <v>0</v>
      </c>
      <c r="I492" s="45" t="s">
        <v>33</v>
      </c>
      <c r="J492" s="45" t="s">
        <v>2093</v>
      </c>
      <c r="K492" s="45">
        <v>186.03314917127071</v>
      </c>
      <c r="L492" s="45">
        <v>26.0015444015444</v>
      </c>
      <c r="M492" s="46">
        <v>40374.208333333336</v>
      </c>
      <c r="N492" s="46">
        <v>40419.208333333336</v>
      </c>
      <c r="O492" s="45" t="s">
        <v>2044</v>
      </c>
      <c r="P492" s="45" t="s">
        <v>2060</v>
      </c>
    </row>
    <row r="493" spans="1:16" ht="12" customHeight="1" x14ac:dyDescent="0.2">
      <c r="A493" s="45">
        <v>419</v>
      </c>
      <c r="B493" s="45" t="s">
        <v>887</v>
      </c>
      <c r="C493" s="47" t="s">
        <v>888</v>
      </c>
      <c r="D493" s="45">
        <v>113800</v>
      </c>
      <c r="E493" s="45">
        <v>140469</v>
      </c>
      <c r="F493" s="45" t="s">
        <v>20</v>
      </c>
      <c r="G493" s="45">
        <v>5203</v>
      </c>
      <c r="H493" s="45" t="b">
        <v>0</v>
      </c>
      <c r="I493" s="45" t="s">
        <v>28</v>
      </c>
      <c r="J493" s="45" t="s">
        <v>2093</v>
      </c>
      <c r="K493" s="45">
        <v>123.43497363796135</v>
      </c>
      <c r="L493" s="45">
        <v>26.997693638285604</v>
      </c>
      <c r="M493" s="46">
        <v>40899.25</v>
      </c>
      <c r="N493" s="46">
        <v>40905.25</v>
      </c>
      <c r="O493" s="45" t="s">
        <v>2043</v>
      </c>
      <c r="P493" s="45" t="s">
        <v>2069</v>
      </c>
    </row>
    <row r="494" spans="1:16" ht="12" customHeight="1" x14ac:dyDescent="0.2">
      <c r="A494" s="45">
        <v>33</v>
      </c>
      <c r="B494" s="45" t="s">
        <v>109</v>
      </c>
      <c r="C494" s="47" t="s">
        <v>110</v>
      </c>
      <c r="D494" s="45">
        <v>50200</v>
      </c>
      <c r="E494" s="45">
        <v>189666</v>
      </c>
      <c r="F494" s="45" t="s">
        <v>20</v>
      </c>
      <c r="G494" s="45">
        <v>5419</v>
      </c>
      <c r="H494" s="45" t="b">
        <v>0</v>
      </c>
      <c r="I494" s="45" t="s">
        <v>33</v>
      </c>
      <c r="J494" s="45" t="s">
        <v>2093</v>
      </c>
      <c r="K494" s="45">
        <v>377.82071713147411</v>
      </c>
      <c r="L494" s="45">
        <v>35.000184535892231</v>
      </c>
      <c r="M494" s="46">
        <v>41917.208333333336</v>
      </c>
      <c r="N494" s="46">
        <v>41954.25</v>
      </c>
      <c r="O494" s="45" t="s">
        <v>2044</v>
      </c>
      <c r="P494" s="45" t="s">
        <v>2060</v>
      </c>
    </row>
    <row r="495" spans="1:16" ht="12" customHeight="1" x14ac:dyDescent="0.2">
      <c r="A495" s="45">
        <v>225</v>
      </c>
      <c r="B495" s="45" t="s">
        <v>503</v>
      </c>
      <c r="C495" s="47" t="s">
        <v>504</v>
      </c>
      <c r="D495" s="45">
        <v>67800</v>
      </c>
      <c r="E495" s="45">
        <v>176398</v>
      </c>
      <c r="F495" s="45" t="s">
        <v>20</v>
      </c>
      <c r="G495" s="45">
        <v>5880</v>
      </c>
      <c r="H495" s="45" t="b">
        <v>0</v>
      </c>
      <c r="I495" s="45" t="s">
        <v>23</v>
      </c>
      <c r="J495" s="45" t="s">
        <v>2093</v>
      </c>
      <c r="K495" s="45">
        <v>260.1740412979351</v>
      </c>
      <c r="L495" s="45">
        <v>29.999659863945578</v>
      </c>
      <c r="M495" s="46">
        <v>41762.208333333336</v>
      </c>
      <c r="N495" s="46">
        <v>41762.208333333336</v>
      </c>
      <c r="O495" s="45" t="s">
        <v>2040</v>
      </c>
      <c r="P495" s="45" t="s">
        <v>2062</v>
      </c>
    </row>
    <row r="496" spans="1:16" ht="12" customHeight="1" x14ac:dyDescent="0.2">
      <c r="A496" s="45">
        <v>370</v>
      </c>
      <c r="B496" s="45" t="s">
        <v>792</v>
      </c>
      <c r="C496" s="47" t="s">
        <v>793</v>
      </c>
      <c r="D496" s="45">
        <v>112300</v>
      </c>
      <c r="E496" s="45">
        <v>178965</v>
      </c>
      <c r="F496" s="45" t="s">
        <v>20</v>
      </c>
      <c r="G496" s="45">
        <v>5966</v>
      </c>
      <c r="H496" s="45" t="b">
        <v>0</v>
      </c>
      <c r="I496" s="45" t="s">
        <v>33</v>
      </c>
      <c r="J496" s="45" t="s">
        <v>2093</v>
      </c>
      <c r="K496" s="45">
        <v>159.36331255565449</v>
      </c>
      <c r="L496" s="45">
        <v>29.997485752598056</v>
      </c>
      <c r="M496" s="46">
        <v>43570.208333333328</v>
      </c>
      <c r="N496" s="46">
        <v>43576.208333333328</v>
      </c>
      <c r="O496" s="45" t="s">
        <v>2044</v>
      </c>
      <c r="P496" s="45" t="s">
        <v>2060</v>
      </c>
    </row>
    <row r="497" spans="1:16" ht="12" customHeight="1" x14ac:dyDescent="0.2">
      <c r="A497" s="45">
        <v>43</v>
      </c>
      <c r="B497" s="45" t="s">
        <v>131</v>
      </c>
      <c r="C497" s="47" t="s">
        <v>132</v>
      </c>
      <c r="D497" s="45">
        <v>90200</v>
      </c>
      <c r="E497" s="45">
        <v>167717</v>
      </c>
      <c r="F497" s="45" t="s">
        <v>20</v>
      </c>
      <c r="G497" s="45">
        <v>6212</v>
      </c>
      <c r="H497" s="45" t="b">
        <v>0</v>
      </c>
      <c r="I497" s="45" t="s">
        <v>133</v>
      </c>
      <c r="J497" s="45" t="s">
        <v>2093</v>
      </c>
      <c r="K497" s="45">
        <v>185.9390243902439</v>
      </c>
      <c r="L497" s="45">
        <v>26.998873148744366</v>
      </c>
      <c r="M497" s="46">
        <v>41844.208333333336</v>
      </c>
      <c r="N497" s="46">
        <v>41860.208333333336</v>
      </c>
      <c r="O497" s="45" t="s">
        <v>2042</v>
      </c>
      <c r="P497" s="45" t="s">
        <v>2061</v>
      </c>
    </row>
    <row r="498" spans="1:16" ht="12" customHeight="1" x14ac:dyDescent="0.2">
      <c r="A498" s="45">
        <v>451</v>
      </c>
      <c r="B498" s="45" t="s">
        <v>950</v>
      </c>
      <c r="C498" s="47" t="s">
        <v>951</v>
      </c>
      <c r="D498" s="45">
        <v>148400</v>
      </c>
      <c r="E498" s="45">
        <v>182302</v>
      </c>
      <c r="F498" s="45" t="s">
        <v>20</v>
      </c>
      <c r="G498" s="45">
        <v>6286</v>
      </c>
      <c r="H498" s="45" t="b">
        <v>0</v>
      </c>
      <c r="I498" s="45" t="s">
        <v>23</v>
      </c>
      <c r="J498" s="45" t="s">
        <v>2093</v>
      </c>
      <c r="K498" s="45">
        <v>122.84501347708894</v>
      </c>
      <c r="L498" s="45">
        <v>29.001272669424118</v>
      </c>
      <c r="M498" s="46">
        <v>42935.208333333328</v>
      </c>
      <c r="N498" s="46">
        <v>42966.208333333328</v>
      </c>
      <c r="O498" s="45" t="s">
        <v>2040</v>
      </c>
      <c r="P498" s="45" t="s">
        <v>2062</v>
      </c>
    </row>
    <row r="499" spans="1:16" ht="12" customHeight="1" x14ac:dyDescent="0.2">
      <c r="A499" s="45">
        <v>249</v>
      </c>
      <c r="B499" s="45" t="s">
        <v>550</v>
      </c>
      <c r="C499" s="47" t="s">
        <v>551</v>
      </c>
      <c r="D499" s="45">
        <v>61500</v>
      </c>
      <c r="E499" s="45">
        <v>168095</v>
      </c>
      <c r="F499" s="45" t="s">
        <v>20</v>
      </c>
      <c r="G499" s="45">
        <v>6465</v>
      </c>
      <c r="H499" s="45" t="b">
        <v>0</v>
      </c>
      <c r="I499" s="45" t="s">
        <v>206</v>
      </c>
      <c r="J499" s="45" t="s">
        <v>2093</v>
      </c>
      <c r="K499" s="45">
        <v>273.32520325203251</v>
      </c>
      <c r="L499" s="45">
        <v>26.000773395204948</v>
      </c>
      <c r="M499" s="46">
        <v>42006.25</v>
      </c>
      <c r="N499" s="46">
        <v>42013.25</v>
      </c>
      <c r="O499" s="45" t="s">
        <v>2042</v>
      </c>
      <c r="P499" s="45" t="s">
        <v>2066</v>
      </c>
    </row>
    <row r="500" spans="1:16" ht="12" customHeight="1" x14ac:dyDescent="0.2">
      <c r="A500" s="45">
        <v>697</v>
      </c>
      <c r="B500" s="45" t="s">
        <v>1433</v>
      </c>
      <c r="C500" s="47" t="s">
        <v>1434</v>
      </c>
      <c r="D500" s="45">
        <v>128900</v>
      </c>
      <c r="E500" s="45">
        <v>196960</v>
      </c>
      <c r="F500" s="45" t="s">
        <v>20</v>
      </c>
      <c r="G500" s="45">
        <v>7295</v>
      </c>
      <c r="H500" s="45" t="b">
        <v>0</v>
      </c>
      <c r="I500" s="45" t="s">
        <v>50</v>
      </c>
      <c r="J500" s="45" t="s">
        <v>2093</v>
      </c>
      <c r="K500" s="45">
        <v>152.80062063615205</v>
      </c>
      <c r="L500" s="45">
        <v>26.999314599040439</v>
      </c>
      <c r="M500" s="46">
        <v>43190.208333333328</v>
      </c>
      <c r="N500" s="46">
        <v>43192.208333333328</v>
      </c>
      <c r="O500" s="45" t="s">
        <v>2040</v>
      </c>
      <c r="P500" s="45" t="s">
        <v>2051</v>
      </c>
    </row>
    <row r="501" spans="1:16" ht="12" customHeight="1" x14ac:dyDescent="0.2">
      <c r="A501" s="45">
        <v>609</v>
      </c>
      <c r="B501" s="45" t="s">
        <v>1260</v>
      </c>
      <c r="C501" s="47" t="s">
        <v>1261</v>
      </c>
      <c r="D501" s="45">
        <v>10000</v>
      </c>
      <c r="E501" s="45">
        <v>12042</v>
      </c>
      <c r="F501" s="45" t="s">
        <v>20</v>
      </c>
      <c r="G501" s="48">
        <v>117</v>
      </c>
      <c r="H501" s="45" t="b">
        <v>0</v>
      </c>
      <c r="I501" s="45" t="s">
        <v>474</v>
      </c>
      <c r="J501" s="45" t="s">
        <v>2100</v>
      </c>
      <c r="K501" s="45">
        <v>120.41999999999999</v>
      </c>
      <c r="L501" s="45">
        <v>102.92307692307692</v>
      </c>
      <c r="M501" s="46">
        <v>43481.25</v>
      </c>
      <c r="N501" s="46">
        <v>43498.25</v>
      </c>
      <c r="O501" s="45" t="s">
        <v>2036</v>
      </c>
      <c r="P501" s="45" t="s">
        <v>2063</v>
      </c>
    </row>
    <row r="502" spans="1:16" ht="12" customHeight="1" x14ac:dyDescent="0.2">
      <c r="A502" s="45">
        <v>643</v>
      </c>
      <c r="B502" s="45" t="s">
        <v>1328</v>
      </c>
      <c r="C502" s="47" t="s">
        <v>1329</v>
      </c>
      <c r="D502" s="45">
        <v>14900</v>
      </c>
      <c r="E502" s="45">
        <v>32986</v>
      </c>
      <c r="F502" s="45" t="s">
        <v>20</v>
      </c>
      <c r="G502" s="48">
        <v>375</v>
      </c>
      <c r="H502" s="45" t="b">
        <v>0</v>
      </c>
      <c r="I502" s="45" t="s">
        <v>33</v>
      </c>
      <c r="J502" s="45" t="s">
        <v>2100</v>
      </c>
      <c r="K502" s="45">
        <v>221.38255033557047</v>
      </c>
      <c r="L502" s="45">
        <v>87.962666666666664</v>
      </c>
      <c r="M502" s="46">
        <v>42795.25</v>
      </c>
      <c r="N502" s="46">
        <v>42813.208333333328</v>
      </c>
      <c r="O502" s="45" t="s">
        <v>2044</v>
      </c>
      <c r="P502" s="45" t="s">
        <v>2060</v>
      </c>
    </row>
    <row r="503" spans="1:16" ht="12" customHeight="1" x14ac:dyDescent="0.2">
      <c r="A503" s="45">
        <v>652</v>
      </c>
      <c r="B503" s="45" t="s">
        <v>1346</v>
      </c>
      <c r="C503" s="47" t="s">
        <v>1347</v>
      </c>
      <c r="D503" s="45">
        <v>10000</v>
      </c>
      <c r="E503" s="45">
        <v>12684</v>
      </c>
      <c r="F503" s="45" t="s">
        <v>20</v>
      </c>
      <c r="G503" s="48">
        <v>409</v>
      </c>
      <c r="H503" s="45" t="b">
        <v>0</v>
      </c>
      <c r="I503" s="45" t="s">
        <v>28</v>
      </c>
      <c r="J503" s="45" t="s">
        <v>2100</v>
      </c>
      <c r="K503" s="45">
        <v>126.84</v>
      </c>
      <c r="L503" s="45">
        <v>31.012224938875306</v>
      </c>
      <c r="M503" s="46">
        <v>42587.208333333328</v>
      </c>
      <c r="N503" s="46">
        <v>42630.208333333328</v>
      </c>
      <c r="O503" s="45" t="s">
        <v>2043</v>
      </c>
      <c r="P503" s="45" t="s">
        <v>2069</v>
      </c>
    </row>
    <row r="504" spans="1:16" ht="12" customHeight="1" x14ac:dyDescent="0.2">
      <c r="A504" s="45">
        <v>951</v>
      </c>
      <c r="B504" s="45" t="s">
        <v>1932</v>
      </c>
      <c r="C504" s="47" t="s">
        <v>1933</v>
      </c>
      <c r="D504" s="45">
        <v>14500</v>
      </c>
      <c r="E504" s="45">
        <v>159056</v>
      </c>
      <c r="F504" s="45" t="s">
        <v>20</v>
      </c>
      <c r="G504" s="45">
        <v>1559</v>
      </c>
      <c r="H504" s="45" t="b">
        <v>1</v>
      </c>
      <c r="I504" s="45" t="s">
        <v>23</v>
      </c>
      <c r="J504" s="45" t="s">
        <v>2100</v>
      </c>
      <c r="K504" s="45">
        <v>1096.9379310344827</v>
      </c>
      <c r="L504" s="45">
        <v>102.02437459910199</v>
      </c>
      <c r="M504" s="46">
        <v>42730.25</v>
      </c>
      <c r="N504" s="46">
        <v>42731.25</v>
      </c>
      <c r="O504" s="45" t="s">
        <v>2040</v>
      </c>
      <c r="P504" s="45" t="s">
        <v>2062</v>
      </c>
    </row>
    <row r="505" spans="1:16" ht="12" customHeight="1" x14ac:dyDescent="0.2">
      <c r="A505" s="45">
        <v>81</v>
      </c>
      <c r="B505" s="45" t="s">
        <v>211</v>
      </c>
      <c r="C505" s="47" t="s">
        <v>212</v>
      </c>
      <c r="D505" s="45">
        <v>16800</v>
      </c>
      <c r="E505" s="45">
        <v>37857</v>
      </c>
      <c r="F505" s="45" t="s">
        <v>20</v>
      </c>
      <c r="G505" s="48">
        <v>411</v>
      </c>
      <c r="H505" s="45" t="b">
        <v>0</v>
      </c>
      <c r="I505" s="45" t="s">
        <v>23</v>
      </c>
      <c r="J505" s="45" t="s">
        <v>2098</v>
      </c>
      <c r="K505" s="45">
        <v>225.33928571428569</v>
      </c>
      <c r="L505" s="45">
        <v>92.109489051094897</v>
      </c>
      <c r="M505" s="46">
        <v>43062.25</v>
      </c>
      <c r="N505" s="46">
        <v>43087.25</v>
      </c>
      <c r="O505" s="45" t="s">
        <v>2040</v>
      </c>
      <c r="P505" s="45" t="s">
        <v>2062</v>
      </c>
    </row>
    <row r="506" spans="1:16" ht="12" customHeight="1" x14ac:dyDescent="0.2">
      <c r="A506" s="45">
        <v>195</v>
      </c>
      <c r="B506" s="45" t="s">
        <v>442</v>
      </c>
      <c r="C506" s="47" t="s">
        <v>443</v>
      </c>
      <c r="D506" s="45">
        <v>15800</v>
      </c>
      <c r="E506" s="45">
        <v>57157</v>
      </c>
      <c r="F506" s="45" t="s">
        <v>20</v>
      </c>
      <c r="G506" s="48">
        <v>524</v>
      </c>
      <c r="H506" s="45" t="b">
        <v>0</v>
      </c>
      <c r="I506" s="45" t="s">
        <v>50</v>
      </c>
      <c r="J506" s="45" t="s">
        <v>2098</v>
      </c>
      <c r="K506" s="45">
        <v>361.75316455696202</v>
      </c>
      <c r="L506" s="45">
        <v>109.07824427480917</v>
      </c>
      <c r="M506" s="46">
        <v>43310.208333333328</v>
      </c>
      <c r="N506" s="46">
        <v>43317.208333333328</v>
      </c>
      <c r="O506" s="45" t="s">
        <v>2040</v>
      </c>
      <c r="P506" s="45" t="s">
        <v>2051</v>
      </c>
    </row>
    <row r="507" spans="1:16" ht="12" customHeight="1" x14ac:dyDescent="0.2">
      <c r="A507" s="45">
        <v>583</v>
      </c>
      <c r="B507" s="45" t="s">
        <v>1209</v>
      </c>
      <c r="C507" s="47" t="s">
        <v>1210</v>
      </c>
      <c r="D507" s="45">
        <v>18900</v>
      </c>
      <c r="E507" s="45">
        <v>60934</v>
      </c>
      <c r="F507" s="45" t="s">
        <v>20</v>
      </c>
      <c r="G507" s="45">
        <v>909</v>
      </c>
      <c r="H507" s="45" t="b">
        <v>0</v>
      </c>
      <c r="I507" s="45" t="s">
        <v>42</v>
      </c>
      <c r="J507" s="45" t="s">
        <v>2098</v>
      </c>
      <c r="K507" s="45">
        <v>322.40211640211641</v>
      </c>
      <c r="L507" s="45">
        <v>67.034103410341032</v>
      </c>
      <c r="M507" s="46">
        <v>40959.25</v>
      </c>
      <c r="N507" s="46">
        <v>40976.25</v>
      </c>
      <c r="O507" s="45" t="s">
        <v>2036</v>
      </c>
      <c r="P507" s="45" t="s">
        <v>2049</v>
      </c>
    </row>
    <row r="508" spans="1:16" ht="12" customHeight="1" x14ac:dyDescent="0.2">
      <c r="A508" s="45">
        <v>733</v>
      </c>
      <c r="B508" s="45" t="s">
        <v>1504</v>
      </c>
      <c r="C508" s="47" t="s">
        <v>1505</v>
      </c>
      <c r="D508" s="45">
        <v>15800</v>
      </c>
      <c r="E508" s="45">
        <v>83267</v>
      </c>
      <c r="F508" s="45" t="s">
        <v>20</v>
      </c>
      <c r="G508" s="45">
        <v>980</v>
      </c>
      <c r="H508" s="45" t="b">
        <v>0</v>
      </c>
      <c r="I508" s="45" t="s">
        <v>148</v>
      </c>
      <c r="J508" s="45" t="s">
        <v>2098</v>
      </c>
      <c r="K508" s="45">
        <v>527.00632911392404</v>
      </c>
      <c r="L508" s="45">
        <v>84.96632653061225</v>
      </c>
      <c r="M508" s="46">
        <v>41844.208333333336</v>
      </c>
      <c r="N508" s="46">
        <v>41857.208333333336</v>
      </c>
      <c r="O508" s="45" t="s">
        <v>2040</v>
      </c>
      <c r="P508" s="45" t="s">
        <v>2056</v>
      </c>
    </row>
    <row r="509" spans="1:16" ht="12" customHeight="1" x14ac:dyDescent="0.2">
      <c r="A509" s="45">
        <v>670</v>
      </c>
      <c r="B509" s="45" t="s">
        <v>1334</v>
      </c>
      <c r="C509" s="47" t="s">
        <v>1381</v>
      </c>
      <c r="D509" s="45">
        <v>16200</v>
      </c>
      <c r="E509" s="45">
        <v>75955</v>
      </c>
      <c r="F509" s="45" t="s">
        <v>20</v>
      </c>
      <c r="G509" s="45">
        <v>1101</v>
      </c>
      <c r="H509" s="45" t="b">
        <v>0</v>
      </c>
      <c r="I509" s="45" t="s">
        <v>60</v>
      </c>
      <c r="J509" s="45" t="s">
        <v>2098</v>
      </c>
      <c r="K509" s="45">
        <v>468.85802469135803</v>
      </c>
      <c r="L509" s="45">
        <v>68.987284287011803</v>
      </c>
      <c r="M509" s="46">
        <v>42425.25</v>
      </c>
      <c r="N509" s="46">
        <v>42437.25</v>
      </c>
      <c r="O509" s="45" t="s">
        <v>2040</v>
      </c>
      <c r="P509" s="45" t="s">
        <v>2054</v>
      </c>
    </row>
    <row r="510" spans="1:16" ht="12" customHeight="1" x14ac:dyDescent="0.2">
      <c r="A510" s="45">
        <v>896</v>
      </c>
      <c r="B510" s="45" t="s">
        <v>1824</v>
      </c>
      <c r="C510" s="47" t="s">
        <v>1825</v>
      </c>
      <c r="D510" s="45">
        <v>19800</v>
      </c>
      <c r="E510" s="45">
        <v>153338</v>
      </c>
      <c r="F510" s="45" t="s">
        <v>20</v>
      </c>
      <c r="G510" s="45">
        <v>1460</v>
      </c>
      <c r="H510" s="45" t="b">
        <v>1</v>
      </c>
      <c r="I510" s="45" t="s">
        <v>17</v>
      </c>
      <c r="J510" s="45" t="s">
        <v>2098</v>
      </c>
      <c r="K510" s="45">
        <v>774.43434343434342</v>
      </c>
      <c r="L510" s="45">
        <v>105.02602739726028</v>
      </c>
      <c r="M510" s="46">
        <v>40738.208333333336</v>
      </c>
      <c r="N510" s="46">
        <v>40741.208333333336</v>
      </c>
      <c r="O510" s="45" t="s">
        <v>2037</v>
      </c>
      <c r="P510" s="45" t="s">
        <v>2053</v>
      </c>
    </row>
    <row r="511" spans="1:16" ht="12" customHeight="1" x14ac:dyDescent="0.2">
      <c r="A511" s="45">
        <v>853</v>
      </c>
      <c r="B511" s="45" t="s">
        <v>1739</v>
      </c>
      <c r="C511" s="47" t="s">
        <v>1740</v>
      </c>
      <c r="D511" s="45">
        <v>17100</v>
      </c>
      <c r="E511" s="45">
        <v>111502</v>
      </c>
      <c r="F511" s="45" t="s">
        <v>20</v>
      </c>
      <c r="G511" s="45">
        <v>1467</v>
      </c>
      <c r="H511" s="45" t="b">
        <v>1</v>
      </c>
      <c r="I511" s="45" t="s">
        <v>60</v>
      </c>
      <c r="J511" s="45" t="s">
        <v>2098</v>
      </c>
      <c r="K511" s="45">
        <v>652.05847953216369</v>
      </c>
      <c r="L511" s="45">
        <v>76.006816632583508</v>
      </c>
      <c r="M511" s="46">
        <v>40714.208333333336</v>
      </c>
      <c r="N511" s="46">
        <v>40719.208333333336</v>
      </c>
      <c r="O511" s="45" t="s">
        <v>2040</v>
      </c>
      <c r="P511" s="45" t="s">
        <v>2054</v>
      </c>
    </row>
    <row r="512" spans="1:16" ht="12" customHeight="1" x14ac:dyDescent="0.2">
      <c r="A512" s="45">
        <v>837</v>
      </c>
      <c r="B512" s="45" t="s">
        <v>1707</v>
      </c>
      <c r="C512" s="47" t="s">
        <v>1708</v>
      </c>
      <c r="D512" s="45">
        <v>17700</v>
      </c>
      <c r="E512" s="45">
        <v>150960</v>
      </c>
      <c r="F512" s="45" t="s">
        <v>20</v>
      </c>
      <c r="G512" s="45">
        <v>1797</v>
      </c>
      <c r="H512" s="45" t="b">
        <v>0</v>
      </c>
      <c r="I512" s="45" t="s">
        <v>159</v>
      </c>
      <c r="J512" s="45" t="s">
        <v>2098</v>
      </c>
      <c r="K512" s="45">
        <v>852.88135593220341</v>
      </c>
      <c r="L512" s="45">
        <v>84.00667779632721</v>
      </c>
      <c r="M512" s="46">
        <v>40629.208333333336</v>
      </c>
      <c r="N512" s="46">
        <v>40683.208333333336</v>
      </c>
      <c r="O512" s="45" t="s">
        <v>2040</v>
      </c>
      <c r="P512" s="45" t="s">
        <v>2055</v>
      </c>
    </row>
    <row r="513" spans="1:16" ht="12" customHeight="1" x14ac:dyDescent="0.2">
      <c r="A513" s="45">
        <v>247</v>
      </c>
      <c r="B513" s="45" t="s">
        <v>546</v>
      </c>
      <c r="C513" s="47" t="s">
        <v>547</v>
      </c>
      <c r="D513" s="45">
        <v>19800</v>
      </c>
      <c r="E513" s="45">
        <v>184658</v>
      </c>
      <c r="F513" s="45" t="s">
        <v>20</v>
      </c>
      <c r="G513" s="45">
        <v>1884</v>
      </c>
      <c r="H513" s="45" t="b">
        <v>1</v>
      </c>
      <c r="I513" s="45" t="s">
        <v>119</v>
      </c>
      <c r="J513" s="45" t="s">
        <v>2098</v>
      </c>
      <c r="K513" s="45">
        <v>932.61616161616166</v>
      </c>
      <c r="L513" s="45">
        <v>98.013800424628457</v>
      </c>
      <c r="M513" s="46">
        <v>42726.25</v>
      </c>
      <c r="N513" s="46">
        <v>42741.25</v>
      </c>
      <c r="O513" s="45" t="s">
        <v>2042</v>
      </c>
      <c r="P513" s="45" t="s">
        <v>2052</v>
      </c>
    </row>
    <row r="514" spans="1:16" ht="12" customHeight="1" x14ac:dyDescent="0.2">
      <c r="A514" s="45">
        <v>506</v>
      </c>
      <c r="B514" s="45" t="s">
        <v>1059</v>
      </c>
      <c r="C514" s="47" t="s">
        <v>1060</v>
      </c>
      <c r="D514" s="45">
        <v>18000</v>
      </c>
      <c r="E514" s="45">
        <v>166874</v>
      </c>
      <c r="F514" s="45" t="s">
        <v>20</v>
      </c>
      <c r="G514" s="45">
        <v>2528</v>
      </c>
      <c r="H514" s="45" t="b">
        <v>1</v>
      </c>
      <c r="I514" s="45" t="s">
        <v>33</v>
      </c>
      <c r="J514" s="45" t="s">
        <v>2098</v>
      </c>
      <c r="K514" s="45">
        <v>927.07777777777767</v>
      </c>
      <c r="L514" s="45">
        <v>66.010284810126578</v>
      </c>
      <c r="M514" s="46">
        <v>43062.25</v>
      </c>
      <c r="N514" s="46">
        <v>43079.25</v>
      </c>
      <c r="O514" s="45" t="s">
        <v>2044</v>
      </c>
      <c r="P514" s="45" t="s">
        <v>2060</v>
      </c>
    </row>
    <row r="515" spans="1:16" ht="12" customHeight="1" x14ac:dyDescent="0.2">
      <c r="A515" s="45">
        <v>855</v>
      </c>
      <c r="B515" s="45" t="s">
        <v>1743</v>
      </c>
      <c r="C515" s="47" t="s">
        <v>1744</v>
      </c>
      <c r="D515" s="45">
        <v>23400</v>
      </c>
      <c r="E515" s="45">
        <v>23956</v>
      </c>
      <c r="F515" s="45" t="s">
        <v>20</v>
      </c>
      <c r="G515" s="48">
        <v>452</v>
      </c>
      <c r="H515" s="45" t="b">
        <v>0</v>
      </c>
      <c r="I515" s="45" t="s">
        <v>33</v>
      </c>
      <c r="J515" s="45" t="s">
        <v>2099</v>
      </c>
      <c r="K515" s="45">
        <v>102.37606837606839</v>
      </c>
      <c r="L515" s="45">
        <v>53</v>
      </c>
      <c r="M515" s="46">
        <v>40712.208333333336</v>
      </c>
      <c r="N515" s="46">
        <v>40743.208333333336</v>
      </c>
      <c r="O515" s="45" t="s">
        <v>2044</v>
      </c>
      <c r="P515" s="45" t="s">
        <v>2060</v>
      </c>
    </row>
    <row r="516" spans="1:16" ht="12" customHeight="1" x14ac:dyDescent="0.2">
      <c r="A516" s="45">
        <v>332</v>
      </c>
      <c r="B516" s="45" t="s">
        <v>716</v>
      </c>
      <c r="C516" s="47" t="s">
        <v>717</v>
      </c>
      <c r="D516" s="45">
        <v>20700</v>
      </c>
      <c r="E516" s="45">
        <v>41396</v>
      </c>
      <c r="F516" s="45" t="s">
        <v>20</v>
      </c>
      <c r="G516" s="48">
        <v>470</v>
      </c>
      <c r="H516" s="45" t="b">
        <v>0</v>
      </c>
      <c r="I516" s="45" t="s">
        <v>65</v>
      </c>
      <c r="J516" s="45" t="s">
        <v>2099</v>
      </c>
      <c r="K516" s="45">
        <v>199.9806763285024</v>
      </c>
      <c r="L516" s="45">
        <v>88.076595744680844</v>
      </c>
      <c r="M516" s="46">
        <v>41361.208333333336</v>
      </c>
      <c r="N516" s="46">
        <v>41362.208333333336</v>
      </c>
      <c r="O516" s="45" t="s">
        <v>2043</v>
      </c>
      <c r="P516" s="45" t="s">
        <v>2068</v>
      </c>
    </row>
    <row r="517" spans="1:16" ht="12" customHeight="1" x14ac:dyDescent="0.2">
      <c r="A517" s="45">
        <v>92</v>
      </c>
      <c r="B517" s="45" t="s">
        <v>233</v>
      </c>
      <c r="C517" s="47" t="s">
        <v>234</v>
      </c>
      <c r="D517" s="45">
        <v>20000</v>
      </c>
      <c r="E517" s="45">
        <v>51775</v>
      </c>
      <c r="F517" s="45" t="s">
        <v>20</v>
      </c>
      <c r="G517" s="48">
        <v>498</v>
      </c>
      <c r="H517" s="45" t="b">
        <v>1</v>
      </c>
      <c r="I517" s="45" t="s">
        <v>89</v>
      </c>
      <c r="J517" s="45" t="s">
        <v>2099</v>
      </c>
      <c r="K517" s="45">
        <v>258.875</v>
      </c>
      <c r="L517" s="45">
        <v>103.96586345381526</v>
      </c>
      <c r="M517" s="46">
        <v>40352.208333333336</v>
      </c>
      <c r="N517" s="46">
        <v>40353.208333333336</v>
      </c>
      <c r="O517" s="45" t="s">
        <v>2038</v>
      </c>
      <c r="P517" s="45" t="s">
        <v>2067</v>
      </c>
    </row>
    <row r="518" spans="1:16" ht="12" customHeight="1" x14ac:dyDescent="0.2">
      <c r="A518" s="45">
        <v>569</v>
      </c>
      <c r="B518" s="45" t="s">
        <v>1182</v>
      </c>
      <c r="C518" s="47" t="s">
        <v>1183</v>
      </c>
      <c r="D518" s="45">
        <v>20100</v>
      </c>
      <c r="E518" s="45">
        <v>47705</v>
      </c>
      <c r="F518" s="45" t="s">
        <v>20</v>
      </c>
      <c r="G518" s="45">
        <v>589</v>
      </c>
      <c r="H518" s="45" t="b">
        <v>0</v>
      </c>
      <c r="I518" s="45" t="s">
        <v>71</v>
      </c>
      <c r="J518" s="45" t="s">
        <v>2099</v>
      </c>
      <c r="K518" s="45">
        <v>237.33830845771143</v>
      </c>
      <c r="L518" s="45">
        <v>80.993208828522924</v>
      </c>
      <c r="M518" s="46">
        <v>40554.25</v>
      </c>
      <c r="N518" s="46">
        <v>40566.25</v>
      </c>
      <c r="O518" s="45" t="s">
        <v>2036</v>
      </c>
      <c r="P518" s="45" t="s">
        <v>2047</v>
      </c>
    </row>
    <row r="519" spans="1:16" ht="12" customHeight="1" x14ac:dyDescent="0.2">
      <c r="A519" s="45">
        <v>169</v>
      </c>
      <c r="B519" s="45" t="s">
        <v>390</v>
      </c>
      <c r="C519" s="47" t="s">
        <v>391</v>
      </c>
      <c r="D519" s="45">
        <v>23300</v>
      </c>
      <c r="E519" s="45">
        <v>98811</v>
      </c>
      <c r="F519" s="45" t="s">
        <v>20</v>
      </c>
      <c r="G519" s="45">
        <v>1267</v>
      </c>
      <c r="H519" s="45" t="b">
        <v>1</v>
      </c>
      <c r="I519" s="45" t="s">
        <v>100</v>
      </c>
      <c r="J519" s="45" t="s">
        <v>2099</v>
      </c>
      <c r="K519" s="45">
        <v>424.08154506437768</v>
      </c>
      <c r="L519" s="45">
        <v>77.988161010260455</v>
      </c>
      <c r="M519" s="46">
        <v>41077.208333333336</v>
      </c>
      <c r="N519" s="46">
        <v>41105.208333333336</v>
      </c>
      <c r="O519" s="45" t="s">
        <v>2036</v>
      </c>
      <c r="P519" s="45" t="s">
        <v>2064</v>
      </c>
    </row>
    <row r="520" spans="1:16" ht="12" customHeight="1" x14ac:dyDescent="0.2">
      <c r="A520" s="45">
        <v>373</v>
      </c>
      <c r="B520" s="45" t="s">
        <v>798</v>
      </c>
      <c r="C520" s="47" t="s">
        <v>799</v>
      </c>
      <c r="D520" s="45">
        <v>22500</v>
      </c>
      <c r="E520" s="45">
        <v>164291</v>
      </c>
      <c r="F520" s="45" t="s">
        <v>20</v>
      </c>
      <c r="G520" s="45">
        <v>2106</v>
      </c>
      <c r="H520" s="45" t="b">
        <v>0</v>
      </c>
      <c r="I520" s="45" t="s">
        <v>33</v>
      </c>
      <c r="J520" s="45" t="s">
        <v>2099</v>
      </c>
      <c r="K520" s="45">
        <v>730.18222222222221</v>
      </c>
      <c r="L520" s="45">
        <v>78.010921177587846</v>
      </c>
      <c r="M520" s="46">
        <v>42964.208333333328</v>
      </c>
      <c r="N520" s="46">
        <v>42972.208333333328</v>
      </c>
      <c r="O520" s="45" t="s">
        <v>2044</v>
      </c>
      <c r="P520" s="45" t="s">
        <v>2060</v>
      </c>
    </row>
    <row r="521" spans="1:16" ht="12" customHeight="1" x14ac:dyDescent="0.2">
      <c r="A521" s="45">
        <v>560</v>
      </c>
      <c r="B521" s="45" t="s">
        <v>1164</v>
      </c>
      <c r="C521" s="47" t="s">
        <v>1165</v>
      </c>
      <c r="D521" s="45">
        <v>20000</v>
      </c>
      <c r="E521" s="45">
        <v>158832</v>
      </c>
      <c r="F521" s="45" t="s">
        <v>20</v>
      </c>
      <c r="G521" s="45">
        <v>3177</v>
      </c>
      <c r="H521" s="45" t="b">
        <v>0</v>
      </c>
      <c r="I521" s="45" t="s">
        <v>71</v>
      </c>
      <c r="J521" s="45" t="s">
        <v>2099</v>
      </c>
      <c r="K521" s="45">
        <v>794.16</v>
      </c>
      <c r="L521" s="45">
        <v>49.994334277620396</v>
      </c>
      <c r="M521" s="46">
        <v>40865.25</v>
      </c>
      <c r="N521" s="46">
        <v>40905.25</v>
      </c>
      <c r="O521" s="45" t="s">
        <v>2036</v>
      </c>
      <c r="P521" s="45" t="s">
        <v>2047</v>
      </c>
    </row>
    <row r="522" spans="1:16" ht="12" customHeight="1" x14ac:dyDescent="0.2">
      <c r="A522" s="45">
        <v>503</v>
      </c>
      <c r="B522" s="45" t="s">
        <v>1053</v>
      </c>
      <c r="C522" s="47" t="s">
        <v>1054</v>
      </c>
      <c r="D522" s="45">
        <v>25500</v>
      </c>
      <c r="E522" s="45">
        <v>45983</v>
      </c>
      <c r="F522" s="45" t="s">
        <v>20</v>
      </c>
      <c r="G522" s="48">
        <v>460</v>
      </c>
      <c r="H522" s="45" t="b">
        <v>0</v>
      </c>
      <c r="I522" s="45" t="s">
        <v>53</v>
      </c>
      <c r="J522" s="45" t="s">
        <v>2095</v>
      </c>
      <c r="K522" s="45">
        <v>180.32549019607845</v>
      </c>
      <c r="L522" s="45">
        <v>99.963043478260872</v>
      </c>
      <c r="M522" s="46">
        <v>42186.208333333328</v>
      </c>
      <c r="N522" s="46">
        <v>42206.208333333328</v>
      </c>
      <c r="O522" s="45" t="s">
        <v>2036</v>
      </c>
      <c r="P522" s="45" t="s">
        <v>2050</v>
      </c>
    </row>
    <row r="523" spans="1:16" ht="12" customHeight="1" x14ac:dyDescent="0.2">
      <c r="A523" s="45">
        <v>614</v>
      </c>
      <c r="B523" s="45" t="s">
        <v>1270</v>
      </c>
      <c r="C523" s="47" t="s">
        <v>1271</v>
      </c>
      <c r="D523" s="45">
        <v>26500</v>
      </c>
      <c r="E523" s="45">
        <v>41205</v>
      </c>
      <c r="F523" s="45" t="s">
        <v>20</v>
      </c>
      <c r="G523" s="45">
        <v>723</v>
      </c>
      <c r="H523" s="45" t="b">
        <v>0</v>
      </c>
      <c r="I523" s="45" t="s">
        <v>33</v>
      </c>
      <c r="J523" s="45" t="s">
        <v>2095</v>
      </c>
      <c r="K523" s="45">
        <v>155.49056603773585</v>
      </c>
      <c r="L523" s="45">
        <v>56.991701244813278</v>
      </c>
      <c r="M523" s="46">
        <v>42746.25</v>
      </c>
      <c r="N523" s="46">
        <v>42764.25</v>
      </c>
      <c r="O523" s="45" t="s">
        <v>2044</v>
      </c>
      <c r="P523" s="45" t="s">
        <v>2060</v>
      </c>
    </row>
    <row r="524" spans="1:16" ht="12" customHeight="1" x14ac:dyDescent="0.2">
      <c r="A524" s="45">
        <v>549</v>
      </c>
      <c r="B524" s="45" t="s">
        <v>1143</v>
      </c>
      <c r="C524" s="47" t="s">
        <v>1144</v>
      </c>
      <c r="D524" s="45">
        <v>29500</v>
      </c>
      <c r="E524" s="45">
        <v>83843</v>
      </c>
      <c r="F524" s="45" t="s">
        <v>20</v>
      </c>
      <c r="G524" s="45">
        <v>762</v>
      </c>
      <c r="H524" s="45" t="b">
        <v>0</v>
      </c>
      <c r="I524" s="45" t="s">
        <v>65</v>
      </c>
      <c r="J524" s="45" t="s">
        <v>2095</v>
      </c>
      <c r="K524" s="45">
        <v>284.21355932203392</v>
      </c>
      <c r="L524" s="45">
        <v>110.03018372703411</v>
      </c>
      <c r="M524" s="46">
        <v>41422.208333333336</v>
      </c>
      <c r="N524" s="46">
        <v>41431.208333333336</v>
      </c>
      <c r="O524" s="45" t="s">
        <v>2043</v>
      </c>
      <c r="P524" s="45" t="s">
        <v>2068</v>
      </c>
    </row>
    <row r="525" spans="1:16" ht="12" customHeight="1" x14ac:dyDescent="0.2">
      <c r="A525" s="45">
        <v>145</v>
      </c>
      <c r="B525" s="45" t="s">
        <v>342</v>
      </c>
      <c r="C525" s="47" t="s">
        <v>343</v>
      </c>
      <c r="D525" s="45">
        <v>25000</v>
      </c>
      <c r="E525" s="45">
        <v>59128</v>
      </c>
      <c r="F525" s="45" t="s">
        <v>20</v>
      </c>
      <c r="G525" s="45">
        <v>768</v>
      </c>
      <c r="H525" s="45" t="b">
        <v>0</v>
      </c>
      <c r="I525" s="45" t="s">
        <v>65</v>
      </c>
      <c r="J525" s="45" t="s">
        <v>2095</v>
      </c>
      <c r="K525" s="45">
        <v>236.512</v>
      </c>
      <c r="L525" s="45">
        <v>76.989583333333329</v>
      </c>
      <c r="M525" s="46">
        <v>41889.208333333336</v>
      </c>
      <c r="N525" s="46">
        <v>41894.208333333336</v>
      </c>
      <c r="O525" s="45" t="s">
        <v>2043</v>
      </c>
      <c r="P525" s="45" t="s">
        <v>2068</v>
      </c>
    </row>
    <row r="526" spans="1:16" ht="12" customHeight="1" x14ac:dyDescent="0.2">
      <c r="A526" s="45">
        <v>730</v>
      </c>
      <c r="B526" s="45" t="s">
        <v>1498</v>
      </c>
      <c r="C526" s="47" t="s">
        <v>1499</v>
      </c>
      <c r="D526" s="45">
        <v>28800</v>
      </c>
      <c r="E526" s="45">
        <v>118847</v>
      </c>
      <c r="F526" s="45" t="s">
        <v>20</v>
      </c>
      <c r="G526" s="45">
        <v>1071</v>
      </c>
      <c r="H526" s="45" t="b">
        <v>0</v>
      </c>
      <c r="I526" s="45" t="s">
        <v>65</v>
      </c>
      <c r="J526" s="45" t="s">
        <v>2095</v>
      </c>
      <c r="K526" s="45">
        <v>412.6631944444444</v>
      </c>
      <c r="L526" s="45">
        <v>110.96825396825396</v>
      </c>
      <c r="M526" s="46">
        <v>42147.208333333328</v>
      </c>
      <c r="N526" s="46">
        <v>42153.208333333328</v>
      </c>
      <c r="O526" s="45" t="s">
        <v>2043</v>
      </c>
      <c r="P526" s="45" t="s">
        <v>2068</v>
      </c>
    </row>
    <row r="527" spans="1:16" ht="12" customHeight="1" x14ac:dyDescent="0.2">
      <c r="A527" s="45">
        <v>758</v>
      </c>
      <c r="B527" s="45" t="s">
        <v>1552</v>
      </c>
      <c r="C527" s="47" t="s">
        <v>1553</v>
      </c>
      <c r="D527" s="45">
        <v>29600</v>
      </c>
      <c r="E527" s="45">
        <v>167005</v>
      </c>
      <c r="F527" s="45" t="s">
        <v>20</v>
      </c>
      <c r="G527" s="45">
        <v>1518</v>
      </c>
      <c r="H527" s="45" t="b">
        <v>0</v>
      </c>
      <c r="I527" s="45" t="s">
        <v>23</v>
      </c>
      <c r="J527" s="45" t="s">
        <v>2095</v>
      </c>
      <c r="K527" s="45">
        <v>564.20608108108115</v>
      </c>
      <c r="L527" s="45">
        <v>110.01646903820817</v>
      </c>
      <c r="M527" s="46">
        <v>41936.208333333336</v>
      </c>
      <c r="N527" s="46">
        <v>41945.208333333336</v>
      </c>
      <c r="O527" s="45" t="s">
        <v>2040</v>
      </c>
      <c r="P527" s="45" t="s">
        <v>2062</v>
      </c>
    </row>
    <row r="528" spans="1:16" ht="12" customHeight="1" x14ac:dyDescent="0.2">
      <c r="A528" s="45">
        <v>484</v>
      </c>
      <c r="B528" s="45" t="s">
        <v>1015</v>
      </c>
      <c r="C528" s="47" t="s">
        <v>1016</v>
      </c>
      <c r="D528" s="45">
        <v>29600</v>
      </c>
      <c r="E528" s="45">
        <v>77021</v>
      </c>
      <c r="F528" s="45" t="s">
        <v>20</v>
      </c>
      <c r="G528" s="45">
        <v>1572</v>
      </c>
      <c r="H528" s="45" t="b">
        <v>1</v>
      </c>
      <c r="I528" s="45" t="s">
        <v>17</v>
      </c>
      <c r="J528" s="45" t="s">
        <v>2095</v>
      </c>
      <c r="K528" s="45">
        <v>260.20608108108109</v>
      </c>
      <c r="L528" s="45">
        <v>48.99554707379135</v>
      </c>
      <c r="M528" s="46">
        <v>41855.208333333336</v>
      </c>
      <c r="N528" s="46">
        <v>41904.208333333336</v>
      </c>
      <c r="O528" s="45" t="s">
        <v>2037</v>
      </c>
      <c r="P528" s="45" t="s">
        <v>2053</v>
      </c>
    </row>
    <row r="529" spans="1:16" ht="12" customHeight="1" x14ac:dyDescent="0.2">
      <c r="A529" s="45">
        <v>240</v>
      </c>
      <c r="B529" s="45" t="s">
        <v>532</v>
      </c>
      <c r="C529" s="47" t="s">
        <v>533</v>
      </c>
      <c r="D529" s="45">
        <v>29400</v>
      </c>
      <c r="E529" s="45">
        <v>123124</v>
      </c>
      <c r="F529" s="45" t="s">
        <v>20</v>
      </c>
      <c r="G529" s="45">
        <v>1784</v>
      </c>
      <c r="H529" s="45" t="b">
        <v>0</v>
      </c>
      <c r="I529" s="45" t="s">
        <v>33</v>
      </c>
      <c r="J529" s="45" t="s">
        <v>2095</v>
      </c>
      <c r="K529" s="45">
        <v>418.78911564625849</v>
      </c>
      <c r="L529" s="45">
        <v>69.015695067264573</v>
      </c>
      <c r="M529" s="46">
        <v>40396.208333333336</v>
      </c>
      <c r="N529" s="46">
        <v>40397.208333333336</v>
      </c>
      <c r="O529" s="45" t="s">
        <v>2044</v>
      </c>
      <c r="P529" s="45" t="s">
        <v>2060</v>
      </c>
    </row>
    <row r="530" spans="1:16" ht="12" customHeight="1" x14ac:dyDescent="0.2">
      <c r="A530" s="45">
        <v>621</v>
      </c>
      <c r="B530" s="45" t="s">
        <v>1284</v>
      </c>
      <c r="C530" s="47" t="s">
        <v>1285</v>
      </c>
      <c r="D530" s="45">
        <v>25600</v>
      </c>
      <c r="E530" s="45">
        <v>158669</v>
      </c>
      <c r="F530" s="45" t="s">
        <v>20</v>
      </c>
      <c r="G530" s="45">
        <v>2144</v>
      </c>
      <c r="H530" s="45" t="b">
        <v>0</v>
      </c>
      <c r="I530" s="45" t="s">
        <v>33</v>
      </c>
      <c r="J530" s="45" t="s">
        <v>2095</v>
      </c>
      <c r="K530" s="45">
        <v>619.80078125</v>
      </c>
      <c r="L530" s="45">
        <v>74.006063432835816</v>
      </c>
      <c r="M530" s="46">
        <v>42626.208333333328</v>
      </c>
      <c r="N530" s="46">
        <v>42631.208333333328</v>
      </c>
      <c r="O530" s="45" t="s">
        <v>2044</v>
      </c>
      <c r="P530" s="45" t="s">
        <v>2060</v>
      </c>
    </row>
    <row r="531" spans="1:16" ht="12" customHeight="1" x14ac:dyDescent="0.2">
      <c r="A531" s="45">
        <v>439</v>
      </c>
      <c r="B531" s="45" t="s">
        <v>927</v>
      </c>
      <c r="C531" s="47" t="s">
        <v>928</v>
      </c>
      <c r="D531" s="45">
        <v>28400</v>
      </c>
      <c r="E531" s="45">
        <v>100900</v>
      </c>
      <c r="F531" s="45" t="s">
        <v>20</v>
      </c>
      <c r="G531" s="45">
        <v>2293</v>
      </c>
      <c r="H531" s="45" t="b">
        <v>0</v>
      </c>
      <c r="I531" s="45" t="s">
        <v>474</v>
      </c>
      <c r="J531" s="45" t="s">
        <v>2095</v>
      </c>
      <c r="K531" s="45">
        <v>355.28169014084506</v>
      </c>
      <c r="L531" s="45">
        <v>44.003488879197555</v>
      </c>
      <c r="M531" s="46">
        <v>42680.208333333328</v>
      </c>
      <c r="N531" s="46">
        <v>42687.25</v>
      </c>
      <c r="O531" s="45" t="s">
        <v>2036</v>
      </c>
      <c r="P531" s="45" t="s">
        <v>2063</v>
      </c>
    </row>
    <row r="532" spans="1:16" ht="12" customHeight="1" x14ac:dyDescent="0.2">
      <c r="A532" s="45">
        <v>182</v>
      </c>
      <c r="B532" s="45" t="s">
        <v>416</v>
      </c>
      <c r="C532" s="47" t="s">
        <v>417</v>
      </c>
      <c r="D532" s="45">
        <v>27100</v>
      </c>
      <c r="E532" s="45">
        <v>195750</v>
      </c>
      <c r="F532" s="45" t="s">
        <v>20</v>
      </c>
      <c r="G532" s="45">
        <v>3318</v>
      </c>
      <c r="H532" s="45" t="b">
        <v>0</v>
      </c>
      <c r="I532" s="45" t="s">
        <v>33</v>
      </c>
      <c r="J532" s="45" t="s">
        <v>2095</v>
      </c>
      <c r="K532" s="45">
        <v>722.32472324723244</v>
      </c>
      <c r="L532" s="45">
        <v>58.996383363471971</v>
      </c>
      <c r="M532" s="46">
        <v>43631.208333333328</v>
      </c>
      <c r="N532" s="46">
        <v>43647.208333333328</v>
      </c>
      <c r="O532" s="45" t="s">
        <v>2044</v>
      </c>
      <c r="P532" s="45" t="s">
        <v>2060</v>
      </c>
    </row>
    <row r="533" spans="1:16" ht="12" customHeight="1" x14ac:dyDescent="0.2">
      <c r="A533" s="45">
        <v>84</v>
      </c>
      <c r="B533" s="45" t="s">
        <v>217</v>
      </c>
      <c r="C533" s="47" t="s">
        <v>218</v>
      </c>
      <c r="D533" s="45">
        <v>31400</v>
      </c>
      <c r="E533" s="45">
        <v>41564</v>
      </c>
      <c r="F533" s="45" t="s">
        <v>20</v>
      </c>
      <c r="G533" s="48">
        <v>374</v>
      </c>
      <c r="H533" s="45" t="b">
        <v>0</v>
      </c>
      <c r="I533" s="45" t="s">
        <v>65</v>
      </c>
      <c r="J533" s="45" t="s">
        <v>2097</v>
      </c>
      <c r="K533" s="45">
        <v>132.36942675159236</v>
      </c>
      <c r="L533" s="45">
        <v>111.1336898395722</v>
      </c>
      <c r="M533" s="46">
        <v>41118.208333333336</v>
      </c>
      <c r="N533" s="46">
        <v>41128.208333333336</v>
      </c>
      <c r="O533" s="45" t="s">
        <v>2043</v>
      </c>
      <c r="P533" s="45" t="s">
        <v>2068</v>
      </c>
    </row>
    <row r="534" spans="1:16" ht="12" customHeight="1" x14ac:dyDescent="0.2">
      <c r="A534" s="45">
        <v>307</v>
      </c>
      <c r="B534" s="45" t="s">
        <v>666</v>
      </c>
      <c r="C534" s="47" t="s">
        <v>667</v>
      </c>
      <c r="D534" s="45">
        <v>32900</v>
      </c>
      <c r="E534" s="45">
        <v>43473</v>
      </c>
      <c r="F534" s="45" t="s">
        <v>20</v>
      </c>
      <c r="G534" s="45">
        <v>659</v>
      </c>
      <c r="H534" s="45" t="b">
        <v>1</v>
      </c>
      <c r="I534" s="45" t="s">
        <v>119</v>
      </c>
      <c r="J534" s="45" t="s">
        <v>2097</v>
      </c>
      <c r="K534" s="45">
        <v>132.13677811550153</v>
      </c>
      <c r="L534" s="45">
        <v>65.968133535660087</v>
      </c>
      <c r="M534" s="46">
        <v>41066.208333333336</v>
      </c>
      <c r="N534" s="46">
        <v>41086.208333333336</v>
      </c>
      <c r="O534" s="45" t="s">
        <v>2042</v>
      </c>
      <c r="P534" s="45" t="s">
        <v>2052</v>
      </c>
    </row>
    <row r="535" spans="1:16" ht="12" customHeight="1" x14ac:dyDescent="0.2">
      <c r="A535" s="45">
        <v>330</v>
      </c>
      <c r="B535" s="45" t="s">
        <v>712</v>
      </c>
      <c r="C535" s="47" t="s">
        <v>713</v>
      </c>
      <c r="D535" s="45">
        <v>33700</v>
      </c>
      <c r="E535" s="45">
        <v>62330</v>
      </c>
      <c r="F535" s="45" t="s">
        <v>20</v>
      </c>
      <c r="G535" s="45">
        <v>1385</v>
      </c>
      <c r="H535" s="45" t="b">
        <v>0</v>
      </c>
      <c r="I535" s="45" t="s">
        <v>42</v>
      </c>
      <c r="J535" s="45" t="s">
        <v>2097</v>
      </c>
      <c r="K535" s="45">
        <v>184.95548961424333</v>
      </c>
      <c r="L535" s="45">
        <v>45.003610108303249</v>
      </c>
      <c r="M535" s="46">
        <v>43077.25</v>
      </c>
      <c r="N535" s="46">
        <v>43078.25</v>
      </c>
      <c r="O535" s="45" t="s">
        <v>2036</v>
      </c>
      <c r="P535" s="45" t="s">
        <v>2049</v>
      </c>
    </row>
    <row r="536" spans="1:16" ht="12" customHeight="1" x14ac:dyDescent="0.2">
      <c r="A536" s="45">
        <v>353</v>
      </c>
      <c r="B536" s="45" t="s">
        <v>758</v>
      </c>
      <c r="C536" s="47" t="s">
        <v>759</v>
      </c>
      <c r="D536" s="45">
        <v>33600</v>
      </c>
      <c r="E536" s="45">
        <v>137961</v>
      </c>
      <c r="F536" s="45" t="s">
        <v>20</v>
      </c>
      <c r="G536" s="45">
        <v>1703</v>
      </c>
      <c r="H536" s="45" t="b">
        <v>0</v>
      </c>
      <c r="I536" s="45" t="s">
        <v>33</v>
      </c>
      <c r="J536" s="45" t="s">
        <v>2097</v>
      </c>
      <c r="K536" s="45">
        <v>410.59821428571428</v>
      </c>
      <c r="L536" s="45">
        <v>81.010569583088667</v>
      </c>
      <c r="M536" s="46">
        <v>43651.208333333328</v>
      </c>
      <c r="N536" s="46">
        <v>43652.208333333328</v>
      </c>
      <c r="O536" s="45" t="s">
        <v>2044</v>
      </c>
      <c r="P536" s="45" t="s">
        <v>2060</v>
      </c>
    </row>
    <row r="537" spans="1:16" ht="12" customHeight="1" x14ac:dyDescent="0.2">
      <c r="A537" s="45">
        <v>458</v>
      </c>
      <c r="B537" s="45" t="s">
        <v>964</v>
      </c>
      <c r="C537" s="47" t="s">
        <v>965</v>
      </c>
      <c r="D537" s="45">
        <v>33800</v>
      </c>
      <c r="E537" s="45">
        <v>118706</v>
      </c>
      <c r="F537" s="45" t="s">
        <v>20</v>
      </c>
      <c r="G537" s="45">
        <v>2120</v>
      </c>
      <c r="H537" s="45" t="b">
        <v>0</v>
      </c>
      <c r="I537" s="45" t="s">
        <v>33</v>
      </c>
      <c r="J537" s="45" t="s">
        <v>2097</v>
      </c>
      <c r="K537" s="45">
        <v>351.20118343195264</v>
      </c>
      <c r="L537" s="45">
        <v>55.993396226415094</v>
      </c>
      <c r="M537" s="46">
        <v>40265.208333333336</v>
      </c>
      <c r="N537" s="46">
        <v>40309.208333333336</v>
      </c>
      <c r="O537" s="45" t="s">
        <v>2044</v>
      </c>
      <c r="P537" s="45" t="s">
        <v>2060</v>
      </c>
    </row>
    <row r="538" spans="1:16" ht="12" customHeight="1" x14ac:dyDescent="0.2">
      <c r="A538" s="45">
        <v>48</v>
      </c>
      <c r="B538" s="45" t="s">
        <v>142</v>
      </c>
      <c r="C538" s="47" t="s">
        <v>143</v>
      </c>
      <c r="D538" s="45">
        <v>33300</v>
      </c>
      <c r="E538" s="45">
        <v>128862</v>
      </c>
      <c r="F538" s="45" t="s">
        <v>20</v>
      </c>
      <c r="G538" s="45">
        <v>2431</v>
      </c>
      <c r="H538" s="45" t="b">
        <v>0</v>
      </c>
      <c r="I538" s="45" t="s">
        <v>33</v>
      </c>
      <c r="J538" s="45" t="s">
        <v>2097</v>
      </c>
      <c r="K538" s="45">
        <v>386.97297297297297</v>
      </c>
      <c r="L538" s="45">
        <v>53.007815713698065</v>
      </c>
      <c r="M538" s="46">
        <v>42180.208333333328</v>
      </c>
      <c r="N538" s="46">
        <v>42192.208333333328</v>
      </c>
      <c r="O538" s="45" t="s">
        <v>2044</v>
      </c>
      <c r="P538" s="45" t="s">
        <v>2060</v>
      </c>
    </row>
    <row r="539" spans="1:16" ht="12" customHeight="1" x14ac:dyDescent="0.2">
      <c r="A539" s="45">
        <v>570</v>
      </c>
      <c r="B539" s="45" t="s">
        <v>1184</v>
      </c>
      <c r="C539" s="47" t="s">
        <v>1185</v>
      </c>
      <c r="D539" s="45">
        <v>31200</v>
      </c>
      <c r="E539" s="45">
        <v>95364</v>
      </c>
      <c r="F539" s="45" t="s">
        <v>20</v>
      </c>
      <c r="G539" s="45">
        <v>2725</v>
      </c>
      <c r="H539" s="45" t="b">
        <v>1</v>
      </c>
      <c r="I539" s="45" t="s">
        <v>23</v>
      </c>
      <c r="J539" s="45" t="s">
        <v>2097</v>
      </c>
      <c r="K539" s="45">
        <v>305.65384615384613</v>
      </c>
      <c r="L539" s="45">
        <v>34.995963302752294</v>
      </c>
      <c r="M539" s="46">
        <v>41993.25</v>
      </c>
      <c r="N539" s="46">
        <v>41999.25</v>
      </c>
      <c r="O539" s="45" t="s">
        <v>2040</v>
      </c>
      <c r="P539" s="45" t="s">
        <v>2062</v>
      </c>
    </row>
    <row r="540" spans="1:16" ht="12" customHeight="1" x14ac:dyDescent="0.2">
      <c r="A540" s="45">
        <v>406</v>
      </c>
      <c r="B540" s="45" t="s">
        <v>863</v>
      </c>
      <c r="C540" s="47" t="s">
        <v>864</v>
      </c>
      <c r="D540" s="45">
        <v>39300</v>
      </c>
      <c r="E540" s="45">
        <v>71583</v>
      </c>
      <c r="F540" s="45" t="s">
        <v>20</v>
      </c>
      <c r="G540" s="45">
        <v>645</v>
      </c>
      <c r="H540" s="45" t="b">
        <v>0</v>
      </c>
      <c r="I540" s="45" t="s">
        <v>42</v>
      </c>
      <c r="J540" s="45" t="s">
        <v>2102</v>
      </c>
      <c r="K540" s="45">
        <v>182.14503816793894</v>
      </c>
      <c r="L540" s="45">
        <v>110.98139534883721</v>
      </c>
      <c r="M540" s="46">
        <v>41304.25</v>
      </c>
      <c r="N540" s="46">
        <v>41316.25</v>
      </c>
      <c r="O540" s="45" t="s">
        <v>2036</v>
      </c>
      <c r="P540" s="45" t="s">
        <v>2049</v>
      </c>
    </row>
    <row r="541" spans="1:16" ht="12" customHeight="1" x14ac:dyDescent="0.2">
      <c r="A541" s="45">
        <v>385</v>
      </c>
      <c r="B541" s="45" t="s">
        <v>822</v>
      </c>
      <c r="C541" s="47" t="s">
        <v>823</v>
      </c>
      <c r="D541" s="45">
        <v>38900</v>
      </c>
      <c r="E541" s="45">
        <v>56859</v>
      </c>
      <c r="F541" s="45" t="s">
        <v>20</v>
      </c>
      <c r="G541" s="45">
        <v>1137</v>
      </c>
      <c r="H541" s="45" t="b">
        <v>0</v>
      </c>
      <c r="I541" s="45" t="s">
        <v>68</v>
      </c>
      <c r="J541" s="45" t="s">
        <v>2102</v>
      </c>
      <c r="K541" s="45">
        <v>146.16709511568124</v>
      </c>
      <c r="L541" s="45">
        <v>50.007915567282325</v>
      </c>
      <c r="M541" s="46">
        <v>43553.208333333328</v>
      </c>
      <c r="N541" s="46">
        <v>43585.208333333328</v>
      </c>
      <c r="O541" s="45" t="s">
        <v>2042</v>
      </c>
      <c r="P541" s="45" t="s">
        <v>2058</v>
      </c>
    </row>
    <row r="542" spans="1:16" ht="12" customHeight="1" x14ac:dyDescent="0.2">
      <c r="A542" s="45">
        <v>714</v>
      </c>
      <c r="B542" s="45" t="s">
        <v>1466</v>
      </c>
      <c r="C542" s="47" t="s">
        <v>1467</v>
      </c>
      <c r="D542" s="45">
        <v>38500</v>
      </c>
      <c r="E542" s="45">
        <v>182036</v>
      </c>
      <c r="F542" s="45" t="s">
        <v>20</v>
      </c>
      <c r="G542" s="45">
        <v>1785</v>
      </c>
      <c r="H542" s="45" t="b">
        <v>0</v>
      </c>
      <c r="I542" s="45" t="s">
        <v>23</v>
      </c>
      <c r="J542" s="45" t="s">
        <v>2102</v>
      </c>
      <c r="K542" s="45">
        <v>472.82077922077923</v>
      </c>
      <c r="L542" s="45">
        <v>101.98095238095237</v>
      </c>
      <c r="M542" s="46">
        <v>41870.208333333336</v>
      </c>
      <c r="N542" s="46">
        <v>41871.208333333336</v>
      </c>
      <c r="O542" s="45" t="s">
        <v>2040</v>
      </c>
      <c r="P542" s="45" t="s">
        <v>2062</v>
      </c>
    </row>
    <row r="543" spans="1:16" ht="12" customHeight="1" x14ac:dyDescent="0.2">
      <c r="A543" s="45">
        <v>735</v>
      </c>
      <c r="B543" s="45" t="s">
        <v>1508</v>
      </c>
      <c r="C543" s="47" t="s">
        <v>1509</v>
      </c>
      <c r="D543" s="45">
        <v>37100</v>
      </c>
      <c r="E543" s="45">
        <v>131404</v>
      </c>
      <c r="F543" s="45" t="s">
        <v>20</v>
      </c>
      <c r="G543" s="45">
        <v>1991</v>
      </c>
      <c r="H543" s="45" t="b">
        <v>0</v>
      </c>
      <c r="I543" s="45" t="s">
        <v>122</v>
      </c>
      <c r="J543" s="45" t="s">
        <v>2102</v>
      </c>
      <c r="K543" s="45">
        <v>354.18867924528303</v>
      </c>
      <c r="L543" s="45">
        <v>65.998995479658461</v>
      </c>
      <c r="M543" s="46">
        <v>42459.208333333328</v>
      </c>
      <c r="N543" s="46">
        <v>42466.208333333328</v>
      </c>
      <c r="O543" s="45" t="s">
        <v>2041</v>
      </c>
      <c r="P543" s="45" t="s">
        <v>2059</v>
      </c>
    </row>
    <row r="544" spans="1:16" ht="12" customHeight="1" x14ac:dyDescent="0.2">
      <c r="A544" s="45">
        <v>924</v>
      </c>
      <c r="B544" s="45" t="s">
        <v>1880</v>
      </c>
      <c r="C544" s="47" t="s">
        <v>1881</v>
      </c>
      <c r="D544" s="45">
        <v>39400</v>
      </c>
      <c r="E544" s="45">
        <v>192292</v>
      </c>
      <c r="F544" s="45" t="s">
        <v>20</v>
      </c>
      <c r="G544" s="45">
        <v>2289</v>
      </c>
      <c r="H544" s="45" t="b">
        <v>0</v>
      </c>
      <c r="I544" s="45" t="s">
        <v>33</v>
      </c>
      <c r="J544" s="45" t="s">
        <v>2102</v>
      </c>
      <c r="K544" s="45">
        <v>488.05076142131981</v>
      </c>
      <c r="L544" s="45">
        <v>84.006989951944078</v>
      </c>
      <c r="M544" s="46">
        <v>43769.208333333328</v>
      </c>
      <c r="N544" s="46">
        <v>43780.25</v>
      </c>
      <c r="O544" s="45" t="s">
        <v>2044</v>
      </c>
      <c r="P544" s="45" t="s">
        <v>2060</v>
      </c>
    </row>
    <row r="545" spans="1:16" ht="12" customHeight="1" x14ac:dyDescent="0.2">
      <c r="A545" s="45">
        <v>177</v>
      </c>
      <c r="B545" s="45" t="s">
        <v>406</v>
      </c>
      <c r="C545" s="47" t="s">
        <v>407</v>
      </c>
      <c r="D545" s="45">
        <v>38800</v>
      </c>
      <c r="E545" s="45">
        <v>161593</v>
      </c>
      <c r="F545" s="45" t="s">
        <v>20</v>
      </c>
      <c r="G545" s="45">
        <v>2739</v>
      </c>
      <c r="H545" s="45" t="b">
        <v>0</v>
      </c>
      <c r="I545" s="45" t="s">
        <v>33</v>
      </c>
      <c r="J545" s="45" t="s">
        <v>2102</v>
      </c>
      <c r="K545" s="45">
        <v>416.47680412371136</v>
      </c>
      <c r="L545" s="45">
        <v>58.997079225994888</v>
      </c>
      <c r="M545" s="46">
        <v>40497.25</v>
      </c>
      <c r="N545" s="46">
        <v>40522.25</v>
      </c>
      <c r="O545" s="45" t="s">
        <v>2044</v>
      </c>
      <c r="P545" s="45" t="s">
        <v>2060</v>
      </c>
    </row>
    <row r="546" spans="1:16" ht="12" customHeight="1" x14ac:dyDescent="0.2">
      <c r="A546" s="45">
        <v>654</v>
      </c>
      <c r="B546" s="45" t="s">
        <v>1350</v>
      </c>
      <c r="C546" s="47" t="s">
        <v>1351</v>
      </c>
      <c r="D546" s="45">
        <v>35000</v>
      </c>
      <c r="E546" s="45">
        <v>177936</v>
      </c>
      <c r="F546" s="45" t="s">
        <v>20</v>
      </c>
      <c r="G546" s="45">
        <v>3016</v>
      </c>
      <c r="H546" s="45" t="b">
        <v>0</v>
      </c>
      <c r="I546" s="45" t="s">
        <v>148</v>
      </c>
      <c r="J546" s="45" t="s">
        <v>2102</v>
      </c>
      <c r="K546" s="45">
        <v>508.38857142857148</v>
      </c>
      <c r="L546" s="45">
        <v>58.9973474801061</v>
      </c>
      <c r="M546" s="46">
        <v>42240.208333333328</v>
      </c>
      <c r="N546" s="46">
        <v>42245.208333333328</v>
      </c>
      <c r="O546" s="45" t="s">
        <v>2040</v>
      </c>
      <c r="P546" s="45" t="s">
        <v>2056</v>
      </c>
    </row>
    <row r="547" spans="1:16" ht="12" customHeight="1" x14ac:dyDescent="0.2">
      <c r="A547" s="45">
        <v>908</v>
      </c>
      <c r="B547" s="45" t="s">
        <v>1848</v>
      </c>
      <c r="C547" s="47" t="s">
        <v>1849</v>
      </c>
      <c r="D547" s="45">
        <v>38200</v>
      </c>
      <c r="E547" s="45">
        <v>121950</v>
      </c>
      <c r="F547" s="45" t="s">
        <v>20</v>
      </c>
      <c r="G547" s="45">
        <v>3934</v>
      </c>
      <c r="H547" s="45" t="b">
        <v>0</v>
      </c>
      <c r="I547" s="45" t="s">
        <v>89</v>
      </c>
      <c r="J547" s="45" t="s">
        <v>2102</v>
      </c>
      <c r="K547" s="45">
        <v>319.24083769633506</v>
      </c>
      <c r="L547" s="45">
        <v>30.99898322318251</v>
      </c>
      <c r="M547" s="46">
        <v>41031.208333333336</v>
      </c>
      <c r="N547" s="46">
        <v>41042.208333333336</v>
      </c>
      <c r="O547" s="45" t="s">
        <v>2038</v>
      </c>
      <c r="P547" s="45" t="s">
        <v>2067</v>
      </c>
    </row>
    <row r="548" spans="1:16" ht="12" customHeight="1" x14ac:dyDescent="0.2">
      <c r="A548" s="45">
        <v>832</v>
      </c>
      <c r="B548" s="45" t="s">
        <v>1697</v>
      </c>
      <c r="C548" s="47" t="s">
        <v>1698</v>
      </c>
      <c r="D548" s="45">
        <v>43200</v>
      </c>
      <c r="E548" s="45">
        <v>136156</v>
      </c>
      <c r="F548" s="45" t="s">
        <v>20</v>
      </c>
      <c r="G548" s="45">
        <v>1297</v>
      </c>
      <c r="H548" s="45" t="b">
        <v>0</v>
      </c>
      <c r="I548" s="45" t="s">
        <v>206</v>
      </c>
      <c r="J548" s="45" t="s">
        <v>2101</v>
      </c>
      <c r="K548" s="45">
        <v>315.17592592592592</v>
      </c>
      <c r="L548" s="45">
        <v>104.97764070932922</v>
      </c>
      <c r="M548" s="46">
        <v>42299.208333333328</v>
      </c>
      <c r="N548" s="46">
        <v>42333.25</v>
      </c>
      <c r="O548" s="45" t="s">
        <v>2042</v>
      </c>
      <c r="P548" s="45" t="s">
        <v>2066</v>
      </c>
    </row>
    <row r="549" spans="1:16" ht="12" customHeight="1" x14ac:dyDescent="0.2">
      <c r="A549" s="45">
        <v>219</v>
      </c>
      <c r="B549" s="45" t="s">
        <v>491</v>
      </c>
      <c r="C549" s="47" t="s">
        <v>492</v>
      </c>
      <c r="D549" s="45">
        <v>41700</v>
      </c>
      <c r="E549" s="45">
        <v>138497</v>
      </c>
      <c r="F549" s="45" t="s">
        <v>20</v>
      </c>
      <c r="G549" s="45">
        <v>1539</v>
      </c>
      <c r="H549" s="45" t="b">
        <v>0</v>
      </c>
      <c r="I549" s="45" t="s">
        <v>71</v>
      </c>
      <c r="J549" s="45" t="s">
        <v>2101</v>
      </c>
      <c r="K549" s="45">
        <v>332.12709832134288</v>
      </c>
      <c r="L549" s="45">
        <v>89.991552956465242</v>
      </c>
      <c r="M549" s="46">
        <v>41137.208333333336</v>
      </c>
      <c r="N549" s="46">
        <v>41149.208333333336</v>
      </c>
      <c r="O549" s="45" t="s">
        <v>2036</v>
      </c>
      <c r="P549" s="45" t="s">
        <v>2047</v>
      </c>
    </row>
    <row r="550" spans="1:16" ht="12" customHeight="1" x14ac:dyDescent="0.2">
      <c r="A550" s="45">
        <v>954</v>
      </c>
      <c r="B550" s="45" t="s">
        <v>1938</v>
      </c>
      <c r="C550" s="47" t="s">
        <v>1939</v>
      </c>
      <c r="D550" s="45">
        <v>42600</v>
      </c>
      <c r="E550" s="45">
        <v>156384</v>
      </c>
      <c r="F550" s="45" t="s">
        <v>20</v>
      </c>
      <c r="G550" s="45">
        <v>1548</v>
      </c>
      <c r="H550" s="45" t="b">
        <v>0</v>
      </c>
      <c r="I550" s="45" t="s">
        <v>28</v>
      </c>
      <c r="J550" s="45" t="s">
        <v>2101</v>
      </c>
      <c r="K550" s="45">
        <v>367.0985915492958</v>
      </c>
      <c r="L550" s="45">
        <v>101.02325581395348</v>
      </c>
      <c r="M550" s="46">
        <v>41174.208333333336</v>
      </c>
      <c r="N550" s="46">
        <v>41198.208333333336</v>
      </c>
      <c r="O550" s="45" t="s">
        <v>2043</v>
      </c>
      <c r="P550" s="45" t="s">
        <v>2069</v>
      </c>
    </row>
    <row r="551" spans="1:16" ht="12" customHeight="1" x14ac:dyDescent="0.2">
      <c r="A551" s="45">
        <v>972</v>
      </c>
      <c r="B551" s="45" t="s">
        <v>1973</v>
      </c>
      <c r="C551" s="47" t="s">
        <v>1974</v>
      </c>
      <c r="D551" s="45">
        <v>42700</v>
      </c>
      <c r="E551" s="45">
        <v>97524</v>
      </c>
      <c r="F551" s="45" t="s">
        <v>20</v>
      </c>
      <c r="G551" s="45">
        <v>1681</v>
      </c>
      <c r="H551" s="45" t="b">
        <v>1</v>
      </c>
      <c r="I551" s="45" t="s">
        <v>28</v>
      </c>
      <c r="J551" s="45" t="s">
        <v>2101</v>
      </c>
      <c r="K551" s="45">
        <v>228.3934426229508</v>
      </c>
      <c r="L551" s="45">
        <v>58.015466983938133</v>
      </c>
      <c r="M551" s="46">
        <v>41792.208333333336</v>
      </c>
      <c r="N551" s="46">
        <v>41801.208333333336</v>
      </c>
      <c r="O551" s="45" t="s">
        <v>2043</v>
      </c>
      <c r="P551" s="45" t="s">
        <v>2069</v>
      </c>
    </row>
    <row r="552" spans="1:16" ht="12" customHeight="1" x14ac:dyDescent="0.2">
      <c r="A552" s="45">
        <v>873</v>
      </c>
      <c r="B552" s="45" t="s">
        <v>1778</v>
      </c>
      <c r="C552" s="47" t="s">
        <v>1779</v>
      </c>
      <c r="D552" s="45">
        <v>42100</v>
      </c>
      <c r="E552" s="45">
        <v>79268</v>
      </c>
      <c r="F552" s="45" t="s">
        <v>20</v>
      </c>
      <c r="G552" s="45">
        <v>1887</v>
      </c>
      <c r="H552" s="45" t="b">
        <v>0</v>
      </c>
      <c r="I552" s="45" t="s">
        <v>122</v>
      </c>
      <c r="J552" s="45" t="s">
        <v>2101</v>
      </c>
      <c r="K552" s="45">
        <v>188.28503562945369</v>
      </c>
      <c r="L552" s="45">
        <v>42.007419183889773</v>
      </c>
      <c r="M552" s="46">
        <v>41647.25</v>
      </c>
      <c r="N552" s="46">
        <v>41652.25</v>
      </c>
      <c r="O552" s="45" t="s">
        <v>2041</v>
      </c>
      <c r="P552" s="45" t="s">
        <v>2059</v>
      </c>
    </row>
    <row r="553" spans="1:16" ht="12" customHeight="1" x14ac:dyDescent="0.2">
      <c r="A553" s="45">
        <v>698</v>
      </c>
      <c r="B553" s="45" t="s">
        <v>1435</v>
      </c>
      <c r="C553" s="47" t="s">
        <v>1436</v>
      </c>
      <c r="D553" s="45">
        <v>42100</v>
      </c>
      <c r="E553" s="45">
        <v>188057</v>
      </c>
      <c r="F553" s="45" t="s">
        <v>20</v>
      </c>
      <c r="G553" s="45">
        <v>2893</v>
      </c>
      <c r="H553" s="45" t="b">
        <v>0</v>
      </c>
      <c r="I553" s="45" t="s">
        <v>65</v>
      </c>
      <c r="J553" s="45" t="s">
        <v>2101</v>
      </c>
      <c r="K553" s="45">
        <v>446.69121140142522</v>
      </c>
      <c r="L553" s="45">
        <v>65.004147943311438</v>
      </c>
      <c r="M553" s="46">
        <v>40871.25</v>
      </c>
      <c r="N553" s="46">
        <v>40885.25</v>
      </c>
      <c r="O553" s="45" t="s">
        <v>2043</v>
      </c>
      <c r="P553" s="45" t="s">
        <v>2068</v>
      </c>
    </row>
    <row r="554" spans="1:16" ht="12" customHeight="1" x14ac:dyDescent="0.2">
      <c r="A554" s="45">
        <v>580</v>
      </c>
      <c r="B554" s="45" t="s">
        <v>556</v>
      </c>
      <c r="C554" s="47" t="s">
        <v>1204</v>
      </c>
      <c r="D554" s="45">
        <v>43800</v>
      </c>
      <c r="E554" s="45">
        <v>149578</v>
      </c>
      <c r="F554" s="45" t="s">
        <v>20</v>
      </c>
      <c r="G554" s="45">
        <v>3116</v>
      </c>
      <c r="H554" s="45" t="b">
        <v>0</v>
      </c>
      <c r="I554" s="45" t="s">
        <v>33</v>
      </c>
      <c r="J554" s="45" t="s">
        <v>2101</v>
      </c>
      <c r="K554" s="45">
        <v>341.5022831050228</v>
      </c>
      <c r="L554" s="45">
        <v>48.003209242618745</v>
      </c>
      <c r="M554" s="46">
        <v>41696.25</v>
      </c>
      <c r="N554" s="46">
        <v>41704.25</v>
      </c>
      <c r="O554" s="45" t="s">
        <v>2044</v>
      </c>
      <c r="P554" s="45" t="s">
        <v>2060</v>
      </c>
    </row>
    <row r="555" spans="1:16" ht="12" customHeight="1" x14ac:dyDescent="0.2">
      <c r="A555" s="45">
        <v>152</v>
      </c>
      <c r="B555" s="45" t="s">
        <v>356</v>
      </c>
      <c r="C555" s="47" t="s">
        <v>357</v>
      </c>
      <c r="D555" s="45">
        <v>41500</v>
      </c>
      <c r="E555" s="45">
        <v>175573</v>
      </c>
      <c r="F555" s="45" t="s">
        <v>20</v>
      </c>
      <c r="G555" s="45">
        <v>3376</v>
      </c>
      <c r="H555" s="45" t="b">
        <v>0</v>
      </c>
      <c r="I555" s="45" t="s">
        <v>60</v>
      </c>
      <c r="J555" s="45" t="s">
        <v>2101</v>
      </c>
      <c r="K555" s="45">
        <v>423.06746987951806</v>
      </c>
      <c r="L555" s="45">
        <v>52.006220379146917</v>
      </c>
      <c r="M555" s="46">
        <v>42783.25</v>
      </c>
      <c r="N555" s="46">
        <v>42790.25</v>
      </c>
      <c r="O555" s="45" t="s">
        <v>2040</v>
      </c>
      <c r="P555" s="45" t="s">
        <v>2054</v>
      </c>
    </row>
    <row r="556" spans="1:16" ht="12" customHeight="1" x14ac:dyDescent="0.2">
      <c r="A556" s="45">
        <v>179</v>
      </c>
      <c r="B556" s="45" t="s">
        <v>410</v>
      </c>
      <c r="C556" s="47" t="s">
        <v>411</v>
      </c>
      <c r="D556" s="45">
        <v>44500</v>
      </c>
      <c r="E556" s="45">
        <v>159185</v>
      </c>
      <c r="F556" s="45" t="s">
        <v>20</v>
      </c>
      <c r="G556" s="45">
        <v>3537</v>
      </c>
      <c r="H556" s="45" t="b">
        <v>1</v>
      </c>
      <c r="I556" s="45" t="s">
        <v>33</v>
      </c>
      <c r="J556" s="45" t="s">
        <v>2101</v>
      </c>
      <c r="K556" s="45">
        <v>357.71910112359546</v>
      </c>
      <c r="L556" s="45">
        <v>45.005654509471306</v>
      </c>
      <c r="M556" s="46">
        <v>41350.208333333336</v>
      </c>
      <c r="N556" s="46">
        <v>41351.208333333336</v>
      </c>
      <c r="O556" s="45" t="s">
        <v>2044</v>
      </c>
      <c r="P556" s="45" t="s">
        <v>2060</v>
      </c>
    </row>
    <row r="557" spans="1:16" ht="12" customHeight="1" x14ac:dyDescent="0.2">
      <c r="A557" s="45">
        <v>874</v>
      </c>
      <c r="B557" s="45" t="s">
        <v>1780</v>
      </c>
      <c r="C557" s="47" t="s">
        <v>1781</v>
      </c>
      <c r="D557" s="45">
        <v>40200</v>
      </c>
      <c r="E557" s="45">
        <v>139468</v>
      </c>
      <c r="F557" s="45" t="s">
        <v>20</v>
      </c>
      <c r="G557" s="45">
        <v>4358</v>
      </c>
      <c r="H557" s="45" t="b">
        <v>1</v>
      </c>
      <c r="I557" s="45" t="s">
        <v>122</v>
      </c>
      <c r="J557" s="45" t="s">
        <v>2101</v>
      </c>
      <c r="K557" s="45">
        <v>346.93532338308455</v>
      </c>
      <c r="L557" s="45">
        <v>32.002753556677376</v>
      </c>
      <c r="M557" s="46">
        <v>40291.208333333336</v>
      </c>
      <c r="N557" s="46">
        <v>40329.208333333336</v>
      </c>
      <c r="O557" s="45" t="s">
        <v>2041</v>
      </c>
      <c r="P557" s="45" t="s">
        <v>2059</v>
      </c>
    </row>
    <row r="558" spans="1:16" ht="12" customHeight="1" x14ac:dyDescent="0.2">
      <c r="A558" s="45">
        <v>610</v>
      </c>
      <c r="B558" s="45" t="s">
        <v>1262</v>
      </c>
      <c r="C558" s="47" t="s">
        <v>1263</v>
      </c>
      <c r="D558" s="45">
        <v>42800</v>
      </c>
      <c r="E558" s="45">
        <v>179356</v>
      </c>
      <c r="F558" s="45" t="s">
        <v>20</v>
      </c>
      <c r="G558" s="45">
        <v>6406</v>
      </c>
      <c r="H558" s="45" t="b">
        <v>0</v>
      </c>
      <c r="I558" s="45" t="s">
        <v>33</v>
      </c>
      <c r="J558" s="45" t="s">
        <v>2101</v>
      </c>
      <c r="K558" s="45">
        <v>419.0560747663551</v>
      </c>
      <c r="L558" s="45">
        <v>27.998126756166094</v>
      </c>
      <c r="M558" s="46">
        <v>41259.25</v>
      </c>
      <c r="N558" s="46">
        <v>41273.25</v>
      </c>
      <c r="O558" s="45" t="s">
        <v>2044</v>
      </c>
      <c r="P558" s="45" t="s">
        <v>2060</v>
      </c>
    </row>
    <row r="559" spans="1:16" ht="12" customHeight="1" x14ac:dyDescent="0.2">
      <c r="A559" s="45">
        <v>121</v>
      </c>
      <c r="B559" s="45" t="s">
        <v>293</v>
      </c>
      <c r="C559" s="47" t="s">
        <v>294</v>
      </c>
      <c r="D559" s="45">
        <v>45300</v>
      </c>
      <c r="E559" s="45">
        <v>99361</v>
      </c>
      <c r="F559" s="45" t="s">
        <v>20</v>
      </c>
      <c r="G559" s="45">
        <v>903</v>
      </c>
      <c r="H559" s="45" t="b">
        <v>0</v>
      </c>
      <c r="I559" s="45" t="s">
        <v>89</v>
      </c>
      <c r="J559" s="45" t="s">
        <v>2096</v>
      </c>
      <c r="K559" s="45">
        <v>219.33995584988963</v>
      </c>
      <c r="L559" s="45">
        <v>110.0343300110742</v>
      </c>
      <c r="M559" s="46">
        <v>41917.208333333336</v>
      </c>
      <c r="N559" s="46">
        <v>41930.208333333336</v>
      </c>
      <c r="O559" s="45" t="s">
        <v>2038</v>
      </c>
      <c r="P559" s="45" t="s">
        <v>2067</v>
      </c>
    </row>
    <row r="560" spans="1:16" ht="12" customHeight="1" x14ac:dyDescent="0.2">
      <c r="A560" s="45">
        <v>396</v>
      </c>
      <c r="B560" s="45" t="s">
        <v>843</v>
      </c>
      <c r="C560" s="47" t="s">
        <v>844</v>
      </c>
      <c r="D560" s="45">
        <v>46100</v>
      </c>
      <c r="E560" s="45">
        <v>77012</v>
      </c>
      <c r="F560" s="45" t="s">
        <v>20</v>
      </c>
      <c r="G560" s="45">
        <v>1604</v>
      </c>
      <c r="H560" s="45" t="b">
        <v>0</v>
      </c>
      <c r="I560" s="45" t="s">
        <v>53</v>
      </c>
      <c r="J560" s="45" t="s">
        <v>2096</v>
      </c>
      <c r="K560" s="45">
        <v>167.05422993492408</v>
      </c>
      <c r="L560" s="45">
        <v>48.012468827930178</v>
      </c>
      <c r="M560" s="46">
        <v>43378.208333333328</v>
      </c>
      <c r="N560" s="46">
        <v>43386.208333333328</v>
      </c>
      <c r="O560" s="45" t="s">
        <v>2036</v>
      </c>
      <c r="P560" s="45" t="s">
        <v>2050</v>
      </c>
    </row>
    <row r="561" spans="1:16" ht="12" customHeight="1" x14ac:dyDescent="0.2">
      <c r="A561" s="45">
        <v>29</v>
      </c>
      <c r="B561" s="45" t="s">
        <v>96</v>
      </c>
      <c r="C561" s="47" t="s">
        <v>97</v>
      </c>
      <c r="D561" s="45">
        <v>45900</v>
      </c>
      <c r="E561" s="45">
        <v>150965</v>
      </c>
      <c r="F561" s="45" t="s">
        <v>20</v>
      </c>
      <c r="G561" s="45">
        <v>1606</v>
      </c>
      <c r="H561" s="45" t="b">
        <v>0</v>
      </c>
      <c r="I561" s="45" t="s">
        <v>100</v>
      </c>
      <c r="J561" s="45" t="s">
        <v>2096</v>
      </c>
      <c r="K561" s="45">
        <v>328.89978213507629</v>
      </c>
      <c r="L561" s="45">
        <v>94.000622665006233</v>
      </c>
      <c r="M561" s="46">
        <v>43301.208333333328</v>
      </c>
      <c r="N561" s="46">
        <v>43341.208333333328</v>
      </c>
      <c r="O561" s="45" t="s">
        <v>2036</v>
      </c>
      <c r="P561" s="45" t="s">
        <v>2064</v>
      </c>
    </row>
    <row r="562" spans="1:16" ht="12" customHeight="1" x14ac:dyDescent="0.2">
      <c r="A562" s="45">
        <v>669</v>
      </c>
      <c r="B562" s="45" t="s">
        <v>1379</v>
      </c>
      <c r="C562" s="47" t="s">
        <v>1380</v>
      </c>
      <c r="D562" s="45">
        <v>48800</v>
      </c>
      <c r="E562" s="45">
        <v>175020</v>
      </c>
      <c r="F562" s="45" t="s">
        <v>20</v>
      </c>
      <c r="G562" s="45">
        <v>1621</v>
      </c>
      <c r="H562" s="45" t="b">
        <v>0</v>
      </c>
      <c r="I562" s="45" t="s">
        <v>33</v>
      </c>
      <c r="J562" s="45" t="s">
        <v>2096</v>
      </c>
      <c r="K562" s="45">
        <v>358.64754098360658</v>
      </c>
      <c r="L562" s="45">
        <v>107.97038864898211</v>
      </c>
      <c r="M562" s="46">
        <v>42912.208333333328</v>
      </c>
      <c r="N562" s="46">
        <v>42921.208333333328</v>
      </c>
      <c r="O562" s="45" t="s">
        <v>2044</v>
      </c>
      <c r="P562" s="45" t="s">
        <v>2060</v>
      </c>
    </row>
    <row r="563" spans="1:16" ht="12" customHeight="1" x14ac:dyDescent="0.2">
      <c r="A563" s="45">
        <v>404</v>
      </c>
      <c r="B563" s="45" t="s">
        <v>859</v>
      </c>
      <c r="C563" s="47" t="s">
        <v>860</v>
      </c>
      <c r="D563" s="45">
        <v>48900</v>
      </c>
      <c r="E563" s="45">
        <v>154321</v>
      </c>
      <c r="F563" s="45" t="s">
        <v>20</v>
      </c>
      <c r="G563" s="45">
        <v>2237</v>
      </c>
      <c r="H563" s="45" t="b">
        <v>0</v>
      </c>
      <c r="I563" s="45" t="s">
        <v>33</v>
      </c>
      <c r="J563" s="45" t="s">
        <v>2096</v>
      </c>
      <c r="K563" s="45">
        <v>315.58486707566465</v>
      </c>
      <c r="L563" s="45">
        <v>68.985695127402778</v>
      </c>
      <c r="M563" s="46">
        <v>43053.25</v>
      </c>
      <c r="N563" s="46">
        <v>43056.25</v>
      </c>
      <c r="O563" s="45" t="s">
        <v>2044</v>
      </c>
      <c r="P563" s="45" t="s">
        <v>2060</v>
      </c>
    </row>
    <row r="564" spans="1:16" ht="12" customHeight="1" x14ac:dyDescent="0.2">
      <c r="A564" s="45">
        <v>722</v>
      </c>
      <c r="B564" s="45" t="s">
        <v>1482</v>
      </c>
      <c r="C564" s="47" t="s">
        <v>1483</v>
      </c>
      <c r="D564" s="45">
        <v>48500</v>
      </c>
      <c r="E564" s="45">
        <v>75906</v>
      </c>
      <c r="F564" s="45" t="s">
        <v>20</v>
      </c>
      <c r="G564" s="45">
        <v>3036</v>
      </c>
      <c r="H564" s="45" t="b">
        <v>0</v>
      </c>
      <c r="I564" s="45" t="s">
        <v>42</v>
      </c>
      <c r="J564" s="45" t="s">
        <v>2096</v>
      </c>
      <c r="K564" s="45">
        <v>156.50721649484535</v>
      </c>
      <c r="L564" s="45">
        <v>25.00197628458498</v>
      </c>
      <c r="M564" s="46">
        <v>43045.25</v>
      </c>
      <c r="N564" s="46">
        <v>43072.25</v>
      </c>
      <c r="O564" s="45" t="s">
        <v>2036</v>
      </c>
      <c r="P564" s="45" t="s">
        <v>2049</v>
      </c>
    </row>
    <row r="565" spans="1:16" ht="12" customHeight="1" x14ac:dyDescent="0.2">
      <c r="A565" s="45">
        <v>224</v>
      </c>
      <c r="B565" s="45" t="s">
        <v>501</v>
      </c>
      <c r="C565" s="47" t="s">
        <v>502</v>
      </c>
      <c r="D565" s="45">
        <v>46300</v>
      </c>
      <c r="E565" s="45">
        <v>186885</v>
      </c>
      <c r="F565" s="45" t="s">
        <v>20</v>
      </c>
      <c r="G565" s="45">
        <v>3594</v>
      </c>
      <c r="H565" s="45" t="b">
        <v>0</v>
      </c>
      <c r="I565" s="45" t="s">
        <v>474</v>
      </c>
      <c r="J565" s="45" t="s">
        <v>2096</v>
      </c>
      <c r="K565" s="45">
        <v>403.63930885529157</v>
      </c>
      <c r="L565" s="45">
        <v>51.999165275459099</v>
      </c>
      <c r="M565" s="46">
        <v>41906.208333333336</v>
      </c>
      <c r="N565" s="46">
        <v>41951.25</v>
      </c>
      <c r="O565" s="45" t="s">
        <v>2036</v>
      </c>
      <c r="P565" s="45" t="s">
        <v>2063</v>
      </c>
    </row>
    <row r="566" spans="1:16" ht="12" customHeight="1" x14ac:dyDescent="0.2">
      <c r="A566" s="45">
        <v>264</v>
      </c>
      <c r="B566" s="45" t="s">
        <v>580</v>
      </c>
      <c r="C566" s="47" t="s">
        <v>581</v>
      </c>
      <c r="D566" s="45">
        <v>45600</v>
      </c>
      <c r="E566" s="45">
        <v>165375</v>
      </c>
      <c r="F566" s="45" t="s">
        <v>20</v>
      </c>
      <c r="G566" s="45">
        <v>5512</v>
      </c>
      <c r="H566" s="45" t="b">
        <v>0</v>
      </c>
      <c r="I566" s="45" t="s">
        <v>33</v>
      </c>
      <c r="J566" s="45" t="s">
        <v>2096</v>
      </c>
      <c r="K566" s="45">
        <v>362.66447368421052</v>
      </c>
      <c r="L566" s="45">
        <v>30.002721335268504</v>
      </c>
      <c r="M566" s="46">
        <v>41317.25</v>
      </c>
      <c r="N566" s="46">
        <v>41333.25</v>
      </c>
      <c r="O566" s="45" t="s">
        <v>2044</v>
      </c>
      <c r="P566" s="45" t="s">
        <v>2060</v>
      </c>
    </row>
  </sheetData>
  <conditionalFormatting sqref="F1:F566">
    <cfRule type="cellIs" dxfId="12" priority="2" operator="equal">
      <formula>"live"</formula>
    </cfRule>
    <cfRule type="cellIs" dxfId="11" priority="3" stopIfTrue="1" operator="equal">
      <formula>"canceled"</formula>
    </cfRule>
    <cfRule type="cellIs" dxfId="10" priority="4" stopIfTrue="1" operator="equal">
      <formula>"failed"</formula>
    </cfRule>
    <cfRule type="cellIs" dxfId="9" priority="5" stopIfTrue="1" operator="equal">
      <formula>"successful"</formula>
    </cfRule>
  </conditionalFormatting>
  <conditionalFormatting sqref="K1:K566">
    <cfRule type="colorScale" priority="1">
      <colorScale>
        <cfvo type="num" val="0"/>
        <cfvo type="num" val="100"/>
        <cfvo type="num" val="200"/>
        <color rgb="FFFF0000"/>
        <color rgb="FF00CC00"/>
        <color rgb="FF0066FF"/>
      </colorScale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A72F1B-16B1-4F07-B133-B0D640BEB51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Histograms - by Goal Size</vt:lpstr>
      <vt:lpstr>Other Data Analysis</vt:lpstr>
      <vt:lpstr>Statistical Analysis</vt:lpstr>
      <vt:lpstr>Goal Analysis</vt:lpstr>
      <vt:lpstr>Outcome - Dates</vt:lpstr>
      <vt:lpstr>Outcome - SubCategory</vt:lpstr>
      <vt:lpstr>Outcome - Category</vt:lpstr>
      <vt:lpstr>Crowdfunding</vt:lpstr>
      <vt:lpstr>Successful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Erica Graboyes</cp:lastModifiedBy>
  <dcterms:created xsi:type="dcterms:W3CDTF">2021-09-29T18:52:28Z</dcterms:created>
  <dcterms:modified xsi:type="dcterms:W3CDTF">2022-12-22T06:00:50Z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04591e-2156-4e7e-b8dc-60ccb91b4f06_Enabled">
    <vt:lpwstr>true</vt:lpwstr>
  </property>
  <property fmtid="{D5CDD505-2E9C-101B-9397-08002B2CF9AE}" pid="3" name="MSIP_Label_1a04591e-2156-4e7e-b8dc-60ccb91b4f06_SetDate">
    <vt:lpwstr>2022-12-19T15:26:49Z</vt:lpwstr>
  </property>
  <property fmtid="{D5CDD505-2E9C-101B-9397-08002B2CF9AE}" pid="4" name="MSIP_Label_1a04591e-2156-4e7e-b8dc-60ccb91b4f06_Method">
    <vt:lpwstr>Standard</vt:lpwstr>
  </property>
  <property fmtid="{D5CDD505-2E9C-101B-9397-08002B2CF9AE}" pid="5" name="MSIP_Label_1a04591e-2156-4e7e-b8dc-60ccb91b4f06_Name">
    <vt:lpwstr>Internal-THD</vt:lpwstr>
  </property>
  <property fmtid="{D5CDD505-2E9C-101B-9397-08002B2CF9AE}" pid="6" name="MSIP_Label_1a04591e-2156-4e7e-b8dc-60ccb91b4f06_SiteId">
    <vt:lpwstr>fb7e6711-b619-4fbe-afe6-f83b12673323</vt:lpwstr>
  </property>
  <property fmtid="{D5CDD505-2E9C-101B-9397-08002B2CF9AE}" pid="7" name="MSIP_Label_1a04591e-2156-4e7e-b8dc-60ccb91b4f06_ActionId">
    <vt:lpwstr>e66978b8-4f29-4549-ab25-f221ea0fd9ab</vt:lpwstr>
  </property>
  <property fmtid="{D5CDD505-2E9C-101B-9397-08002B2CF9AE}" pid="8" name="MSIP_Label_1a04591e-2156-4e7e-b8dc-60ccb91b4f06_ContentBits">
    <vt:lpwstr>2</vt:lpwstr>
  </property>
</Properties>
</file>