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Dropbox\"/>
    </mc:Choice>
  </mc:AlternateContent>
  <bookViews>
    <workbookView xWindow="1455" yWindow="0" windowWidth="15420" windowHeight="12660" tabRatio="692"/>
  </bookViews>
  <sheets>
    <sheet name="ExampleCosts" sheetId="66" r:id="rId1"/>
    <sheet name="Disclaimer" sheetId="13" r:id="rId2"/>
    <sheet name="Guide2020" sheetId="49" r:id="rId3"/>
    <sheet name="General Assumptions" sheetId="48" r:id="rId4"/>
    <sheet name="Summary Calculator" sheetId="50" r:id="rId5"/>
    <sheet name="FBarley" sheetId="28" r:id="rId6"/>
    <sheet name="MBarley" sheetId="29" r:id="rId7"/>
    <sheet name="Canola" sheetId="17" r:id="rId8"/>
    <sheet name="Corn" sheetId="25" r:id="rId9"/>
    <sheet name="Fbean" sheetId="19" r:id="rId10"/>
    <sheet name="HFallRye" sheetId="27" r:id="rId11"/>
    <sheet name="Flax" sheetId="18" r:id="rId12"/>
    <sheet name="LGLentil" sheetId="24" r:id="rId13"/>
    <sheet name="RLentil" sheetId="23" r:id="rId14"/>
    <sheet name="Oats" sheetId="26" r:id="rId15"/>
    <sheet name="GPeas" sheetId="21" r:id="rId16"/>
    <sheet name="Ypeas" sheetId="22" r:id="rId17"/>
    <sheet name="Soybean" sheetId="20" r:id="rId18"/>
    <sheet name="Durum" sheetId="47" r:id="rId19"/>
    <sheet name="SWheat" sheetId="31" r:id="rId20"/>
    <sheet name="WWheat" sheetId="30" r:id="rId21"/>
    <sheet name="Camelina" sheetId="65" r:id="rId22"/>
    <sheet name="Canary" sheetId="64" r:id="rId23"/>
    <sheet name="Caraway" sheetId="63" r:id="rId24"/>
    <sheet name="Desi Chickpeas" sheetId="62" r:id="rId25"/>
    <sheet name="Large Chickpeas" sheetId="61" r:id="rId26"/>
    <sheet name="Small Chickpeas" sheetId="60" r:id="rId27"/>
    <sheet name="Coriander" sheetId="59" r:id="rId28"/>
    <sheet name="Fenugreek" sheetId="58" r:id="rId29"/>
    <sheet name="BrownMustard" sheetId="57" r:id="rId30"/>
    <sheet name="Oriental Mustard" sheetId="56" r:id="rId31"/>
    <sheet name="Yellow Mustard" sheetId="55" r:id="rId32"/>
    <sheet name="PintoBean" sheetId="54" r:id="rId33"/>
    <sheet name="Quinoa" sheetId="53" r:id="rId34"/>
    <sheet name="Sunflower" sheetId="52" r:id="rId35"/>
  </sheets>
  <definedNames>
    <definedName name="_xlnm.Print_Area" localSheetId="1">Disclaimer!$A$1:$L$26</definedName>
  </definedNames>
  <calcPr calcId="152511"/>
  <customWorkbookViews>
    <customWorkbookView name="Black 07" guid="{094ACFE9-6A46-400C-8483-9731CC265B35}" maximized="1" windowWidth="999" windowHeight="555" activeSheetId="9"/>
    <customWorkbookView name="DkBrown 07" guid="{C18A6290-09CE-4B95-8288-8B2E48192753}" maximized="1" windowWidth="999" windowHeight="555" activeSheetId="8"/>
    <customWorkbookView name="Brown 07" guid="{D72A6468-AF3E-4269-8B9F-9AE05AF9C4F2}" maximized="1" windowWidth="999" windowHeight="555" activeSheetId="7"/>
    <customWorkbookView name="Special Crops 07" guid="{ECAB99DF-BF41-49EA-96C9-76317A61D13D}" maximized="1" windowWidth="999" windowHeight="555" activeSheetId="6"/>
  </customWorkbookViews>
</workbook>
</file>

<file path=xl/calcChain.xml><?xml version="1.0" encoding="utf-8"?>
<calcChain xmlns="http://schemas.openxmlformats.org/spreadsheetml/2006/main">
  <c r="H20" i="50" l="1"/>
  <c r="D20" i="50"/>
  <c r="B38" i="28" l="1"/>
  <c r="AD29" i="50"/>
  <c r="AD28" i="50"/>
  <c r="AB29" i="50"/>
  <c r="AB28" i="50"/>
  <c r="Z29" i="50"/>
  <c r="Z28" i="50"/>
  <c r="X29" i="50"/>
  <c r="X28" i="50"/>
  <c r="V29" i="50"/>
  <c r="V28" i="50"/>
  <c r="T29" i="50"/>
  <c r="T28" i="50"/>
  <c r="R29" i="50"/>
  <c r="R28" i="50"/>
  <c r="P29" i="50"/>
  <c r="P28" i="50"/>
  <c r="N29" i="50"/>
  <c r="N28" i="50"/>
  <c r="L29" i="50"/>
  <c r="L28" i="50"/>
  <c r="J29" i="50"/>
  <c r="J28" i="50"/>
  <c r="H29" i="50"/>
  <c r="H28" i="50"/>
  <c r="F29" i="50"/>
  <c r="F28" i="50"/>
  <c r="D29" i="50"/>
  <c r="D28" i="50"/>
  <c r="D21" i="50"/>
  <c r="AH21" i="50"/>
  <c r="AH20" i="50"/>
  <c r="AF21" i="50"/>
  <c r="AF20" i="50"/>
  <c r="AD21" i="50"/>
  <c r="AD20" i="50"/>
  <c r="AB21" i="50"/>
  <c r="AB20" i="50"/>
  <c r="Z21" i="50"/>
  <c r="Z20" i="50"/>
  <c r="X21" i="50"/>
  <c r="X20" i="50"/>
  <c r="V21" i="50"/>
  <c r="V20" i="50"/>
  <c r="T21" i="50"/>
  <c r="T20" i="50"/>
  <c r="R21" i="50"/>
  <c r="R20" i="50"/>
  <c r="P21" i="50"/>
  <c r="P20" i="50"/>
  <c r="N21" i="50"/>
  <c r="N20" i="50"/>
  <c r="L21" i="50"/>
  <c r="L20" i="50"/>
  <c r="J21" i="50"/>
  <c r="J20" i="50"/>
  <c r="H21" i="50"/>
  <c r="F21" i="50"/>
  <c r="B51" i="17"/>
  <c r="U28" i="50"/>
  <c r="AC29" i="50"/>
  <c r="AA29" i="50"/>
  <c r="Y29" i="50"/>
  <c r="W29" i="50"/>
  <c r="U29" i="50"/>
  <c r="S29" i="50"/>
  <c r="Q29" i="50"/>
  <c r="O29" i="50"/>
  <c r="M29" i="50"/>
  <c r="K29" i="50"/>
  <c r="I29" i="50"/>
  <c r="C29" i="50"/>
  <c r="AG21" i="50"/>
  <c r="AE21" i="50"/>
  <c r="AC21" i="50"/>
  <c r="AA21" i="50"/>
  <c r="Y21" i="50"/>
  <c r="W21" i="50"/>
  <c r="U21" i="50"/>
  <c r="S21" i="50"/>
  <c r="Q21" i="50"/>
  <c r="O21" i="50"/>
  <c r="M21" i="50"/>
  <c r="I21" i="50"/>
  <c r="E21" i="50"/>
  <c r="B52" i="29" l="1"/>
  <c r="B51" i="29"/>
  <c r="B48" i="29"/>
  <c r="B47" i="29"/>
  <c r="B52" i="25"/>
  <c r="B51" i="25"/>
  <c r="B48" i="25"/>
  <c r="B47" i="25"/>
  <c r="B51" i="19"/>
  <c r="B47" i="19"/>
  <c r="B52" i="27"/>
  <c r="B51" i="27"/>
  <c r="B48" i="27"/>
  <c r="B47" i="27"/>
  <c r="B52" i="18"/>
  <c r="B51" i="18"/>
  <c r="B48" i="18"/>
  <c r="B47" i="18"/>
  <c r="B52" i="24"/>
  <c r="B51" i="24"/>
  <c r="B48" i="24"/>
  <c r="B47" i="24"/>
  <c r="B52" i="23"/>
  <c r="B51" i="23"/>
  <c r="B48" i="23"/>
  <c r="B47" i="23"/>
  <c r="B52" i="26"/>
  <c r="B51" i="26"/>
  <c r="B48" i="26"/>
  <c r="B47" i="26"/>
  <c r="B52" i="21"/>
  <c r="B51" i="21"/>
  <c r="B48" i="21"/>
  <c r="B47" i="21"/>
  <c r="B52" i="22"/>
  <c r="B51" i="22"/>
  <c r="B48" i="22"/>
  <c r="B47" i="22"/>
  <c r="B52" i="20"/>
  <c r="B51" i="20"/>
  <c r="B48" i="20"/>
  <c r="B47" i="20"/>
  <c r="B52" i="47"/>
  <c r="B51" i="47"/>
  <c r="B48" i="47"/>
  <c r="B47" i="47"/>
  <c r="B52" i="31"/>
  <c r="B51" i="31"/>
  <c r="B48" i="31"/>
  <c r="B47" i="31"/>
  <c r="B52" i="30"/>
  <c r="B51" i="30"/>
  <c r="B48" i="30"/>
  <c r="B47" i="30"/>
  <c r="B52" i="65"/>
  <c r="B51" i="65"/>
  <c r="B48" i="65"/>
  <c r="B47" i="65"/>
  <c r="B52" i="62"/>
  <c r="B51" i="62"/>
  <c r="B48" i="62"/>
  <c r="B47" i="62"/>
  <c r="B52" i="61"/>
  <c r="B51" i="61"/>
  <c r="B48" i="61"/>
  <c r="B47" i="61"/>
  <c r="B52" i="60"/>
  <c r="B51" i="60"/>
  <c r="B48" i="60"/>
  <c r="B47" i="60"/>
  <c r="B52" i="59"/>
  <c r="B51" i="59"/>
  <c r="B48" i="59"/>
  <c r="B47" i="59"/>
  <c r="B52" i="58"/>
  <c r="B51" i="58"/>
  <c r="B48" i="58"/>
  <c r="B47" i="58"/>
  <c r="B52" i="57"/>
  <c r="B51" i="57"/>
  <c r="B48" i="57"/>
  <c r="B47" i="57"/>
  <c r="B52" i="56"/>
  <c r="B51" i="56"/>
  <c r="B48" i="56"/>
  <c r="B47" i="56"/>
  <c r="B52" i="55"/>
  <c r="B51" i="55"/>
  <c r="B48" i="55"/>
  <c r="B47" i="55"/>
  <c r="B52" i="54"/>
  <c r="B51" i="54"/>
  <c r="B48" i="54"/>
  <c r="B47" i="54"/>
  <c r="B52" i="53"/>
  <c r="B51" i="53"/>
  <c r="B48" i="53"/>
  <c r="B47" i="53"/>
  <c r="B27" i="52" l="1"/>
  <c r="B47" i="52" s="1"/>
  <c r="B51" i="52" l="1"/>
  <c r="B27" i="28"/>
  <c r="B51" i="28" l="1"/>
  <c r="B47" i="28"/>
  <c r="AA27" i="50"/>
  <c r="S27" i="50"/>
  <c r="Q28" i="50"/>
  <c r="Q27" i="50"/>
  <c r="I27" i="50"/>
  <c r="C38" i="52"/>
  <c r="B38" i="52"/>
  <c r="C26" i="52"/>
  <c r="C27" i="52" s="1"/>
  <c r="C56" i="52" s="1"/>
  <c r="C9" i="52"/>
  <c r="B9" i="52"/>
  <c r="B43" i="52" s="1"/>
  <c r="B40" i="53"/>
  <c r="C38" i="53"/>
  <c r="B38" i="53"/>
  <c r="B27" i="53"/>
  <c r="C26" i="53"/>
  <c r="C27" i="53" s="1"/>
  <c r="C56" i="53" s="1"/>
  <c r="C9" i="53"/>
  <c r="B9" i="53"/>
  <c r="C38" i="54"/>
  <c r="B38" i="54"/>
  <c r="B40" i="54" s="1"/>
  <c r="B27" i="54"/>
  <c r="C26" i="54"/>
  <c r="C27" i="54" s="1"/>
  <c r="C56" i="54" s="1"/>
  <c r="C9" i="54"/>
  <c r="B9" i="54"/>
  <c r="B43" i="54" s="1"/>
  <c r="C38" i="55"/>
  <c r="B38" i="55"/>
  <c r="B27" i="55"/>
  <c r="C26" i="55"/>
  <c r="C27" i="55" s="1"/>
  <c r="C56" i="55" s="1"/>
  <c r="C9" i="55"/>
  <c r="B9" i="55"/>
  <c r="C38" i="56"/>
  <c r="B38" i="56"/>
  <c r="B27" i="56"/>
  <c r="C26" i="56"/>
  <c r="C9" i="56"/>
  <c r="B9" i="56"/>
  <c r="B43" i="56" s="1"/>
  <c r="C38" i="57"/>
  <c r="B38" i="57"/>
  <c r="B27" i="57"/>
  <c r="C26" i="57"/>
  <c r="C9" i="57"/>
  <c r="B9" i="57"/>
  <c r="B43" i="57" s="1"/>
  <c r="B40" i="58"/>
  <c r="C38" i="58"/>
  <c r="B38" i="58"/>
  <c r="B27" i="58"/>
  <c r="C26" i="58"/>
  <c r="C27" i="58" s="1"/>
  <c r="C56" i="58" s="1"/>
  <c r="C9" i="58"/>
  <c r="B9" i="58"/>
  <c r="C38" i="60"/>
  <c r="B38" i="60"/>
  <c r="B27" i="60"/>
  <c r="C26" i="60"/>
  <c r="C9" i="60"/>
  <c r="B9" i="60"/>
  <c r="B43" i="60" s="1"/>
  <c r="C38" i="59"/>
  <c r="B38" i="59"/>
  <c r="B27" i="59"/>
  <c r="C26" i="59"/>
  <c r="C27" i="59" s="1"/>
  <c r="C56" i="59" s="1"/>
  <c r="C9" i="59"/>
  <c r="B9" i="59"/>
  <c r="B43" i="59" s="1"/>
  <c r="C38" i="61"/>
  <c r="B38" i="61"/>
  <c r="B27" i="61"/>
  <c r="C26" i="61"/>
  <c r="C9" i="61"/>
  <c r="B9" i="61"/>
  <c r="B43" i="61" s="1"/>
  <c r="C38" i="62"/>
  <c r="B38" i="62"/>
  <c r="B27" i="62"/>
  <c r="C26" i="62"/>
  <c r="C27" i="62" s="1"/>
  <c r="C56" i="62" s="1"/>
  <c r="C9" i="62"/>
  <c r="B9" i="62"/>
  <c r="C38" i="63"/>
  <c r="B38" i="63"/>
  <c r="G29" i="50" s="1"/>
  <c r="B27" i="63"/>
  <c r="C26" i="63"/>
  <c r="C27" i="63" s="1"/>
  <c r="C56" i="63" s="1"/>
  <c r="C9" i="63"/>
  <c r="B9" i="63"/>
  <c r="G27" i="50" s="1"/>
  <c r="C38" i="64"/>
  <c r="B38" i="64"/>
  <c r="E29" i="50" s="1"/>
  <c r="C27" i="64"/>
  <c r="B27" i="64"/>
  <c r="E28" i="50" s="1"/>
  <c r="C26" i="64"/>
  <c r="C9" i="64"/>
  <c r="B9" i="64"/>
  <c r="E27" i="50" s="1"/>
  <c r="C38" i="65"/>
  <c r="B38" i="65"/>
  <c r="B40" i="65" s="1"/>
  <c r="B27" i="65"/>
  <c r="C26" i="65"/>
  <c r="C27" i="65" s="1"/>
  <c r="C56" i="65" s="1"/>
  <c r="C9" i="65"/>
  <c r="B9" i="65"/>
  <c r="B43" i="65" s="1"/>
  <c r="B51" i="63" l="1"/>
  <c r="B47" i="63"/>
  <c r="B40" i="63"/>
  <c r="B44" i="63" s="1"/>
  <c r="B51" i="64"/>
  <c r="B47" i="64"/>
  <c r="AC27" i="50"/>
  <c r="B40" i="52"/>
  <c r="C27" i="50"/>
  <c r="C28" i="50"/>
  <c r="C40" i="64"/>
  <c r="C57" i="64" s="1"/>
  <c r="C56" i="64"/>
  <c r="C47" i="64"/>
  <c r="G28" i="50"/>
  <c r="B43" i="63"/>
  <c r="I28" i="50"/>
  <c r="B43" i="62"/>
  <c r="K27" i="50"/>
  <c r="K28" i="50"/>
  <c r="M27" i="50"/>
  <c r="M28" i="50"/>
  <c r="O27" i="50"/>
  <c r="O28" i="50"/>
  <c r="B43" i="58"/>
  <c r="S28" i="50"/>
  <c r="U27" i="50"/>
  <c r="B43" i="55"/>
  <c r="W27" i="50"/>
  <c r="W28" i="50"/>
  <c r="Y27" i="50"/>
  <c r="Y28" i="50"/>
  <c r="AA28" i="50"/>
  <c r="B43" i="53"/>
  <c r="B29" i="50"/>
  <c r="AC28" i="50"/>
  <c r="C43" i="52"/>
  <c r="C47" i="52"/>
  <c r="C40" i="52"/>
  <c r="C57" i="52" s="1"/>
  <c r="C51" i="52"/>
  <c r="C47" i="53"/>
  <c r="C51" i="53"/>
  <c r="C40" i="53"/>
  <c r="C57" i="53" s="1"/>
  <c r="C43" i="53"/>
  <c r="B44" i="53"/>
  <c r="C47" i="54"/>
  <c r="C51" i="54"/>
  <c r="C43" i="54"/>
  <c r="C40" i="54"/>
  <c r="C57" i="54" s="1"/>
  <c r="B44" i="54"/>
  <c r="C40" i="55"/>
  <c r="C47" i="55"/>
  <c r="C51" i="55"/>
  <c r="C43" i="55"/>
  <c r="B40" i="55"/>
  <c r="C27" i="56"/>
  <c r="C56" i="56" s="1"/>
  <c r="B40" i="56"/>
  <c r="C27" i="57"/>
  <c r="C56" i="57" s="1"/>
  <c r="B40" i="57"/>
  <c r="B44" i="57" s="1"/>
  <c r="C47" i="58"/>
  <c r="C51" i="58"/>
  <c r="C40" i="58"/>
  <c r="C57" i="58" s="1"/>
  <c r="C43" i="58"/>
  <c r="B44" i="58"/>
  <c r="C27" i="60"/>
  <c r="C56" i="60" s="1"/>
  <c r="B40" i="60"/>
  <c r="C47" i="59"/>
  <c r="C40" i="59"/>
  <c r="C57" i="59" s="1"/>
  <c r="C51" i="59"/>
  <c r="B40" i="59"/>
  <c r="B44" i="59" s="1"/>
  <c r="C43" i="59"/>
  <c r="C27" i="61"/>
  <c r="C56" i="61" s="1"/>
  <c r="B40" i="61"/>
  <c r="B44" i="61" s="1"/>
  <c r="C40" i="62"/>
  <c r="C57" i="62" s="1"/>
  <c r="C47" i="62"/>
  <c r="C51" i="62"/>
  <c r="C43" i="62"/>
  <c r="B40" i="62"/>
  <c r="C47" i="63"/>
  <c r="C51" i="63"/>
  <c r="C43" i="63"/>
  <c r="C40" i="63"/>
  <c r="C48" i="64"/>
  <c r="C52" i="64"/>
  <c r="C44" i="64"/>
  <c r="B43" i="64"/>
  <c r="B40" i="64"/>
  <c r="C43" i="64"/>
  <c r="C51" i="64"/>
  <c r="C47" i="65"/>
  <c r="C51" i="65"/>
  <c r="C40" i="65"/>
  <c r="C57" i="65" s="1"/>
  <c r="C44" i="65"/>
  <c r="C43" i="65"/>
  <c r="B44" i="65"/>
  <c r="B27" i="50" l="1"/>
  <c r="B52" i="63"/>
  <c r="B48" i="63"/>
  <c r="B52" i="64"/>
  <c r="B48" i="64"/>
  <c r="B52" i="52"/>
  <c r="B48" i="52"/>
  <c r="B44" i="52"/>
  <c r="C44" i="63"/>
  <c r="C57" i="63"/>
  <c r="C44" i="55"/>
  <c r="C57" i="55"/>
  <c r="B28" i="50"/>
  <c r="B30" i="50" s="1"/>
  <c r="C44" i="53"/>
  <c r="C52" i="52"/>
  <c r="C48" i="52"/>
  <c r="C44" i="52"/>
  <c r="C52" i="53"/>
  <c r="C48" i="53"/>
  <c r="C52" i="54"/>
  <c r="C48" i="54"/>
  <c r="C44" i="54"/>
  <c r="B44" i="55"/>
  <c r="C48" i="55"/>
  <c r="C52" i="55"/>
  <c r="C40" i="56"/>
  <c r="C57" i="56" s="1"/>
  <c r="C51" i="56"/>
  <c r="C47" i="56"/>
  <c r="C43" i="56"/>
  <c r="B44" i="56"/>
  <c r="C40" i="57"/>
  <c r="C57" i="57" s="1"/>
  <c r="C47" i="57"/>
  <c r="C51" i="57"/>
  <c r="C43" i="57"/>
  <c r="C52" i="58"/>
  <c r="C48" i="58"/>
  <c r="C44" i="58"/>
  <c r="C40" i="60"/>
  <c r="C57" i="60" s="1"/>
  <c r="C51" i="60"/>
  <c r="C47" i="60"/>
  <c r="C43" i="60"/>
  <c r="B44" i="60"/>
  <c r="C52" i="59"/>
  <c r="C48" i="59"/>
  <c r="C44" i="59"/>
  <c r="C40" i="61"/>
  <c r="C57" i="61" s="1"/>
  <c r="C51" i="61"/>
  <c r="C47" i="61"/>
  <c r="C43" i="61"/>
  <c r="B44" i="62"/>
  <c r="C48" i="62"/>
  <c r="C52" i="62"/>
  <c r="C44" i="62"/>
  <c r="C52" i="63"/>
  <c r="C48" i="63"/>
  <c r="B44" i="64"/>
  <c r="C52" i="65"/>
  <c r="C48" i="65"/>
  <c r="C48" i="56" l="1"/>
  <c r="C52" i="56"/>
  <c r="C44" i="56"/>
  <c r="C48" i="57"/>
  <c r="C52" i="57"/>
  <c r="C44" i="57"/>
  <c r="C48" i="60"/>
  <c r="C52" i="60"/>
  <c r="C44" i="60"/>
  <c r="C48" i="61"/>
  <c r="C52" i="61"/>
  <c r="C44" i="61"/>
  <c r="B9" i="28" l="1"/>
  <c r="C19" i="50" s="1"/>
  <c r="B40" i="28" l="1"/>
  <c r="B52" i="28" s="1"/>
  <c r="C21" i="50"/>
  <c r="B43" i="28"/>
  <c r="C20" i="50"/>
  <c r="B44" i="28" l="1"/>
  <c r="B48" i="28"/>
  <c r="C38" i="29"/>
  <c r="C26" i="30" l="1"/>
  <c r="C26" i="27"/>
  <c r="D19" i="30" l="1"/>
  <c r="D26" i="30" s="1"/>
  <c r="E19" i="30" l="1"/>
  <c r="E26" i="30" s="1"/>
  <c r="D13" i="27"/>
  <c r="D26" i="27" s="1"/>
  <c r="E13" i="27" l="1"/>
  <c r="E26" i="27" s="1"/>
  <c r="E26" i="17" l="1"/>
  <c r="D26" i="17"/>
  <c r="C26" i="17"/>
  <c r="E26" i="18"/>
  <c r="D26" i="18"/>
  <c r="C26" i="18"/>
  <c r="C26" i="19"/>
  <c r="E26" i="20"/>
  <c r="D26" i="20"/>
  <c r="C26" i="20"/>
  <c r="E26" i="21"/>
  <c r="D26" i="21"/>
  <c r="C26" i="21"/>
  <c r="E26" i="22"/>
  <c r="D26" i="22"/>
  <c r="C26" i="22"/>
  <c r="E26" i="23"/>
  <c r="D26" i="23"/>
  <c r="C26" i="23"/>
  <c r="E26" i="24"/>
  <c r="D26" i="24"/>
  <c r="C26" i="24"/>
  <c r="E26" i="25"/>
  <c r="D26" i="25"/>
  <c r="C26" i="25"/>
  <c r="E26" i="26"/>
  <c r="D26" i="26"/>
  <c r="C26" i="26"/>
  <c r="E26" i="28"/>
  <c r="D26" i="28"/>
  <c r="C26" i="28"/>
  <c r="E26" i="29"/>
  <c r="D26" i="29"/>
  <c r="C26" i="29"/>
  <c r="E26" i="31"/>
  <c r="D26" i="31"/>
  <c r="C26" i="31"/>
  <c r="D26" i="47"/>
  <c r="C26" i="47"/>
  <c r="C38" i="18" l="1"/>
  <c r="C27" i="18"/>
  <c r="C9" i="18"/>
  <c r="D38" i="18"/>
  <c r="D27" i="18"/>
  <c r="D9" i="18"/>
  <c r="E38" i="18"/>
  <c r="E27" i="18"/>
  <c r="E9" i="18"/>
  <c r="E38" i="20"/>
  <c r="E27" i="20"/>
  <c r="E56" i="20" s="1"/>
  <c r="E9" i="20"/>
  <c r="D38" i="20"/>
  <c r="D27" i="20"/>
  <c r="D9" i="20"/>
  <c r="C38" i="20"/>
  <c r="C27" i="20"/>
  <c r="C9" i="20"/>
  <c r="C38" i="21"/>
  <c r="C27" i="21"/>
  <c r="C9" i="21"/>
  <c r="D38" i="21"/>
  <c r="D27" i="21"/>
  <c r="D9" i="21"/>
  <c r="E38" i="21"/>
  <c r="E27" i="21"/>
  <c r="E9" i="21"/>
  <c r="E38" i="22"/>
  <c r="E27" i="22"/>
  <c r="E9" i="22"/>
  <c r="D38" i="22"/>
  <c r="D27" i="22"/>
  <c r="D9" i="22"/>
  <c r="C38" i="22"/>
  <c r="C27" i="22"/>
  <c r="C9" i="22"/>
  <c r="C38" i="23"/>
  <c r="C27" i="23"/>
  <c r="C9" i="23"/>
  <c r="D38" i="23"/>
  <c r="D27" i="23"/>
  <c r="D56" i="23" s="1"/>
  <c r="D9" i="23"/>
  <c r="E38" i="23"/>
  <c r="E27" i="23"/>
  <c r="E9" i="23"/>
  <c r="E38" i="24"/>
  <c r="E27" i="24"/>
  <c r="E9" i="24"/>
  <c r="D38" i="24"/>
  <c r="D27" i="24"/>
  <c r="D56" i="24" s="1"/>
  <c r="D9" i="24"/>
  <c r="C38" i="24"/>
  <c r="C27" i="24"/>
  <c r="C9" i="24"/>
  <c r="C38" i="25"/>
  <c r="C27" i="25"/>
  <c r="C9" i="25"/>
  <c r="D38" i="25"/>
  <c r="D27" i="25"/>
  <c r="D56" i="25" s="1"/>
  <c r="D9" i="25"/>
  <c r="E38" i="25"/>
  <c r="E27" i="25"/>
  <c r="E9" i="25"/>
  <c r="E38" i="26"/>
  <c r="E27" i="26"/>
  <c r="E9" i="26"/>
  <c r="D38" i="26"/>
  <c r="D27" i="26"/>
  <c r="D9" i="26"/>
  <c r="C38" i="26"/>
  <c r="C27" i="26"/>
  <c r="C9" i="26"/>
  <c r="C38" i="27"/>
  <c r="C27" i="27"/>
  <c r="C9" i="27"/>
  <c r="D38" i="27"/>
  <c r="D27" i="27"/>
  <c r="D9" i="27"/>
  <c r="E38" i="27"/>
  <c r="E27" i="27"/>
  <c r="E9" i="27"/>
  <c r="E38" i="28"/>
  <c r="E27" i="28"/>
  <c r="E9" i="28"/>
  <c r="D38" i="28"/>
  <c r="D27" i="28"/>
  <c r="D56" i="28" s="1"/>
  <c r="D9" i="28"/>
  <c r="C38" i="28"/>
  <c r="C27" i="28"/>
  <c r="C9" i="28"/>
  <c r="C27" i="29"/>
  <c r="C9" i="29"/>
  <c r="C43" i="29" s="1"/>
  <c r="D38" i="29"/>
  <c r="D27" i="29"/>
  <c r="D56" i="29" s="1"/>
  <c r="D9" i="29"/>
  <c r="E38" i="29"/>
  <c r="E27" i="29"/>
  <c r="E56" i="29" s="1"/>
  <c r="E9" i="29"/>
  <c r="E38" i="30"/>
  <c r="E27" i="30"/>
  <c r="E9" i="30"/>
  <c r="D38" i="30"/>
  <c r="D27" i="30"/>
  <c r="D9" i="30"/>
  <c r="C38" i="30"/>
  <c r="C27" i="30"/>
  <c r="C56" i="30" s="1"/>
  <c r="C9" i="30"/>
  <c r="C38" i="47"/>
  <c r="C27" i="47"/>
  <c r="C9" i="47"/>
  <c r="D38" i="47"/>
  <c r="D27" i="47"/>
  <c r="D56" i="47" s="1"/>
  <c r="D9" i="47"/>
  <c r="E38" i="31"/>
  <c r="E27" i="31"/>
  <c r="E9" i="31"/>
  <c r="D38" i="31"/>
  <c r="D27" i="31"/>
  <c r="D56" i="31" s="1"/>
  <c r="D9" i="31"/>
  <c r="C38" i="31"/>
  <c r="C27" i="31"/>
  <c r="C56" i="31" s="1"/>
  <c r="C9" i="31"/>
  <c r="C43" i="31" s="1"/>
  <c r="E51" i="28" l="1"/>
  <c r="E56" i="28"/>
  <c r="C51" i="28"/>
  <c r="C56" i="28"/>
  <c r="C51" i="29"/>
  <c r="C56" i="29"/>
  <c r="E51" i="25"/>
  <c r="E56" i="25"/>
  <c r="C51" i="25"/>
  <c r="C56" i="25"/>
  <c r="C51" i="27"/>
  <c r="C56" i="27"/>
  <c r="E51" i="27"/>
  <c r="E56" i="27"/>
  <c r="D51" i="27"/>
  <c r="D56" i="27"/>
  <c r="C51" i="18"/>
  <c r="C56" i="18"/>
  <c r="E51" i="18"/>
  <c r="E56" i="18"/>
  <c r="D51" i="18"/>
  <c r="D56" i="18"/>
  <c r="E51" i="24"/>
  <c r="E56" i="24"/>
  <c r="C51" i="24"/>
  <c r="C56" i="24"/>
  <c r="E51" i="23"/>
  <c r="E56" i="23"/>
  <c r="C51" i="23"/>
  <c r="C56" i="23"/>
  <c r="D51" i="26"/>
  <c r="D56" i="26"/>
  <c r="C51" i="26"/>
  <c r="C56" i="26"/>
  <c r="E51" i="26"/>
  <c r="E56" i="26"/>
  <c r="C51" i="21"/>
  <c r="C56" i="21"/>
  <c r="D51" i="21"/>
  <c r="D56" i="21"/>
  <c r="E51" i="21"/>
  <c r="E56" i="21"/>
  <c r="D51" i="22"/>
  <c r="D56" i="22"/>
  <c r="C51" i="22"/>
  <c r="C56" i="22"/>
  <c r="E51" i="22"/>
  <c r="E56" i="22"/>
  <c r="D51" i="20"/>
  <c r="D56" i="20"/>
  <c r="C51" i="20"/>
  <c r="C56" i="20"/>
  <c r="C51" i="47"/>
  <c r="C56" i="47"/>
  <c r="E47" i="31"/>
  <c r="E56" i="31"/>
  <c r="E51" i="30"/>
  <c r="E56" i="30"/>
  <c r="D51" i="30"/>
  <c r="D56" i="30"/>
  <c r="C47" i="31"/>
  <c r="C51" i="31"/>
  <c r="C51" i="30"/>
  <c r="C43" i="30"/>
  <c r="D40" i="23"/>
  <c r="E40" i="20"/>
  <c r="D40" i="24"/>
  <c r="D40" i="28"/>
  <c r="E40" i="29"/>
  <c r="C40" i="31"/>
  <c r="D40" i="47"/>
  <c r="E47" i="22"/>
  <c r="E47" i="21"/>
  <c r="D47" i="21"/>
  <c r="C47" i="21"/>
  <c r="E47" i="23"/>
  <c r="C40" i="21"/>
  <c r="D40" i="25"/>
  <c r="D40" i="29"/>
  <c r="D40" i="31"/>
  <c r="D51" i="23"/>
  <c r="C47" i="23"/>
  <c r="C43" i="26"/>
  <c r="D43" i="27"/>
  <c r="D51" i="28"/>
  <c r="C40" i="28"/>
  <c r="C47" i="28"/>
  <c r="E43" i="29"/>
  <c r="E51" i="31"/>
  <c r="C47" i="27"/>
  <c r="D40" i="18"/>
  <c r="E47" i="18"/>
  <c r="D47" i="18"/>
  <c r="C47" i="18"/>
  <c r="D40" i="20"/>
  <c r="C47" i="20"/>
  <c r="D47" i="20"/>
  <c r="E47" i="20"/>
  <c r="E51" i="20"/>
  <c r="C47" i="22"/>
  <c r="D47" i="22"/>
  <c r="E40" i="24"/>
  <c r="D51" i="24"/>
  <c r="E47" i="24"/>
  <c r="E40" i="25"/>
  <c r="E47" i="25"/>
  <c r="D51" i="25"/>
  <c r="C47" i="25"/>
  <c r="C40" i="25"/>
  <c r="D43" i="25"/>
  <c r="D47" i="26"/>
  <c r="C40" i="27"/>
  <c r="C40" i="29"/>
  <c r="E51" i="29"/>
  <c r="D51" i="29"/>
  <c r="C47" i="29"/>
  <c r="E40" i="30"/>
  <c r="C40" i="30"/>
  <c r="C47" i="30"/>
  <c r="E47" i="30"/>
  <c r="E40" i="31"/>
  <c r="D51" i="31"/>
  <c r="C40" i="18"/>
  <c r="C57" i="18" s="1"/>
  <c r="C43" i="18"/>
  <c r="D43" i="18"/>
  <c r="E40" i="18"/>
  <c r="E43" i="18"/>
  <c r="E43" i="20"/>
  <c r="D43" i="20"/>
  <c r="C40" i="20"/>
  <c r="C57" i="20" s="1"/>
  <c r="C43" i="20"/>
  <c r="C43" i="21"/>
  <c r="D40" i="21"/>
  <c r="D57" i="21" s="1"/>
  <c r="D43" i="21"/>
  <c r="E40" i="21"/>
  <c r="E57" i="21" s="1"/>
  <c r="E43" i="21"/>
  <c r="E40" i="22"/>
  <c r="E57" i="22" s="1"/>
  <c r="E43" i="22"/>
  <c r="D40" i="22"/>
  <c r="D43" i="22"/>
  <c r="C40" i="22"/>
  <c r="C57" i="22" s="1"/>
  <c r="C43" i="22"/>
  <c r="C40" i="23"/>
  <c r="C57" i="23" s="1"/>
  <c r="C43" i="23"/>
  <c r="D43" i="23"/>
  <c r="D47" i="23"/>
  <c r="E40" i="23"/>
  <c r="E57" i="23" s="1"/>
  <c r="E43" i="23"/>
  <c r="E43" i="24"/>
  <c r="D48" i="24"/>
  <c r="D52" i="24"/>
  <c r="D43" i="24"/>
  <c r="D47" i="24"/>
  <c r="C47" i="24"/>
  <c r="C40" i="24"/>
  <c r="C57" i="24" s="1"/>
  <c r="C43" i="24"/>
  <c r="C43" i="25"/>
  <c r="D47" i="25"/>
  <c r="E43" i="25"/>
  <c r="E47" i="26"/>
  <c r="E40" i="26"/>
  <c r="E43" i="26"/>
  <c r="D40" i="26"/>
  <c r="D57" i="26" s="1"/>
  <c r="D43" i="26"/>
  <c r="C47" i="26"/>
  <c r="C40" i="26"/>
  <c r="C57" i="26" s="1"/>
  <c r="C43" i="27"/>
  <c r="D47" i="27"/>
  <c r="D40" i="27"/>
  <c r="D57" i="27" s="1"/>
  <c r="E47" i="27"/>
  <c r="E40" i="27"/>
  <c r="E43" i="27"/>
  <c r="E47" i="28"/>
  <c r="E40" i="28"/>
  <c r="E57" i="28" s="1"/>
  <c r="E43" i="28"/>
  <c r="D47" i="28"/>
  <c r="D43" i="28"/>
  <c r="C43" i="28"/>
  <c r="D47" i="29"/>
  <c r="D43" i="29"/>
  <c r="E44" i="29"/>
  <c r="E47" i="29"/>
  <c r="D51" i="47"/>
  <c r="E43" i="30"/>
  <c r="D47" i="30"/>
  <c r="D40" i="30"/>
  <c r="D57" i="30" s="1"/>
  <c r="D43" i="30"/>
  <c r="C47" i="47"/>
  <c r="C40" i="47"/>
  <c r="C43" i="47"/>
  <c r="D43" i="47"/>
  <c r="D47" i="47"/>
  <c r="E43" i="31"/>
  <c r="D43" i="31"/>
  <c r="D47" i="31"/>
  <c r="D44" i="28" l="1"/>
  <c r="D57" i="28"/>
  <c r="C48" i="28"/>
  <c r="C57" i="28"/>
  <c r="D52" i="29"/>
  <c r="D57" i="29"/>
  <c r="C52" i="29"/>
  <c r="C57" i="29"/>
  <c r="E48" i="29"/>
  <c r="E57" i="29"/>
  <c r="D48" i="25"/>
  <c r="D57" i="25"/>
  <c r="C52" i="25"/>
  <c r="C57" i="25"/>
  <c r="E44" i="25"/>
  <c r="E57" i="25"/>
  <c r="C44" i="27"/>
  <c r="C57" i="27"/>
  <c r="E44" i="27"/>
  <c r="E57" i="27"/>
  <c r="D44" i="18"/>
  <c r="D57" i="18"/>
  <c r="E44" i="18"/>
  <c r="E57" i="18"/>
  <c r="E48" i="24"/>
  <c r="E57" i="24"/>
  <c r="D44" i="24"/>
  <c r="D57" i="24"/>
  <c r="D44" i="23"/>
  <c r="D57" i="23"/>
  <c r="E44" i="26"/>
  <c r="E57" i="26"/>
  <c r="C48" i="21"/>
  <c r="C57" i="21"/>
  <c r="D44" i="22"/>
  <c r="D57" i="22"/>
  <c r="D52" i="20"/>
  <c r="D57" i="20"/>
  <c r="E52" i="20"/>
  <c r="E57" i="20"/>
  <c r="D44" i="47"/>
  <c r="D57" i="47"/>
  <c r="C44" i="47"/>
  <c r="C57" i="47"/>
  <c r="E52" i="31"/>
  <c r="E57" i="31"/>
  <c r="D44" i="31"/>
  <c r="D57" i="31"/>
  <c r="C44" i="31"/>
  <c r="C57" i="31"/>
  <c r="C52" i="30"/>
  <c r="C57" i="30"/>
  <c r="E44" i="30"/>
  <c r="E57" i="30"/>
  <c r="C44" i="30"/>
  <c r="D52" i="23"/>
  <c r="D48" i="23"/>
  <c r="E44" i="20"/>
  <c r="E48" i="20"/>
  <c r="D52" i="28"/>
  <c r="E52" i="29"/>
  <c r="C52" i="31"/>
  <c r="D48" i="28"/>
  <c r="D48" i="47"/>
  <c r="D48" i="31"/>
  <c r="C48" i="31"/>
  <c r="D52" i="47"/>
  <c r="E52" i="24"/>
  <c r="E44" i="24"/>
  <c r="C52" i="21"/>
  <c r="D44" i="25"/>
  <c r="E52" i="25"/>
  <c r="D52" i="25"/>
  <c r="C52" i="28"/>
  <c r="C44" i="28"/>
  <c r="D52" i="31"/>
  <c r="C48" i="29"/>
  <c r="E44" i="31"/>
  <c r="D48" i="18"/>
  <c r="D52" i="18"/>
  <c r="C44" i="21"/>
  <c r="D44" i="29"/>
  <c r="D48" i="29"/>
  <c r="D44" i="20"/>
  <c r="D48" i="20"/>
  <c r="C44" i="25"/>
  <c r="C48" i="25"/>
  <c r="E48" i="25"/>
  <c r="C48" i="27"/>
  <c r="C52" i="27"/>
  <c r="C44" i="29"/>
  <c r="E52" i="30"/>
  <c r="E48" i="30"/>
  <c r="E48" i="31"/>
  <c r="C48" i="30"/>
  <c r="C52" i="18"/>
  <c r="C48" i="18"/>
  <c r="C44" i="18"/>
  <c r="E52" i="18"/>
  <c r="E48" i="18"/>
  <c r="C52" i="20"/>
  <c r="C48" i="20"/>
  <c r="C44" i="20"/>
  <c r="D52" i="21"/>
  <c r="D48" i="21"/>
  <c r="D44" i="21"/>
  <c r="E52" i="21"/>
  <c r="E48" i="21"/>
  <c r="E44" i="21"/>
  <c r="E52" i="22"/>
  <c r="E48" i="22"/>
  <c r="E44" i="22"/>
  <c r="D52" i="22"/>
  <c r="D48" i="22"/>
  <c r="C52" i="22"/>
  <c r="C48" i="22"/>
  <c r="C44" i="22"/>
  <c r="C52" i="23"/>
  <c r="C48" i="23"/>
  <c r="C44" i="23"/>
  <c r="E52" i="23"/>
  <c r="E48" i="23"/>
  <c r="E44" i="23"/>
  <c r="C52" i="24"/>
  <c r="C48" i="24"/>
  <c r="C44" i="24"/>
  <c r="E52" i="26"/>
  <c r="E48" i="26"/>
  <c r="D52" i="26"/>
  <c r="D48" i="26"/>
  <c r="D44" i="26"/>
  <c r="C48" i="26"/>
  <c r="C52" i="26"/>
  <c r="C44" i="26"/>
  <c r="D48" i="27"/>
  <c r="D52" i="27"/>
  <c r="D44" i="27"/>
  <c r="E52" i="27"/>
  <c r="E48" i="27"/>
  <c r="E52" i="28"/>
  <c r="E48" i="28"/>
  <c r="E44" i="28"/>
  <c r="D52" i="30"/>
  <c r="D48" i="30"/>
  <c r="D44" i="30"/>
  <c r="C52" i="47"/>
  <c r="C48" i="47"/>
  <c r="B38" i="31" l="1"/>
  <c r="B27" i="31"/>
  <c r="B9" i="31"/>
  <c r="AE19" i="50" s="1"/>
  <c r="B38" i="47"/>
  <c r="B27" i="47"/>
  <c r="B9" i="47"/>
  <c r="AC19" i="50" s="1"/>
  <c r="B38" i="30"/>
  <c r="B27" i="30"/>
  <c r="B9" i="30"/>
  <c r="AG19" i="50" s="1"/>
  <c r="B38" i="29"/>
  <c r="B27" i="29"/>
  <c r="B9" i="29"/>
  <c r="E19" i="50" s="1"/>
  <c r="B38" i="27"/>
  <c r="B27" i="27"/>
  <c r="B9" i="27"/>
  <c r="M19" i="50" s="1"/>
  <c r="B38" i="26"/>
  <c r="B27" i="26"/>
  <c r="B9" i="26"/>
  <c r="U19" i="50" s="1"/>
  <c r="B38" i="25"/>
  <c r="B27" i="25"/>
  <c r="B9" i="25"/>
  <c r="I19" i="50" s="1"/>
  <c r="B38" i="24"/>
  <c r="B27" i="24"/>
  <c r="B9" i="24"/>
  <c r="Q19" i="50" s="1"/>
  <c r="B38" i="23"/>
  <c r="B27" i="23"/>
  <c r="B9" i="23"/>
  <c r="S19" i="50" s="1"/>
  <c r="B38" i="22"/>
  <c r="B27" i="22"/>
  <c r="B9" i="22"/>
  <c r="Y19" i="50" s="1"/>
  <c r="B38" i="21"/>
  <c r="B27" i="21"/>
  <c r="B9" i="21"/>
  <c r="W19" i="50" s="1"/>
  <c r="B38" i="20"/>
  <c r="B27" i="20"/>
  <c r="B9" i="20"/>
  <c r="AA19" i="50" s="1"/>
  <c r="C38" i="19"/>
  <c r="B38" i="19"/>
  <c r="K21" i="50" s="1"/>
  <c r="C27" i="19"/>
  <c r="B27" i="19"/>
  <c r="C9" i="19"/>
  <c r="B9" i="19"/>
  <c r="B38" i="18"/>
  <c r="B27" i="18"/>
  <c r="B9" i="18"/>
  <c r="O19" i="50" s="1"/>
  <c r="E38" i="17"/>
  <c r="D38" i="17"/>
  <c r="C38" i="17"/>
  <c r="B38" i="17"/>
  <c r="G21" i="50" s="1"/>
  <c r="E27" i="17"/>
  <c r="E56" i="17" s="1"/>
  <c r="D27" i="17"/>
  <c r="D56" i="17" s="1"/>
  <c r="C27" i="17"/>
  <c r="C56" i="17" s="1"/>
  <c r="B27" i="17"/>
  <c r="E9" i="17"/>
  <c r="D9" i="17"/>
  <c r="C9" i="17"/>
  <c r="B9" i="17"/>
  <c r="G19" i="50" s="1"/>
  <c r="B47" i="17" l="1"/>
  <c r="E20" i="50"/>
  <c r="G20" i="50"/>
  <c r="I20" i="50"/>
  <c r="K20" i="50"/>
  <c r="C47" i="19"/>
  <c r="C56" i="19"/>
  <c r="B43" i="19"/>
  <c r="K19" i="50"/>
  <c r="B19" i="50" s="1"/>
  <c r="B34" i="50" s="1"/>
  <c r="M20" i="50"/>
  <c r="O20" i="50"/>
  <c r="Q20" i="50"/>
  <c r="S20" i="50"/>
  <c r="U20" i="50"/>
  <c r="W20" i="50"/>
  <c r="Y20" i="50"/>
  <c r="AA20" i="50"/>
  <c r="AC20" i="50"/>
  <c r="B21" i="50"/>
  <c r="B36" i="50" s="1"/>
  <c r="AE20" i="50"/>
  <c r="AG20" i="50"/>
  <c r="B43" i="29"/>
  <c r="D43" i="17"/>
  <c r="D51" i="17"/>
  <c r="D47" i="17"/>
  <c r="C40" i="17"/>
  <c r="E40" i="17"/>
  <c r="B43" i="17"/>
  <c r="B43" i="21"/>
  <c r="B43" i="30"/>
  <c r="B43" i="27"/>
  <c r="B40" i="17"/>
  <c r="B43" i="23"/>
  <c r="E47" i="17"/>
  <c r="C51" i="17"/>
  <c r="C43" i="17"/>
  <c r="C51" i="19"/>
  <c r="C43" i="19"/>
  <c r="B43" i="47"/>
  <c r="B43" i="31"/>
  <c r="B40" i="31"/>
  <c r="B40" i="47"/>
  <c r="B40" i="30"/>
  <c r="B40" i="29"/>
  <c r="B40" i="27"/>
  <c r="B43" i="26"/>
  <c r="B40" i="26"/>
  <c r="B43" i="25"/>
  <c r="B40" i="25"/>
  <c r="B43" i="24"/>
  <c r="B40" i="24"/>
  <c r="B40" i="23"/>
  <c r="B43" i="22"/>
  <c r="B40" i="22"/>
  <c r="B40" i="21"/>
  <c r="B43" i="20"/>
  <c r="B40" i="20"/>
  <c r="C40" i="19"/>
  <c r="B40" i="19"/>
  <c r="B43" i="18"/>
  <c r="B40" i="18"/>
  <c r="D40" i="17"/>
  <c r="D57" i="17" s="1"/>
  <c r="E43" i="17"/>
  <c r="C47" i="17"/>
  <c r="E51" i="17"/>
  <c r="B52" i="19" l="1"/>
  <c r="B48" i="19"/>
  <c r="B52" i="17"/>
  <c r="B48" i="17"/>
  <c r="E52" i="17"/>
  <c r="E57" i="17"/>
  <c r="C48" i="17"/>
  <c r="C57" i="17"/>
  <c r="C44" i="19"/>
  <c r="C57" i="19"/>
  <c r="B20" i="50"/>
  <c r="B22" i="50" s="1"/>
  <c r="C52" i="17"/>
  <c r="C44" i="17"/>
  <c r="D52" i="17"/>
  <c r="D48" i="17"/>
  <c r="E48" i="17"/>
  <c r="E44" i="17"/>
  <c r="B44" i="17"/>
  <c r="B44" i="31"/>
  <c r="B44" i="47"/>
  <c r="B44" i="30"/>
  <c r="B44" i="29"/>
  <c r="B44" i="27"/>
  <c r="B44" i="26"/>
  <c r="B44" i="25"/>
  <c r="B44" i="24"/>
  <c r="B44" i="23"/>
  <c r="B44" i="22"/>
  <c r="B44" i="21"/>
  <c r="B44" i="20"/>
  <c r="B44" i="19"/>
  <c r="C52" i="19"/>
  <c r="C48" i="19"/>
  <c r="B44" i="18"/>
  <c r="D44" i="17"/>
  <c r="B35" i="50" l="1"/>
  <c r="B38" i="50" s="1"/>
  <c r="B37" i="50" l="1"/>
  <c r="B39" i="50" s="1"/>
</calcChain>
</file>

<file path=xl/sharedStrings.xml><?xml version="1.0" encoding="utf-8"?>
<sst xmlns="http://schemas.openxmlformats.org/spreadsheetml/2006/main" count="1861" uniqueCount="239">
  <si>
    <t>REVENUE PER ACRE</t>
  </si>
  <si>
    <t>Other Expenses/acre</t>
  </si>
  <si>
    <t>Canola</t>
  </si>
  <si>
    <t>CROP</t>
  </si>
  <si>
    <t>Brown</t>
  </si>
  <si>
    <t>COPYRIGHT:</t>
  </si>
  <si>
    <t xml:space="preserve">all manuals, documentation and other material pertaining to this software, belong exclusively to the </t>
  </si>
  <si>
    <t xml:space="preserve">Government of Saskatchewan.  This software is provided solely for the personal use of the </t>
  </si>
  <si>
    <t>purchaser under a non-exclusive license, and may not be copied, modified, published, sold or</t>
  </si>
  <si>
    <t xml:space="preserve">distributed to any third party, or transmitted in any form or by any mean whether electronic, </t>
  </si>
  <si>
    <t xml:space="preserve">mechanical, photocopying, recording or otherwise, in whole or in part, without the express </t>
  </si>
  <si>
    <t>written permission of the Saskatchewan Ministry of Agriculture.</t>
  </si>
  <si>
    <t xml:space="preserve">Saskatchewan and its agents assume no liability or responsibility whatsoever with respect to </t>
  </si>
  <si>
    <t>loss or damage caused by or alleged to be caused by the use or operation of this software.</t>
  </si>
  <si>
    <t>Black</t>
  </si>
  <si>
    <t xml:space="preserve">Total Expenses (D+E+F)=(G) </t>
  </si>
  <si>
    <t xml:space="preserve">All rights reserved. Copyright and all other intellectual property rights for the Crop Planner, and </t>
  </si>
  <si>
    <t>Dark Brown</t>
  </si>
  <si>
    <t>Crop Planner (January 2020)</t>
  </si>
  <si>
    <t>Economics</t>
  </si>
  <si>
    <t>Agronomics</t>
  </si>
  <si>
    <t>My Farm</t>
  </si>
  <si>
    <t>Soil Zone</t>
  </si>
  <si>
    <t>Seed</t>
  </si>
  <si>
    <t xml:space="preserve">                     -Seed Treatments/Inoculants</t>
  </si>
  <si>
    <t>Fertilizer -Nitrogen</t>
  </si>
  <si>
    <t xml:space="preserve">               -Sulphur and Other</t>
  </si>
  <si>
    <t xml:space="preserve">                     -Insecticides</t>
  </si>
  <si>
    <t xml:space="preserve">                     -Fungicides</t>
  </si>
  <si>
    <t>Machinery Operating -Fuel</t>
  </si>
  <si>
    <t xml:space="preserve">                                  -Repair</t>
  </si>
  <si>
    <t>Custom Work and Hired Labour</t>
  </si>
  <si>
    <t>Crop Insurance Premium</t>
  </si>
  <si>
    <t>Utilities and Miscellaneous</t>
  </si>
  <si>
    <t>Interest on Variable Expenses</t>
  </si>
  <si>
    <t>Total Variable Expenses (D)</t>
  </si>
  <si>
    <t>Building Repair</t>
  </si>
  <si>
    <t>Property Taxes</t>
  </si>
  <si>
    <t>Business Overhead</t>
  </si>
  <si>
    <t>Machinery Depreciation</t>
  </si>
  <si>
    <t>Building Depreciation</t>
  </si>
  <si>
    <t>Machinery Investment</t>
  </si>
  <si>
    <t>Building Investment</t>
  </si>
  <si>
    <t>Land Investment</t>
  </si>
  <si>
    <t>Total Other Expenses (E)</t>
  </si>
  <si>
    <t>To Cover Variable Expenses</t>
  </si>
  <si>
    <t>To Cover Total Expenses</t>
  </si>
  <si>
    <t xml:space="preserve"> Return over Variable Expenses </t>
  </si>
  <si>
    <t xml:space="preserve"> Return over Total Expenses </t>
  </si>
  <si>
    <t>CANOLA PRODUCTION COSTS ($/ACRE) FOR SASKATCHEWAN 2020</t>
  </si>
  <si>
    <t>Top 20% Yield</t>
  </si>
  <si>
    <t>SPRING WHEAT PRODUCTION COSTS ($/ACRE) FOR SASKATCHEWAN 2020</t>
  </si>
  <si>
    <t>SPRING WHEAT</t>
  </si>
  <si>
    <t>DURUM PRODUCTION COSTS ($/ACRE) FOR SASKATCHEWAN 2020</t>
  </si>
  <si>
    <t>DURUM</t>
  </si>
  <si>
    <t>WINTER WHEAT PRODUCTION COSTS ($/ACRE) FOR SASKATCHEWAN 2020</t>
  </si>
  <si>
    <t>WINTER WHEAT</t>
  </si>
  <si>
    <t>MALT BARLEY PRODUCTION COSTS ($/ACRE) FOR SASKATCHEWAN 2020</t>
  </si>
  <si>
    <t>MALT BARLEY</t>
  </si>
  <si>
    <t>FEED BARLEY PRODUCTION COSTS ($/ACRE) FOR SASKATCHEWAN 2020</t>
  </si>
  <si>
    <t>FEED BARLEY</t>
  </si>
  <si>
    <t>HYBRID FALL RYE PRODUCTION COSTS ($/ACRE) FOR SASKATCHEWAN 2020</t>
  </si>
  <si>
    <t>HYBRID FALL RYE</t>
  </si>
  <si>
    <t>OATS PRODUCTION COSTS ($/ACRE) FOR SASKATCHEWAN 2020</t>
  </si>
  <si>
    <t>OATS</t>
  </si>
  <si>
    <t>CORN PRODUCTION COSTS ($/ACRE) FOR SASKATCHEWAN 2020</t>
  </si>
  <si>
    <t>CORN</t>
  </si>
  <si>
    <t>LARGE GREEEN LENTILS</t>
  </si>
  <si>
    <t>LARGE GREEN LENTILS PRODUCTION COSTS ($/ACRE) FOR SASKATCHEWAN 2020</t>
  </si>
  <si>
    <t>RED LENTILS PRODUCTION COSTS ($/ACRE) FOR SASKATCHEWAN 2020</t>
  </si>
  <si>
    <t>RED LENTILS</t>
  </si>
  <si>
    <t>YELLOW PEAS PRODUCTION COSTS ($/ACRE) FOR SASKATCHEWAN 2020</t>
  </si>
  <si>
    <t>YELLOW PEAS</t>
  </si>
  <si>
    <t>GREEN PEAS PRODUCTION COSTS ($/ACRE) FOR SASKATCHEWAN 2020</t>
  </si>
  <si>
    <t>GREEN PEAS</t>
  </si>
  <si>
    <t>SOYBEAN PRODUCTION COSTS ($/ACRE) FOR SASKATCHEWAN 2020</t>
  </si>
  <si>
    <t>SOYBEAN</t>
  </si>
  <si>
    <t>FLAX PRODUCTION COSTS ($/ACRE) FOR SASKATCHEWAN 2020</t>
  </si>
  <si>
    <t>FLAX</t>
  </si>
  <si>
    <t>FABABEANS PRODUCTION COSTS ($/ACRE) FOR SASKATCHEWAN 2020</t>
  </si>
  <si>
    <t>Government of Saskatchewan, 2020</t>
  </si>
  <si>
    <t>Labour and Management (F)**</t>
  </si>
  <si>
    <t>FABABEANS</t>
  </si>
  <si>
    <t xml:space="preserve"> Return over Variable Expenses (C-D) </t>
  </si>
  <si>
    <t xml:space="preserve"> Return over Total Expenses (C-G)</t>
  </si>
  <si>
    <t xml:space="preserve">               -Phosphorous (P2O5)</t>
  </si>
  <si>
    <t>Provincial Average Yield (bu./ac)</t>
  </si>
  <si>
    <t>Labour and Management (F)*</t>
  </si>
  <si>
    <t>*Farm managers need to determine their own actual labour and management costs and add it to total expenses.</t>
  </si>
  <si>
    <t>Plant Protection -Herbicides</t>
  </si>
  <si>
    <t>Feed Barley</t>
  </si>
  <si>
    <t>Malt Barley</t>
  </si>
  <si>
    <t>Corn</t>
  </si>
  <si>
    <t>Fababean</t>
  </si>
  <si>
    <t xml:space="preserve"> Fall Rye</t>
  </si>
  <si>
    <t>Flax</t>
  </si>
  <si>
    <t>Red Lentil</t>
  </si>
  <si>
    <t>Oats</t>
  </si>
  <si>
    <t>Green Peas</t>
  </si>
  <si>
    <t>Yellow Peas</t>
  </si>
  <si>
    <t>Soybean</t>
  </si>
  <si>
    <t>Durum</t>
  </si>
  <si>
    <t>Spring Wheat</t>
  </si>
  <si>
    <t>Winter Wheat</t>
  </si>
  <si>
    <t>Acres</t>
  </si>
  <si>
    <t>Total</t>
  </si>
  <si>
    <t>Total Revenue ($)</t>
  </si>
  <si>
    <t>Total Other Expenses ($)</t>
  </si>
  <si>
    <t>Total Expenses($)</t>
  </si>
  <si>
    <t>saskatchewan.ca/agriculture</t>
  </si>
  <si>
    <t>An Excel version of the Ministry of Agriculture's Crop Planning Guide. </t>
  </si>
  <si>
    <t>Notice:</t>
  </si>
  <si>
    <t>Disclaimer:</t>
  </si>
  <si>
    <t xml:space="preserve">This software is provided without warranty on an as-is basis. The Government of </t>
  </si>
  <si>
    <t>Major Crops</t>
  </si>
  <si>
    <t>Camelina</t>
  </si>
  <si>
    <t>Canary</t>
  </si>
  <si>
    <t>Desi Chickpeas</t>
  </si>
  <si>
    <t>Large Chickpeas</t>
  </si>
  <si>
    <t>Small Chickpeas</t>
  </si>
  <si>
    <t>Coriander</t>
  </si>
  <si>
    <t>Fenugreek</t>
  </si>
  <si>
    <t>Brown Mustard</t>
  </si>
  <si>
    <t>Oriental Mustard</t>
  </si>
  <si>
    <t>Yellow Mustard</t>
  </si>
  <si>
    <t>Pinto Bean</t>
  </si>
  <si>
    <t>Quinoa</t>
  </si>
  <si>
    <t>Sunflower</t>
  </si>
  <si>
    <t>Specialty Crops</t>
  </si>
  <si>
    <t>Total Variable Expenses ($)</t>
  </si>
  <si>
    <t>Total Expenses ($)</t>
  </si>
  <si>
    <t>CAMELINA PRODUCTION COSTS ($/ACRE) FOR SASKATCHEWAN 2020</t>
  </si>
  <si>
    <t>CAMELINA</t>
  </si>
  <si>
    <t>My farm</t>
  </si>
  <si>
    <t>Target Yield (lb./ac.) (A)</t>
  </si>
  <si>
    <t>CANARY PRODUCTION COSTS ($/ACRE) FOR SASKATCHEWAN 2020</t>
  </si>
  <si>
    <t>CANARY</t>
  </si>
  <si>
    <t>DkBrown</t>
  </si>
  <si>
    <t>CARAWAY PRODUCTION COSTS ($/ACRE) FOR SASKATCHEWAN 2020</t>
  </si>
  <si>
    <t>CARAWAY</t>
  </si>
  <si>
    <t>Total Other Expenses *</t>
  </si>
  <si>
    <t>*These other costs are carried for two years because caraway is a biennial crop. If a cover crop is grown and harvested in the first year, these costs could be halved.</t>
  </si>
  <si>
    <t>**Farm managers need to determine their own actual labour and management costs and add it to total expenses.</t>
  </si>
  <si>
    <t>CHICKPEAS PRODUCTION COSTS ($/ACRE) FOR SASKATCHEWAN 2020</t>
  </si>
  <si>
    <t>CORIANDER PRODUCTION COSTS ($/ACRE) FOR SASKATCHEWAN 2020</t>
  </si>
  <si>
    <t>CORIANDER</t>
  </si>
  <si>
    <t>FENUGREEK PRODUCTION COSTS ($/ACRE) FOR SASKATCHEWAN 2020</t>
  </si>
  <si>
    <t>FENUGREEK</t>
  </si>
  <si>
    <t>DRYBEANS PRODUCTION COSTS ($/ACRE) FOR SASKATCHEWAN 2020</t>
  </si>
  <si>
    <t>DRYBEANS**</t>
  </si>
  <si>
    <t>Fungicides</t>
  </si>
  <si>
    <t>** Yield and costs are for Dryland Pinto Beans only.</t>
  </si>
  <si>
    <t>QUINOA PRODUCTION COSTS ($/ACRE) FOR SASKATCHEWAN 2020</t>
  </si>
  <si>
    <t>QUINOA</t>
  </si>
  <si>
    <t>SUNFLOWER PRODUCTION COSTS ($/ACRE) FOR SASKATCHEWAN 2020</t>
  </si>
  <si>
    <t>SUNFLOWER (EMSS)</t>
  </si>
  <si>
    <t>Farm Total</t>
  </si>
  <si>
    <t>Return over variable expenses ($)</t>
  </si>
  <si>
    <t>Return over total expenses ($)</t>
  </si>
  <si>
    <t>Target Yield (bu./ac) (A)</t>
  </si>
  <si>
    <t>Target Yield (lb./ac) (A)</t>
  </si>
  <si>
    <t>Estimated Farm Gate Price ($/bu.) (B)</t>
  </si>
  <si>
    <t>Estimated Gross Revenue ($/ac) (AxB)=C</t>
  </si>
  <si>
    <t>Estimated Farm Gate Price ($/lb.) (B)</t>
  </si>
  <si>
    <t>Estimated Gross Revenue ($/ac.) (AxB)=C</t>
  </si>
  <si>
    <t>Return Per Acre</t>
  </si>
  <si>
    <t>Break Even Yield (bu./ac.)</t>
  </si>
  <si>
    <t>Yield Sensitivity (same expenses but average yield)</t>
  </si>
  <si>
    <t>Break Even Price ($/bu.)</t>
  </si>
  <si>
    <t>Returns Per Acre</t>
  </si>
  <si>
    <t xml:space="preserve">Break Even Yield (lb./ac.) </t>
  </si>
  <si>
    <t>Provincial Average Yield (lb./ac.)</t>
  </si>
  <si>
    <t>Break Even Price ($/lb.)</t>
  </si>
  <si>
    <t>Variable Expenses/Acre</t>
  </si>
  <si>
    <t>Expenses Per Acre</t>
  </si>
  <si>
    <r>
      <rPr>
        <b/>
        <sz val="10"/>
        <rFont val="Arial"/>
        <family val="2"/>
      </rPr>
      <t>Seeding:</t>
    </r>
    <r>
      <rPr>
        <sz val="10"/>
        <rFont val="Arial"/>
        <family val="2"/>
      </rPr>
      <t xml:space="preserve"> Seeding rates are based on a target plant stand in plants per square foot. This guide assumes a producer will seed to achieve 25 plants per square foot in the black soil zone, 22 in the dark brown soil zone and 20 brown soil zone, with a thousand kernel weight of 45 and 85 per cent emergence.
</t>
    </r>
    <r>
      <rPr>
        <b/>
        <sz val="10"/>
        <rFont val="Arial"/>
        <family val="2"/>
      </rPr>
      <t>Fertilization:</t>
    </r>
    <r>
      <rPr>
        <sz val="10"/>
        <rFont val="Arial"/>
        <family val="2"/>
      </rPr>
      <t xml:space="preserve"> Fertility costs are based on nutrient removal rates given the targeted crop yield. These are: 81 lb./ac. N and 35 lb./ac. P2O5 for the black soil zone, 74 lb./ac. N and 32 lb./ac. P2O5 for the dark brown soil zone and 69 lb./ac. N and 30 lb./ac. P2O5 for the brown soil zone. Producers are encouraged to use their own rates based on soil tests.
Crop Rotation: Diverse crop rotations are recommended to help reduce disease pressure and suppress weeds to manage herbicide resistance. Barley is a very competitive crop that will suppress growth of weeds.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Cutworms, aphids, thrips, mites, grasshoppers, armyworm, slugs and wireworms might require control. Seed treatments are available for wireworm control.
</t>
    </r>
    <r>
      <rPr>
        <b/>
        <sz val="10"/>
        <rFont val="Arial"/>
        <family val="2"/>
      </rPr>
      <t>Disease control:</t>
    </r>
    <r>
      <rPr>
        <sz val="10"/>
        <rFont val="Arial"/>
        <family val="2"/>
      </rPr>
      <t xml:space="preserve"> Cereal crops can be affected by both leaf diseases and fusarium head blight (FHB). When disease pressure is moderate, a single application at FHB timing can be effective in managing both types of diseases. This estimation includes the cost of a single fungicide application. When disease pressure is high, an additional fungicide application for leaf diseases may be required. Fungicide applications should be made based on field history and disease risk during the growing season. 
</t>
    </r>
    <r>
      <rPr>
        <b/>
        <sz val="10"/>
        <rFont val="Arial"/>
        <family val="2"/>
      </rPr>
      <t>Weed control:</t>
    </r>
    <r>
      <rPr>
        <sz val="10"/>
        <rFont val="Arial"/>
        <family val="2"/>
      </rPr>
      <t xml:space="preserve"> Because barley is competitive, growers can often reduce the number of herbicide applications from those listed. A soil-applied herbicide was used to manage Group 1 resistant wild oats. Refer to the Guide to Crop Protection available at saskatchewan.ca/agriculture for more information about Group 1 resistance. Herbicide costs are based on the following herbicide timings. Please refer to general assumptions for details.</t>
    </r>
    <r>
      <rPr>
        <sz val="10"/>
        <rFont val="Arial"/>
        <family val="2"/>
      </rPr>
      <t xml:space="preserve">
</t>
    </r>
  </si>
  <si>
    <r>
      <rPr>
        <b/>
        <sz val="10"/>
        <rFont val="Arial"/>
        <family val="2"/>
      </rPr>
      <t>Seeding:</t>
    </r>
    <r>
      <rPr>
        <sz val="10"/>
        <rFont val="Arial"/>
        <family val="2"/>
      </rPr>
      <t xml:space="preserve"> A seeding rate of 5 lb./ac. is used for each soil zones. 
</t>
    </r>
    <r>
      <rPr>
        <b/>
        <sz val="10"/>
        <rFont val="Arial"/>
        <family val="2"/>
      </rPr>
      <t>Fertilization:</t>
    </r>
    <r>
      <rPr>
        <sz val="10"/>
        <rFont val="Arial"/>
        <family val="2"/>
      </rPr>
      <t xml:space="preserve"> Fertility costs are based on nutrient removal rates given the targeted crop yield. These are: 114 lb./ac. N and              61 lb./ac. P2O5 and 18.4 lb./ac. S for the black soil zone, 106 lb./ ac. N and 57 lb./ac. P2O5 and 17 lb./ac. S for the dark brown soil zone and 103 lb./ac. N and 55 lb./ac. P2O5 and 17 lb./ac. S for the brown soil zone. Producers are encouraged to use their own rates based on soil tests. 
</t>
    </r>
    <r>
      <rPr>
        <b/>
        <sz val="10"/>
        <rFont val="Arial"/>
        <family val="2"/>
      </rPr>
      <t xml:space="preserve">Crop Rotation: </t>
    </r>
    <r>
      <rPr>
        <sz val="10"/>
        <rFont val="Arial"/>
        <family val="2"/>
      </rPr>
      <t xml:space="preserve">Crop rotation will help to reduce root maggot and pressure from diseases, such as clubroot, by reducing or maintaining low pathogen levels in the field. 
</t>
    </r>
    <r>
      <rPr>
        <b/>
        <sz val="10"/>
        <rFont val="Arial"/>
        <family val="2"/>
      </rPr>
      <t xml:space="preserve">Crop Protection </t>
    </r>
    <r>
      <rPr>
        <sz val="10"/>
        <rFont val="Arial"/>
        <family val="2"/>
      </rPr>
      <t xml:space="preserve">                                                                              </t>
    </r>
    <r>
      <rPr>
        <b/>
        <sz val="10"/>
        <rFont val="Arial"/>
        <family val="2"/>
      </rPr>
      <t xml:space="preserve">Insect control: </t>
    </r>
    <r>
      <rPr>
        <sz val="10"/>
        <rFont val="Arial"/>
        <family val="2"/>
      </rPr>
      <t xml:space="preserve">Flea beetles, cutworms, lygus bugs, cabbage seedpod weevil, diamondback moth, bertha armyworm, alfalfa looper, cabbage looper, and occasionally imported cabbageworm, grasshoppers and slugs might require control. Seed treatments are available for flea beetle and cutworm control.
</t>
    </r>
    <r>
      <rPr>
        <b/>
        <sz val="10"/>
        <rFont val="Arial"/>
        <family val="2"/>
      </rPr>
      <t xml:space="preserve">Disease control: </t>
    </r>
    <r>
      <rPr>
        <sz val="10"/>
        <rFont val="Arial"/>
        <family val="2"/>
      </rPr>
      <t xml:space="preserve">Sclerotinia stem rot is the main disease managed with the application of foliar fungicides. This estimation includes the cost of a single fungicide application in the dark brown and black soil zones. Disease pressure will vary from year to year and field to field and is influenced by environmental conditions. Fungicide application decisions should be made based on disease risk when the crop is susceptible to infection. 
</t>
    </r>
    <r>
      <rPr>
        <b/>
        <sz val="10"/>
        <rFont val="Arial"/>
        <family val="2"/>
      </rPr>
      <t>Weed control:</t>
    </r>
    <r>
      <rPr>
        <sz val="10"/>
        <rFont val="Arial"/>
        <family val="2"/>
      </rPr>
      <t xml:space="preserve"> A soil-active herbicide to reduce competition from cleavers was included in brown and dark brown soils. This was exchanged for a foliar tank mix option in the black soils. Herbicide costs are based on the following herbicide timings. Please refer to general assumptions for details. </t>
    </r>
  </si>
  <si>
    <r>
      <rPr>
        <b/>
        <sz val="10"/>
        <rFont val="Arial"/>
        <family val="2"/>
      </rPr>
      <t>Seeding:</t>
    </r>
    <r>
      <rPr>
        <sz val="10"/>
        <rFont val="Arial"/>
        <family val="2"/>
      </rPr>
      <t xml:space="preserve"> A seed rate of 181 lb./ac. is used. Faba beans are recommended for the black soil zone.
</t>
    </r>
    <r>
      <rPr>
        <b/>
        <sz val="10"/>
        <rFont val="Arial"/>
        <family val="2"/>
      </rPr>
      <t>Fertilization:</t>
    </r>
    <r>
      <rPr>
        <sz val="10"/>
        <rFont val="Arial"/>
        <family val="2"/>
      </rPr>
      <t xml:space="preserve"> Inoculant with correct strain of rhizobium should be applied. Fertility costs are based on nutrient removal rates given the targeted crop yield. These are: 16.9 lb./ac. N and 80 lb./ac. P2O5 . Producers are encouraged to use their own rates based on soil tests. 
</t>
    </r>
    <r>
      <rPr>
        <b/>
        <sz val="10"/>
        <rFont val="Arial"/>
        <family val="2"/>
      </rPr>
      <t>Crop Rotation:</t>
    </r>
    <r>
      <rPr>
        <sz val="10"/>
        <rFont val="Arial"/>
        <family val="2"/>
      </rPr>
      <t xml:space="preserve"> Crop rotation can be used to reduce disease pressure by allowing infected crop residue to decompose between susceptible crops.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Wireworms, cutworms, lygus bugs, potato leafhopper, pea aphid, grasshoppers, and pea leaf weevil might require control. Seed treatments are available for wireworm and pea leaf weevil control. Refer to ministry forecasts of local pea leaf weevil pressures at saskatchewan.ca/agriculture. 
</t>
    </r>
    <r>
      <rPr>
        <b/>
        <sz val="10"/>
        <rFont val="Arial"/>
        <family val="2"/>
      </rPr>
      <t>Disease control:</t>
    </r>
    <r>
      <rPr>
        <sz val="10"/>
        <rFont val="Arial"/>
        <family val="2"/>
      </rPr>
      <t xml:space="preserve"> Chocolate spot is a foliar disease that can result in poor seed set and flower abortion. A single application of fungicides for the management of chocolate spot has been included in this estimate. Fungicide application should be based on disease risk within the growing season. 
</t>
    </r>
    <r>
      <rPr>
        <b/>
        <sz val="10"/>
        <rFont val="Arial"/>
        <family val="2"/>
      </rPr>
      <t>Weed control:</t>
    </r>
    <r>
      <rPr>
        <sz val="10"/>
        <rFont val="Arial"/>
        <family val="2"/>
      </rPr>
      <t xml:space="preserve"> Herbicide costs are based on the following herbicide timings. Please refer to general assumptions for details. </t>
    </r>
    <r>
      <rPr>
        <sz val="10"/>
        <rFont val="Arial"/>
        <family val="2"/>
      </rPr>
      <t xml:space="preserve">
</t>
    </r>
  </si>
  <si>
    <r>
      <rPr>
        <b/>
        <sz val="10"/>
        <rFont val="Arial"/>
        <family val="2"/>
      </rPr>
      <t>Seeding:</t>
    </r>
    <r>
      <rPr>
        <sz val="10"/>
        <rFont val="Arial"/>
        <family val="2"/>
      </rPr>
      <t xml:space="preserve"> Certified seed is needed every year for hybrids. A seeding rate of 0.8 units/ac. is used for all soil zones. One unit is equal to one million viable seed. 
</t>
    </r>
    <r>
      <rPr>
        <b/>
        <sz val="10"/>
        <rFont val="Arial"/>
        <family val="2"/>
      </rPr>
      <t>Fertilization:</t>
    </r>
    <r>
      <rPr>
        <sz val="10"/>
        <rFont val="Arial"/>
        <family val="2"/>
      </rPr>
      <t xml:space="preserve"> Fertility costs are based on nutrient removal rates given the targeted crop yield. These are: 78 lb./ac N and 33 lb./ac. P2O5 for the black soil zone, 74 lb./ac. N and 31 lb./ac. P2O5 for the dark brown soil zone and 57 lb./ac. N and 24 lb./ac. P2O5 for the brown soil zone. Producers are encouraged to use their own rates based on soil tests.
</t>
    </r>
    <r>
      <rPr>
        <b/>
        <sz val="10"/>
        <rFont val="Arial"/>
        <family val="2"/>
      </rPr>
      <t>Crop Rotation:</t>
    </r>
    <r>
      <rPr>
        <sz val="10"/>
        <rFont val="Arial"/>
        <family val="2"/>
      </rPr>
      <t xml:space="preserve"> Diverse crop rotations are recommended to help reduce disease pressure and suppress weeds to manage herbicide resistance. Fall rye is a very competitive crop that will suppress growth of spring germinating weeds. 
</t>
    </r>
    <r>
      <rPr>
        <b/>
        <sz val="10"/>
        <rFont val="Arial"/>
        <family val="2"/>
      </rPr>
      <t>Crop Protection</t>
    </r>
    <r>
      <rPr>
        <sz val="10"/>
        <rFont val="Arial"/>
        <family val="2"/>
      </rPr>
      <t xml:space="preserve">                                                                               </t>
    </r>
    <r>
      <rPr>
        <b/>
        <sz val="10"/>
        <rFont val="Arial"/>
        <family val="2"/>
      </rPr>
      <t>Insect control:</t>
    </r>
    <r>
      <rPr>
        <sz val="10"/>
        <rFont val="Arial"/>
        <family val="2"/>
      </rPr>
      <t xml:space="preserve"> Cutworms, aphids, thrips, mites, grasshoppers, armyworm, slugs and wireworms might require control. Seed treatments are available for wireworm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Rye has very few herbicide options. Herbicide costs are based on the following herbicide timings. Please refer to general assumptions for details.
</t>
    </r>
  </si>
  <si>
    <r>
      <rPr>
        <b/>
        <sz val="10"/>
        <rFont val="Arial"/>
        <family val="2"/>
      </rPr>
      <t>Seeding:</t>
    </r>
    <r>
      <rPr>
        <sz val="10"/>
        <rFont val="Arial"/>
        <family val="2"/>
      </rPr>
      <t xml:space="preserve"> Seeding rates used are 39 lb./ac. in the black soil zone, 37 lb./ac. in the dark brown soil zone and 34 lb./ac. in the brown soil zone.
F</t>
    </r>
    <r>
      <rPr>
        <b/>
        <sz val="10"/>
        <rFont val="Arial"/>
        <family val="2"/>
      </rPr>
      <t>ertilization:</t>
    </r>
    <r>
      <rPr>
        <sz val="10"/>
        <rFont val="Arial"/>
        <family val="2"/>
      </rPr>
      <t xml:space="preserve"> Fertility costs are based on nutrient removal rates given the targeted crop yield. These are: 80 lb./ac. N and 24 lb./ac. P2O5 for the black soil zone, 77 lb./ac. N and 23 lb./ac. P2O5 for the dark brown soil zone and 71 lb./ac. N and 21 lb./ac. P2O5 for the brown soil zone. Producers are encouraged to use their own rates based on soil tests. 
</t>
    </r>
    <r>
      <rPr>
        <b/>
        <sz val="10"/>
        <rFont val="Arial"/>
        <family val="2"/>
      </rPr>
      <t>Crop Rotation:</t>
    </r>
    <r>
      <rPr>
        <sz val="10"/>
        <rFont val="Arial"/>
        <family val="2"/>
      </rPr>
      <t xml:space="preserve"> Crop rotation can be used to reduce disease pressure by allowing infected crop residue to decompose between susceptible crops. Flax is not competitive against weeds and very sensitive to herbicide residues in the soil.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Wireworms, cutworms, lygus bugs, potato aphid, grasshoppers, bertha armyworm, armyworm and beet webworm might require control. 
</t>
    </r>
    <r>
      <rPr>
        <b/>
        <sz val="10"/>
        <rFont val="Arial"/>
        <family val="2"/>
      </rPr>
      <t>Disease control:</t>
    </r>
    <r>
      <rPr>
        <sz val="10"/>
        <rFont val="Arial"/>
        <family val="2"/>
      </rPr>
      <t xml:space="preserve"> A single fungicide application for pasmo management has been included in this estimate. Early pasmo infection can result in losses of yield and quality. Fungicide application should be based on disease risk when the crop is susceptible to disease infection. 
</t>
    </r>
    <r>
      <rPr>
        <b/>
        <sz val="10"/>
        <rFont val="Arial"/>
        <family val="2"/>
      </rPr>
      <t>Weed control:</t>
    </r>
    <r>
      <rPr>
        <sz val="10"/>
        <rFont val="Arial"/>
        <family val="2"/>
      </rPr>
      <t xml:space="preserve"> Flax has limited herbicide options. Herbicide costs are based on the following herbicide timings. Please refer to general assumptions for details. </t>
    </r>
  </si>
  <si>
    <r>
      <rPr>
        <b/>
        <sz val="10"/>
        <rFont val="Arial"/>
        <family val="2"/>
      </rPr>
      <t>Seeding:</t>
    </r>
    <r>
      <rPr>
        <sz val="10"/>
        <rFont val="Arial"/>
        <family val="2"/>
      </rPr>
      <t xml:space="preserve"> A seed rate of 91 lb./ac. is used for all soil zones. 
</t>
    </r>
    <r>
      <rPr>
        <b/>
        <sz val="10"/>
        <rFont val="Arial"/>
        <family val="2"/>
      </rPr>
      <t>Fertilization</t>
    </r>
    <r>
      <rPr>
        <sz val="10"/>
        <rFont val="Arial"/>
        <family val="2"/>
      </rPr>
      <t xml:space="preserve">: Inoculant with the correct strains of rhizobium should be applied. Fertility costs are based on nutrient removal rates given the targeted crop yield. These are: 4.2 lb./ac. N and 20 lb./ac. P2O5 for the black soil zone, 4.4 lb./ac. N and 21 lb./ac. P2O5 for the dark brown soil zone and 4 lb./ac. N and 19 lb./ac. P2O5 for the brown soil zone. Producers are encouraged to use their own rates based on soil tests. 
</t>
    </r>
    <r>
      <rPr>
        <b/>
        <sz val="10"/>
        <rFont val="Arial"/>
        <family val="2"/>
      </rPr>
      <t>Crop Rotation:</t>
    </r>
    <r>
      <rPr>
        <sz val="10"/>
        <rFont val="Arial"/>
        <family val="2"/>
      </rPr>
      <t xml:space="preserve"> Crop rotation will help to reduce disease pressure by reducing pathogen levels in the field. Extended rotations are essential in fields with risk of aphanomyces root rot. Lentils are not competitive with weeds.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Wireworms, cutworms lygus bugs, potato leafhopper, pea aphid and grasshoppers might require control. Seed treatments are available for wireworm control. 
</t>
    </r>
    <r>
      <rPr>
        <b/>
        <sz val="10"/>
        <rFont val="Arial"/>
        <family val="2"/>
      </rPr>
      <t>Disease control:</t>
    </r>
    <r>
      <rPr>
        <sz val="10"/>
        <rFont val="Arial"/>
        <family val="2"/>
      </rPr>
      <t xml:space="preserve"> Fungicides will offer protection against foliar diseases such as anthracnose. Fungicide application should be based on disease risk. This estimation includes the cost of a single fungicide application. In years with high disease pressure and extended periods of favorable environmental conditions, more than one fungicide application may be required. 
</t>
    </r>
    <r>
      <rPr>
        <b/>
        <sz val="10"/>
        <rFont val="Arial"/>
        <family val="2"/>
      </rPr>
      <t>Weed control:</t>
    </r>
    <r>
      <rPr>
        <sz val="10"/>
        <rFont val="Arial"/>
        <family val="2"/>
      </rPr>
      <t xml:space="preserve"> Lentils need to be kept weed-free until the 10 node stage to minimize yield losses. Herbicide costs are based on the following herbicide timings. Please refer to general assumptions for details.
</t>
    </r>
  </si>
  <si>
    <r>
      <rPr>
        <b/>
        <sz val="10"/>
        <rFont val="Arial"/>
        <family val="2"/>
      </rPr>
      <t>Seeding:</t>
    </r>
    <r>
      <rPr>
        <sz val="10"/>
        <rFont val="Arial"/>
        <family val="2"/>
      </rPr>
      <t xml:space="preserve"> A seed rate of 56 lb./ac. is used for all soil zones. 
Fertilization: Inoculant with the correct strains of rhizobium should be applied. Fertility costs are based on nutrient removal rates given the targeted crop yield. These are: 5.5 lb./ac. N and 26 lb./ac. P2O5 for the black soil zone, 5.1 lb./ac. N and 24 lb./ac. P2O5 for the dark brown soil zone and 4.9 lb./ac. N and 23 lb./ac. P2O5 for the brown soil zone. Producers are encouraged to use their own rates based on soil tests.
</t>
    </r>
    <r>
      <rPr>
        <b/>
        <sz val="10"/>
        <rFont val="Arial"/>
        <family val="2"/>
      </rPr>
      <t>Crop Rotation:</t>
    </r>
    <r>
      <rPr>
        <sz val="10"/>
        <rFont val="Arial"/>
        <family val="2"/>
      </rPr>
      <t xml:space="preserve"> Crop rotation will help to reduce disease pressure by reducing pathogen levels in the field. Extended rotations are essential in fields with risk of aphanomyces root rot. Lentils are not competitive with weeds. 
</t>
    </r>
    <r>
      <rPr>
        <b/>
        <sz val="10"/>
        <rFont val="Arial"/>
        <family val="2"/>
      </rPr>
      <t>Crop Protection</t>
    </r>
    <r>
      <rPr>
        <sz val="10"/>
        <rFont val="Arial"/>
        <family val="2"/>
      </rPr>
      <t xml:space="preserve">                                                                               </t>
    </r>
    <r>
      <rPr>
        <b/>
        <sz val="10"/>
        <rFont val="Arial"/>
        <family val="2"/>
      </rPr>
      <t>Insect control:</t>
    </r>
    <r>
      <rPr>
        <sz val="10"/>
        <rFont val="Arial"/>
        <family val="2"/>
      </rPr>
      <t xml:space="preserve"> Wireworms, cutworms, lygus bugs, potato leafhopper, pea aphid and grasshoppers might require control. Seed treatments are available for wireworm control. 
</t>
    </r>
    <r>
      <rPr>
        <b/>
        <sz val="10"/>
        <rFont val="Arial"/>
        <family val="2"/>
      </rPr>
      <t>Disease control:</t>
    </r>
    <r>
      <rPr>
        <sz val="10"/>
        <rFont val="Arial"/>
        <family val="2"/>
      </rPr>
      <t xml:space="preserve"> Fungicides will offer protection again foliar diseases such as anthracnose. Fungicide application should be based on disease risk. This estimation includes the cost of a single fungicide application. In years with high disease pressure and extended periods of favorable environmental conditions, more than one fungicide application may be required. 
</t>
    </r>
    <r>
      <rPr>
        <b/>
        <sz val="10"/>
        <rFont val="Arial"/>
        <family val="2"/>
      </rPr>
      <t>Weed control:</t>
    </r>
    <r>
      <rPr>
        <sz val="10"/>
        <rFont val="Arial"/>
        <family val="2"/>
      </rPr>
      <t xml:space="preserve"> Lentils need to be kept weed free until the 10 node stage to minimize yield losses. Herbicide costs are based on the following herbicide timings. Please refer to general assumptions for details.
</t>
    </r>
  </si>
  <si>
    <r>
      <rPr>
        <b/>
        <sz val="10"/>
        <rFont val="Arial"/>
        <family val="2"/>
      </rPr>
      <t>Seeding:</t>
    </r>
    <r>
      <rPr>
        <sz val="10"/>
        <rFont val="Arial"/>
        <family val="2"/>
      </rPr>
      <t xml:space="preserve"> Seeding rates are based on a target plant stand in plants per square foot. This guide assumes a producer will seed to achieve 30 plants per square foot in the black soil zone, 25 in the dark brown soil zone  and 20 in the brown soil zone, with a thousand kernel weight of 37.5 and 85 per cent emergence.
</t>
    </r>
    <r>
      <rPr>
        <b/>
        <sz val="10"/>
        <rFont val="Arial"/>
        <family val="2"/>
      </rPr>
      <t>Fertilization:</t>
    </r>
    <r>
      <rPr>
        <sz val="10"/>
        <rFont val="Arial"/>
        <family val="2"/>
      </rPr>
      <t xml:space="preserve"> Fertility costs are based on nutrient removal rates given the targeted crop yield. These are: 95 lb./ac. N and 39 lb./ac. P2O5 for the black soil zone, 71 lb./ac. N and 29 lb./ac. P2O5 for the dark brown soil zone and 54 lb./ac. N and 22 lb./ac. P2O5 for the brown soil zone. Producers are encouraged to use their own rates based on soil tests.
</t>
    </r>
    <r>
      <rPr>
        <b/>
        <sz val="10"/>
        <rFont val="Arial"/>
        <family val="2"/>
      </rPr>
      <t>Crop Rotation:</t>
    </r>
    <r>
      <rPr>
        <sz val="10"/>
        <rFont val="Arial"/>
        <family val="2"/>
      </rPr>
      <t xml:space="preserve"> Diverse crop rotations are recommended to help reduce disease pressure as well as suppress weeds to manage herbicide resistance. Oat is a very competitive crop that will suppress growth of spring germinating weeds. Wild oats cannot be controlled in tame oat with herbicides.
</t>
    </r>
    <r>
      <rPr>
        <b/>
        <sz val="10"/>
        <rFont val="Arial"/>
        <family val="2"/>
      </rPr>
      <t>Crop Protection</t>
    </r>
    <r>
      <rPr>
        <sz val="10"/>
        <rFont val="Arial"/>
        <family val="2"/>
      </rPr>
      <t xml:space="preserve">                                                                               </t>
    </r>
    <r>
      <rPr>
        <b/>
        <sz val="10"/>
        <rFont val="Arial"/>
        <family val="2"/>
      </rPr>
      <t>Insect control:</t>
    </r>
    <r>
      <rPr>
        <sz val="10"/>
        <rFont val="Arial"/>
        <family val="2"/>
      </rPr>
      <t xml:space="preserve"> Cutworms, aphids, thrips, mites, grasshoppers, armyworm, slugs and wireworms might require control. Seed treatments are available for wireworm control.
</t>
    </r>
    <r>
      <rPr>
        <b/>
        <sz val="10"/>
        <rFont val="Arial"/>
        <family val="2"/>
      </rPr>
      <t>Disease control:</t>
    </r>
    <r>
      <rPr>
        <sz val="10"/>
        <rFont val="Arial"/>
        <family val="2"/>
      </rPr>
      <t xml:space="preserve"> Leaf diseases may result in yield losses in oat crops. Fungicide application can be used to protect leaf tissue from disease infection. This estimation includes the cost of a single fungicide application in the black soil zone. Fungicide application should be based on disease pressure in the field. 
</t>
    </r>
    <r>
      <rPr>
        <b/>
        <sz val="10"/>
        <rFont val="Arial"/>
        <family val="2"/>
      </rPr>
      <t>Weed control:</t>
    </r>
    <r>
      <rPr>
        <sz val="10"/>
        <rFont val="Arial"/>
        <family val="2"/>
      </rPr>
      <t xml:space="preserve"> Because oats are very competitive, growers can often reduce the number of herbicide applications from those listed. Some buyers of milling oats do not allow use of pre-harvest glyphosate in their contracts. Herbicide costs are based on the following herbicide timings. Please refer to general assumptions for details. </t>
    </r>
  </si>
  <si>
    <r>
      <rPr>
        <b/>
        <sz val="10"/>
        <rFont val="Arial"/>
        <family val="2"/>
      </rPr>
      <t>Seeding:</t>
    </r>
    <r>
      <rPr>
        <sz val="10"/>
        <rFont val="Arial"/>
        <family val="2"/>
      </rPr>
      <t xml:space="preserve"> A seed rate of 176 lb./ac. is used in the black soil zone, 156 lb/ac in the dark brown soil zone and 137 lb./ac. in the brown soil zone. 
</t>
    </r>
    <r>
      <rPr>
        <b/>
        <sz val="10"/>
        <rFont val="Arial"/>
        <family val="2"/>
      </rPr>
      <t>Fertilization:</t>
    </r>
    <r>
      <rPr>
        <sz val="10"/>
        <rFont val="Arial"/>
        <family val="2"/>
      </rPr>
      <t xml:space="preserve"> Inoculant with the correct strains of rhizobium should be applied. Fertility costs are based on nutrient removal rates given the targeted crop yield. These are: 9.3 lb./ac. N and 44 lb./ac. P2O5 for the black soil zone, 8.3 lb./ac. N and 39 lb./ac. P2O5 for the dark brown soil zone and 7 lb./ac. N and 33 lb./ac. P2O5 for the brown soil zone. Producers are encouraged to use their own rates based on soil tests.
</t>
    </r>
    <r>
      <rPr>
        <b/>
        <sz val="10"/>
        <rFont val="Arial"/>
        <family val="2"/>
      </rPr>
      <t>Crop Rotation:</t>
    </r>
    <r>
      <rPr>
        <sz val="10"/>
        <rFont val="Arial"/>
        <family val="2"/>
      </rPr>
      <t xml:space="preserve"> Crop rotation will help to reduce pea leaf weevil and disease pressure by reducing pathogen levels in the field. Extended rotations are essential in fields with risk of aphanomyces root rot. 
</t>
    </r>
    <r>
      <rPr>
        <b/>
        <sz val="10"/>
        <rFont val="Arial"/>
        <family val="2"/>
      </rPr>
      <t>Crop Protection</t>
    </r>
    <r>
      <rPr>
        <sz val="10"/>
        <rFont val="Arial"/>
        <family val="2"/>
      </rPr>
      <t xml:space="preserve">                                                                               </t>
    </r>
    <r>
      <rPr>
        <b/>
        <sz val="10"/>
        <rFont val="Arial"/>
        <family val="2"/>
      </rPr>
      <t>Insect control:</t>
    </r>
    <r>
      <rPr>
        <sz val="10"/>
        <rFont val="Arial"/>
        <family val="2"/>
      </rPr>
      <t xml:space="preserve"> Wireworms, cutworms, lygus bugs, leafhoppers, pea aphid, grasshoppers, alfalfa looper and pea leaf weevil might require control. Seed treatments are available for wireworm and pea leaf weevil control. Refer to the ministry’s forecasts of local pea leaf weevil pressures at saskatchewan.ca/agriculture. 
</t>
    </r>
    <r>
      <rPr>
        <b/>
        <sz val="10"/>
        <rFont val="Arial"/>
        <family val="2"/>
      </rPr>
      <t>Disease control:</t>
    </r>
    <r>
      <rPr>
        <sz val="10"/>
        <rFont val="Arial"/>
        <family val="2"/>
      </rPr>
      <t xml:space="preserve"> Fungicides will offer protection against foliar diseases such as mycosphaerella blight. This estimation includes the cost of a single fungicide application. Fungicide application should be based on disease risk. 
</t>
    </r>
    <r>
      <rPr>
        <b/>
        <sz val="10"/>
        <rFont val="Arial"/>
        <family val="2"/>
      </rPr>
      <t>Weed control:</t>
    </r>
    <r>
      <rPr>
        <sz val="10"/>
        <rFont val="Arial"/>
        <family val="2"/>
      </rPr>
      <t xml:space="preserve"> Weeds in peas need to be controlled until 10 to 14 days after emergence to minimize yield losses. Herbicide costs are based on the following herbicide timings. Please refer to general assumptions for details.
</t>
    </r>
  </si>
  <si>
    <r>
      <rPr>
        <b/>
        <sz val="10"/>
        <rFont val="Arial"/>
        <family val="2"/>
      </rPr>
      <t>Seeding</t>
    </r>
    <r>
      <rPr>
        <sz val="10"/>
        <rFont val="Arial"/>
        <family val="2"/>
      </rPr>
      <t xml:space="preserve">: A seed rate of 178 lb./ac. is used in the black soil zone, 158 lb./ac. in the dark brown soil zone and 138 lb./ac. in the brown soil zone. 
</t>
    </r>
    <r>
      <rPr>
        <b/>
        <sz val="10"/>
        <rFont val="Arial"/>
        <family val="2"/>
      </rPr>
      <t>Fertilization:</t>
    </r>
    <r>
      <rPr>
        <sz val="10"/>
        <rFont val="Arial"/>
        <family val="2"/>
      </rPr>
      <t xml:space="preserve"> Inoculant with the correct strains of rhizobium should be applied. Fertility costs are based on nutrient removal rates given the targeted crop yield. These are: 9.3 lb./ac. N and 44 lb./ac. P2O5 for the black soil zone, 8.3 lb./ac. N and 39 lb./ac. P2O5 for the dark brown soil zone and 7 lb./ac. N and 33 lb./ac. P2O5 for the brown soil zone. Producers are encouraged to use their own rates based on soil tests.
</t>
    </r>
    <r>
      <rPr>
        <b/>
        <sz val="10"/>
        <rFont val="Arial"/>
        <family val="2"/>
      </rPr>
      <t>Crop Rotation:</t>
    </r>
    <r>
      <rPr>
        <sz val="10"/>
        <rFont val="Arial"/>
        <family val="2"/>
      </rPr>
      <t xml:space="preserve"> Crop rotation will help to reduce pea leaf weevil and disease pressure by reducing pathogen levels in the field. Extended rotations are essential in fields with risk of aphanomyces root rot. 
</t>
    </r>
    <r>
      <rPr>
        <b/>
        <sz val="10"/>
        <rFont val="Arial"/>
        <family val="2"/>
      </rPr>
      <t>Crop Protection</t>
    </r>
    <r>
      <rPr>
        <sz val="10"/>
        <rFont val="Arial"/>
        <family val="2"/>
      </rPr>
      <t xml:space="preserve">                                                                               </t>
    </r>
    <r>
      <rPr>
        <b/>
        <sz val="10"/>
        <rFont val="Arial"/>
        <family val="2"/>
      </rPr>
      <t>Insect control:</t>
    </r>
    <r>
      <rPr>
        <sz val="10"/>
        <rFont val="Arial"/>
        <family val="2"/>
      </rPr>
      <t xml:space="preserve"> Wireworms, cutworms, lygus bugs, leafhoppers, pea aphid, grasshoppers, alfalfa looper and pea leaf weevil might require control. Seed treatments are available for wireworm and pea leaf weevil control. Refer to the ministry’s forecasts of local pea leaf weevil pressures at saskatchewan.ca/agriculture. 
</t>
    </r>
    <r>
      <rPr>
        <b/>
        <sz val="10"/>
        <rFont val="Arial"/>
        <family val="2"/>
      </rPr>
      <t>Disease control:</t>
    </r>
    <r>
      <rPr>
        <sz val="10"/>
        <rFont val="Arial"/>
        <family val="2"/>
      </rPr>
      <t xml:space="preserve"> Fungicides will offer protection against foliar diseases, such as mycosphaerella blight. This estimation includes the cost of a single fungicide application. Fungicide application should be based on disease risk. 
</t>
    </r>
    <r>
      <rPr>
        <b/>
        <sz val="10"/>
        <rFont val="Arial"/>
        <family val="2"/>
      </rPr>
      <t>Weed control:</t>
    </r>
    <r>
      <rPr>
        <sz val="10"/>
        <rFont val="Arial"/>
        <family val="2"/>
      </rPr>
      <t xml:space="preserve"> Weeds in peas need to be controlled until 10 to 14 days after emergence to minimize yield losses. Herbicide costs are based on the following herbicide timings. Please refer to general assumptions for details.
</t>
    </r>
  </si>
  <si>
    <r>
      <rPr>
        <b/>
        <sz val="10"/>
        <rFont val="Arial"/>
        <family val="2"/>
      </rPr>
      <t>Seeding:</t>
    </r>
    <r>
      <rPr>
        <sz val="10"/>
        <rFont val="Arial"/>
        <family val="2"/>
      </rPr>
      <t xml:space="preserve"> A plant population of four to five per square foot is recommended. This corresponds to 150,000 to 200,000 plants per acre. Seed survivability averages 75 per cent, which is usually achieved when using a drill. Solid seeded soybeans with narrow rows (eight to 10 in.) improve crop yields, raise the height of bottom pods and reduce the need for multiple in-crop herbicide applications for weed control.
</t>
    </r>
    <r>
      <rPr>
        <b/>
        <sz val="10"/>
        <rFont val="Arial"/>
        <family val="2"/>
      </rPr>
      <t>Fertilization:</t>
    </r>
    <r>
      <rPr>
        <sz val="10"/>
        <rFont val="Arial"/>
        <family val="2"/>
      </rPr>
      <t xml:space="preserve"> Fertility costs are based on nutrient removal rates given the targeted crop yield. These are: 5.9 lb./ac. N and 28 lb./ ac. P2O5 for the black soil zone, 5.3 lb./ac. N and 25 lb./ac. P2O5 for the dark brown soil zone and 5.1 lb./ac. N and 24 lb./ac. P2O5 for the brown soil zone. Producers are encouraged to use their own rates based on soil tests. Soybean requires a specific species of rhizobia not native to Saskatchewan soil. Double inoculation is recommended on new fields. Most varieties come pre-treated and pre-liquid inoculated. Addition of a second inoculant of granular or peat is recommended. 
</t>
    </r>
    <r>
      <rPr>
        <b/>
        <sz val="10"/>
        <rFont val="Arial"/>
        <family val="2"/>
      </rPr>
      <t>Crop Rotation:</t>
    </r>
    <r>
      <rPr>
        <sz val="10"/>
        <rFont val="Arial"/>
        <family val="2"/>
      </rPr>
      <t xml:space="preserve"> Crop rotation will help to reduce disease pressure by reducing or maintaining low pathogen levels in the field. Soybeans are not competitive with weeds.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Wireworms, seedcorn maggot, cutworms, soybean aphid, leafhoppers, lygus bugs, spider mites, armyworms, corn earworm and grasshoppers might require control. Seed treatments are available for wireworm and seedcorn maggot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Soybeans need to be kept free of weeds from the first trifoliate leaf to the third trifoliate leaf to minimize yield losses. Herbicide costs are based on the following herbicide timings. Please refer to general assumptions for details. </t>
    </r>
    <r>
      <rPr>
        <sz val="10"/>
        <rFont val="Arial"/>
        <family val="2"/>
      </rPr>
      <t xml:space="preserve">
</t>
    </r>
  </si>
  <si>
    <r>
      <rPr>
        <b/>
        <sz val="10"/>
        <rFont val="Arial"/>
        <family val="2"/>
      </rPr>
      <t>Seeding:</t>
    </r>
    <r>
      <rPr>
        <sz val="10"/>
        <rFont val="Arial"/>
        <family val="2"/>
      </rPr>
      <t xml:space="preserve"> Seeding rates are based on a target plant stand in plants per square foot. This guide assumes a producer will seed to achieve 22 plants per square foot in dark brown soil zone and 20 in the brown soil zone, with a thousand kernel weight of 42.1 and 85 per cent emergence. Durum is recommended in the brown and dark brown soil zones. 
</t>
    </r>
    <r>
      <rPr>
        <b/>
        <sz val="10"/>
        <rFont val="Arial"/>
        <family val="2"/>
      </rPr>
      <t>Fertilization:</t>
    </r>
    <r>
      <rPr>
        <sz val="10"/>
        <rFont val="Arial"/>
        <family val="2"/>
      </rPr>
      <t xml:space="preserve"> Fertility costs are based on nutrient removal rates given the targeted crop yield. These are: 100 lb./ac. N and 39 lb./ac. P2O5 for the dark brown soil zone and 87 lb./ac. N and 34 lb./ac. P2O5 for the brown soil zone. Producers are encouraged to use their own rates based on soil tests.
</t>
    </r>
    <r>
      <rPr>
        <b/>
        <sz val="10"/>
        <rFont val="Arial"/>
        <family val="2"/>
      </rPr>
      <t>Crop Rotation:</t>
    </r>
    <r>
      <rPr>
        <sz val="10"/>
        <rFont val="Arial"/>
        <family val="2"/>
      </rPr>
      <t xml:space="preserve"> Diverse crop rotations are recommended to help reduce disease pressure and suppress weed growth. Like all cereals, durum is relatively competitive crop against weeds.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Wheat midge, cutworms, aphids, thrips, mite, grasshoppers, armyworms, slugs, wheat stem sawfly and wireworms might require control. Varietal blends with resistance are available if heavy wheat midge pressures are anticipated. Wheat stem sawflyresistant varieties are available. Seed treatments are available for wireworm control. An insecticide application to control wheat midge is assumed, but in practice should be made based on scouting to determine economic risk. No insecticide applications for wheat midge would be required for midge tolerant varieties.
</t>
    </r>
    <r>
      <rPr>
        <b/>
        <sz val="10"/>
        <rFont val="Arial"/>
        <family val="2"/>
      </rPr>
      <t xml:space="preserve">Disease control: </t>
    </r>
    <r>
      <rPr>
        <sz val="10"/>
        <rFont val="Arial"/>
        <family val="2"/>
      </rPr>
      <t xml:space="preserve">Cereal crops can be affected by both leaf diseases and fusarium head blight (FHB). When disease pressure is moderate, a single application at FHB timing can be effective in managing both types of diseases. This estimation includes the cost of a single fungicide application. When disease pressure is high an additional fungicide application for leaf diseases might be required. Fungicide applications should be made based on field history and disease risk during the growing season. 
</t>
    </r>
    <r>
      <rPr>
        <b/>
        <sz val="10"/>
        <rFont val="Arial"/>
        <family val="2"/>
      </rPr>
      <t>Weed control:</t>
    </r>
    <r>
      <rPr>
        <sz val="10"/>
        <rFont val="Arial"/>
        <family val="2"/>
      </rPr>
      <t xml:space="preserve"> Durum lacks many options for soil-applied herbicides for herbicide layering programs. Herbicide costs are based on the following herbicide timings. Please refer to general assumptions for details. </t>
    </r>
  </si>
  <si>
    <r>
      <rPr>
        <b/>
        <sz val="10"/>
        <rFont val="Arial"/>
        <family val="2"/>
      </rPr>
      <t>Seeding:</t>
    </r>
    <r>
      <rPr>
        <sz val="10"/>
        <rFont val="Arial"/>
        <family val="2"/>
      </rPr>
      <t xml:space="preserve"> Seeding rates are based on a target plant stand in plants per square foot. This guide assumes a producer will seed to achieve 25 plants per square foot in the black soil zone, 22 in the dark brown soil zone and 20 in the brown soil zone, with a thousand kernel weight of 34.5 grams and 85 per cent emergence.
</t>
    </r>
    <r>
      <rPr>
        <b/>
        <sz val="10"/>
        <rFont val="Arial"/>
        <family val="2"/>
      </rPr>
      <t>Fertilization:</t>
    </r>
    <r>
      <rPr>
        <sz val="10"/>
        <rFont val="Arial"/>
        <family val="2"/>
      </rPr>
      <t xml:space="preserve"> Fertility costs are based on nutrient removal rates given the target yield. These are: 107 lb./ac. N and 42 lb./ac. P2O5 for the black soil zone, 94 lb./ac. N and 37 lb./ac. P2O5 for the dark brown soil zone and 64 lb./ac. N and 25 lb./ac. P2O5 for the brown soil zone. Producers are encouraged to use their own rates based on soil tests.
</t>
    </r>
    <r>
      <rPr>
        <b/>
        <sz val="10"/>
        <rFont val="Arial"/>
        <family val="2"/>
      </rPr>
      <t>Crop Rotation:</t>
    </r>
    <r>
      <rPr>
        <sz val="10"/>
        <rFont val="Arial"/>
        <family val="2"/>
      </rPr>
      <t xml:space="preserve"> Rotation plays an important role in the suppression of weed growth. A break between cereal crops will help reduce disease pressure by allowing infested crop residue to decompose. 
</t>
    </r>
    <r>
      <rPr>
        <b/>
        <sz val="10"/>
        <rFont val="Arial"/>
        <family val="2"/>
      </rPr>
      <t>Crop Protection</t>
    </r>
    <r>
      <rPr>
        <sz val="10"/>
        <rFont val="Arial"/>
        <family val="2"/>
      </rPr>
      <t xml:space="preserve">                                                                               </t>
    </r>
    <r>
      <rPr>
        <b/>
        <sz val="10"/>
        <rFont val="Arial"/>
        <family val="2"/>
      </rPr>
      <t>Insect control:</t>
    </r>
    <r>
      <rPr>
        <sz val="10"/>
        <rFont val="Arial"/>
        <family val="2"/>
      </rPr>
      <t xml:space="preserve"> Wheat midge, cutworms, aphids, thrips, mites, grasshoppers, armyworms, slugs, wheat stem sawfly and wireworms might require control. An insecticide application to control wheat midge is assumed, but in practice should be made based on scouting to determine economic risk. No insecticide application for wheat midge would be required for midge tolerant varieties. Please refer to the Guide to Crop Protection available at saskatchewan.ca/agriculture for registered pest control products for specific pests.
</t>
    </r>
    <r>
      <rPr>
        <b/>
        <sz val="10"/>
        <rFont val="Arial"/>
        <family val="2"/>
      </rPr>
      <t>Disease control:</t>
    </r>
    <r>
      <rPr>
        <sz val="10"/>
        <rFont val="Arial"/>
        <family val="2"/>
      </rPr>
      <t xml:space="preserve"> Cereal crops can be affected by both leaf diseases and fusarium head blight (FHB). When disease pressure is moderate, a single application at FHB timing can be effective in managing both types of diseases. This estimation includes the cost of a single fungicide application. When disease pressure is high, an additional fungicide application for leaf diseases may be required. Fungicide applications should be made based on field history and disease risk during the growing season. 
</t>
    </r>
    <r>
      <rPr>
        <b/>
        <sz val="10"/>
        <rFont val="Arial"/>
        <family val="2"/>
      </rPr>
      <t xml:space="preserve">Weed control: </t>
    </r>
    <r>
      <rPr>
        <sz val="10"/>
        <rFont val="Arial"/>
        <family val="2"/>
      </rPr>
      <t xml:space="preserve">Spring wheat has many herbicide options to choose from. Herbicide costs are based on the following herbicide timings. Please refer to general assumptions for details. </t>
    </r>
    <r>
      <rPr>
        <sz val="10"/>
        <rFont val="Arial"/>
        <family val="2"/>
      </rPr>
      <t xml:space="preserve">
</t>
    </r>
  </si>
  <si>
    <r>
      <rPr>
        <b/>
        <sz val="10"/>
        <rFont val="Arial"/>
        <family val="2"/>
      </rPr>
      <t>Seeding:</t>
    </r>
    <r>
      <rPr>
        <sz val="10"/>
        <rFont val="Arial"/>
        <family val="2"/>
      </rPr>
      <t xml:space="preserve"> Seeding rates are based on a target plant stand in plants per square foot. This guide assumes a producer will seed to achieve 30 plants per square foot in the black soil zone, 28 in the dark brown soil zone and 25 in the brown soil zone, with a thousand kernel weight of 36 and 85 per cent emergence.
</t>
    </r>
    <r>
      <rPr>
        <b/>
        <sz val="10"/>
        <rFont val="Arial"/>
        <family val="2"/>
      </rPr>
      <t>Fertilization</t>
    </r>
    <r>
      <rPr>
        <sz val="10"/>
        <rFont val="Arial"/>
        <family val="2"/>
      </rPr>
      <t xml:space="preserve">: Fertility costs are based on nutrient removal rates given the targeted crop yield. These are: 78 lb./ac. N and 38 lb./ac. P2O5 for the black soil zone, 69 lb./ac. N and 34 lb./ac. P2O5 for the dark brown soil zone and 64 lb./ac. N and 31 lb./ac. P2O5 for the brown soil zone. Producers are encouraged to use their own rates based on soil tests.
</t>
    </r>
    <r>
      <rPr>
        <b/>
        <sz val="10"/>
        <rFont val="Arial"/>
        <family val="2"/>
      </rPr>
      <t>Crop Rotation:</t>
    </r>
    <r>
      <rPr>
        <sz val="10"/>
        <rFont val="Arial"/>
        <family val="2"/>
      </rPr>
      <t xml:space="preserve"> Diverse crop rotations are recommended to help reduce disease pressure and suppress weeds to manage herbicide resistance. Winter wheat is a very competitive crop that will suppress growth of spring germinating weeds.
</t>
    </r>
    <r>
      <rPr>
        <b/>
        <sz val="10"/>
        <rFont val="Arial"/>
        <family val="2"/>
      </rPr>
      <t xml:space="preserve">Crop Protection </t>
    </r>
    <r>
      <rPr>
        <sz val="10"/>
        <rFont val="Arial"/>
        <family val="2"/>
      </rPr>
      <t xml:space="preserve">                                                                              </t>
    </r>
    <r>
      <rPr>
        <b/>
        <sz val="10"/>
        <rFont val="Arial"/>
        <family val="2"/>
      </rPr>
      <t xml:space="preserve">Insect control: </t>
    </r>
    <r>
      <rPr>
        <sz val="10"/>
        <rFont val="Arial"/>
        <family val="2"/>
      </rPr>
      <t xml:space="preserve">Wheat midge, cutworms, aphids, thrips, mites, grasshoppers, armyworms, slugs and wireworms might require control. Seed treatments are available for wireworm control. Winter wheat can be affected by both leaf diseases and fusarium head blight (FHB). However, winter wheat crops typically pass the susceptible growth stage when conditions favor FHB development. 
</t>
    </r>
    <r>
      <rPr>
        <b/>
        <sz val="10"/>
        <rFont val="Arial"/>
        <family val="2"/>
      </rPr>
      <t>Disease control:</t>
    </r>
    <r>
      <rPr>
        <sz val="10"/>
        <rFont val="Arial"/>
        <family val="2"/>
      </rPr>
      <t xml:space="preserve"> Fungicide applications in winter wheat typically target leaf diseases. This estimation includes the cost of a single fungicide application for leaf diseases in the black soil zone. Fungicide applications should be made based on field history and disease risk during the growing season. 
</t>
    </r>
    <r>
      <rPr>
        <b/>
        <sz val="10"/>
        <rFont val="Arial"/>
        <family val="2"/>
      </rPr>
      <t>Weed control:</t>
    </r>
    <r>
      <rPr>
        <sz val="10"/>
        <rFont val="Arial"/>
        <family val="2"/>
      </rPr>
      <t xml:space="preserve"> Winter wheat is prone to infestation with winter annual weeds, particularly downy and Japanese brome. Herbicide choices were made with this weed in mind, but should be adjusted on individual farms based on the weeds present. Herbicide costs are based on the following herbicide timings. Please refer to general assumptions for details. </t>
    </r>
  </si>
  <si>
    <r>
      <rPr>
        <b/>
        <sz val="10"/>
        <rFont val="Arial"/>
        <family val="2"/>
      </rPr>
      <t>Seeding:</t>
    </r>
    <r>
      <rPr>
        <sz val="10"/>
        <rFont val="Arial"/>
        <family val="2"/>
      </rPr>
      <t xml:space="preserve"> A seed rate of 6 lb./ac. is used. Camelina is commonly grown in the brown soil zone. 
</t>
    </r>
    <r>
      <rPr>
        <b/>
        <sz val="10"/>
        <rFont val="Arial"/>
        <family val="2"/>
      </rPr>
      <t>Fertilization:</t>
    </r>
    <r>
      <rPr>
        <sz val="10"/>
        <rFont val="Arial"/>
        <family val="2"/>
      </rPr>
      <t xml:space="preserve"> Fertility costs are based on nutrient removal rates given the targeted crop yield. These are: 72 lb./ac. N, 20 lb./ac. P2O5 and 15 lb./ac. S. Producers are encouraged to use their own rates based on soil tests. 
</t>
    </r>
    <r>
      <rPr>
        <b/>
        <sz val="10"/>
        <rFont val="Arial"/>
        <family val="2"/>
      </rPr>
      <t>Crop Rotation:</t>
    </r>
    <r>
      <rPr>
        <sz val="10"/>
        <rFont val="Arial"/>
        <family val="2"/>
      </rPr>
      <t xml:space="preserve"> Crop rotation can be used to reduce disease pressure by allowing infected crop residue to decompose between susceptible crops.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Only one biological insecticide, with efficacy against bertha armyworm and diamondback moth, is registered for this crop.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Camelina has no registered herbicide options other than a preharvest application of glyphosate in the previous crop to manage perennial weeds as well as a glyphosate burn off prior to seeding. </t>
    </r>
  </si>
  <si>
    <r>
      <rPr>
        <b/>
        <sz val="10"/>
        <rFont val="Arial"/>
        <family val="2"/>
      </rPr>
      <t xml:space="preserve">Seeding: </t>
    </r>
    <r>
      <rPr>
        <sz val="10"/>
        <rFont val="Arial"/>
        <family val="2"/>
      </rPr>
      <t xml:space="preserve">Seed rate of 12 lb./ac. is used. Caraway is primarily a biennial crop and typically seeded with a companion crop so that the field provides a return in both crop years. Caraway and Coriander have the same management cost. Therefore, if no companion crop is sown, include production costs used for coriander, with the exception of seeding, harvest and handling, to account for management costs of caraway in the first year. Recommended soil is black.
</t>
    </r>
    <r>
      <rPr>
        <b/>
        <sz val="10"/>
        <rFont val="Arial"/>
        <family val="2"/>
      </rPr>
      <t>Fertilization:</t>
    </r>
    <r>
      <rPr>
        <sz val="10"/>
        <rFont val="Arial"/>
        <family val="2"/>
      </rPr>
      <t xml:space="preserve"> Fertility costs are based on nutrient removal rates given the targeted crop yield. These are: 41 lb./ac. N, 32 lb./ac. P2O5 and 19 lb./ac. K2O. Producers are encouraged to use their own rates based on soil tests. 
</t>
    </r>
    <r>
      <rPr>
        <b/>
        <sz val="10"/>
        <rFont val="Arial"/>
        <family val="2"/>
      </rPr>
      <t>Crop Rotation:</t>
    </r>
    <r>
      <rPr>
        <sz val="10"/>
        <rFont val="Arial"/>
        <family val="2"/>
      </rPr>
      <t xml:space="preserve"> Crop rotation can be used to reduce disease pressure by allowing infected crop residue to decompose between susceptible crops. Crops in the carrot family are very sensitive to Group 2 residues in the soil. Please refer to the ministry’s Guide to Crop Protection available at saskatchewan.ca/agriculture for more information.
</t>
    </r>
    <r>
      <rPr>
        <b/>
        <sz val="10"/>
        <rFont val="Arial"/>
        <family val="2"/>
      </rPr>
      <t>Crop Protection                                                                                                                     Insect control:</t>
    </r>
    <r>
      <rPr>
        <sz val="10"/>
        <rFont val="Arial"/>
        <family val="2"/>
      </rPr>
      <t xml:space="preserve"> A limited number of registered products is available for slugs in field crops. 
</t>
    </r>
    <r>
      <rPr>
        <b/>
        <sz val="10"/>
        <rFont val="Arial"/>
        <family val="2"/>
      </rPr>
      <t>Disease control:</t>
    </r>
    <r>
      <rPr>
        <sz val="10"/>
        <rFont val="Arial"/>
        <family val="2"/>
      </rPr>
      <t xml:space="preserve">  Blossom blight can result in yield losses when conditions favor disease development. A single application of a fungicide is included in this estimate. 
</t>
    </r>
    <r>
      <rPr>
        <b/>
        <sz val="10"/>
        <rFont val="Arial"/>
        <family val="2"/>
      </rPr>
      <t>Weed control:</t>
    </r>
    <r>
      <rPr>
        <sz val="10"/>
        <rFont val="Arial"/>
        <family val="2"/>
      </rPr>
      <t xml:space="preserve"> Herbicide costs below are only for the second year of production. If caraway is not companion cropped in the first year, it requires the same weed control as coriander. Refer to the coriander section for more information. Herbicide costs are based on the following herbicide timings. Please refer to general assumptions for details. </t>
    </r>
  </si>
  <si>
    <r>
      <rPr>
        <b/>
        <sz val="10"/>
        <rFont val="Arial"/>
        <family val="2"/>
      </rPr>
      <t>Seeding:</t>
    </r>
    <r>
      <rPr>
        <sz val="10"/>
        <rFont val="Arial"/>
        <family val="2"/>
      </rPr>
      <t xml:space="preserve"> Seed rates for the Desi Chickpea is 93 lb./ac. The brown soil zone is recommended. 
Fertilization: Inoculant with the correct strains of rhizobium should be applied. Fertility cost is based on nutrient removal rates given the targeted crop yield. These are 6 lb./ac. N and 30 lb./ac. P2O5. Producers are encouraged to use their own rates based on soil tests. 
</t>
    </r>
    <r>
      <rPr>
        <b/>
        <sz val="10"/>
        <rFont val="Arial"/>
        <family val="2"/>
      </rPr>
      <t>Crop Rotation:</t>
    </r>
    <r>
      <rPr>
        <sz val="10"/>
        <rFont val="Arial"/>
        <family val="2"/>
      </rPr>
      <t xml:space="preserve"> Diverse crop rotations are recommended to help reduce disease pressure and suppress weed growth. 
</t>
    </r>
    <r>
      <rPr>
        <b/>
        <sz val="10"/>
        <rFont val="Arial"/>
        <family val="2"/>
      </rPr>
      <t>Crop Protection                                                                                                                        Insect control:</t>
    </r>
    <r>
      <rPr>
        <sz val="10"/>
        <rFont val="Arial"/>
        <family val="2"/>
      </rPr>
      <t xml:space="preserve"> Wireworms, cutworms, pea aphid, potato leafhopper and grasshoppers might require control. Seed treatments are available for wireworm control. 
</t>
    </r>
    <r>
      <rPr>
        <b/>
        <sz val="10"/>
        <rFont val="Arial"/>
        <family val="2"/>
      </rPr>
      <t>Disease control:</t>
    </r>
    <r>
      <rPr>
        <sz val="10"/>
        <rFont val="Arial"/>
        <family val="2"/>
      </rPr>
      <t xml:space="preserve"> Ascochyta blight is a foliar disease that can result in yield losses when environmental conditions favour disease development. When disease pressure is high more than one fungicide application may be required. Two fungicide applications are included in this estimate. Fungicide application decisions should be based on disease risk during the growing season. 
</t>
    </r>
    <r>
      <rPr>
        <b/>
        <sz val="10"/>
        <rFont val="Arial"/>
        <family val="2"/>
      </rPr>
      <t>Weed control</t>
    </r>
    <r>
      <rPr>
        <sz val="10"/>
        <rFont val="Arial"/>
        <family val="2"/>
      </rPr>
      <t xml:space="preserve">: Herbicide costs are based on the following herbicide timings. Please refer to general assumptions for details. </t>
    </r>
    <r>
      <rPr>
        <sz val="10"/>
        <color rgb="FFFF0000"/>
        <rFont val="Arial"/>
        <family val="2"/>
      </rPr>
      <t/>
    </r>
  </si>
  <si>
    <r>
      <rPr>
        <b/>
        <sz val="10"/>
        <rFont val="Arial"/>
        <family val="2"/>
      </rPr>
      <t>Seeding:</t>
    </r>
    <r>
      <rPr>
        <sz val="10"/>
        <rFont val="Arial"/>
        <family val="2"/>
      </rPr>
      <t xml:space="preserve"> A seed rate is 145 lb./ac. is used. The brown soil zone is recommended.
</t>
    </r>
    <r>
      <rPr>
        <b/>
        <sz val="10"/>
        <rFont val="Arial"/>
        <family val="2"/>
      </rPr>
      <t>Fertilization</t>
    </r>
    <r>
      <rPr>
        <sz val="10"/>
        <rFont val="Arial"/>
        <family val="2"/>
      </rPr>
      <t xml:space="preserve">: Inoculant with the correct strains of rhizobium should be applied. Fertility cost is based on nutrient removal rates given the targeted crop yield. These are 8 lb./ac. N and 40 lb./ac. P2O5. Producers are encouraged to use their own rates based on soil tests. 
Crop Rotation: Crop rotation can be used to reduce disease pressure. 
</t>
    </r>
    <r>
      <rPr>
        <b/>
        <sz val="10"/>
        <rFont val="Arial"/>
        <family val="2"/>
      </rPr>
      <t>Crop Protection</t>
    </r>
    <r>
      <rPr>
        <sz val="10"/>
        <rFont val="Arial"/>
        <family val="2"/>
      </rPr>
      <t xml:space="preserve">                                                                                                                  </t>
    </r>
    <r>
      <rPr>
        <b/>
        <sz val="10"/>
        <rFont val="Arial"/>
        <family val="2"/>
      </rPr>
      <t xml:space="preserve">Insect control: </t>
    </r>
    <r>
      <rPr>
        <sz val="10"/>
        <rFont val="Arial"/>
        <family val="2"/>
      </rPr>
      <t xml:space="preserve">Wireworms, cutworms, pea aphid, potato leafhopper and grasshoppers might require control. Seed treatments are available for wireworm control. 
</t>
    </r>
    <r>
      <rPr>
        <b/>
        <sz val="10"/>
        <rFont val="Arial"/>
        <family val="2"/>
      </rPr>
      <t>Disease control:</t>
    </r>
    <r>
      <rPr>
        <sz val="10"/>
        <rFont val="Arial"/>
        <family val="2"/>
      </rPr>
      <t xml:space="preserve"> Ascochyta blight is a foliar disease that can result in yield losses when environmental conditions favor disease development. When disease pressure is high more than once fungicide application may be required. Two fungicide applications are included in this estimate. Fungicide application decisions should be based on disease risk during the growing season. 
</t>
    </r>
    <r>
      <rPr>
        <b/>
        <sz val="10"/>
        <rFont val="Arial"/>
        <family val="2"/>
      </rPr>
      <t>Weed control:</t>
    </r>
    <r>
      <rPr>
        <sz val="10"/>
        <rFont val="Arial"/>
        <family val="2"/>
      </rPr>
      <t xml:space="preserve"> Herbicide costs are based on the following herbicide timings. Please refer to general assumptions for details. </t>
    </r>
    <r>
      <rPr>
        <sz val="10"/>
        <color rgb="FFFF0000"/>
        <rFont val="Arial"/>
        <family val="2"/>
      </rPr>
      <t xml:space="preserve"> </t>
    </r>
  </si>
  <si>
    <r>
      <rPr>
        <b/>
        <sz val="10"/>
        <rFont val="Arial"/>
        <family val="2"/>
      </rPr>
      <t>Seeding:</t>
    </r>
    <r>
      <rPr>
        <sz val="10"/>
        <rFont val="Arial"/>
        <family val="2"/>
      </rPr>
      <t xml:space="preserve"> A seed rate is 109 lb./ac. is used. The brown soil zone is recommended.
</t>
    </r>
    <r>
      <rPr>
        <b/>
        <sz val="10"/>
        <rFont val="Arial"/>
        <family val="2"/>
      </rPr>
      <t>Fertilization:</t>
    </r>
    <r>
      <rPr>
        <sz val="10"/>
        <rFont val="Arial"/>
        <family val="2"/>
      </rPr>
      <t xml:space="preserve"> Inoculant with the correct strains of rhizobium should be applied. Fertility cost is based on nutrient removal rates given the targeted crop yield. These are 8 lb./ac. N and 35 lb./ac. P2O5. Producers are encouraged to use their own rates based on soil tests. 
Crop Rotation: Crop rotation can be used to reduce disease pressure. 
</t>
    </r>
    <r>
      <rPr>
        <b/>
        <sz val="10"/>
        <rFont val="Arial"/>
        <family val="2"/>
      </rPr>
      <t>Crop Protection                                                                                                                            Insect control:</t>
    </r>
    <r>
      <rPr>
        <sz val="10"/>
        <rFont val="Arial"/>
        <family val="2"/>
      </rPr>
      <t xml:space="preserve"> Wireworms, cutworms, pea aphid, potato leafhopper and grasshoppers might require control. Seed treatments are available for wireworm control. 
</t>
    </r>
    <r>
      <rPr>
        <b/>
        <sz val="10"/>
        <rFont val="Arial"/>
        <family val="2"/>
      </rPr>
      <t>Disease control:</t>
    </r>
    <r>
      <rPr>
        <sz val="10"/>
        <rFont val="Arial"/>
        <family val="2"/>
      </rPr>
      <t xml:space="preserve"> Ascochyta blight is a foliar disease that can result in yield losses when environmental conditions favour disease development. When disease pressure is high, more than one fungicide application may be required. Two fungicide applications are included in this estimate. Fungicide application decisions should be based on disease risk during the growing season. 
</t>
    </r>
    <r>
      <rPr>
        <b/>
        <sz val="10"/>
        <rFont val="Arial"/>
        <family val="2"/>
      </rPr>
      <t>Weed control:</t>
    </r>
    <r>
      <rPr>
        <sz val="10"/>
        <rFont val="Arial"/>
        <family val="2"/>
      </rPr>
      <t xml:space="preserve"> Herbicide costs are based on the following herbicide timings. Please refer to general assumptions for details. </t>
    </r>
    <r>
      <rPr>
        <sz val="10"/>
        <rFont val="Arial"/>
        <family val="2"/>
      </rPr>
      <t xml:space="preserve">
</t>
    </r>
  </si>
  <si>
    <r>
      <rPr>
        <b/>
        <sz val="10"/>
        <rFont val="Arial"/>
        <family val="2"/>
      </rPr>
      <t>Seeding:</t>
    </r>
    <r>
      <rPr>
        <sz val="10"/>
        <rFont val="Arial"/>
        <family val="2"/>
      </rPr>
      <t xml:space="preserve"> A seed rate of 25 lb./ac. is used. The dark brown soil zone is recommended.
</t>
    </r>
    <r>
      <rPr>
        <b/>
        <sz val="10"/>
        <rFont val="Arial"/>
        <family val="2"/>
      </rPr>
      <t>Fertilization</t>
    </r>
    <r>
      <rPr>
        <sz val="10"/>
        <rFont val="Arial"/>
        <family val="2"/>
      </rPr>
      <t xml:space="preserve">: Fertility costs are based on nutrient removal rates given the targeted crop yield. These are: 71 lb./ac. N and 40 lb./ac. P2O5. Producers are encouraged to use their own rates based on soil tests. 
</t>
    </r>
    <r>
      <rPr>
        <b/>
        <sz val="10"/>
        <rFont val="Arial"/>
        <family val="2"/>
      </rPr>
      <t>Crop Rotation:</t>
    </r>
    <r>
      <rPr>
        <sz val="10"/>
        <rFont val="Arial"/>
        <family val="2"/>
      </rPr>
      <t xml:space="preserve"> Crop rotation can be used to reduce disease pressure. Crops in the carrot family are very sensitive to Group 2 residues in the soil. Please refer to the Ministry’s  Guide to Crop Protection available at saskatchewan.ca/agriculture for more information.
</t>
    </r>
    <r>
      <rPr>
        <b/>
        <sz val="10"/>
        <rFont val="Arial"/>
        <family val="2"/>
      </rPr>
      <t>Crop Protection</t>
    </r>
    <r>
      <rPr>
        <sz val="10"/>
        <rFont val="Arial"/>
        <family val="2"/>
      </rPr>
      <t xml:space="preserve">                                                                                                                     </t>
    </r>
    <r>
      <rPr>
        <b/>
        <sz val="10"/>
        <rFont val="Arial"/>
        <family val="2"/>
      </rPr>
      <t>Insect control:</t>
    </r>
    <r>
      <rPr>
        <sz val="10"/>
        <rFont val="Arial"/>
        <family val="2"/>
      </rPr>
      <t xml:space="preserve"> A limited number of insecticides are registered for aphid and slug control.
</t>
    </r>
    <r>
      <rPr>
        <b/>
        <sz val="10"/>
        <rFont val="Arial"/>
        <family val="2"/>
      </rPr>
      <t>Disease control:</t>
    </r>
    <r>
      <rPr>
        <sz val="10"/>
        <rFont val="Arial"/>
        <family val="2"/>
      </rPr>
      <t xml:space="preserve"> Blossom blight can result in yield losses when conditions favour disease development. A single application of fungicide for blossom blight management is included in this estimate. Fungicide applications should be made based on disease risk during the growing season. 
</t>
    </r>
    <r>
      <rPr>
        <b/>
        <sz val="10"/>
        <rFont val="Arial"/>
        <family val="2"/>
      </rPr>
      <t>Weed control:</t>
    </r>
    <r>
      <rPr>
        <sz val="10"/>
        <rFont val="Arial"/>
        <family val="2"/>
      </rPr>
      <t xml:space="preserve"> Herbicide costs are based on the following herbicide timings. Please refer to general assumptions for details. </t>
    </r>
    <r>
      <rPr>
        <sz val="10"/>
        <rFont val="Arial"/>
        <family val="2"/>
      </rPr>
      <t xml:space="preserve">
</t>
    </r>
  </si>
  <si>
    <r>
      <rPr>
        <b/>
        <sz val="10"/>
        <rFont val="Arial"/>
        <family val="2"/>
      </rPr>
      <t xml:space="preserve">Seeding: </t>
    </r>
    <r>
      <rPr>
        <sz val="10"/>
        <rFont val="Arial"/>
        <family val="2"/>
      </rPr>
      <t xml:space="preserve">A seed rate of 30 lb./ac. is used. The brown soil zone is recommended.
</t>
    </r>
    <r>
      <rPr>
        <b/>
        <sz val="10"/>
        <rFont val="Arial"/>
        <family val="2"/>
      </rPr>
      <t>Fertilization:</t>
    </r>
    <r>
      <rPr>
        <sz val="10"/>
        <rFont val="Arial"/>
        <family val="2"/>
      </rPr>
      <t xml:space="preserve"> Fertility costs are based on nutrient removal rates given the targeted crop yield. These are: 2.3 lb./ac. N and 11 lb./ac. P2O5. Producers are encouraged to use their own rates based on soil tests. 
Crop Rotation: Crop rotation can be used to reduce disease pressure and pathogen levels in the field. 
</t>
    </r>
    <r>
      <rPr>
        <b/>
        <sz val="10"/>
        <rFont val="Arial"/>
        <family val="2"/>
      </rPr>
      <t>Crop Protection                                                                                                              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Fenugreek has limited herbicide options. Herbicide costs are based on the following herbicide timings. Please refer to general assumptions for details. </t>
    </r>
  </si>
  <si>
    <r>
      <rPr>
        <b/>
        <sz val="10"/>
        <rFont val="Arial"/>
        <family val="2"/>
      </rPr>
      <t>Seeding:</t>
    </r>
    <r>
      <rPr>
        <sz val="10"/>
        <rFont val="Arial"/>
        <family val="2"/>
      </rPr>
      <t xml:space="preserve"> A seed rate of 6 lb./ac. is used. The brown soil zone is recommended.
</t>
    </r>
    <r>
      <rPr>
        <b/>
        <sz val="10"/>
        <rFont val="Arial"/>
        <family val="2"/>
      </rPr>
      <t>Fertilization:</t>
    </r>
    <r>
      <rPr>
        <sz val="10"/>
        <rFont val="Arial"/>
        <family val="2"/>
      </rPr>
      <t xml:space="preserve"> Fertility costs are based on nutrient removal rates given the targeted crop yield. These are: 51 lb./ac. N, 28 lb./ac. P2O5 and 15 lb./ac. S. Producers are encouraged to use their own rates based on soil tests. 
Crop Rotation: Diverse crop rotations are recommended to help reduce disease pressure and suppress weed growth. 
</t>
    </r>
    <r>
      <rPr>
        <b/>
        <sz val="10"/>
        <rFont val="Arial"/>
        <family val="2"/>
      </rPr>
      <t xml:space="preserve">Crop Protection                                                                                                                 Insect control: </t>
    </r>
    <r>
      <rPr>
        <sz val="10"/>
        <rFont val="Arial"/>
        <family val="2"/>
      </rPr>
      <t xml:space="preserve">Flea beetles, cutworms, lygus bugs, cabbage seedpod weevil, diamondback moth, bertha armyworm, cabbage looper and occasionally imported cabbageworm, grasshoppers and slugs might require control. Seed treatments are available for flea beetle and cutworm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Herbicide costs are based on the following herbicide timings. Please refer to general assumptions for details. </t>
    </r>
  </si>
  <si>
    <r>
      <rPr>
        <b/>
        <sz val="10"/>
        <rFont val="Arial"/>
        <family val="2"/>
      </rPr>
      <t xml:space="preserve">Seeding: </t>
    </r>
    <r>
      <rPr>
        <sz val="10"/>
        <rFont val="Arial"/>
        <family val="2"/>
      </rPr>
      <t xml:space="preserve">A seed rate of 10 lb./ac. is used. The brown soil zone is recommended.
</t>
    </r>
    <r>
      <rPr>
        <b/>
        <sz val="10"/>
        <rFont val="Arial"/>
        <family val="2"/>
      </rPr>
      <t>Fertilization:</t>
    </r>
    <r>
      <rPr>
        <sz val="10"/>
        <rFont val="Arial"/>
        <family val="2"/>
      </rPr>
      <t xml:space="preserve"> Fertility costs are based on nutrient removal rates given the targeted crop yield. These are: 42 lb./ac. N, 23 lb./ac. P2O5 and 15 lb./ac. S. Producers are encouraged to use their own rates based on soil tests. 
</t>
    </r>
    <r>
      <rPr>
        <b/>
        <sz val="10"/>
        <rFont val="Arial"/>
        <family val="2"/>
      </rPr>
      <t>Crop Rotation:</t>
    </r>
    <r>
      <rPr>
        <sz val="10"/>
        <rFont val="Arial"/>
        <family val="2"/>
      </rPr>
      <t xml:space="preserve"> Crop rotation can be used to reduce disease pressure and pathogen levels in the field.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Flea beetles, cutworms, lygus bugs, cabbage seedpod weevil, diamondback moth, bertha armyworm, cabbage looper and occasionally imported cabbageworm, grasshoppers and slugs might require control. Seed treatments are available for flea beetle and cutworm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Yellow mustard has limited herbicide options. Herbicide costs are based on the following herbicide timings. Please refer to general assumptions for details. </t>
    </r>
    <r>
      <rPr>
        <sz val="10"/>
        <rFont val="Arial"/>
        <family val="2"/>
      </rPr>
      <t xml:space="preserve"> 
</t>
    </r>
  </si>
  <si>
    <r>
      <rPr>
        <b/>
        <sz val="10"/>
        <rFont val="Arial"/>
        <family val="2"/>
      </rPr>
      <t>Seeding:</t>
    </r>
    <r>
      <rPr>
        <sz val="10"/>
        <rFont val="Arial"/>
        <family val="2"/>
      </rPr>
      <t xml:space="preserve"> A seed rate of 99 lb./ac. is used. The dark brown soil zone is recommended.
</t>
    </r>
    <r>
      <rPr>
        <b/>
        <sz val="10"/>
        <rFont val="Arial"/>
        <family val="2"/>
      </rPr>
      <t>Fertilization:</t>
    </r>
    <r>
      <rPr>
        <sz val="10"/>
        <rFont val="Arial"/>
        <family val="2"/>
      </rPr>
      <t xml:space="preserve"> Fertility costs are based on nutrient removal rates given the targeted crop yield. These are: 23 lb./ac. N and 8 lb./ac. P2O5. Producers are encouraged to use their own rates based on soil tests. Dry beans do not respond well to inoculant. 
Crop Rotation: Crop rotation can be used to reduce disease pressure and pathogen levels in the field. 
</t>
    </r>
    <r>
      <rPr>
        <b/>
        <sz val="10"/>
        <rFont val="Arial"/>
        <family val="2"/>
      </rPr>
      <t>Crop Protection                                                                                                                    Insect control:</t>
    </r>
    <r>
      <rPr>
        <sz val="10"/>
        <rFont val="Arial"/>
        <family val="2"/>
      </rPr>
      <t xml:space="preserve"> Aphids, leafhoppers, cutworms, corn borer and lygus bugs might require control. 
</t>
    </r>
    <r>
      <rPr>
        <b/>
        <sz val="10"/>
        <rFont val="Arial"/>
        <family val="2"/>
      </rPr>
      <t xml:space="preserve">Disease control: </t>
    </r>
    <r>
      <rPr>
        <sz val="10"/>
        <rFont val="Arial"/>
        <family val="2"/>
      </rPr>
      <t xml:space="preserve">White mould and common bacterial blight are the most common diseases of dry bean. This estimate includes a single fungicide application for white mould management.
</t>
    </r>
    <r>
      <rPr>
        <b/>
        <sz val="10"/>
        <rFont val="Arial"/>
        <family val="2"/>
      </rPr>
      <t xml:space="preserve">Weed control: </t>
    </r>
    <r>
      <rPr>
        <sz val="10"/>
        <rFont val="Arial"/>
        <family val="2"/>
      </rPr>
      <t xml:space="preserve">Dry beans need to be maintained weed free between the second trifoliate stage and the onset of flowering (three weeks to five or six weeks after emergence) to minimize yield loss. Herbicide costs are based on the following herbicide timings. Please refer to general assumptions for details. </t>
    </r>
    <r>
      <rPr>
        <sz val="10"/>
        <color rgb="FFFF0000"/>
        <rFont val="Arial"/>
        <family val="2"/>
      </rPr>
      <t xml:space="preserve">
</t>
    </r>
  </si>
  <si>
    <r>
      <rPr>
        <b/>
        <sz val="10"/>
        <rFont val="Arial"/>
        <family val="2"/>
      </rPr>
      <t>Seeding:</t>
    </r>
    <r>
      <rPr>
        <sz val="10"/>
        <rFont val="Arial"/>
        <family val="2"/>
      </rPr>
      <t xml:space="preserve"> A seed rate of 10 lb./ac. is used. The black soil zone is recommended.
</t>
    </r>
    <r>
      <rPr>
        <b/>
        <sz val="10"/>
        <rFont val="Arial"/>
        <family val="2"/>
      </rPr>
      <t>Fertilization:</t>
    </r>
    <r>
      <rPr>
        <sz val="10"/>
        <rFont val="Arial"/>
        <family val="2"/>
      </rPr>
      <t xml:space="preserve"> Fertility costs are based on nutrient removal rates given the targeted crop yield. These are: 42 lb./ac. N, 18 lb./ac. P2O5, 11 lb./ac. K2O and 6 lb./ac. S. Producers are encouraged to use their own rates based on soil tests. 
</t>
    </r>
    <r>
      <rPr>
        <b/>
        <sz val="10"/>
        <rFont val="Arial"/>
        <family val="2"/>
      </rPr>
      <t>Crop Rotation:</t>
    </r>
    <r>
      <rPr>
        <sz val="10"/>
        <rFont val="Arial"/>
        <family val="2"/>
      </rPr>
      <t xml:space="preserve"> Crop rotation can be used to reduce disease pressure and pathogen levels in the field. 
</t>
    </r>
    <r>
      <rPr>
        <b/>
        <sz val="10"/>
        <rFont val="Arial"/>
        <family val="2"/>
      </rPr>
      <t>Crop Protection                                                                                                                   Insect control:</t>
    </r>
    <r>
      <rPr>
        <sz val="10"/>
        <rFont val="Arial"/>
        <family val="2"/>
      </rPr>
      <t xml:space="preserve"> A limited number of insecticides are registered for European corn borer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Quinoa has no registered herbicide options. However, producers can apply a pre-harvest application of glyphosate in the previous crop to manage perennial weeds, as well as a glyphosate burn off prior to seeding. Please see below chart and refer to general assumptions for details on pre-harvest glyphosate application. </t>
    </r>
    <r>
      <rPr>
        <sz val="10"/>
        <rFont val="Arial"/>
        <family val="2"/>
      </rPr>
      <t xml:space="preserve">
</t>
    </r>
  </si>
  <si>
    <r>
      <rPr>
        <b/>
        <sz val="10"/>
        <rFont val="Arial"/>
        <family val="2"/>
      </rPr>
      <t>Seeding:</t>
    </r>
    <r>
      <rPr>
        <sz val="10"/>
        <rFont val="Arial"/>
        <family val="2"/>
      </rPr>
      <t xml:space="preserve"> This guide assumes a producer will seed to achieve a plant population of 26,000/ac. This estimation is for the moist long season area with both dark brown and black soil, located in the south-east of the province. 
</t>
    </r>
    <r>
      <rPr>
        <b/>
        <sz val="10"/>
        <rFont val="Arial"/>
        <family val="2"/>
      </rPr>
      <t>Fertilization:</t>
    </r>
    <r>
      <rPr>
        <sz val="10"/>
        <rFont val="Arial"/>
        <family val="2"/>
      </rPr>
      <t xml:space="preserve"> Fertility costs are based on nutrient removal rates given the targeted crop yield. These are: 75 lb./ac. N, 30 lb./ac. P2O5, 50 lb./ac. K2O and 26 lb. S. Producers are encouraged to use their own rates based on soil tests. 
</t>
    </r>
    <r>
      <rPr>
        <b/>
        <sz val="10"/>
        <rFont val="Arial"/>
        <family val="2"/>
      </rPr>
      <t>Crop Rotation:</t>
    </r>
    <r>
      <rPr>
        <sz val="10"/>
        <rFont val="Arial"/>
        <family val="2"/>
      </rPr>
      <t xml:space="preserve"> If a sunflower midge infestation is anticipated, new fields should be established away from fields damaged the previous season. Crop rotation can be used to reduce insects and disease pressure and pathogen levels in the field. 
</t>
    </r>
    <r>
      <rPr>
        <b/>
        <sz val="10"/>
        <rFont val="Arial"/>
        <family val="2"/>
      </rPr>
      <t>Crop Protection                                                                                                                Insect control:</t>
    </r>
    <r>
      <rPr>
        <sz val="10"/>
        <rFont val="Arial"/>
        <family val="2"/>
      </rPr>
      <t xml:space="preserve"> Wireworms, cutworms, sunflower beetle, grasshoppers, lygus bugs, sunflower seed weevil, banded sunflower moth and sunflower moth might require control. Seed treatments are available for wireworm and sunflower beetle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Herbicide costs are based on the following herbicide timings. Please refer to general assumptions for details. </t>
    </r>
  </si>
  <si>
    <t>LARGE CHICKPEAS PRODUCTION COSTS ($/ACRE) FOR SASKATCHEWAN 2020</t>
  </si>
  <si>
    <t>SMALL CHICKPEAS PRODUCTION COSTS ($/ACRE) FOR SASKATCHEWAN 2020</t>
  </si>
  <si>
    <r>
      <rPr>
        <b/>
        <sz val="10"/>
        <rFont val="Arial"/>
        <family val="2"/>
      </rPr>
      <t>Seeding:</t>
    </r>
    <r>
      <rPr>
        <sz val="10"/>
        <rFont val="Arial"/>
        <family val="2"/>
      </rPr>
      <t xml:space="preserve"> A seed rate of 6 lb./ac. is used. The brown soil zone is recommended.
</t>
    </r>
    <r>
      <rPr>
        <b/>
        <sz val="10"/>
        <rFont val="Arial"/>
        <family val="2"/>
      </rPr>
      <t>Fertilization:</t>
    </r>
    <r>
      <rPr>
        <sz val="10"/>
        <rFont val="Arial"/>
        <family val="2"/>
      </rPr>
      <t xml:space="preserve"> Fertility costs are based on nutrient removal rates given the targeted crop yield. These are: 55 lb./ac. N, 29 lb./ac. P2O5 and 15 lb./ac. S. Producers are encouraged to use their own rates based on soil tests. 
</t>
    </r>
    <r>
      <rPr>
        <b/>
        <sz val="10"/>
        <rFont val="Arial"/>
        <family val="2"/>
      </rPr>
      <t>Crop Rotation:</t>
    </r>
    <r>
      <rPr>
        <sz val="10"/>
        <rFont val="Arial"/>
        <family val="2"/>
      </rPr>
      <t xml:space="preserve"> Crop rotation can be used to reduce disease pressure and pathogen levels in the field. 
</t>
    </r>
    <r>
      <rPr>
        <b/>
        <sz val="10"/>
        <rFont val="Arial"/>
        <family val="2"/>
      </rPr>
      <t>Crop Protection                                                                                                                       Insect control:</t>
    </r>
    <r>
      <rPr>
        <sz val="10"/>
        <rFont val="Arial"/>
        <family val="2"/>
      </rPr>
      <t xml:space="preserve"> Flea beetles, cutworms, lygus bugs, cabbage seedpod weevil, diamondback moth, bertha armyworm, cabbage looper and occasionally imported cabbageworm, grasshoppers and slugs might require control. Seed treatments are available for flea beetle and cutworm control.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Mustards are relatively resilient to weed competition. Herbicide costs are based on the following herbicide timings. Please refer to general assumptions for details.  
</t>
    </r>
  </si>
  <si>
    <t>ORIENTAL MUSTARD PRODUCTION COSTS ($/ACRE) FOR SASKATCHEWAN 2020</t>
  </si>
  <si>
    <t>BROWN MUSTARD PRODUCTION COSTS ($/ACRE) FOR SASKATCHEWAN 2020</t>
  </si>
  <si>
    <t>YELLOW MUSTARD PRODUCTION COSTS ($/ACRE) FOR SASKATCHEWAN 2020</t>
  </si>
  <si>
    <t>#1-7mm Kabuli Chickpea</t>
  </si>
  <si>
    <t>#1-9mm Kabuli Chickpea</t>
  </si>
  <si>
    <t>#1 Desi Chickpea</t>
  </si>
  <si>
    <t>Large Green Lentil</t>
  </si>
  <si>
    <t>Total Other Expenses* ($)</t>
  </si>
  <si>
    <t>Total Expenses* ($)</t>
  </si>
  <si>
    <t>Caraway**</t>
  </si>
  <si>
    <t>*This includes labour and management costs if entered. Be sure these are entered as a per acre cost on the crop-specific pages.</t>
  </si>
  <si>
    <t xml:space="preserve">**See crop specific sheet on caraway for important cost assumptions of this biennal crop. If you are growing caraway, these assumptions must be considered when looking at the summary of your farm. </t>
  </si>
  <si>
    <t>Other Expenses/acre (for two years since biennial)</t>
  </si>
  <si>
    <t xml:space="preserve">Return over Variable Expenses </t>
  </si>
  <si>
    <t xml:space="preserve">Return over Total Expenses </t>
  </si>
  <si>
    <r>
      <rPr>
        <b/>
        <sz val="10"/>
        <rFont val="Arial"/>
        <family val="2"/>
      </rPr>
      <t>Seeding:</t>
    </r>
    <r>
      <rPr>
        <sz val="10"/>
        <rFont val="Arial"/>
        <family val="2"/>
      </rPr>
      <t xml:space="preserve"> Seeding rates are based on a target plant stand in plants per square foot. This guide assumes a producer will seed to achieve 25 plants per square foot in the black soil zone, 22 in the dark brown soil zone and 20 in the brown soil zone, with a thousand kernel weight of 45 and 85 per cent emergence.
</t>
    </r>
    <r>
      <rPr>
        <b/>
        <sz val="10"/>
        <rFont val="Arial"/>
        <family val="2"/>
      </rPr>
      <t>Fertilization:</t>
    </r>
    <r>
      <rPr>
        <sz val="10"/>
        <rFont val="Arial"/>
        <family val="2"/>
      </rPr>
      <t xml:space="preserve"> Fertility costs are based on nutrient removal rates given the targeted crop yield. These are: 98 lb./ac. N and 43 lb./ac. P2O5 for the black soil zone, 87 lb./ac. N and 38 lb./ac. P2O5 for the dark brown soil zone and 81 lb./ac. N and 35 lb./ac. P2O5 for the brown soil zone. Producers are encouraged to use their own rates based on soil tests.
</t>
    </r>
    <r>
      <rPr>
        <b/>
        <sz val="10"/>
        <rFont val="Arial"/>
        <family val="2"/>
      </rPr>
      <t>Crop Rotation:</t>
    </r>
    <r>
      <rPr>
        <sz val="10"/>
        <rFont val="Arial"/>
        <family val="2"/>
      </rPr>
      <t xml:space="preserve"> Diverse crop rotations are recommended to help reduce disease pressure and suppress weeds to manage herbicide resistance. Barley is a very competitive crop that will suppress growth of weeds. Feed barley markets may be more tolerant of weed escapes than malt barley.
</t>
    </r>
    <r>
      <rPr>
        <b/>
        <sz val="10"/>
        <rFont val="Arial"/>
        <family val="2"/>
      </rPr>
      <t>Crop Protection</t>
    </r>
    <r>
      <rPr>
        <sz val="10"/>
        <rFont val="Arial"/>
        <family val="2"/>
      </rPr>
      <t xml:space="preserve">                                                                               </t>
    </r>
    <r>
      <rPr>
        <b/>
        <sz val="10"/>
        <rFont val="Arial"/>
        <family val="2"/>
      </rPr>
      <t>Insect control:</t>
    </r>
    <r>
      <rPr>
        <sz val="10"/>
        <rFont val="Arial"/>
        <family val="2"/>
      </rPr>
      <t xml:space="preserve"> Cutworms, aphids, thrips, mites, grasshoppers, armyworm, slugs and wireworms might require control. Seed treatments are available for wireworm control.
</t>
    </r>
    <r>
      <rPr>
        <b/>
        <sz val="10"/>
        <rFont val="Arial"/>
        <family val="2"/>
      </rPr>
      <t>Disease control:</t>
    </r>
    <r>
      <rPr>
        <sz val="10"/>
        <rFont val="Arial"/>
        <family val="2"/>
      </rPr>
      <t xml:space="preserve"> Cereal crops can be affected by both leaf diseases and fusarium head blight (FHB). When disease pressure is moderate, a single application at FHB timing can be effective in managing both types of diseases. This estimation includes the cost of a single fungicide application in the black soil zone. When disease pressure is high, an additional fungicide application for leaf diseases may be required. Fungicide applications should be made based on field history and disease risk during the growing season. 
</t>
    </r>
    <r>
      <rPr>
        <b/>
        <sz val="10"/>
        <rFont val="Arial"/>
        <family val="2"/>
      </rPr>
      <t>Weed control</t>
    </r>
    <r>
      <rPr>
        <sz val="10"/>
        <rFont val="Arial"/>
        <family val="2"/>
      </rPr>
      <t xml:space="preserve">: Because barley is competitive, growers can often reduce the number of herbicide applications from those listed. Herbicide costs are based on the following herbicide timings. Please refer to general assumptions for details.
</t>
    </r>
  </si>
  <si>
    <r>
      <rPr>
        <b/>
        <sz val="10"/>
        <rFont val="Arial"/>
        <family val="2"/>
      </rPr>
      <t>Seeding:</t>
    </r>
    <r>
      <rPr>
        <sz val="10"/>
        <rFont val="Arial"/>
        <family val="2"/>
      </rPr>
      <t xml:space="preserve"> A seeding rate of 37 lb/ac is assumed. Canary is grown in all soil zones, but heavy clay soil is preferred.
</t>
    </r>
    <r>
      <rPr>
        <b/>
        <sz val="10"/>
        <rFont val="Arial"/>
        <family val="2"/>
      </rPr>
      <t>Fertilization:</t>
    </r>
    <r>
      <rPr>
        <sz val="10"/>
        <rFont val="Arial"/>
        <family val="2"/>
      </rPr>
      <t xml:space="preserve"> Fertility costs are based on nutrient removal rates given the targeted crop yield. These are: 64 lb./ac. N, 54 lb./ac. P2O5, 33 lb./ac. K2O and 17 lb./ac. S. Producers are encouraged to use their own rates based on soil tests. 
</t>
    </r>
    <r>
      <rPr>
        <b/>
        <sz val="10"/>
        <rFont val="Arial"/>
        <family val="2"/>
      </rPr>
      <t>Crop Rotation:</t>
    </r>
    <r>
      <rPr>
        <sz val="10"/>
        <rFont val="Arial"/>
        <family val="2"/>
      </rPr>
      <t xml:space="preserve"> Crop rotation can be used to reduce disease pressure by allowing infected crop residue to decompose between susceptible crops. 
</t>
    </r>
    <r>
      <rPr>
        <b/>
        <sz val="10"/>
        <rFont val="Arial"/>
        <family val="2"/>
      </rPr>
      <t>Crop Protection</t>
    </r>
    <r>
      <rPr>
        <sz val="10"/>
        <rFont val="Arial"/>
        <family val="2"/>
      </rPr>
      <t xml:space="preserve">                                                                                                                     </t>
    </r>
    <r>
      <rPr>
        <b/>
        <sz val="10"/>
        <rFont val="Arial"/>
        <family val="2"/>
      </rPr>
      <t>Insect control:</t>
    </r>
    <r>
      <rPr>
        <sz val="10"/>
        <rFont val="Arial"/>
        <family val="2"/>
      </rPr>
      <t xml:space="preserve"> Canaryseed is susceptible to aphids, so an insecticide application to manage for aphids is assumed.
</t>
    </r>
    <r>
      <rPr>
        <b/>
        <sz val="10"/>
        <rFont val="Arial"/>
        <family val="2"/>
      </rPr>
      <t>Disease control</t>
    </r>
    <r>
      <rPr>
        <sz val="10"/>
        <rFont val="Arial"/>
        <family val="2"/>
      </rPr>
      <t xml:space="preserve">: Septoria leaf mottle is a foliar disease of canaryseed that can result in yield losses when environmental conditions favor disease development. A single fungicide application for septiora leaf mottle has been included in this estimate. Fungicide application decisions should be made based on disease risk during the growing season. 
</t>
    </r>
    <r>
      <rPr>
        <b/>
        <sz val="10"/>
        <rFont val="Arial"/>
        <family val="2"/>
      </rPr>
      <t>Weed control:</t>
    </r>
    <r>
      <rPr>
        <sz val="10"/>
        <rFont val="Arial"/>
        <family val="2"/>
      </rPr>
      <t xml:space="preserve"> Canaryseed has limited herbicide options for grass control making application of a soil-active for wild oat control a necessity. Herbicide costs are based on the following herbicide timings. Please refer to general assumptions for details. </t>
    </r>
    <r>
      <rPr>
        <sz val="10"/>
        <rFont val="Arial"/>
        <family val="2"/>
      </rPr>
      <t xml:space="preserve">
</t>
    </r>
  </si>
  <si>
    <r>
      <rPr>
        <b/>
        <sz val="10"/>
        <rFont val="Arial"/>
        <family val="2"/>
      </rPr>
      <t>Variety Selection:</t>
    </r>
    <r>
      <rPr>
        <sz val="10"/>
        <rFont val="Arial"/>
        <family val="2"/>
      </rPr>
      <t xml:space="preserve"> Corn varieties are not listed in the Varieties of Grain Crops found on saskatchewan.ca/agriculture. Please contact your retailer for more information.
</t>
    </r>
    <r>
      <rPr>
        <b/>
        <sz val="10"/>
        <rFont val="Arial"/>
        <family val="2"/>
      </rPr>
      <t>Seeding:</t>
    </r>
    <r>
      <rPr>
        <sz val="10"/>
        <rFont val="Arial"/>
        <family val="2"/>
      </rPr>
      <t xml:space="preserve"> A plant population of 30,000 plants/ac is used for all three soil zones.
</t>
    </r>
    <r>
      <rPr>
        <b/>
        <sz val="10"/>
        <rFont val="Arial"/>
        <family val="2"/>
      </rPr>
      <t>Fertilization:</t>
    </r>
    <r>
      <rPr>
        <sz val="10"/>
        <rFont val="Arial"/>
        <family val="2"/>
      </rPr>
      <t xml:space="preserve"> Fertility costs are based on nutrient removal rates given the targeted crop yield. These are: 107 lb./ac. N and 48 lb./ac. P2O5 for all three soil zones. Producers are encouraged to use their own rates based on soil tests.
</t>
    </r>
    <r>
      <rPr>
        <b/>
        <sz val="10"/>
        <rFont val="Arial"/>
        <family val="2"/>
      </rPr>
      <t>Crop Rotation:</t>
    </r>
    <r>
      <rPr>
        <sz val="10"/>
        <rFont val="Arial"/>
        <family val="2"/>
      </rPr>
      <t xml:space="preserve"> Extended crop rotations can be used to reduce disease pressure by allowing infected residue to decompose between host crops. This is particularly important for residue-borne diseases caused by bacteria, such as Goss’s Wilt, as fungicides will not protect against this disease. Corn is not competitive with weeds. Some herbicide choices in corn can significantly restrict cropping options the following year.
</t>
    </r>
    <r>
      <rPr>
        <b/>
        <sz val="10"/>
        <rFont val="Arial"/>
        <family val="2"/>
      </rPr>
      <t xml:space="preserve">Crop Protection </t>
    </r>
    <r>
      <rPr>
        <sz val="10"/>
        <rFont val="Arial"/>
        <family val="2"/>
      </rPr>
      <t xml:space="preserve">                                                                              </t>
    </r>
    <r>
      <rPr>
        <b/>
        <sz val="10"/>
        <rFont val="Arial"/>
        <family val="2"/>
      </rPr>
      <t>Insect control:</t>
    </r>
    <r>
      <rPr>
        <sz val="10"/>
        <rFont val="Arial"/>
        <family val="2"/>
      </rPr>
      <t xml:space="preserve"> Cutworms, wireworms, seedcorn maggot, corn rootworm, aphids, spider mite, grasshoppers, European corn borer, corn earworm and armyworms might require control. Seed treatments are available for wireworm and seedcorn maggot control. Varieties resistant to European corn borer, corn earworm, and corn rootworm are available.
</t>
    </r>
    <r>
      <rPr>
        <b/>
        <sz val="10"/>
        <rFont val="Arial"/>
        <family val="2"/>
      </rPr>
      <t>Disease control:</t>
    </r>
    <r>
      <rPr>
        <sz val="10"/>
        <rFont val="Arial"/>
        <family val="2"/>
      </rPr>
      <t xml:space="preserve"> The cost of fungicide is not included in this estimate. Disease risk assessment is encouraged to guide fungicide application decisions. 
</t>
    </r>
    <r>
      <rPr>
        <b/>
        <sz val="10"/>
        <rFont val="Arial"/>
        <family val="2"/>
      </rPr>
      <t>Weed control:</t>
    </r>
    <r>
      <rPr>
        <sz val="10"/>
        <rFont val="Arial"/>
        <family val="2"/>
      </rPr>
      <t xml:space="preserve"> Corn must be kept free of weeds until 10 leaf tips are visible to prevent significant yield losses. Herbicide costs are based on the following herbicide timings. Please refer to general assumptions for details.</t>
    </r>
    <r>
      <rPr>
        <sz val="10"/>
        <color rgb="FFFF0000"/>
        <rFont val="Arial"/>
        <family val="2"/>
      </rPr>
      <t xml:space="preserve"> </t>
    </r>
  </si>
  <si>
    <t>soil_zone</t>
  </si>
  <si>
    <t>crop</t>
  </si>
  <si>
    <t>price</t>
  </si>
  <si>
    <t>yield</t>
  </si>
  <si>
    <t>canola</t>
  </si>
  <si>
    <t>…</t>
  </si>
  <si>
    <t>lbs_fert_n</t>
  </si>
  <si>
    <t>lbs_fert_p</t>
  </si>
  <si>
    <t>lbs_fert_s</t>
  </si>
  <si>
    <t>vcost_seed</t>
  </si>
  <si>
    <t>vcost_seed_treatment</t>
  </si>
  <si>
    <t>vcost_fert_n</t>
  </si>
  <si>
    <t>vcost_fert_p</t>
  </si>
  <si>
    <t>vcost_fert_s</t>
  </si>
  <si>
    <t>vcost_herbicides</t>
  </si>
  <si>
    <t>Note vcost is for variable costs</t>
  </si>
  <si>
    <t>Use fcost for fixed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</si>
</sst>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quot;$&quot;#,##0"/>
    <numFmt numFmtId="44" formatCode="_-&quot;$&quot;* #,##0.00_-;\-&quot;$&quot;* #,##0.00_-;_-&quot;$&quot;* &quot;-&quot;??_-;_-@_-"/>
    <numFmt numFmtId="164" formatCode="_(&quot;$&quot;* #,##0.00_);_(&quot;$&quot;* \(#,##0.00\);_(&quot;$&quot;* &quot;-&quot;??_);_(@_)"/>
    <numFmt numFmtId="165" formatCode="_(* #,##0.00_);_(* \(#,##0.00\);_(* &quot;-&quot;??_);_(@_)"/>
    <numFmt numFmtId="166" formatCode="0.00_)"/>
    <numFmt numFmtId="167" formatCode="0.0_)"/>
    <numFmt numFmtId="168" formatCode="General_)"/>
    <numFmt numFmtId="169" formatCode="0.0"/>
    <numFmt numFmtId="170" formatCode="0;\-0;;@"/>
  </numFmts>
  <fonts count="64">
    <font>
      <sz val="10"/>
      <name val="Arial"/>
    </font>
    <font>
      <sz val="11"/>
      <color theme="1"/>
      <name val="Calibri"/>
      <family val="2"/>
      <scheme val="minor"/>
    </font>
    <font>
      <sz val="11"/>
      <color theme="1"/>
      <name val="Calibri"/>
      <family val="2"/>
      <scheme val="minor"/>
    </font>
    <font>
      <sz val="12"/>
      <color indexed="12"/>
      <name val="Times New Roman"/>
      <family val="1"/>
    </font>
    <font>
      <sz val="10"/>
      <name val="Arial"/>
      <family val="2"/>
    </font>
    <font>
      <b/>
      <sz val="10"/>
      <name val="Arial"/>
      <family val="2"/>
    </font>
    <font>
      <sz val="8"/>
      <name val="Arial"/>
      <family val="2"/>
    </font>
    <font>
      <sz val="10"/>
      <name val="Arial Narrow"/>
      <family val="2"/>
    </font>
    <font>
      <sz val="10"/>
      <name val="Courier"/>
      <family val="3"/>
    </font>
    <font>
      <b/>
      <sz val="10"/>
      <name val="Arial Narrow"/>
      <family val="2"/>
    </font>
    <font>
      <sz val="10"/>
      <color indexed="8"/>
      <name val="Arial Narrow"/>
      <family val="2"/>
    </font>
    <font>
      <b/>
      <sz val="10"/>
      <color indexed="8"/>
      <name val="Arial Narrow"/>
      <family val="2"/>
    </font>
    <font>
      <sz val="12"/>
      <name val="Times New Roman"/>
      <family val="1"/>
    </font>
    <font>
      <sz val="10"/>
      <name val="Courier"/>
    </font>
    <font>
      <sz val="11"/>
      <color indexed="8"/>
      <name val="Calibri"/>
      <family val="2"/>
    </font>
    <font>
      <sz val="11"/>
      <color indexed="9"/>
      <name val="Calibri"/>
      <family val="2"/>
    </font>
    <font>
      <sz val="11"/>
      <color indexed="20"/>
      <name val="Calibri"/>
      <family val="2"/>
    </font>
    <font>
      <b/>
      <sz val="14"/>
      <color theme="1"/>
      <name val="Browallia New"/>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7.5"/>
      <color indexed="12"/>
      <name val="Arial"/>
      <family val="2"/>
    </font>
    <font>
      <sz val="14"/>
      <name val="Arial Black"/>
      <family val="2"/>
    </font>
    <font>
      <sz val="10"/>
      <color indexed="8"/>
      <name val="MS Sans Serif"/>
      <family val="2"/>
    </font>
    <font>
      <sz val="10"/>
      <color theme="1"/>
      <name val="Arial"/>
      <family val="2"/>
    </font>
    <font>
      <sz val="10"/>
      <color rgb="FF000000"/>
      <name val="Times New Roman"/>
      <family val="1"/>
    </font>
    <font>
      <sz val="10"/>
      <color theme="3"/>
      <name val="Arial Narrow"/>
      <family val="2"/>
    </font>
    <font>
      <sz val="8.5"/>
      <color indexed="8"/>
      <name val="Arial Narrow"/>
      <family val="2"/>
    </font>
    <font>
      <sz val="12"/>
      <name val="Courier New"/>
      <family val="3"/>
    </font>
    <font>
      <b/>
      <sz val="8"/>
      <name val="Courier New"/>
      <family val="3"/>
    </font>
    <font>
      <sz val="10"/>
      <name val="Arial"/>
      <family val="2"/>
    </font>
    <font>
      <sz val="10"/>
      <color theme="1"/>
      <name val="Arial Narrow"/>
      <family val="2"/>
    </font>
    <font>
      <b/>
      <sz val="12"/>
      <color indexed="8"/>
      <name val="Arial Narrow"/>
      <family val="2"/>
    </font>
    <font>
      <b/>
      <sz val="20"/>
      <name val="Arial"/>
      <family val="2"/>
    </font>
    <font>
      <b/>
      <sz val="14"/>
      <name val="Calibri"/>
      <family val="2"/>
      <scheme val="minor"/>
    </font>
    <font>
      <sz val="10"/>
      <color rgb="FFFF0000"/>
      <name val="Arial"/>
      <family val="2"/>
    </font>
    <font>
      <i/>
      <sz val="12"/>
      <name val="Arial"/>
      <family val="2"/>
    </font>
    <font>
      <sz val="10"/>
      <name val="Calibri"/>
      <family val="2"/>
      <scheme val="minor"/>
    </font>
    <font>
      <b/>
      <sz val="10"/>
      <name val="Calibri"/>
      <family val="2"/>
      <scheme val="minor"/>
    </font>
    <font>
      <b/>
      <sz val="12"/>
      <name val="Calibri"/>
      <family val="2"/>
      <scheme val="minor"/>
    </font>
    <font>
      <sz val="11"/>
      <name val="Calibri"/>
      <family val="2"/>
      <scheme val="minor"/>
    </font>
    <font>
      <sz val="10"/>
      <color theme="0"/>
      <name val="Arial"/>
      <family val="2"/>
    </font>
    <font>
      <sz val="12"/>
      <name val="Calibri"/>
      <family val="2"/>
      <scheme val="minor"/>
    </font>
    <font>
      <sz val="8"/>
      <name val="Courier New"/>
      <family val="3"/>
    </font>
    <font>
      <b/>
      <sz val="16"/>
      <name val="Calibri"/>
      <family val="2"/>
      <scheme val="minor"/>
    </font>
    <font>
      <sz val="8.5"/>
      <color indexed="8"/>
      <name val="Arial"/>
      <family val="2"/>
    </font>
    <font>
      <b/>
      <sz val="12"/>
      <color indexed="8"/>
      <name val="Arial"/>
      <family val="2"/>
    </font>
    <font>
      <sz val="10"/>
      <color indexed="8"/>
      <name val="Arial"/>
      <family val="2"/>
    </font>
    <font>
      <sz val="12"/>
      <name val="Arial"/>
      <family val="2"/>
    </font>
    <font>
      <b/>
      <sz val="12"/>
      <name val="Arial"/>
      <family val="2"/>
    </font>
    <font>
      <sz val="8"/>
      <color indexed="8"/>
      <name val="Arial Narrow"/>
      <family val="2"/>
    </font>
    <font>
      <sz val="10"/>
      <name val="Arial"/>
      <family val="2"/>
    </font>
  </fonts>
  <fills count="30">
    <fill>
      <patternFill patternType="none"/>
    </fill>
    <fill>
      <patternFill patternType="gray125"/>
    </fill>
    <fill>
      <patternFill patternType="gray0625"/>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BDD40"/>
        <bgColor indexed="64"/>
      </patternFill>
    </fill>
    <fill>
      <patternFill patternType="solid">
        <fgColor indexed="65"/>
        <bgColor indexed="64"/>
      </patternFill>
    </fill>
    <fill>
      <patternFill patternType="solid">
        <fgColor theme="0" tint="-4.9989318521683403E-2"/>
        <bgColor indexed="64"/>
      </patternFill>
    </fill>
  </fills>
  <borders count="57">
    <border>
      <left/>
      <right/>
      <top/>
      <bottom/>
      <diagonal/>
    </border>
    <border>
      <left/>
      <right style="thin">
        <color indexed="64"/>
      </right>
      <top/>
      <bottom/>
      <diagonal/>
    </border>
    <border>
      <left/>
      <right/>
      <top style="thin">
        <color indexed="64"/>
      </top>
      <bottom/>
      <diagonal/>
    </border>
    <border>
      <left/>
      <right style="medium">
        <color indexed="64"/>
      </right>
      <top/>
      <bottom style="medium">
        <color indexed="64"/>
      </bottom>
      <diagonal/>
    </border>
    <border>
      <left/>
      <right style="thick">
        <color indexed="64"/>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119">
    <xf numFmtId="0" fontId="0" fillId="0" borderId="0"/>
    <xf numFmtId="166" fontId="3" fillId="2" borderId="0" applyNumberFormat="0" applyFont="0" applyBorder="0" applyAlignment="0" applyProtection="0">
      <protection locked="0"/>
    </xf>
    <xf numFmtId="168" fontId="8" fillId="0" borderId="0"/>
    <xf numFmtId="0" fontId="8" fillId="0" borderId="0"/>
    <xf numFmtId="0" fontId="8" fillId="0" borderId="0"/>
    <xf numFmtId="0" fontId="4" fillId="0" borderId="0"/>
    <xf numFmtId="44" fontId="4" fillId="0" borderId="0" applyFont="0" applyFill="0" applyBorder="0" applyAlignment="0" applyProtection="0"/>
    <xf numFmtId="0" fontId="2" fillId="0" borderId="0"/>
    <xf numFmtId="168" fontId="13" fillId="0" borderId="0"/>
    <xf numFmtId="168" fontId="12" fillId="2" borderId="1" applyNumberFormat="0" applyFont="0" applyBorder="0" applyAlignment="0" applyProtection="0">
      <alignment horizontal="left"/>
    </xf>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7"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21" borderId="0" applyNumberFormat="0" applyBorder="0" applyAlignment="0" applyProtection="0"/>
    <xf numFmtId="0" fontId="16" fillId="5" borderId="0" applyNumberFormat="0" applyBorder="0" applyAlignment="0" applyProtection="0"/>
    <xf numFmtId="0" fontId="17" fillId="3" borderId="16" applyBorder="0">
      <alignment horizontal="center"/>
    </xf>
    <xf numFmtId="0" fontId="18" fillId="22" borderId="19" applyNumberFormat="0" applyAlignment="0" applyProtection="0"/>
    <xf numFmtId="0" fontId="19" fillId="23" borderId="20"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3" fontId="4" fillId="0" borderId="0" applyFont="0" applyFill="0" applyBorder="0" applyAlignment="0" applyProtection="0"/>
    <xf numFmtId="3"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5" fontId="4" fillId="0" borderId="0" applyFont="0" applyFill="0" applyBorder="0" applyAlignment="0" applyProtection="0"/>
    <xf numFmtId="5" fontId="4" fillId="0" borderId="0" applyFont="0" applyFill="0" applyBorder="0" applyAlignment="0" applyProtection="0"/>
    <xf numFmtId="14" fontId="4" fillId="0" borderId="0" applyFont="0" applyFill="0" applyBorder="0" applyAlignment="0" applyProtection="0"/>
    <xf numFmtId="14" fontId="4" fillId="0" borderId="0" applyFont="0" applyFill="0" applyBorder="0" applyAlignment="0" applyProtection="0"/>
    <xf numFmtId="0" fontId="20" fillId="0" borderId="0" applyNumberFormat="0" applyFill="0" applyBorder="0" applyAlignment="0" applyProtection="0"/>
    <xf numFmtId="2" fontId="4" fillId="0" borderId="0" applyFont="0" applyFill="0" applyBorder="0" applyAlignment="0" applyProtection="0"/>
    <xf numFmtId="2" fontId="4" fillId="0" borderId="0" applyFont="0" applyFill="0" applyBorder="0" applyAlignment="0" applyProtection="0"/>
    <xf numFmtId="0" fontId="21" fillId="6" borderId="0" applyNumberFormat="0" applyBorder="0" applyAlignment="0" applyProtection="0"/>
    <xf numFmtId="0" fontId="22" fillId="0" borderId="21" applyNumberFormat="0" applyFill="0" applyAlignment="0" applyProtection="0"/>
    <xf numFmtId="0" fontId="23" fillId="0" borderId="22" applyNumberFormat="0" applyFill="0" applyAlignment="0" applyProtection="0"/>
    <xf numFmtId="0" fontId="24" fillId="0" borderId="23"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9" borderId="19" applyNumberFormat="0" applyAlignment="0" applyProtection="0"/>
    <xf numFmtId="0" fontId="27" fillId="0" borderId="24" applyNumberFormat="0" applyFill="0" applyAlignment="0" applyProtection="0"/>
    <xf numFmtId="0" fontId="28" fillId="24" borderId="0" applyNumberFormat="0" applyBorder="0" applyAlignment="0" applyProtection="0"/>
    <xf numFmtId="0" fontId="1" fillId="0" borderId="0"/>
    <xf numFmtId="0" fontId="14" fillId="25" borderId="25" applyNumberFormat="0" applyFont="0" applyAlignment="0" applyProtection="0"/>
    <xf numFmtId="0" fontId="29" fillId="22" borderId="26"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0" fillId="0" borderId="0" applyNumberFormat="0" applyFill="0" applyBorder="0" applyAlignment="0" applyProtection="0"/>
    <xf numFmtId="0" fontId="31" fillId="0" borderId="27" applyNumberFormat="0" applyFill="0" applyAlignment="0" applyProtection="0"/>
    <xf numFmtId="0" fontId="32" fillId="0" borderId="0" applyNumberFormat="0" applyFill="0" applyBorder="0" applyAlignment="0" applyProtection="0"/>
    <xf numFmtId="168" fontId="8" fillId="0" borderId="0"/>
    <xf numFmtId="165" fontId="1" fillId="0" borderId="0" applyFont="0" applyFill="0" applyBorder="0" applyAlignment="0" applyProtection="0"/>
    <xf numFmtId="165" fontId="4" fillId="0" borderId="0" applyFont="0" applyFill="0" applyBorder="0" applyAlignment="0" applyProtection="0"/>
    <xf numFmtId="0" fontId="25"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166" fontId="3" fillId="2" borderId="0" applyNumberFormat="0" applyFont="0" applyBorder="0" applyAlignment="0" applyProtection="0">
      <protection locked="0"/>
    </xf>
    <xf numFmtId="0" fontId="34" fillId="0" borderId="18">
      <alignment vertical="center"/>
    </xf>
    <xf numFmtId="0" fontId="35" fillId="0" borderId="0"/>
    <xf numFmtId="0" fontId="1" fillId="0" borderId="0"/>
    <xf numFmtId="0" fontId="36" fillId="0" borderId="0"/>
    <xf numFmtId="0" fontId="1" fillId="0" borderId="0"/>
    <xf numFmtId="0" fontId="1" fillId="0" borderId="0"/>
    <xf numFmtId="0" fontId="4" fillId="0" borderId="0"/>
    <xf numFmtId="0" fontId="1" fillId="0" borderId="0"/>
    <xf numFmtId="0" fontId="1" fillId="0" borderId="0"/>
    <xf numFmtId="0" fontId="4" fillId="0" borderId="0"/>
    <xf numFmtId="0" fontId="1" fillId="0" borderId="0"/>
    <xf numFmtId="0" fontId="4" fillId="0" borderId="0"/>
    <xf numFmtId="168" fontId="8" fillId="0" borderId="0"/>
    <xf numFmtId="0" fontId="4" fillId="0" borderId="0"/>
    <xf numFmtId="164" fontId="1" fillId="0" borderId="0" applyFont="0" applyFill="0" applyBorder="0" applyAlignment="0" applyProtection="0"/>
    <xf numFmtId="168" fontId="12" fillId="2" borderId="1" applyNumberFormat="0" applyFont="0" applyBorder="0" applyAlignment="0" applyProtection="0">
      <alignment horizontal="left"/>
    </xf>
    <xf numFmtId="9" fontId="8" fillId="0" borderId="0" applyFont="0" applyFill="0" applyBorder="0" applyAlignment="0" applyProtection="0"/>
    <xf numFmtId="0" fontId="1" fillId="0" borderId="0"/>
    <xf numFmtId="165" fontId="8" fillId="0" borderId="0" applyFont="0" applyFill="0" applyBorder="0" applyAlignment="0" applyProtection="0"/>
    <xf numFmtId="164" fontId="8"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37" fillId="0" borderId="0"/>
    <xf numFmtId="0" fontId="37" fillId="0" borderId="0"/>
    <xf numFmtId="168" fontId="12" fillId="2" borderId="1" applyNumberFormat="0" applyFont="0" applyBorder="0" applyAlignment="0" applyProtection="0">
      <alignment horizontal="left"/>
    </xf>
    <xf numFmtId="168" fontId="12" fillId="2" borderId="1" applyNumberFormat="0" applyFont="0" applyBorder="0" applyAlignment="0" applyProtection="0">
      <alignment horizontal="left"/>
    </xf>
    <xf numFmtId="168" fontId="12" fillId="2" borderId="1" applyNumberFormat="0" applyFont="0" applyBorder="0" applyAlignment="0" applyProtection="0">
      <alignment horizontal="left"/>
    </xf>
    <xf numFmtId="0" fontId="8" fillId="0" borderId="0"/>
    <xf numFmtId="165" fontId="42" fillId="0" borderId="0" applyFont="0" applyFill="0" applyBorder="0" applyAlignment="0" applyProtection="0"/>
    <xf numFmtId="164" fontId="63" fillId="0" borderId="0" applyFont="0" applyFill="0" applyBorder="0" applyAlignment="0" applyProtection="0"/>
  </cellStyleXfs>
  <cellXfs count="495">
    <xf numFmtId="0" fontId="0" fillId="0" borderId="0" xfId="0"/>
    <xf numFmtId="0" fontId="0" fillId="0" borderId="0" xfId="0"/>
    <xf numFmtId="0" fontId="0" fillId="0" borderId="0" xfId="0" applyFill="1" applyBorder="1" applyProtection="1">
      <protection locked="0"/>
    </xf>
    <xf numFmtId="2" fontId="5" fillId="0" borderId="0" xfId="1" applyNumberFormat="1" applyFont="1" applyFill="1" applyBorder="1" applyAlignment="1" applyProtection="1">
      <alignment horizontal="right"/>
    </xf>
    <xf numFmtId="2" fontId="5" fillId="0" borderId="31" xfId="1" applyNumberFormat="1" applyFont="1" applyFill="1" applyBorder="1" applyAlignment="1" applyProtection="1">
      <alignment horizontal="right"/>
    </xf>
    <xf numFmtId="0" fontId="5" fillId="0" borderId="0" xfId="5" applyFont="1" applyFill="1" applyBorder="1" applyAlignment="1" applyProtection="1">
      <alignment horizontal="left"/>
    </xf>
    <xf numFmtId="0" fontId="5" fillId="0" borderId="2" xfId="5" applyFont="1" applyFill="1" applyBorder="1" applyProtection="1"/>
    <xf numFmtId="0" fontId="4" fillId="0" borderId="0" xfId="5" applyFill="1"/>
    <xf numFmtId="0" fontId="0" fillId="0" borderId="0" xfId="0" applyFill="1"/>
    <xf numFmtId="0" fontId="5" fillId="0" borderId="0" xfId="5" applyFont="1" applyFill="1" applyBorder="1" applyProtection="1"/>
    <xf numFmtId="0" fontId="5" fillId="0" borderId="0" xfId="5" applyFont="1" applyFill="1" applyProtection="1"/>
    <xf numFmtId="0" fontId="5" fillId="0" borderId="0" xfId="5" applyFont="1" applyFill="1"/>
    <xf numFmtId="0" fontId="4" fillId="0" borderId="32" xfId="5" applyFont="1" applyFill="1" applyBorder="1" applyAlignment="1" applyProtection="1">
      <alignment horizontal="center" vertical="center"/>
    </xf>
    <xf numFmtId="0" fontId="39" fillId="0" borderId="32" xfId="5" applyFont="1" applyFill="1" applyBorder="1" applyAlignment="1" applyProtection="1">
      <alignment horizontal="center" vertical="center"/>
    </xf>
    <xf numFmtId="0" fontId="39" fillId="0" borderId="30" xfId="5" applyFont="1" applyFill="1" applyBorder="1" applyAlignment="1" applyProtection="1">
      <alignment horizontal="center" vertical="center"/>
    </xf>
    <xf numFmtId="0" fontId="5" fillId="0" borderId="31" xfId="5" applyFont="1" applyFill="1" applyBorder="1" applyAlignment="1" applyProtection="1">
      <alignment horizontal="left" vertical="center"/>
    </xf>
    <xf numFmtId="0" fontId="39" fillId="0" borderId="31" xfId="5" applyFont="1" applyFill="1" applyBorder="1" applyAlignment="1" applyProtection="1">
      <alignment horizontal="center" vertical="center"/>
    </xf>
    <xf numFmtId="0" fontId="39" fillId="0" borderId="0" xfId="5" applyFont="1" applyFill="1" applyBorder="1" applyAlignment="1" applyProtection="1">
      <alignment horizontal="center" vertical="center"/>
    </xf>
    <xf numFmtId="0" fontId="39" fillId="0" borderId="28" xfId="5" applyFont="1" applyFill="1" applyBorder="1" applyAlignment="1" applyProtection="1">
      <alignment horizontal="center" vertical="center"/>
    </xf>
    <xf numFmtId="0" fontId="4" fillId="0" borderId="31" xfId="5" applyFont="1" applyFill="1" applyBorder="1" applyAlignment="1" applyProtection="1">
      <alignment horizontal="left" vertical="center"/>
    </xf>
    <xf numFmtId="0" fontId="5" fillId="0" borderId="35" xfId="5" applyFont="1" applyFill="1" applyBorder="1" applyAlignment="1" applyProtection="1">
      <alignment horizontal="left"/>
    </xf>
    <xf numFmtId="0" fontId="4" fillId="0" borderId="35" xfId="5" applyFont="1" applyFill="1" applyBorder="1" applyAlignment="1" applyProtection="1">
      <alignment horizontal="left"/>
    </xf>
    <xf numFmtId="2" fontId="0" fillId="0" borderId="0" xfId="0" applyNumberFormat="1" applyFill="1"/>
    <xf numFmtId="2" fontId="7" fillId="0" borderId="31" xfId="1" applyNumberFormat="1" applyFont="1" applyFill="1" applyBorder="1" applyProtection="1"/>
    <xf numFmtId="0" fontId="4" fillId="0" borderId="35" xfId="5" applyFill="1" applyBorder="1" applyProtection="1"/>
    <xf numFmtId="0" fontId="5" fillId="0" borderId="15" xfId="5" applyFont="1" applyFill="1" applyBorder="1" applyAlignment="1" applyProtection="1">
      <alignment horizontal="left"/>
    </xf>
    <xf numFmtId="0" fontId="4" fillId="0" borderId="0" xfId="5" applyFill="1" applyBorder="1"/>
    <xf numFmtId="0" fontId="40" fillId="0" borderId="0" xfId="0" applyFont="1" applyFill="1" applyBorder="1"/>
    <xf numFmtId="0" fontId="41" fillId="0" borderId="0" xfId="0" applyFont="1" applyFill="1" applyBorder="1" applyAlignment="1" applyProtection="1">
      <alignment horizontal="left"/>
    </xf>
    <xf numFmtId="2" fontId="4" fillId="0" borderId="0" xfId="0" applyNumberFormat="1" applyFont="1" applyFill="1"/>
    <xf numFmtId="0" fontId="4" fillId="0" borderId="0" xfId="0" applyFont="1" applyFill="1"/>
    <xf numFmtId="0" fontId="4" fillId="26" borderId="35" xfId="5" applyFont="1" applyFill="1" applyBorder="1" applyAlignment="1" applyProtection="1">
      <alignment horizontal="left"/>
    </xf>
    <xf numFmtId="169" fontId="7" fillId="26" borderId="28" xfId="0" applyNumberFormat="1" applyFont="1" applyFill="1" applyBorder="1" applyProtection="1"/>
    <xf numFmtId="0" fontId="5" fillId="26" borderId="12" xfId="5" applyFont="1" applyFill="1" applyBorder="1" applyAlignment="1" applyProtection="1">
      <alignment horizontal="left"/>
    </xf>
    <xf numFmtId="2" fontId="5" fillId="26" borderId="16" xfId="0" applyNumberFormat="1" applyFont="1" applyFill="1" applyBorder="1" applyAlignment="1" applyProtection="1">
      <alignment horizontal="right"/>
    </xf>
    <xf numFmtId="2" fontId="5" fillId="26" borderId="17" xfId="1" applyNumberFormat="1" applyFont="1" applyFill="1" applyBorder="1" applyAlignment="1" applyProtection="1">
      <alignment horizontal="right"/>
    </xf>
    <xf numFmtId="2" fontId="5" fillId="26" borderId="13" xfId="1" applyNumberFormat="1" applyFont="1" applyFill="1" applyBorder="1" applyAlignment="1" applyProtection="1">
      <alignment horizontal="right"/>
    </xf>
    <xf numFmtId="0" fontId="5" fillId="26" borderId="35" xfId="5" applyFont="1" applyFill="1" applyBorder="1" applyAlignment="1" applyProtection="1">
      <alignment horizontal="left"/>
    </xf>
    <xf numFmtId="0" fontId="7" fillId="26" borderId="31" xfId="3" applyFont="1" applyFill="1" applyBorder="1" applyAlignment="1" applyProtection="1">
      <alignment horizontal="left"/>
    </xf>
    <xf numFmtId="166" fontId="7" fillId="26" borderId="0" xfId="4" applyNumberFormat="1" applyFont="1" applyFill="1" applyBorder="1" applyProtection="1"/>
    <xf numFmtId="166" fontId="10" fillId="26" borderId="28" xfId="2" applyNumberFormat="1" applyFont="1" applyFill="1" applyBorder="1" applyProtection="1"/>
    <xf numFmtId="2" fontId="7" fillId="26" borderId="31" xfId="0" applyNumberFormat="1" applyFont="1" applyFill="1" applyBorder="1" applyProtection="1"/>
    <xf numFmtId="2" fontId="7" fillId="26" borderId="0" xfId="0" applyNumberFormat="1" applyFont="1" applyFill="1" applyBorder="1" applyProtection="1"/>
    <xf numFmtId="2" fontId="7" fillId="26" borderId="28" xfId="0" applyNumberFormat="1" applyFont="1" applyFill="1" applyBorder="1" applyProtection="1"/>
    <xf numFmtId="2" fontId="7" fillId="26" borderId="31" xfId="1" applyNumberFormat="1" applyFont="1" applyFill="1" applyBorder="1" applyProtection="1"/>
    <xf numFmtId="2" fontId="7" fillId="26" borderId="0" xfId="1" applyNumberFormat="1" applyFont="1" applyFill="1" applyBorder="1" applyProtection="1"/>
    <xf numFmtId="2" fontId="7" fillId="26" borderId="28" xfId="1" applyNumberFormat="1" applyFont="1" applyFill="1" applyBorder="1" applyProtection="1"/>
    <xf numFmtId="2" fontId="7" fillId="26" borderId="31" xfId="0" applyNumberFormat="1" applyFont="1" applyFill="1" applyBorder="1" applyAlignment="1" applyProtection="1">
      <alignment horizontal="right"/>
    </xf>
    <xf numFmtId="2" fontId="5" fillId="26" borderId="16" xfId="1" applyNumberFormat="1" applyFont="1" applyFill="1" applyBorder="1" applyAlignment="1" applyProtection="1">
      <alignment horizontal="right"/>
    </xf>
    <xf numFmtId="2" fontId="5" fillId="26" borderId="28" xfId="1" applyNumberFormat="1" applyFont="1" applyFill="1" applyBorder="1" applyAlignment="1" applyProtection="1">
      <alignment horizontal="right"/>
    </xf>
    <xf numFmtId="2" fontId="7" fillId="26" borderId="31" xfId="116" applyNumberFormat="1" applyFont="1" applyFill="1" applyBorder="1" applyProtection="1"/>
    <xf numFmtId="166" fontId="9" fillId="26" borderId="31" xfId="3" applyNumberFormat="1" applyFont="1" applyFill="1" applyBorder="1" applyProtection="1"/>
    <xf numFmtId="0" fontId="39" fillId="26" borderId="31" xfId="5" applyFont="1" applyFill="1" applyBorder="1" applyAlignment="1" applyProtection="1">
      <alignment horizontal="center" vertical="center"/>
    </xf>
    <xf numFmtId="0" fontId="4" fillId="26" borderId="31" xfId="5" applyFont="1" applyFill="1" applyBorder="1" applyAlignment="1" applyProtection="1">
      <alignment horizontal="left" vertical="center"/>
    </xf>
    <xf numFmtId="2" fontId="7" fillId="26" borderId="28" xfId="116" applyNumberFormat="1" applyFont="1" applyFill="1" applyBorder="1" applyProtection="1"/>
    <xf numFmtId="2" fontId="5" fillId="26" borderId="13" xfId="0" applyNumberFormat="1" applyFont="1" applyFill="1" applyBorder="1" applyAlignment="1" applyProtection="1">
      <alignment horizontal="right"/>
    </xf>
    <xf numFmtId="2" fontId="7" fillId="26" borderId="28" xfId="0" applyNumberFormat="1" applyFont="1" applyFill="1" applyBorder="1" applyAlignment="1" applyProtection="1">
      <alignment horizontal="right"/>
    </xf>
    <xf numFmtId="2" fontId="7" fillId="26" borderId="32" xfId="116" applyNumberFormat="1" applyFont="1" applyFill="1" applyBorder="1" applyProtection="1"/>
    <xf numFmtId="2" fontId="7" fillId="26" borderId="29" xfId="116" applyNumberFormat="1" applyFont="1" applyFill="1" applyBorder="1" applyProtection="1"/>
    <xf numFmtId="2" fontId="7" fillId="26" borderId="30" xfId="116" applyNumberFormat="1" applyFont="1" applyFill="1" applyBorder="1" applyProtection="1"/>
    <xf numFmtId="0" fontId="7" fillId="26" borderId="31" xfId="3" applyFont="1" applyFill="1" applyBorder="1" applyAlignment="1" applyProtection="1">
      <alignment horizontal="center"/>
    </xf>
    <xf numFmtId="2" fontId="38" fillId="26" borderId="28" xfId="0" applyNumberFormat="1" applyFont="1" applyFill="1" applyBorder="1" applyProtection="1"/>
    <xf numFmtId="166" fontId="7" fillId="26" borderId="31" xfId="3" applyNumberFormat="1" applyFont="1" applyFill="1" applyBorder="1" applyProtection="1"/>
    <xf numFmtId="0" fontId="5" fillId="26" borderId="12" xfId="5" applyFont="1" applyFill="1" applyBorder="1" applyProtection="1"/>
    <xf numFmtId="0" fontId="4" fillId="26" borderId="35" xfId="5" applyFill="1" applyBorder="1" applyProtection="1"/>
    <xf numFmtId="2" fontId="5" fillId="26" borderId="31" xfId="1" applyNumberFormat="1" applyFont="1" applyFill="1" applyBorder="1" applyAlignment="1" applyProtection="1">
      <alignment horizontal="right"/>
    </xf>
    <xf numFmtId="2" fontId="5" fillId="26" borderId="0" xfId="1" applyNumberFormat="1" applyFont="1" applyFill="1" applyBorder="1" applyAlignment="1" applyProtection="1">
      <alignment horizontal="right"/>
    </xf>
    <xf numFmtId="0" fontId="5" fillId="26" borderId="15" xfId="5" applyFont="1" applyFill="1" applyBorder="1" applyProtection="1"/>
    <xf numFmtId="166" fontId="9" fillId="26" borderId="32" xfId="3" applyNumberFormat="1" applyFont="1" applyFill="1" applyBorder="1" applyProtection="1"/>
    <xf numFmtId="166" fontId="9" fillId="26" borderId="29" xfId="4" applyNumberFormat="1" applyFont="1" applyFill="1" applyBorder="1" applyProtection="1"/>
    <xf numFmtId="166" fontId="10" fillId="26" borderId="30" xfId="2" applyNumberFormat="1" applyFont="1" applyFill="1" applyBorder="1" applyProtection="1"/>
    <xf numFmtId="2" fontId="5" fillId="26" borderId="31" xfId="0" applyNumberFormat="1" applyFont="1" applyFill="1" applyBorder="1" applyAlignment="1" applyProtection="1">
      <alignment horizontal="right"/>
    </xf>
    <xf numFmtId="2" fontId="5" fillId="26" borderId="0" xfId="0" applyNumberFormat="1" applyFont="1" applyFill="1" applyBorder="1" applyAlignment="1" applyProtection="1">
      <alignment horizontal="right"/>
    </xf>
    <xf numFmtId="2" fontId="5" fillId="26" borderId="28" xfId="0" applyNumberFormat="1" applyFont="1" applyFill="1" applyBorder="1" applyAlignment="1" applyProtection="1">
      <alignment horizontal="right"/>
    </xf>
    <xf numFmtId="0" fontId="5" fillId="26" borderId="15" xfId="5" applyFont="1" applyFill="1" applyBorder="1" applyAlignment="1" applyProtection="1">
      <alignment horizontal="left"/>
    </xf>
    <xf numFmtId="166" fontId="7" fillId="26" borderId="29" xfId="4" applyNumberFormat="1" applyFont="1" applyFill="1" applyBorder="1" applyProtection="1"/>
    <xf numFmtId="166" fontId="7" fillId="26" borderId="28" xfId="4" applyNumberFormat="1" applyFont="1" applyFill="1" applyBorder="1" applyProtection="1"/>
    <xf numFmtId="2" fontId="7" fillId="26" borderId="0" xfId="116" applyNumberFormat="1" applyFont="1" applyFill="1" applyBorder="1" applyProtection="1"/>
    <xf numFmtId="2" fontId="7" fillId="26" borderId="0" xfId="0" applyNumberFormat="1" applyFont="1" applyFill="1" applyBorder="1" applyAlignment="1" applyProtection="1">
      <alignment horizontal="right"/>
    </xf>
    <xf numFmtId="2" fontId="5" fillId="26" borderId="3" xfId="0" applyNumberFormat="1" applyFont="1" applyFill="1" applyBorder="1" applyAlignment="1" applyProtection="1">
      <alignment horizontal="right"/>
    </xf>
    <xf numFmtId="2" fontId="5" fillId="26" borderId="33" xfId="1" applyNumberFormat="1" applyFont="1" applyFill="1" applyBorder="1" applyAlignment="1" applyProtection="1">
      <alignment horizontal="right"/>
    </xf>
    <xf numFmtId="2" fontId="5" fillId="26" borderId="34" xfId="1" applyNumberFormat="1" applyFont="1" applyFill="1" applyBorder="1" applyAlignment="1" applyProtection="1">
      <alignment horizontal="right"/>
    </xf>
    <xf numFmtId="167" fontId="7" fillId="26" borderId="32" xfId="3" applyNumberFormat="1" applyFont="1" applyFill="1" applyBorder="1" applyProtection="1"/>
    <xf numFmtId="167" fontId="7" fillId="26" borderId="29" xfId="4" applyNumberFormat="1" applyFont="1" applyFill="1" applyBorder="1" applyProtection="1"/>
    <xf numFmtId="2" fontId="7" fillId="26" borderId="33" xfId="0" applyNumberFormat="1" applyFont="1" applyFill="1" applyBorder="1" applyProtection="1"/>
    <xf numFmtId="2" fontId="7" fillId="26" borderId="34" xfId="0" applyNumberFormat="1" applyFont="1" applyFill="1" applyBorder="1" applyProtection="1"/>
    <xf numFmtId="2" fontId="7" fillId="26" borderId="3" xfId="0" applyNumberFormat="1" applyFont="1" applyFill="1" applyBorder="1" applyProtection="1"/>
    <xf numFmtId="2" fontId="5" fillId="26" borderId="32" xfId="0" applyNumberFormat="1" applyFont="1" applyFill="1" applyBorder="1" applyAlignment="1" applyProtection="1">
      <alignment horizontal="right"/>
    </xf>
    <xf numFmtId="2" fontId="5" fillId="26" borderId="30" xfId="1" applyNumberFormat="1" applyFont="1" applyFill="1" applyBorder="1" applyAlignment="1" applyProtection="1">
      <alignment horizontal="right"/>
    </xf>
    <xf numFmtId="2" fontId="5" fillId="26" borderId="3" xfId="1" applyNumberFormat="1" applyFont="1" applyFill="1" applyBorder="1" applyAlignment="1" applyProtection="1">
      <alignment horizontal="right"/>
    </xf>
    <xf numFmtId="167" fontId="7" fillId="26" borderId="30" xfId="4" applyNumberFormat="1" applyFont="1" applyFill="1" applyBorder="1" applyProtection="1"/>
    <xf numFmtId="2" fontId="5" fillId="0" borderId="12" xfId="1" applyNumberFormat="1" applyFont="1" applyFill="1" applyBorder="1" applyAlignment="1" applyProtection="1">
      <alignment horizontal="right"/>
    </xf>
    <xf numFmtId="1" fontId="7" fillId="26" borderId="29" xfId="4" applyNumberFormat="1" applyFont="1" applyFill="1" applyBorder="1" applyAlignment="1" applyProtection="1">
      <alignment horizontal="center"/>
    </xf>
    <xf numFmtId="2" fontId="5" fillId="26" borderId="29" xfId="1" applyNumberFormat="1" applyFont="1" applyFill="1" applyBorder="1" applyAlignment="1" applyProtection="1">
      <alignment horizontal="right"/>
    </xf>
    <xf numFmtId="2" fontId="43" fillId="26" borderId="28" xfId="0" applyNumberFormat="1" applyFont="1" applyFill="1" applyBorder="1" applyProtection="1"/>
    <xf numFmtId="0" fontId="4" fillId="26" borderId="31" xfId="5" applyFont="1" applyFill="1" applyBorder="1" applyAlignment="1" applyProtection="1">
      <alignment horizontal="left"/>
    </xf>
    <xf numFmtId="0" fontId="5" fillId="26" borderId="31" xfId="5" applyFont="1" applyFill="1" applyBorder="1" applyAlignment="1" applyProtection="1">
      <alignment horizontal="left"/>
    </xf>
    <xf numFmtId="2" fontId="5" fillId="26" borderId="30" xfId="0" applyNumberFormat="1" applyFont="1" applyFill="1" applyBorder="1" applyAlignment="1" applyProtection="1">
      <alignment horizontal="right"/>
    </xf>
    <xf numFmtId="0" fontId="5" fillId="26" borderId="16" xfId="5" applyFont="1" applyFill="1" applyBorder="1" applyAlignment="1" applyProtection="1">
      <alignment horizontal="left"/>
    </xf>
    <xf numFmtId="2" fontId="7" fillId="26" borderId="35" xfId="116" applyNumberFormat="1" applyFont="1" applyFill="1" applyBorder="1" applyProtection="1"/>
    <xf numFmtId="2" fontId="5" fillId="26" borderId="15" xfId="0" applyNumberFormat="1" applyFont="1" applyFill="1" applyBorder="1" applyAlignment="1" applyProtection="1">
      <alignment horizontal="right"/>
    </xf>
    <xf numFmtId="2" fontId="7" fillId="26" borderId="35" xfId="0" applyNumberFormat="1" applyFont="1" applyFill="1" applyBorder="1" applyProtection="1"/>
    <xf numFmtId="2" fontId="7" fillId="26" borderId="35" xfId="1" applyNumberFormat="1" applyFont="1" applyFill="1" applyBorder="1" applyProtection="1"/>
    <xf numFmtId="2" fontId="7" fillId="26" borderId="35" xfId="0" applyNumberFormat="1" applyFont="1" applyFill="1" applyBorder="1" applyAlignment="1" applyProtection="1">
      <alignment horizontal="right"/>
    </xf>
    <xf numFmtId="2" fontId="7" fillId="26" borderId="14" xfId="0" applyNumberFormat="1" applyFont="1" applyFill="1" applyBorder="1" applyProtection="1"/>
    <xf numFmtId="2" fontId="5" fillId="26" borderId="14" xfId="1" applyNumberFormat="1" applyFont="1" applyFill="1" applyBorder="1" applyAlignment="1" applyProtection="1">
      <alignment horizontal="right"/>
    </xf>
    <xf numFmtId="2" fontId="5" fillId="26" borderId="12" xfId="1" applyNumberFormat="1" applyFont="1" applyFill="1" applyBorder="1" applyAlignment="1" applyProtection="1">
      <alignment horizontal="right"/>
    </xf>
    <xf numFmtId="2" fontId="7" fillId="0" borderId="35" xfId="1" applyNumberFormat="1" applyFont="1" applyFill="1" applyBorder="1" applyProtection="1"/>
    <xf numFmtId="2" fontId="5" fillId="0" borderId="35" xfId="1" applyNumberFormat="1" applyFont="1" applyFill="1" applyBorder="1" applyAlignment="1" applyProtection="1">
      <alignment horizontal="right"/>
    </xf>
    <xf numFmtId="0" fontId="44" fillId="0" borderId="29" xfId="5" applyFont="1" applyFill="1" applyBorder="1" applyAlignment="1" applyProtection="1">
      <alignment horizontal="center" vertical="center"/>
    </xf>
    <xf numFmtId="0" fontId="5" fillId="26" borderId="16" xfId="5" applyFont="1" applyFill="1" applyBorder="1" applyAlignment="1" applyProtection="1">
      <alignment horizontal="left" vertical="center"/>
    </xf>
    <xf numFmtId="165" fontId="7" fillId="26" borderId="28" xfId="117" applyFont="1" applyFill="1" applyBorder="1" applyProtection="1"/>
    <xf numFmtId="0" fontId="0" fillId="0" borderId="0" xfId="0" applyAlignment="1">
      <alignment wrapText="1"/>
    </xf>
    <xf numFmtId="0" fontId="48" fillId="0" borderId="0" xfId="0" applyFont="1"/>
    <xf numFmtId="0" fontId="49" fillId="0" borderId="4" xfId="0" applyFont="1" applyBorder="1"/>
    <xf numFmtId="0" fontId="49" fillId="0" borderId="5" xfId="0" applyFont="1" applyBorder="1"/>
    <xf numFmtId="0" fontId="51" fillId="0" borderId="6" xfId="0" applyFont="1" applyFill="1" applyBorder="1"/>
    <xf numFmtId="0" fontId="51" fillId="0" borderId="0" xfId="0" applyFont="1" applyFill="1" applyBorder="1"/>
    <xf numFmtId="0" fontId="49" fillId="0" borderId="0" xfId="0" applyFont="1" applyFill="1" applyBorder="1"/>
    <xf numFmtId="0" fontId="49" fillId="0" borderId="6" xfId="0" applyFont="1" applyFill="1" applyBorder="1"/>
    <xf numFmtId="0" fontId="50" fillId="0" borderId="0" xfId="0" applyFont="1" applyFill="1" applyBorder="1"/>
    <xf numFmtId="0" fontId="50" fillId="27" borderId="6" xfId="0" applyFont="1" applyFill="1" applyBorder="1" applyAlignment="1">
      <alignment horizontal="left"/>
    </xf>
    <xf numFmtId="0" fontId="49" fillId="27" borderId="0" xfId="0" applyFont="1" applyFill="1" applyBorder="1"/>
    <xf numFmtId="0" fontId="49" fillId="27" borderId="5" xfId="0" applyFont="1" applyFill="1" applyBorder="1"/>
    <xf numFmtId="0" fontId="52" fillId="27" borderId="6" xfId="0" applyFont="1" applyFill="1" applyBorder="1"/>
    <xf numFmtId="0" fontId="49" fillId="27" borderId="6" xfId="0" applyFont="1" applyFill="1" applyBorder="1"/>
    <xf numFmtId="0" fontId="49" fillId="27" borderId="7" xfId="0" applyFont="1" applyFill="1" applyBorder="1" applyProtection="1">
      <protection locked="0"/>
    </xf>
    <xf numFmtId="0" fontId="49" fillId="27" borderId="8" xfId="0" applyFont="1" applyFill="1" applyBorder="1" applyProtection="1">
      <protection locked="0"/>
    </xf>
    <xf numFmtId="0" fontId="49" fillId="27" borderId="9" xfId="0" applyFont="1" applyFill="1" applyBorder="1" applyProtection="1">
      <protection locked="0"/>
    </xf>
    <xf numFmtId="0" fontId="0" fillId="26" borderId="0" xfId="0" applyFill="1"/>
    <xf numFmtId="0" fontId="53" fillId="26" borderId="0" xfId="0" applyFont="1" applyFill="1"/>
    <xf numFmtId="0" fontId="45" fillId="26" borderId="0" xfId="0" applyFont="1" applyFill="1" applyBorder="1"/>
    <xf numFmtId="0" fontId="0" fillId="26" borderId="0" xfId="0" applyFill="1" applyBorder="1"/>
    <xf numFmtId="0" fontId="4" fillId="26" borderId="0" xfId="0" applyFont="1" applyFill="1" applyBorder="1" applyAlignment="1">
      <alignment horizontal="left" vertical="top" wrapText="1"/>
    </xf>
    <xf numFmtId="0" fontId="4" fillId="26" borderId="0" xfId="0" applyFont="1" applyFill="1" applyBorder="1" applyAlignment="1">
      <alignment vertical="top" wrapText="1"/>
    </xf>
    <xf numFmtId="0" fontId="4" fillId="26" borderId="0" xfId="0" applyFont="1" applyFill="1" applyBorder="1" applyAlignment="1">
      <alignment wrapText="1"/>
    </xf>
    <xf numFmtId="0" fontId="54" fillId="0" borderId="0" xfId="0" applyFont="1"/>
    <xf numFmtId="0" fontId="46" fillId="26" borderId="0" xfId="0" applyFont="1" applyFill="1"/>
    <xf numFmtId="0" fontId="54" fillId="26" borderId="0" xfId="0" applyFont="1" applyFill="1"/>
    <xf numFmtId="0" fontId="0" fillId="26" borderId="0" xfId="0" applyFill="1" applyAlignment="1">
      <alignment wrapText="1"/>
    </xf>
    <xf numFmtId="0" fontId="54" fillId="0" borderId="0" xfId="0" applyFont="1" applyFill="1" applyBorder="1"/>
    <xf numFmtId="0" fontId="5" fillId="26" borderId="2" xfId="5" applyFont="1" applyFill="1" applyBorder="1" applyProtection="1"/>
    <xf numFmtId="0" fontId="5" fillId="26" borderId="0" xfId="5" applyFont="1" applyFill="1" applyBorder="1" applyProtection="1"/>
    <xf numFmtId="0" fontId="5" fillId="26" borderId="0" xfId="5" applyFont="1" applyFill="1" applyProtection="1"/>
    <xf numFmtId="0" fontId="5" fillId="26" borderId="12" xfId="5" applyFont="1" applyFill="1" applyBorder="1" applyAlignment="1" applyProtection="1">
      <alignment horizontal="left" vertical="center"/>
    </xf>
    <xf numFmtId="0" fontId="39" fillId="26" borderId="46" xfId="5" applyFont="1" applyFill="1" applyBorder="1" applyAlignment="1" applyProtection="1">
      <alignment horizontal="center" vertical="center"/>
    </xf>
    <xf numFmtId="0" fontId="4" fillId="26" borderId="35" xfId="5" applyFont="1" applyFill="1" applyBorder="1" applyAlignment="1" applyProtection="1">
      <alignment horizontal="left" vertical="center"/>
    </xf>
    <xf numFmtId="2" fontId="7" fillId="26" borderId="15" xfId="116" applyNumberFormat="1" applyFont="1" applyFill="1" applyBorder="1" applyProtection="1"/>
    <xf numFmtId="2" fontId="5" fillId="26" borderId="12" xfId="0" applyNumberFormat="1" applyFont="1" applyFill="1" applyBorder="1" applyAlignment="1" applyProtection="1">
      <alignment horizontal="right"/>
    </xf>
    <xf numFmtId="0" fontId="47" fillId="0" borderId="0" xfId="0" applyFont="1" applyFill="1"/>
    <xf numFmtId="2" fontId="5" fillId="26" borderId="35" xfId="1" applyNumberFormat="1" applyFont="1" applyFill="1" applyBorder="1" applyAlignment="1" applyProtection="1">
      <alignment horizontal="right"/>
    </xf>
    <xf numFmtId="2" fontId="5" fillId="26" borderId="14" xfId="0" applyNumberFormat="1" applyFont="1" applyFill="1" applyBorder="1" applyAlignment="1" applyProtection="1">
      <alignment horizontal="right"/>
    </xf>
    <xf numFmtId="2" fontId="4" fillId="26" borderId="0" xfId="1" applyNumberFormat="1" applyFont="1" applyFill="1" applyBorder="1" applyAlignment="1" applyProtection="1">
      <alignment horizontal="right"/>
    </xf>
    <xf numFmtId="166" fontId="5" fillId="0" borderId="0" xfId="5" applyNumberFormat="1" applyFont="1" applyFill="1" applyBorder="1" applyProtection="1"/>
    <xf numFmtId="0" fontId="41" fillId="28" borderId="0" xfId="5" applyFont="1" applyFill="1" applyBorder="1"/>
    <xf numFmtId="0" fontId="4" fillId="0" borderId="0" xfId="5"/>
    <xf numFmtId="0" fontId="4" fillId="0" borderId="0" xfId="5" applyBorder="1"/>
    <xf numFmtId="0" fontId="41" fillId="28" borderId="0" xfId="0" applyFont="1" applyFill="1" applyBorder="1" applyAlignment="1" applyProtection="1">
      <alignment horizontal="left"/>
    </xf>
    <xf numFmtId="0" fontId="6" fillId="0" borderId="0" xfId="0" applyFont="1"/>
    <xf numFmtId="0" fontId="55" fillId="28" borderId="0" xfId="0" applyFont="1" applyFill="1" applyBorder="1"/>
    <xf numFmtId="0" fontId="0" fillId="0" borderId="0" xfId="0" applyAlignment="1">
      <alignment horizontal="left"/>
    </xf>
    <xf numFmtId="0" fontId="5" fillId="26" borderId="35" xfId="5" applyFont="1" applyFill="1" applyBorder="1" applyAlignment="1" applyProtection="1">
      <alignment horizontal="left" vertical="center"/>
    </xf>
    <xf numFmtId="0" fontId="39" fillId="0" borderId="46" xfId="5" applyFont="1" applyFill="1" applyBorder="1" applyAlignment="1" applyProtection="1">
      <alignment horizontal="center" vertical="center"/>
    </xf>
    <xf numFmtId="2" fontId="7" fillId="0" borderId="15" xfId="116" applyNumberFormat="1" applyFont="1" applyFill="1" applyBorder="1" applyProtection="1"/>
    <xf numFmtId="0" fontId="5" fillId="0" borderId="12" xfId="5" applyFont="1" applyFill="1" applyBorder="1" applyAlignment="1" applyProtection="1">
      <alignment horizontal="left" vertical="center"/>
    </xf>
    <xf numFmtId="0" fontId="5" fillId="0" borderId="35" xfId="5" applyFont="1" applyFill="1" applyBorder="1" applyAlignment="1" applyProtection="1">
      <alignment horizontal="left" vertical="center"/>
    </xf>
    <xf numFmtId="0" fontId="39" fillId="0" borderId="45" xfId="5" applyFont="1" applyFill="1" applyBorder="1" applyAlignment="1" applyProtection="1">
      <alignment horizontal="center" vertical="center"/>
    </xf>
    <xf numFmtId="0" fontId="44" fillId="0" borderId="46" xfId="5" applyFont="1" applyFill="1" applyBorder="1" applyAlignment="1" applyProtection="1">
      <alignment horizontal="center" vertical="center"/>
    </xf>
    <xf numFmtId="0" fontId="4" fillId="0" borderId="35" xfId="5" applyFont="1" applyFill="1" applyBorder="1" applyAlignment="1" applyProtection="1">
      <alignment horizontal="left" vertical="center"/>
    </xf>
    <xf numFmtId="2" fontId="5" fillId="26" borderId="17" xfId="0" applyNumberFormat="1" applyFont="1" applyFill="1" applyBorder="1" applyAlignment="1" applyProtection="1">
      <alignment horizontal="right"/>
    </xf>
    <xf numFmtId="0" fontId="4" fillId="26" borderId="14" xfId="5" applyFont="1" applyFill="1" applyBorder="1" applyAlignment="1" applyProtection="1">
      <alignment horizontal="left"/>
    </xf>
    <xf numFmtId="0" fontId="4" fillId="26" borderId="15" xfId="5" applyFont="1" applyFill="1" applyBorder="1" applyAlignment="1" applyProtection="1">
      <alignment horizontal="left"/>
    </xf>
    <xf numFmtId="165" fontId="4" fillId="26" borderId="0" xfId="42" applyFont="1" applyFill="1" applyBorder="1" applyAlignment="1" applyProtection="1">
      <alignment horizontal="right"/>
    </xf>
    <xf numFmtId="2" fontId="4" fillId="26" borderId="31" xfId="0" applyNumberFormat="1" applyFont="1" applyFill="1" applyBorder="1" applyAlignment="1" applyProtection="1">
      <alignment horizontal="right"/>
    </xf>
    <xf numFmtId="2" fontId="4" fillId="26" borderId="0" xfId="0" applyNumberFormat="1" applyFont="1" applyFill="1" applyBorder="1" applyAlignment="1" applyProtection="1">
      <alignment horizontal="right"/>
    </xf>
    <xf numFmtId="2" fontId="4" fillId="26" borderId="28" xfId="0" applyNumberFormat="1" applyFont="1" applyFill="1" applyBorder="1" applyAlignment="1" applyProtection="1">
      <alignment horizontal="right"/>
    </xf>
    <xf numFmtId="2" fontId="4" fillId="26" borderId="35" xfId="0" applyNumberFormat="1" applyFont="1" applyFill="1" applyBorder="1" applyAlignment="1" applyProtection="1">
      <alignment horizontal="right"/>
    </xf>
    <xf numFmtId="2" fontId="4" fillId="26" borderId="14" xfId="0" applyNumberFormat="1" applyFont="1" applyFill="1" applyBorder="1" applyAlignment="1" applyProtection="1">
      <alignment horizontal="right"/>
    </xf>
    <xf numFmtId="2" fontId="4" fillId="26" borderId="35" xfId="1" applyNumberFormat="1" applyFont="1" applyFill="1" applyBorder="1" applyAlignment="1" applyProtection="1">
      <alignment horizontal="right"/>
    </xf>
    <xf numFmtId="169" fontId="4" fillId="26" borderId="35" xfId="1" applyNumberFormat="1" applyFont="1" applyFill="1" applyBorder="1" applyAlignment="1" applyProtection="1">
      <alignment horizontal="right"/>
    </xf>
    <xf numFmtId="2" fontId="4" fillId="26" borderId="29" xfId="1" applyNumberFormat="1" applyFont="1" applyFill="1" applyBorder="1" applyAlignment="1" applyProtection="1">
      <alignment horizontal="right"/>
    </xf>
    <xf numFmtId="2" fontId="4" fillId="26" borderId="31" xfId="1" applyNumberFormat="1" applyFont="1" applyFill="1" applyBorder="1" applyAlignment="1" applyProtection="1">
      <alignment horizontal="right"/>
    </xf>
    <xf numFmtId="165" fontId="4" fillId="26" borderId="35" xfId="42" applyFont="1" applyFill="1" applyBorder="1" applyAlignment="1" applyProtection="1">
      <alignment horizontal="right"/>
    </xf>
    <xf numFmtId="165" fontId="4" fillId="26" borderId="14" xfId="42" applyFont="1" applyFill="1" applyBorder="1" applyAlignment="1" applyProtection="1">
      <alignment horizontal="right"/>
    </xf>
    <xf numFmtId="169" fontId="4" fillId="26" borderId="31" xfId="1" applyNumberFormat="1" applyFont="1" applyFill="1" applyBorder="1" applyAlignment="1" applyProtection="1">
      <alignment horizontal="right"/>
    </xf>
    <xf numFmtId="165" fontId="4" fillId="26" borderId="0" xfId="117" applyFont="1" applyFill="1" applyBorder="1" applyAlignment="1" applyProtection="1">
      <alignment horizontal="right"/>
    </xf>
    <xf numFmtId="0" fontId="39" fillId="0" borderId="47" xfId="5" applyFont="1" applyFill="1" applyBorder="1" applyAlignment="1" applyProtection="1">
      <alignment horizontal="center" vertical="center"/>
    </xf>
    <xf numFmtId="0" fontId="39" fillId="0" borderId="53" xfId="5" applyFont="1" applyFill="1" applyBorder="1" applyAlignment="1" applyProtection="1">
      <alignment horizontal="center" vertical="center"/>
    </xf>
    <xf numFmtId="167" fontId="7" fillId="26" borderId="31" xfId="3" applyNumberFormat="1" applyFont="1" applyFill="1" applyBorder="1" applyProtection="1"/>
    <xf numFmtId="167" fontId="7" fillId="26" borderId="0" xfId="4" applyNumberFormat="1" applyFont="1" applyFill="1" applyBorder="1" applyProtection="1"/>
    <xf numFmtId="2" fontId="7" fillId="26" borderId="33" xfId="1" applyNumberFormat="1" applyFont="1" applyFill="1" applyBorder="1" applyProtection="1"/>
    <xf numFmtId="2" fontId="7" fillId="26" borderId="34" xfId="1" applyNumberFormat="1" applyFont="1" applyFill="1" applyBorder="1" applyProtection="1"/>
    <xf numFmtId="2" fontId="7" fillId="26" borderId="3" xfId="1" applyNumberFormat="1" applyFont="1" applyFill="1" applyBorder="1" applyProtection="1"/>
    <xf numFmtId="168" fontId="10" fillId="26" borderId="28" xfId="2" applyFont="1" applyFill="1" applyBorder="1" applyProtection="1"/>
    <xf numFmtId="166" fontId="10" fillId="26" borderId="31" xfId="2" applyNumberFormat="1" applyFont="1" applyFill="1" applyBorder="1" applyProtection="1"/>
    <xf numFmtId="166" fontId="10" fillId="26" borderId="0" xfId="2" applyNumberFormat="1" applyFont="1" applyFill="1" applyBorder="1" applyProtection="1"/>
    <xf numFmtId="166" fontId="7" fillId="26" borderId="31" xfId="1" applyNumberFormat="1" applyFont="1" applyFill="1" applyBorder="1" applyProtection="1"/>
    <xf numFmtId="166" fontId="7" fillId="26" borderId="0" xfId="1" applyNumberFormat="1" applyFont="1" applyFill="1" applyBorder="1" applyProtection="1"/>
    <xf numFmtId="166" fontId="7" fillId="26" borderId="28" xfId="1" applyNumberFormat="1" applyFont="1" applyFill="1" applyBorder="1" applyProtection="1"/>
    <xf numFmtId="166" fontId="7" fillId="26" borderId="31" xfId="2" applyNumberFormat="1" applyFont="1" applyFill="1" applyBorder="1" applyProtection="1"/>
    <xf numFmtId="166" fontId="7" fillId="26" borderId="0" xfId="2" applyNumberFormat="1" applyFont="1" applyFill="1" applyBorder="1" applyProtection="1"/>
    <xf numFmtId="166" fontId="7" fillId="26" borderId="28" xfId="2" applyNumberFormat="1" applyFont="1" applyFill="1" applyBorder="1" applyProtection="1"/>
    <xf numFmtId="166" fontId="10" fillId="26" borderId="31" xfId="1" applyNumberFormat="1" applyFont="1" applyFill="1" applyBorder="1" applyProtection="1"/>
    <xf numFmtId="166" fontId="10" fillId="26" borderId="0" xfId="1" applyNumberFormat="1" applyFont="1" applyFill="1" applyBorder="1" applyProtection="1"/>
    <xf numFmtId="166" fontId="10" fillId="26" borderId="28" xfId="1" applyNumberFormat="1" applyFont="1" applyFill="1" applyBorder="1" applyProtection="1"/>
    <xf numFmtId="0" fontId="39" fillId="0" borderId="55" xfId="5" applyFont="1" applyFill="1" applyBorder="1" applyAlignment="1" applyProtection="1">
      <alignment horizontal="center" vertical="center"/>
    </xf>
    <xf numFmtId="0" fontId="39" fillId="26" borderId="39" xfId="5" applyFont="1" applyFill="1" applyBorder="1" applyAlignment="1" applyProtection="1">
      <alignment horizontal="center" vertical="center"/>
    </xf>
    <xf numFmtId="0" fontId="4" fillId="0" borderId="0" xfId="5" applyFont="1" applyFill="1"/>
    <xf numFmtId="0" fontId="57" fillId="0" borderId="46" xfId="5" applyFont="1" applyFill="1" applyBorder="1" applyAlignment="1" applyProtection="1">
      <alignment horizontal="center" vertical="center"/>
    </xf>
    <xf numFmtId="0" fontId="57" fillId="0" borderId="47" xfId="5" applyFont="1" applyFill="1" applyBorder="1" applyAlignment="1" applyProtection="1">
      <alignment horizontal="center" vertical="center"/>
    </xf>
    <xf numFmtId="0" fontId="57" fillId="0" borderId="53" xfId="5" applyFont="1" applyFill="1" applyBorder="1" applyAlignment="1" applyProtection="1">
      <alignment horizontal="center" vertical="center"/>
    </xf>
    <xf numFmtId="0" fontId="57" fillId="0" borderId="55" xfId="5" applyFont="1" applyFill="1" applyBorder="1" applyAlignment="1" applyProtection="1">
      <alignment horizontal="center" vertical="center"/>
    </xf>
    <xf numFmtId="2" fontId="4" fillId="26" borderId="31" xfId="116" applyNumberFormat="1" applyFont="1" applyFill="1" applyBorder="1" applyProtection="1"/>
    <xf numFmtId="2" fontId="4" fillId="26" borderId="32" xfId="116" applyNumberFormat="1" applyFont="1" applyFill="1" applyBorder="1" applyProtection="1"/>
    <xf numFmtId="2" fontId="4" fillId="26" borderId="29" xfId="116" applyNumberFormat="1" applyFont="1" applyFill="1" applyBorder="1" applyProtection="1"/>
    <xf numFmtId="2" fontId="4" fillId="26" borderId="30" xfId="116" applyNumberFormat="1" applyFont="1" applyFill="1" applyBorder="1" applyProtection="1"/>
    <xf numFmtId="2" fontId="4" fillId="26" borderId="31" xfId="0" applyNumberFormat="1" applyFont="1" applyFill="1" applyBorder="1" applyProtection="1"/>
    <xf numFmtId="2" fontId="4" fillId="26" borderId="0" xfId="0" applyNumberFormat="1" applyFont="1" applyFill="1" applyBorder="1" applyProtection="1"/>
    <xf numFmtId="2" fontId="4" fillId="26" borderId="28" xfId="0" applyNumberFormat="1" applyFont="1" applyFill="1" applyBorder="1" applyProtection="1"/>
    <xf numFmtId="2" fontId="4" fillId="26" borderId="31" xfId="1" applyNumberFormat="1" applyFont="1" applyFill="1" applyBorder="1" applyProtection="1"/>
    <xf numFmtId="2" fontId="4" fillId="26" borderId="0" xfId="1" applyNumberFormat="1" applyFont="1" applyFill="1" applyBorder="1" applyProtection="1"/>
    <xf numFmtId="2" fontId="4" fillId="26" borderId="28" xfId="1" applyNumberFormat="1" applyFont="1" applyFill="1" applyBorder="1" applyProtection="1"/>
    <xf numFmtId="2" fontId="4" fillId="26" borderId="33" xfId="0" applyNumberFormat="1" applyFont="1" applyFill="1" applyBorder="1" applyProtection="1"/>
    <xf numFmtId="2" fontId="4" fillId="26" borderId="34" xfId="0" applyNumberFormat="1" applyFont="1" applyFill="1" applyBorder="1" applyProtection="1"/>
    <xf numFmtId="2" fontId="4" fillId="26" borderId="3" xfId="0" applyNumberFormat="1" applyFont="1" applyFill="1" applyBorder="1" applyProtection="1"/>
    <xf numFmtId="2" fontId="4" fillId="26" borderId="0" xfId="116" applyNumberFormat="1" applyFont="1" applyFill="1" applyBorder="1" applyProtection="1"/>
    <xf numFmtId="2" fontId="4" fillId="26" borderId="28" xfId="116" applyNumberFormat="1" applyFont="1" applyFill="1" applyBorder="1" applyProtection="1"/>
    <xf numFmtId="0" fontId="39" fillId="26" borderId="3" xfId="5" applyFont="1" applyFill="1" applyBorder="1" applyAlignment="1" applyProtection="1">
      <alignment horizontal="center" vertical="center"/>
    </xf>
    <xf numFmtId="0" fontId="39" fillId="26" borderId="13" xfId="5" applyFont="1" applyFill="1" applyBorder="1" applyAlignment="1" applyProtection="1">
      <alignment horizontal="center" vertical="center"/>
    </xf>
    <xf numFmtId="0" fontId="39" fillId="0" borderId="38" xfId="5" applyFont="1" applyFill="1" applyBorder="1" applyAlignment="1" applyProtection="1">
      <alignment horizontal="center" vertical="center"/>
    </xf>
    <xf numFmtId="0" fontId="39" fillId="0" borderId="2" xfId="5" applyFont="1" applyFill="1" applyBorder="1" applyAlignment="1" applyProtection="1">
      <alignment horizontal="center" vertical="center"/>
    </xf>
    <xf numFmtId="0" fontId="39" fillId="0" borderId="39" xfId="5" applyFont="1" applyFill="1" applyBorder="1" applyAlignment="1" applyProtection="1">
      <alignment horizontal="center" vertical="center"/>
    </xf>
    <xf numFmtId="0" fontId="39" fillId="0" borderId="56" xfId="5" applyFont="1" applyFill="1" applyBorder="1" applyAlignment="1" applyProtection="1">
      <alignment horizontal="center" vertical="center"/>
    </xf>
    <xf numFmtId="2" fontId="4" fillId="26" borderId="33" xfId="0" applyNumberFormat="1" applyFont="1" applyFill="1" applyBorder="1" applyAlignment="1" applyProtection="1">
      <alignment horizontal="right"/>
    </xf>
    <xf numFmtId="2" fontId="4" fillId="26" borderId="34" xfId="0" applyNumberFormat="1" applyFont="1" applyFill="1" applyBorder="1" applyAlignment="1" applyProtection="1">
      <alignment horizontal="right"/>
    </xf>
    <xf numFmtId="2" fontId="4" fillId="26" borderId="3" xfId="0" applyNumberFormat="1" applyFont="1" applyFill="1" applyBorder="1" applyAlignment="1" applyProtection="1">
      <alignment horizontal="right"/>
    </xf>
    <xf numFmtId="166" fontId="7" fillId="26" borderId="31" xfId="4" applyNumberFormat="1" applyFont="1" applyFill="1" applyBorder="1" applyProtection="1"/>
    <xf numFmtId="166" fontId="7" fillId="26" borderId="32" xfId="4" applyNumberFormat="1" applyFont="1" applyFill="1" applyBorder="1" applyProtection="1"/>
    <xf numFmtId="2" fontId="4" fillId="26" borderId="34" xfId="1" applyNumberFormat="1" applyFont="1" applyFill="1" applyBorder="1" applyAlignment="1" applyProtection="1">
      <alignment horizontal="right"/>
    </xf>
    <xf numFmtId="0" fontId="4" fillId="26" borderId="35" xfId="5" applyFont="1" applyFill="1" applyBorder="1" applyProtection="1"/>
    <xf numFmtId="168" fontId="4" fillId="26" borderId="14" xfId="5" applyNumberFormat="1" applyFont="1" applyFill="1" applyBorder="1" applyAlignment="1" applyProtection="1">
      <alignment horizontal="left"/>
    </xf>
    <xf numFmtId="166" fontId="9" fillId="26" borderId="31" xfId="4" applyNumberFormat="1" applyFont="1" applyFill="1" applyBorder="1" applyProtection="1"/>
    <xf numFmtId="166" fontId="9" fillId="26" borderId="0" xfId="4" applyNumberFormat="1" applyFont="1" applyFill="1" applyBorder="1" applyProtection="1"/>
    <xf numFmtId="166" fontId="11" fillId="26" borderId="28" xfId="2" applyNumberFormat="1" applyFont="1" applyFill="1" applyBorder="1" applyProtection="1"/>
    <xf numFmtId="166" fontId="9" fillId="26" borderId="32" xfId="4" applyNumberFormat="1" applyFont="1" applyFill="1" applyBorder="1" applyProtection="1"/>
    <xf numFmtId="166" fontId="11" fillId="26" borderId="30" xfId="2" applyNumberFormat="1" applyFont="1" applyFill="1" applyBorder="1" applyProtection="1"/>
    <xf numFmtId="165" fontId="4" fillId="26" borderId="31" xfId="117" applyFont="1" applyFill="1" applyBorder="1" applyAlignment="1" applyProtection="1">
      <alignment horizontal="right"/>
    </xf>
    <xf numFmtId="165" fontId="4" fillId="26" borderId="28" xfId="117" applyFont="1" applyFill="1" applyBorder="1" applyAlignment="1" applyProtection="1">
      <alignment horizontal="right"/>
    </xf>
    <xf numFmtId="165" fontId="4" fillId="26" borderId="33" xfId="117" applyFont="1" applyFill="1" applyBorder="1" applyAlignment="1" applyProtection="1">
      <alignment horizontal="right"/>
    </xf>
    <xf numFmtId="165" fontId="4" fillId="26" borderId="34" xfId="117" applyFont="1" applyFill="1" applyBorder="1" applyAlignment="1" applyProtection="1">
      <alignment horizontal="right"/>
    </xf>
    <xf numFmtId="165" fontId="4" fillId="26" borderId="3" xfId="117" applyFont="1" applyFill="1" applyBorder="1" applyAlignment="1" applyProtection="1">
      <alignment horizontal="right"/>
    </xf>
    <xf numFmtId="0" fontId="40" fillId="26" borderId="0" xfId="5" applyFont="1" applyFill="1" applyBorder="1" applyAlignment="1" applyProtection="1">
      <alignment horizontal="left"/>
    </xf>
    <xf numFmtId="0" fontId="39" fillId="26" borderId="56" xfId="5" applyFont="1" applyFill="1" applyBorder="1" applyAlignment="1" applyProtection="1">
      <alignment horizontal="center" vertical="center"/>
    </xf>
    <xf numFmtId="0" fontId="39" fillId="26" borderId="38" xfId="5" applyFont="1" applyFill="1" applyBorder="1" applyAlignment="1" applyProtection="1">
      <alignment horizontal="center" vertical="center"/>
    </xf>
    <xf numFmtId="2" fontId="5" fillId="26" borderId="33" xfId="0" applyNumberFormat="1" applyFont="1" applyFill="1" applyBorder="1" applyAlignment="1" applyProtection="1">
      <alignment horizontal="right"/>
    </xf>
    <xf numFmtId="2" fontId="5" fillId="26" borderId="34" xfId="0" applyNumberFormat="1" applyFont="1" applyFill="1" applyBorder="1" applyAlignment="1" applyProtection="1">
      <alignment horizontal="right"/>
    </xf>
    <xf numFmtId="166" fontId="9" fillId="26" borderId="30" xfId="4" applyNumberFormat="1" applyFont="1" applyFill="1" applyBorder="1" applyProtection="1"/>
    <xf numFmtId="166" fontId="7" fillId="26" borderId="30" xfId="4" applyNumberFormat="1" applyFont="1" applyFill="1" applyBorder="1" applyProtection="1"/>
    <xf numFmtId="0" fontId="5" fillId="26" borderId="0" xfId="0" applyFont="1" applyFill="1"/>
    <xf numFmtId="2" fontId="5" fillId="26" borderId="0" xfId="1" applyNumberFormat="1" applyFont="1" applyFill="1" applyAlignment="1" applyProtection="1">
      <alignment horizontal="right"/>
    </xf>
    <xf numFmtId="2" fontId="4" fillId="26" borderId="0" xfId="1" applyNumberFormat="1" applyFont="1" applyFill="1" applyAlignment="1" applyProtection="1">
      <alignment horizontal="right"/>
    </xf>
    <xf numFmtId="165" fontId="4" fillId="26" borderId="28" xfId="42" applyFont="1" applyFill="1" applyBorder="1" applyAlignment="1" applyProtection="1">
      <alignment horizontal="right"/>
    </xf>
    <xf numFmtId="165" fontId="4" fillId="26" borderId="3" xfId="42" applyFont="1" applyFill="1" applyBorder="1" applyAlignment="1" applyProtection="1">
      <alignment horizontal="right"/>
    </xf>
    <xf numFmtId="169" fontId="4" fillId="26" borderId="0" xfId="1" applyNumberFormat="1" applyFont="1" applyFill="1" applyAlignment="1" applyProtection="1">
      <alignment horizontal="right"/>
    </xf>
    <xf numFmtId="0" fontId="39" fillId="0" borderId="35" xfId="5" applyFont="1" applyFill="1" applyBorder="1" applyAlignment="1" applyProtection="1">
      <alignment horizontal="center" vertical="center"/>
    </xf>
    <xf numFmtId="165" fontId="4" fillId="26" borderId="31" xfId="42" applyFont="1" applyFill="1" applyBorder="1" applyAlignment="1" applyProtection="1">
      <alignment horizontal="right"/>
    </xf>
    <xf numFmtId="165" fontId="4" fillId="26" borderId="33" xfId="42" applyFont="1" applyFill="1" applyBorder="1" applyAlignment="1" applyProtection="1">
      <alignment horizontal="right"/>
    </xf>
    <xf numFmtId="0" fontId="44" fillId="0" borderId="47" xfId="5" applyFont="1" applyFill="1" applyBorder="1" applyAlignment="1" applyProtection="1">
      <alignment horizontal="center" vertical="center" wrapText="1"/>
    </xf>
    <xf numFmtId="165" fontId="4" fillId="26" borderId="34" xfId="42" applyFont="1" applyFill="1" applyBorder="1" applyAlignment="1" applyProtection="1">
      <alignment horizontal="right"/>
    </xf>
    <xf numFmtId="169" fontId="4" fillId="26" borderId="0" xfId="1" applyNumberFormat="1" applyFont="1" applyFill="1" applyBorder="1" applyAlignment="1" applyProtection="1">
      <alignment horizontal="right"/>
    </xf>
    <xf numFmtId="0" fontId="0" fillId="26" borderId="14" xfId="0" applyFill="1" applyBorder="1" applyAlignment="1">
      <alignment horizontal="center" vertical="top"/>
    </xf>
    <xf numFmtId="0" fontId="39" fillId="26" borderId="35" xfId="5" applyFont="1" applyFill="1" applyBorder="1" applyAlignment="1" applyProtection="1">
      <alignment horizontal="center" vertical="center"/>
    </xf>
    <xf numFmtId="0" fontId="61" fillId="26" borderId="2" xfId="5" applyFont="1" applyFill="1" applyBorder="1" applyProtection="1"/>
    <xf numFmtId="0" fontId="61" fillId="0" borderId="2" xfId="5" applyFont="1" applyFill="1" applyBorder="1" applyProtection="1"/>
    <xf numFmtId="0" fontId="4" fillId="26" borderId="0" xfId="5" applyFill="1"/>
    <xf numFmtId="0" fontId="5" fillId="26" borderId="0" xfId="5" applyFont="1" applyFill="1"/>
    <xf numFmtId="0" fontId="39" fillId="26" borderId="49" xfId="5" applyFont="1" applyFill="1" applyBorder="1" applyAlignment="1" applyProtection="1">
      <alignment horizontal="center" vertical="center"/>
    </xf>
    <xf numFmtId="2" fontId="4" fillId="26" borderId="30" xfId="1" applyNumberFormat="1" applyFont="1" applyFill="1" applyBorder="1" applyAlignment="1" applyProtection="1">
      <alignment horizontal="right"/>
    </xf>
    <xf numFmtId="0" fontId="44" fillId="0" borderId="45" xfId="5" applyFont="1" applyFill="1" applyBorder="1" applyAlignment="1" applyProtection="1">
      <alignment horizontal="center" vertical="center" wrapText="1"/>
    </xf>
    <xf numFmtId="0" fontId="62" fillId="26" borderId="54" xfId="5" applyFont="1" applyFill="1" applyBorder="1" applyAlignment="1" applyProtection="1">
      <alignment horizontal="center" vertical="center"/>
    </xf>
    <xf numFmtId="165" fontId="7" fillId="26" borderId="28" xfId="42" applyFont="1" applyFill="1" applyBorder="1" applyProtection="1"/>
    <xf numFmtId="166" fontId="10" fillId="26" borderId="35" xfId="2" applyNumberFormat="1" applyFont="1" applyFill="1" applyBorder="1" applyProtection="1"/>
    <xf numFmtId="166" fontId="7" fillId="26" borderId="35" xfId="1" applyNumberFormat="1" applyFont="1" applyFill="1" applyBorder="1" applyProtection="1"/>
    <xf numFmtId="166" fontId="7" fillId="26" borderId="35" xfId="2" applyNumberFormat="1" applyFont="1" applyFill="1" applyBorder="1" applyProtection="1"/>
    <xf numFmtId="166" fontId="10" fillId="26" borderId="35" xfId="1" applyNumberFormat="1" applyFont="1" applyFill="1" applyBorder="1" applyProtection="1"/>
    <xf numFmtId="166" fontId="7" fillId="26" borderId="14" xfId="1" applyNumberFormat="1" applyFont="1" applyFill="1" applyBorder="1" applyProtection="1"/>
    <xf numFmtId="0" fontId="44" fillId="0" borderId="13" xfId="5" applyFont="1" applyFill="1" applyBorder="1" applyAlignment="1" applyProtection="1">
      <alignment horizontal="center" vertical="center" wrapText="1"/>
    </xf>
    <xf numFmtId="0" fontId="0" fillId="0" borderId="0" xfId="0" applyProtection="1"/>
    <xf numFmtId="165" fontId="7" fillId="26" borderId="35" xfId="42" applyFont="1" applyFill="1" applyBorder="1" applyProtection="1"/>
    <xf numFmtId="2" fontId="7" fillId="26" borderId="14" xfId="1" applyNumberFormat="1" applyFont="1" applyFill="1" applyBorder="1" applyProtection="1"/>
    <xf numFmtId="166" fontId="10" fillId="26" borderId="15" xfId="2" applyNumberFormat="1" applyFont="1" applyFill="1" applyBorder="1" applyProtection="1"/>
    <xf numFmtId="166" fontId="7" fillId="26" borderId="33" xfId="3" applyNumberFormat="1" applyFont="1" applyFill="1" applyBorder="1" applyProtection="1"/>
    <xf numFmtId="166" fontId="7" fillId="26" borderId="34" xfId="4" applyNumberFormat="1" applyFont="1" applyFill="1" applyBorder="1" applyProtection="1"/>
    <xf numFmtId="166" fontId="10" fillId="26" borderId="3" xfId="2" applyNumberFormat="1" applyFont="1" applyFill="1" applyBorder="1" applyProtection="1"/>
    <xf numFmtId="2" fontId="5" fillId="26" borderId="32" xfId="1" applyNumberFormat="1" applyFont="1" applyFill="1" applyBorder="1" applyAlignment="1" applyProtection="1">
      <alignment horizontal="right"/>
    </xf>
    <xf numFmtId="0" fontId="5" fillId="26" borderId="32" xfId="5" applyFont="1" applyFill="1" applyBorder="1" applyProtection="1"/>
    <xf numFmtId="0" fontId="4" fillId="26" borderId="31" xfId="5" applyFont="1" applyFill="1" applyBorder="1" applyProtection="1"/>
    <xf numFmtId="168" fontId="4" fillId="26" borderId="33" xfId="5" applyNumberFormat="1" applyFont="1" applyFill="1" applyBorder="1" applyAlignment="1" applyProtection="1">
      <alignment horizontal="left"/>
    </xf>
    <xf numFmtId="0" fontId="60" fillId="26" borderId="0" xfId="5" applyFont="1" applyFill="1" applyBorder="1" applyAlignment="1" applyProtection="1">
      <alignment horizontal="left"/>
    </xf>
    <xf numFmtId="2" fontId="4" fillId="26" borderId="28" xfId="1" applyNumberFormat="1" applyFont="1" applyFill="1" applyBorder="1" applyAlignment="1" applyProtection="1">
      <alignment horizontal="right"/>
    </xf>
    <xf numFmtId="169" fontId="4" fillId="26" borderId="28" xfId="1" applyNumberFormat="1" applyFont="1" applyFill="1" applyBorder="1" applyAlignment="1" applyProtection="1">
      <alignment horizontal="right"/>
    </xf>
    <xf numFmtId="0" fontId="5" fillId="26" borderId="32" xfId="5" applyFont="1" applyFill="1" applyBorder="1" applyAlignment="1" applyProtection="1">
      <alignment horizontal="left"/>
    </xf>
    <xf numFmtId="0" fontId="4" fillId="26" borderId="33" xfId="5" applyFont="1" applyFill="1" applyBorder="1" applyAlignment="1" applyProtection="1">
      <alignment horizontal="left"/>
    </xf>
    <xf numFmtId="0" fontId="5" fillId="26" borderId="16" xfId="5" applyFont="1" applyFill="1" applyBorder="1" applyProtection="1"/>
    <xf numFmtId="0" fontId="4" fillId="26" borderId="31" xfId="5" applyFill="1" applyBorder="1" applyProtection="1"/>
    <xf numFmtId="165" fontId="7" fillId="26" borderId="31" xfId="42" applyFont="1" applyFill="1" applyBorder="1" applyProtection="1"/>
    <xf numFmtId="166" fontId="7" fillId="26" borderId="33" xfId="1" applyNumberFormat="1" applyFont="1" applyFill="1" applyBorder="1" applyProtection="1"/>
    <xf numFmtId="0" fontId="0" fillId="0" borderId="0" xfId="0" applyFill="1" applyProtection="1"/>
    <xf numFmtId="0" fontId="0" fillId="26" borderId="14" xfId="0" applyFill="1" applyBorder="1" applyAlignment="1" applyProtection="1">
      <alignment horizontal="center" vertical="top"/>
    </xf>
    <xf numFmtId="165" fontId="7" fillId="26" borderId="0" xfId="42" applyFont="1" applyFill="1" applyBorder="1" applyProtection="1"/>
    <xf numFmtId="166" fontId="10" fillId="26" borderId="0" xfId="2" applyNumberFormat="1" applyFont="1" applyFill="1" applyProtection="1"/>
    <xf numFmtId="166" fontId="7" fillId="26" borderId="0" xfId="1" applyNumberFormat="1" applyFont="1" applyFill="1" applyProtection="1"/>
    <xf numFmtId="166" fontId="7" fillId="26" borderId="0" xfId="2" applyNumberFormat="1" applyFont="1" applyFill="1" applyProtection="1"/>
    <xf numFmtId="166" fontId="10" fillId="26" borderId="0" xfId="1" applyNumberFormat="1" applyFont="1" applyFill="1" applyProtection="1"/>
    <xf numFmtId="169" fontId="0" fillId="26" borderId="31" xfId="0" applyNumberFormat="1" applyFill="1" applyBorder="1" applyProtection="1"/>
    <xf numFmtId="167" fontId="7" fillId="26" borderId="28" xfId="4" applyNumberFormat="1" applyFont="1" applyFill="1" applyBorder="1" applyProtection="1"/>
    <xf numFmtId="165" fontId="7" fillId="26" borderId="31" xfId="117" applyFont="1" applyFill="1" applyBorder="1" applyProtection="1"/>
    <xf numFmtId="165" fontId="7" fillId="26" borderId="0" xfId="117" applyFont="1" applyFill="1" applyBorder="1" applyProtection="1"/>
    <xf numFmtId="165" fontId="4" fillId="26" borderId="0" xfId="117" applyFont="1" applyFill="1" applyBorder="1" applyAlignment="1" applyProtection="1"/>
    <xf numFmtId="2" fontId="7" fillId="26" borderId="28" xfId="1" applyNumberFormat="1" applyFont="1" applyFill="1" applyBorder="1" applyAlignment="1" applyProtection="1"/>
    <xf numFmtId="2" fontId="4" fillId="26" borderId="33" xfId="1" applyNumberFormat="1" applyFont="1" applyFill="1" applyBorder="1" applyProtection="1"/>
    <xf numFmtId="2" fontId="4" fillId="26" borderId="34" xfId="1" applyNumberFormat="1" applyFont="1" applyFill="1" applyBorder="1" applyProtection="1"/>
    <xf numFmtId="2" fontId="4" fillId="26" borderId="3" xfId="1" applyNumberFormat="1" applyFont="1" applyFill="1" applyBorder="1" applyProtection="1"/>
    <xf numFmtId="166" fontId="59" fillId="26" borderId="31" xfId="2" applyNumberFormat="1" applyFont="1" applyFill="1" applyBorder="1" applyProtection="1"/>
    <xf numFmtId="166" fontId="59" fillId="26" borderId="0" xfId="2" applyNumberFormat="1" applyFont="1" applyFill="1" applyBorder="1" applyProtection="1"/>
    <xf numFmtId="166" fontId="59" fillId="26" borderId="28" xfId="2" applyNumberFormat="1" applyFont="1" applyFill="1" applyBorder="1" applyProtection="1"/>
    <xf numFmtId="166" fontId="4" fillId="26" borderId="31" xfId="1" applyNumberFormat="1" applyFont="1" applyFill="1" applyBorder="1" applyProtection="1"/>
    <xf numFmtId="166" fontId="4" fillId="26" borderId="0" xfId="1" applyNumberFormat="1" applyFont="1" applyFill="1" applyBorder="1" applyProtection="1"/>
    <xf numFmtId="166" fontId="4" fillId="26" borderId="28" xfId="1" applyNumberFormat="1" applyFont="1" applyFill="1" applyBorder="1" applyProtection="1"/>
    <xf numFmtId="166" fontId="4" fillId="26" borderId="31" xfId="2" applyNumberFormat="1" applyFont="1" applyFill="1" applyBorder="1" applyProtection="1"/>
    <xf numFmtId="166" fontId="4" fillId="26" borderId="0" xfId="2" applyNumberFormat="1" applyFont="1" applyFill="1" applyBorder="1" applyProtection="1"/>
    <xf numFmtId="166" fontId="4" fillId="26" borderId="28" xfId="2" applyNumberFormat="1" applyFont="1" applyFill="1" applyBorder="1" applyProtection="1"/>
    <xf numFmtId="166" fontId="59" fillId="26" borderId="31" xfId="1" applyNumberFormat="1" applyFont="1" applyFill="1" applyBorder="1" applyProtection="1"/>
    <xf numFmtId="166" fontId="59" fillId="26" borderId="0" xfId="1" applyNumberFormat="1" applyFont="1" applyFill="1" applyBorder="1" applyProtection="1"/>
    <xf numFmtId="166" fontId="59" fillId="26" borderId="28" xfId="1" applyNumberFormat="1" applyFont="1" applyFill="1" applyBorder="1" applyProtection="1"/>
    <xf numFmtId="0" fontId="54" fillId="0" borderId="40" xfId="0" applyFont="1" applyBorder="1" applyAlignment="1" applyProtection="1">
      <alignment wrapText="1"/>
    </xf>
    <xf numFmtId="0" fontId="51" fillId="0" borderId="43" xfId="0" applyFont="1" applyBorder="1" applyAlignment="1" applyProtection="1">
      <alignment wrapText="1"/>
    </xf>
    <xf numFmtId="0" fontId="51" fillId="26" borderId="41" xfId="0" applyFont="1" applyFill="1" applyBorder="1" applyAlignment="1" applyProtection="1">
      <alignment horizontal="center" vertical="center" wrapText="1"/>
    </xf>
    <xf numFmtId="0" fontId="51" fillId="0" borderId="42" xfId="0" applyFont="1" applyBorder="1" applyProtection="1"/>
    <xf numFmtId="2" fontId="54" fillId="26" borderId="18" xfId="0" applyNumberFormat="1" applyFont="1" applyFill="1" applyBorder="1" applyProtection="1"/>
    <xf numFmtId="0" fontId="46" fillId="0" borderId="0" xfId="0" applyFont="1" applyProtection="1"/>
    <xf numFmtId="0" fontId="54" fillId="0" borderId="0" xfId="0" applyFont="1" applyProtection="1"/>
    <xf numFmtId="0" fontId="56" fillId="0" borderId="0" xfId="0" applyFont="1" applyFill="1" applyBorder="1" applyProtection="1"/>
    <xf numFmtId="0" fontId="51" fillId="0" borderId="40" xfId="0" applyFont="1" applyBorder="1" applyProtection="1"/>
    <xf numFmtId="0" fontId="51" fillId="0" borderId="42" xfId="0" applyFont="1" applyFill="1" applyBorder="1" applyProtection="1"/>
    <xf numFmtId="0" fontId="51" fillId="0" borderId="36" xfId="0" applyFont="1" applyFill="1" applyBorder="1" applyProtection="1"/>
    <xf numFmtId="0" fontId="54" fillId="0" borderId="0" xfId="0" applyFont="1" applyFill="1" applyBorder="1" applyProtection="1"/>
    <xf numFmtId="0" fontId="0" fillId="0" borderId="0" xfId="0" applyProtection="1">
      <protection locked="0"/>
    </xf>
    <xf numFmtId="0" fontId="54" fillId="0" borderId="0" xfId="0" applyFont="1" applyProtection="1">
      <protection locked="0"/>
    </xf>
    <xf numFmtId="0" fontId="54" fillId="0" borderId="0" xfId="0" applyFont="1" applyFill="1" applyBorder="1" applyProtection="1">
      <protection locked="0"/>
    </xf>
    <xf numFmtId="169" fontId="4" fillId="26" borderId="12" xfId="1" applyNumberFormat="1" applyFont="1" applyFill="1" applyBorder="1" applyAlignment="1" applyProtection="1">
      <alignment horizontal="right"/>
    </xf>
    <xf numFmtId="164" fontId="54" fillId="0" borderId="44" xfId="118" applyFont="1" applyBorder="1" applyProtection="1"/>
    <xf numFmtId="164" fontId="54" fillId="0" borderId="18" xfId="118" applyFont="1" applyBorder="1" applyProtection="1"/>
    <xf numFmtId="164" fontId="0" fillId="0" borderId="50" xfId="118" applyFont="1" applyBorder="1" applyProtection="1"/>
    <xf numFmtId="164" fontId="0" fillId="0" borderId="51" xfId="118" applyFont="1" applyBorder="1" applyProtection="1"/>
    <xf numFmtId="164" fontId="0" fillId="0" borderId="37" xfId="118" applyFont="1" applyBorder="1" applyProtection="1"/>
    <xf numFmtId="0" fontId="51" fillId="0" borderId="0" xfId="0" applyFont="1" applyFill="1" applyBorder="1" applyAlignment="1" applyProtection="1">
      <alignment horizontal="left"/>
    </xf>
    <xf numFmtId="0" fontId="51" fillId="0" borderId="0" xfId="0" applyFont="1" applyFill="1" applyBorder="1" applyAlignment="1" applyProtection="1">
      <alignment wrapText="1"/>
    </xf>
    <xf numFmtId="0" fontId="51" fillId="0" borderId="0" xfId="0" applyFont="1" applyFill="1" applyBorder="1" applyAlignment="1" applyProtection="1"/>
    <xf numFmtId="2" fontId="5" fillId="26" borderId="12" xfId="1" applyNumberFormat="1" applyFont="1" applyFill="1" applyBorder="1" applyAlignment="1" applyProtection="1">
      <alignment horizontal="right"/>
      <protection locked="0"/>
    </xf>
    <xf numFmtId="2" fontId="4" fillId="26" borderId="35" xfId="1" applyNumberFormat="1" applyFont="1" applyFill="1" applyBorder="1" applyAlignment="1" applyProtection="1">
      <alignment horizontal="right"/>
      <protection locked="0"/>
    </xf>
    <xf numFmtId="2" fontId="4" fillId="26" borderId="14" xfId="1" applyNumberFormat="1" applyFont="1" applyFill="1" applyBorder="1" applyAlignment="1" applyProtection="1">
      <alignment horizontal="right"/>
      <protection locked="0"/>
    </xf>
    <xf numFmtId="0" fontId="39" fillId="26" borderId="32" xfId="5" applyFont="1" applyFill="1" applyBorder="1" applyAlignment="1" applyProtection="1">
      <alignment horizontal="center" vertical="center"/>
      <protection locked="0"/>
    </xf>
    <xf numFmtId="0" fontId="39" fillId="3" borderId="32" xfId="5" applyFont="1" applyFill="1" applyBorder="1" applyAlignment="1" applyProtection="1">
      <alignment horizontal="center" vertical="center"/>
      <protection locked="0"/>
    </xf>
    <xf numFmtId="0" fontId="39" fillId="3" borderId="46" xfId="5" applyFont="1" applyFill="1" applyBorder="1" applyAlignment="1" applyProtection="1">
      <alignment horizontal="center" vertical="center"/>
      <protection locked="0"/>
    </xf>
    <xf numFmtId="0" fontId="39" fillId="3" borderId="52" xfId="5" applyFont="1" applyFill="1" applyBorder="1" applyAlignment="1" applyProtection="1">
      <alignment horizontal="right" vertical="center"/>
      <protection locked="0"/>
    </xf>
    <xf numFmtId="2" fontId="4" fillId="26" borderId="12" xfId="1" applyNumberFormat="1" applyFont="1" applyFill="1" applyBorder="1" applyAlignment="1" applyProtection="1">
      <alignment horizontal="right"/>
      <protection locked="0"/>
    </xf>
    <xf numFmtId="2" fontId="4" fillId="26" borderId="15" xfId="1" applyNumberFormat="1" applyFont="1" applyFill="1" applyBorder="1" applyAlignment="1" applyProtection="1">
      <alignment horizontal="right"/>
      <protection locked="0"/>
    </xf>
    <xf numFmtId="2" fontId="5" fillId="26" borderId="35" xfId="1" applyNumberFormat="1" applyFont="1" applyFill="1" applyBorder="1" applyAlignment="1" applyProtection="1">
      <alignment horizontal="right"/>
      <protection locked="0"/>
    </xf>
    <xf numFmtId="2" fontId="7" fillId="26" borderId="15" xfId="116" applyNumberFormat="1" applyFont="1" applyFill="1" applyBorder="1" applyProtection="1">
      <protection locked="0"/>
    </xf>
    <xf numFmtId="2" fontId="4" fillId="26" borderId="35" xfId="0" applyNumberFormat="1" applyFont="1" applyFill="1" applyBorder="1" applyAlignment="1" applyProtection="1">
      <alignment horizontal="right"/>
      <protection locked="0"/>
    </xf>
    <xf numFmtId="2" fontId="4" fillId="26" borderId="14" xfId="0" applyNumberFormat="1" applyFont="1" applyFill="1" applyBorder="1" applyAlignment="1" applyProtection="1">
      <alignment horizontal="right"/>
      <protection locked="0"/>
    </xf>
    <xf numFmtId="169" fontId="4" fillId="26" borderId="35" xfId="1" applyNumberFormat="1" applyFont="1" applyFill="1" applyBorder="1" applyAlignment="1" applyProtection="1">
      <alignment horizontal="right"/>
      <protection locked="0"/>
    </xf>
    <xf numFmtId="0" fontId="39" fillId="26" borderId="45" xfId="5" applyFont="1" applyFill="1" applyBorder="1" applyAlignment="1" applyProtection="1">
      <alignment horizontal="center" vertical="center"/>
      <protection locked="0"/>
    </xf>
    <xf numFmtId="2" fontId="5" fillId="26" borderId="12" xfId="0" applyNumberFormat="1" applyFont="1" applyFill="1" applyBorder="1" applyAlignment="1" applyProtection="1">
      <alignment horizontal="right"/>
      <protection locked="0"/>
    </xf>
    <xf numFmtId="0" fontId="39" fillId="3" borderId="45" xfId="5" applyFont="1" applyFill="1" applyBorder="1" applyAlignment="1" applyProtection="1">
      <alignment horizontal="center" vertical="center"/>
      <protection locked="0"/>
    </xf>
    <xf numFmtId="0" fontId="39" fillId="3" borderId="35" xfId="5" applyFont="1" applyFill="1" applyBorder="1" applyAlignment="1" applyProtection="1">
      <alignment horizontal="right" vertical="center"/>
      <protection locked="0"/>
    </xf>
    <xf numFmtId="2" fontId="7" fillId="3" borderId="15" xfId="116" applyNumberFormat="1" applyFont="1" applyFill="1" applyBorder="1" applyProtection="1">
      <protection locked="0"/>
    </xf>
    <xf numFmtId="2" fontId="7" fillId="3" borderId="35" xfId="116" applyNumberFormat="1" applyFont="1" applyFill="1" applyBorder="1" applyProtection="1">
      <protection locked="0"/>
    </xf>
    <xf numFmtId="2" fontId="7" fillId="3" borderId="35" xfId="1" applyNumberFormat="1" applyFont="1" applyFill="1" applyBorder="1" applyProtection="1">
      <protection locked="0"/>
    </xf>
    <xf numFmtId="2" fontId="7" fillId="3" borderId="35" xfId="0" applyNumberFormat="1" applyFont="1" applyFill="1" applyBorder="1" applyProtection="1">
      <protection locked="0"/>
    </xf>
    <xf numFmtId="2" fontId="7" fillId="3" borderId="35" xfId="0" applyNumberFormat="1" applyFont="1" applyFill="1" applyBorder="1" applyAlignment="1" applyProtection="1">
      <alignment horizontal="right"/>
      <protection locked="0"/>
    </xf>
    <xf numFmtId="166" fontId="10" fillId="3" borderId="35" xfId="2" applyNumberFormat="1" applyFont="1" applyFill="1" applyBorder="1" applyProtection="1">
      <protection locked="0"/>
    </xf>
    <xf numFmtId="166" fontId="7" fillId="3" borderId="35" xfId="1" applyNumberFormat="1" applyFont="1" applyFill="1" applyBorder="1" applyProtection="1">
      <protection locked="0"/>
    </xf>
    <xf numFmtId="166" fontId="7" fillId="3" borderId="35" xfId="2" applyNumberFormat="1" applyFont="1" applyFill="1" applyBorder="1" applyProtection="1">
      <protection locked="0"/>
    </xf>
    <xf numFmtId="166" fontId="10" fillId="3" borderId="35" xfId="1" applyNumberFormat="1" applyFont="1" applyFill="1" applyBorder="1" applyProtection="1">
      <protection locked="0"/>
    </xf>
    <xf numFmtId="166" fontId="7" fillId="3" borderId="14" xfId="1" applyNumberFormat="1" applyFont="1" applyFill="1" applyBorder="1" applyProtection="1">
      <protection locked="0"/>
    </xf>
    <xf numFmtId="2" fontId="7" fillId="3" borderId="14" xfId="1" applyNumberFormat="1" applyFont="1" applyFill="1" applyBorder="1" applyProtection="1">
      <protection locked="0"/>
    </xf>
    <xf numFmtId="2" fontId="7" fillId="3" borderId="14" xfId="0" applyNumberFormat="1" applyFont="1" applyFill="1" applyBorder="1" applyProtection="1">
      <protection locked="0"/>
    </xf>
    <xf numFmtId="166" fontId="10" fillId="3" borderId="15" xfId="2" applyNumberFormat="1" applyFont="1" applyFill="1" applyBorder="1" applyProtection="1">
      <protection locked="0"/>
    </xf>
    <xf numFmtId="0" fontId="39" fillId="26" borderId="31" xfId="5" applyFont="1" applyFill="1" applyBorder="1" applyAlignment="1" applyProtection="1">
      <alignment horizontal="center" vertical="center"/>
      <protection locked="0"/>
    </xf>
    <xf numFmtId="0" fontId="39" fillId="3" borderId="31" xfId="5" applyFont="1" applyFill="1" applyBorder="1" applyAlignment="1" applyProtection="1">
      <alignment horizontal="center" vertical="center"/>
      <protection locked="0"/>
    </xf>
    <xf numFmtId="0" fontId="62" fillId="3" borderId="48" xfId="5" applyFont="1" applyFill="1" applyBorder="1" applyAlignment="1" applyProtection="1">
      <alignment horizontal="center" vertical="center"/>
      <protection locked="0"/>
    </xf>
    <xf numFmtId="2" fontId="7" fillId="3" borderId="32" xfId="116" applyNumberFormat="1" applyFont="1" applyFill="1" applyBorder="1" applyProtection="1">
      <protection locked="0"/>
    </xf>
    <xf numFmtId="2" fontId="7" fillId="3" borderId="31" xfId="116" applyNumberFormat="1" applyFont="1" applyFill="1" applyBorder="1" applyProtection="1">
      <protection locked="0"/>
    </xf>
    <xf numFmtId="2" fontId="7" fillId="3" borderId="31" xfId="1" applyNumberFormat="1" applyFont="1" applyFill="1" applyBorder="1" applyProtection="1">
      <protection locked="0"/>
    </xf>
    <xf numFmtId="2" fontId="7" fillId="3" borderId="31" xfId="0" applyNumberFormat="1" applyFont="1" applyFill="1" applyBorder="1" applyProtection="1">
      <protection locked="0"/>
    </xf>
    <xf numFmtId="2" fontId="7" fillId="3" borderId="31" xfId="0" applyNumberFormat="1" applyFont="1" applyFill="1" applyBorder="1" applyAlignment="1" applyProtection="1">
      <alignment horizontal="right"/>
      <protection locked="0"/>
    </xf>
    <xf numFmtId="166" fontId="10" fillId="3" borderId="31" xfId="2" applyNumberFormat="1" applyFont="1" applyFill="1" applyBorder="1" applyProtection="1">
      <protection locked="0"/>
    </xf>
    <xf numFmtId="166" fontId="7" fillId="3" borderId="31" xfId="1" applyNumberFormat="1" applyFont="1" applyFill="1" applyBorder="1" applyProtection="1">
      <protection locked="0"/>
    </xf>
    <xf numFmtId="166" fontId="7" fillId="3" borderId="31" xfId="2" applyNumberFormat="1" applyFont="1" applyFill="1" applyBorder="1" applyProtection="1">
      <protection locked="0"/>
    </xf>
    <xf numFmtId="166" fontId="10" fillId="3" borderId="31" xfId="1" applyNumberFormat="1" applyFont="1" applyFill="1" applyBorder="1" applyProtection="1">
      <protection locked="0"/>
    </xf>
    <xf numFmtId="0" fontId="39" fillId="3" borderId="48" xfId="5" applyFont="1" applyFill="1" applyBorder="1" applyAlignment="1" applyProtection="1">
      <alignment horizontal="center" vertical="center"/>
      <protection locked="0"/>
    </xf>
    <xf numFmtId="0" fontId="39" fillId="3" borderId="35" xfId="5" applyFont="1" applyFill="1" applyBorder="1" applyAlignment="1" applyProtection="1">
      <alignment horizontal="center" vertical="center"/>
      <protection locked="0"/>
    </xf>
    <xf numFmtId="39" fontId="4" fillId="26" borderId="28" xfId="42" applyNumberFormat="1" applyFont="1" applyFill="1" applyBorder="1" applyAlignment="1" applyProtection="1">
      <alignment horizontal="right"/>
      <protection locked="0"/>
    </xf>
    <xf numFmtId="39" fontId="4" fillId="26" borderId="3" xfId="42" applyNumberFormat="1" applyFont="1" applyFill="1" applyBorder="1" applyAlignment="1" applyProtection="1">
      <alignment horizontal="right"/>
      <protection locked="0"/>
    </xf>
    <xf numFmtId="2" fontId="4" fillId="26" borderId="28" xfId="0" applyNumberFormat="1" applyFont="1" applyFill="1" applyBorder="1" applyAlignment="1" applyProtection="1">
      <alignment horizontal="right"/>
      <protection locked="0"/>
    </xf>
    <xf numFmtId="2" fontId="4" fillId="26" borderId="3" xfId="0" applyNumberFormat="1" applyFont="1" applyFill="1" applyBorder="1" applyAlignment="1" applyProtection="1">
      <alignment horizontal="right"/>
      <protection locked="0"/>
    </xf>
    <xf numFmtId="0" fontId="39" fillId="3" borderId="12" xfId="5" applyFont="1" applyFill="1" applyBorder="1" applyAlignment="1" applyProtection="1">
      <alignment horizontal="center" vertical="center"/>
      <protection locked="0"/>
    </xf>
    <xf numFmtId="0" fontId="39" fillId="3" borderId="54" xfId="5" applyFont="1" applyFill="1" applyBorder="1" applyAlignment="1" applyProtection="1">
      <alignment horizontal="right" vertical="center"/>
      <protection locked="0"/>
    </xf>
    <xf numFmtId="2" fontId="7" fillId="3" borderId="33" xfId="1" applyNumberFormat="1" applyFont="1" applyFill="1" applyBorder="1" applyProtection="1">
      <protection locked="0"/>
    </xf>
    <xf numFmtId="2" fontId="4" fillId="3" borderId="31" xfId="0" applyNumberFormat="1" applyFont="1" applyFill="1" applyBorder="1" applyAlignment="1" applyProtection="1">
      <alignment horizontal="right"/>
      <protection locked="0"/>
    </xf>
    <xf numFmtId="0" fontId="39" fillId="3" borderId="12" xfId="5" applyFont="1" applyFill="1" applyBorder="1" applyAlignment="1" applyProtection="1">
      <alignment horizontal="right" vertical="center"/>
      <protection locked="0"/>
    </xf>
    <xf numFmtId="0" fontId="57" fillId="3" borderId="32" xfId="5" applyFont="1" applyFill="1" applyBorder="1" applyAlignment="1" applyProtection="1">
      <alignment horizontal="center" vertical="center"/>
      <protection locked="0"/>
    </xf>
    <xf numFmtId="0" fontId="57" fillId="3" borderId="46" xfId="5" applyFont="1" applyFill="1" applyBorder="1" applyAlignment="1" applyProtection="1">
      <alignment horizontal="center" vertical="center"/>
      <protection locked="0"/>
    </xf>
    <xf numFmtId="0" fontId="57" fillId="3" borderId="52" xfId="5" applyFont="1" applyFill="1" applyBorder="1" applyAlignment="1" applyProtection="1">
      <alignment horizontal="right" vertical="center"/>
      <protection locked="0"/>
    </xf>
    <xf numFmtId="2" fontId="4" fillId="3" borderId="31" xfId="116" applyNumberFormat="1" applyFont="1" applyFill="1" applyBorder="1" applyProtection="1">
      <protection locked="0"/>
    </xf>
    <xf numFmtId="2" fontId="4" fillId="3" borderId="31" xfId="1" applyNumberFormat="1" applyFont="1" applyFill="1" applyBorder="1" applyProtection="1">
      <protection locked="0"/>
    </xf>
    <xf numFmtId="2" fontId="4" fillId="3" borderId="31" xfId="0" applyNumberFormat="1" applyFont="1" applyFill="1" applyBorder="1" applyProtection="1">
      <protection locked="0"/>
    </xf>
    <xf numFmtId="166" fontId="59" fillId="3" borderId="31" xfId="2" applyNumberFormat="1" applyFont="1" applyFill="1" applyBorder="1" applyProtection="1">
      <protection locked="0"/>
    </xf>
    <xf numFmtId="166" fontId="4" fillId="3" borderId="31" xfId="1" applyNumberFormat="1" applyFont="1" applyFill="1" applyBorder="1" applyProtection="1">
      <protection locked="0"/>
    </xf>
    <xf numFmtId="166" fontId="4" fillId="3" borderId="31" xfId="2" applyNumberFormat="1" applyFont="1" applyFill="1" applyBorder="1" applyProtection="1">
      <protection locked="0"/>
    </xf>
    <xf numFmtId="166" fontId="59" fillId="3" borderId="31" xfId="1" applyNumberFormat="1" applyFont="1" applyFill="1" applyBorder="1" applyProtection="1">
      <protection locked="0"/>
    </xf>
    <xf numFmtId="2" fontId="7" fillId="3" borderId="33" xfId="0" applyNumberFormat="1" applyFont="1" applyFill="1" applyBorder="1" applyProtection="1">
      <protection locked="0"/>
    </xf>
    <xf numFmtId="0" fontId="51" fillId="3" borderId="41" xfId="0" applyFont="1" applyFill="1" applyBorder="1" applyAlignment="1" applyProtection="1">
      <alignment horizontal="center" vertical="center" wrapText="1"/>
      <protection locked="0"/>
    </xf>
    <xf numFmtId="0" fontId="54" fillId="3" borderId="18" xfId="0" applyFont="1" applyFill="1" applyBorder="1" applyProtection="1">
      <protection locked="0"/>
    </xf>
    <xf numFmtId="0" fontId="0" fillId="3" borderId="18" xfId="0" applyFill="1" applyBorder="1" applyProtection="1">
      <protection locked="0"/>
    </xf>
    <xf numFmtId="0" fontId="0" fillId="0" borderId="0" xfId="0" applyFill="1" applyAlignment="1">
      <alignment wrapText="1"/>
    </xf>
    <xf numFmtId="170" fontId="54" fillId="3" borderId="18" xfId="0" applyNumberFormat="1" applyFont="1" applyFill="1" applyBorder="1" applyProtection="1">
      <protection locked="0"/>
    </xf>
    <xf numFmtId="2" fontId="9" fillId="26" borderId="32" xfId="116" applyNumberFormat="1" applyFont="1" applyFill="1" applyBorder="1" applyProtection="1"/>
    <xf numFmtId="169" fontId="5" fillId="26" borderId="31" xfId="1" applyNumberFormat="1" applyFont="1" applyFill="1" applyBorder="1" applyAlignment="1" applyProtection="1">
      <alignment horizontal="right"/>
    </xf>
    <xf numFmtId="2" fontId="5" fillId="26" borderId="15" xfId="1" applyNumberFormat="1" applyFont="1" applyFill="1" applyBorder="1" applyAlignment="1" applyProtection="1">
      <alignment horizontal="right"/>
    </xf>
    <xf numFmtId="2" fontId="4" fillId="26" borderId="14" xfId="1" applyNumberFormat="1" applyFont="1" applyFill="1" applyBorder="1" applyAlignment="1" applyProtection="1">
      <alignment horizontal="right"/>
    </xf>
    <xf numFmtId="2" fontId="4" fillId="26" borderId="15" xfId="1" applyNumberFormat="1" applyFont="1" applyFill="1" applyBorder="1" applyAlignment="1" applyProtection="1">
      <alignment horizontal="right"/>
    </xf>
    <xf numFmtId="2" fontId="4" fillId="26" borderId="15" xfId="116" applyNumberFormat="1" applyFont="1" applyFill="1" applyBorder="1" applyProtection="1"/>
    <xf numFmtId="2" fontId="4" fillId="26" borderId="12" xfId="1" applyNumberFormat="1" applyFont="1" applyFill="1" applyBorder="1" applyAlignment="1" applyProtection="1">
      <alignment horizontal="right"/>
    </xf>
    <xf numFmtId="168" fontId="4" fillId="26" borderId="31" xfId="0" applyNumberFormat="1" applyFont="1" applyFill="1" applyBorder="1" applyAlignment="1" applyProtection="1">
      <alignment horizontal="right"/>
    </xf>
    <xf numFmtId="169" fontId="4" fillId="26" borderId="33" xfId="0" applyNumberFormat="1" applyFont="1" applyFill="1" applyBorder="1" applyAlignment="1" applyProtection="1">
      <alignment horizontal="right"/>
    </xf>
    <xf numFmtId="2" fontId="4" fillId="26" borderId="35" xfId="42" applyNumberFormat="1" applyFont="1" applyFill="1" applyBorder="1" applyAlignment="1" applyProtection="1">
      <alignment horizontal="right"/>
    </xf>
    <xf numFmtId="2" fontId="4" fillId="26" borderId="14" xfId="42" applyNumberFormat="1" applyFont="1" applyFill="1" applyBorder="1" applyAlignment="1" applyProtection="1">
      <alignment horizontal="right"/>
    </xf>
    <xf numFmtId="39" fontId="4" fillId="26" borderId="31" xfId="42" applyNumberFormat="1" applyFont="1" applyFill="1" applyBorder="1" applyAlignment="1" applyProtection="1">
      <alignment horizontal="right"/>
    </xf>
    <xf numFmtId="39" fontId="4" fillId="26" borderId="33" xfId="42" applyNumberFormat="1" applyFont="1" applyFill="1" applyBorder="1" applyAlignment="1" applyProtection="1">
      <alignment horizontal="right"/>
    </xf>
    <xf numFmtId="39" fontId="4" fillId="26" borderId="35" xfId="42" applyNumberFormat="1" applyFont="1" applyFill="1" applyBorder="1" applyAlignment="1" applyProtection="1">
      <alignment horizontal="right"/>
    </xf>
    <xf numFmtId="39" fontId="4" fillId="26" borderId="14" xfId="42" applyNumberFormat="1" applyFont="1" applyFill="1" applyBorder="1" applyAlignment="1" applyProtection="1">
      <alignment horizontal="right"/>
    </xf>
    <xf numFmtId="39" fontId="4" fillId="26" borderId="28" xfId="42" applyNumberFormat="1" applyFont="1" applyFill="1" applyBorder="1" applyAlignment="1" applyProtection="1">
      <alignment horizontal="right"/>
    </xf>
    <xf numFmtId="39" fontId="4" fillId="26" borderId="3" xfId="42" applyNumberFormat="1" applyFont="1" applyFill="1" applyBorder="1" applyAlignment="1" applyProtection="1">
      <alignment horizontal="right"/>
    </xf>
    <xf numFmtId="2" fontId="5" fillId="29" borderId="12" xfId="1" applyNumberFormat="1" applyFont="1" applyFill="1" applyBorder="1" applyAlignment="1" applyProtection="1">
      <alignment horizontal="right"/>
    </xf>
    <xf numFmtId="170" fontId="54" fillId="3" borderId="18" xfId="0" applyNumberFormat="1" applyFont="1" applyFill="1" applyBorder="1" applyProtection="1"/>
    <xf numFmtId="0" fontId="46" fillId="0" borderId="10" xfId="0" applyFont="1" applyBorder="1" applyAlignment="1"/>
    <xf numFmtId="0" fontId="46" fillId="0" borderId="11" xfId="0" applyFont="1" applyBorder="1" applyAlignment="1"/>
    <xf numFmtId="0" fontId="50" fillId="0" borderId="6" xfId="0" applyFont="1" applyBorder="1" applyAlignment="1"/>
    <xf numFmtId="0" fontId="50" fillId="0" borderId="0" xfId="0" applyFont="1" applyBorder="1" applyAlignment="1"/>
    <xf numFmtId="0" fontId="4" fillId="0" borderId="15" xfId="5" applyFill="1" applyBorder="1" applyAlignment="1">
      <alignment vertical="top" wrapText="1"/>
    </xf>
    <xf numFmtId="0" fontId="4" fillId="0" borderId="35" xfId="5" applyFill="1" applyBorder="1" applyAlignment="1">
      <alignment vertical="top"/>
    </xf>
    <xf numFmtId="0" fontId="4" fillId="0" borderId="28" xfId="5" applyFill="1" applyBorder="1" applyAlignment="1">
      <alignment vertical="top"/>
    </xf>
    <xf numFmtId="0" fontId="4" fillId="0" borderId="14" xfId="5" applyFill="1" applyBorder="1" applyAlignment="1">
      <alignment vertical="top"/>
    </xf>
    <xf numFmtId="0" fontId="44" fillId="0" borderId="32" xfId="5" applyFont="1" applyFill="1" applyBorder="1" applyAlignment="1" applyProtection="1">
      <alignment horizontal="center" vertical="center"/>
    </xf>
    <xf numFmtId="0" fontId="44" fillId="0" borderId="29" xfId="5" applyFont="1" applyFill="1" applyBorder="1" applyAlignment="1" applyProtection="1">
      <alignment horizontal="center" vertical="center"/>
    </xf>
    <xf numFmtId="0" fontId="44" fillId="0" borderId="30" xfId="5" applyFont="1" applyFill="1" applyBorder="1" applyAlignment="1" applyProtection="1">
      <alignment horizontal="center" vertical="center"/>
    </xf>
    <xf numFmtId="0" fontId="5" fillId="0" borderId="34" xfId="5" applyFont="1" applyFill="1" applyBorder="1" applyAlignment="1" applyProtection="1">
      <alignment horizontal="center"/>
    </xf>
    <xf numFmtId="0" fontId="4" fillId="0" borderId="15" xfId="5" applyFill="1" applyBorder="1" applyAlignment="1" applyProtection="1">
      <alignment horizontal="left" vertical="top" wrapText="1"/>
    </xf>
    <xf numFmtId="0" fontId="4" fillId="0" borderId="35" xfId="5" applyFill="1" applyBorder="1" applyAlignment="1" applyProtection="1">
      <alignment horizontal="left" vertical="top"/>
    </xf>
    <xf numFmtId="0" fontId="4" fillId="0" borderId="14" xfId="5" applyFill="1" applyBorder="1" applyAlignment="1" applyProtection="1">
      <alignment horizontal="left" vertical="top"/>
    </xf>
    <xf numFmtId="0" fontId="4" fillId="0" borderId="15" xfId="5" applyFont="1" applyFill="1" applyBorder="1" applyAlignment="1" applyProtection="1">
      <alignment horizontal="left" vertical="top" wrapText="1"/>
    </xf>
    <xf numFmtId="0" fontId="4" fillId="0" borderId="35" xfId="5" applyFont="1" applyFill="1" applyBorder="1" applyAlignment="1" applyProtection="1">
      <alignment horizontal="left" vertical="top"/>
    </xf>
    <xf numFmtId="0" fontId="4" fillId="0" borderId="14" xfId="5" applyFont="1" applyFill="1" applyBorder="1" applyAlignment="1" applyProtection="1">
      <alignment horizontal="left" vertical="top"/>
    </xf>
    <xf numFmtId="0" fontId="58" fillId="0" borderId="32" xfId="5" applyFont="1" applyFill="1" applyBorder="1" applyAlignment="1" applyProtection="1">
      <alignment horizontal="center" vertical="center"/>
    </xf>
    <xf numFmtId="0" fontId="58" fillId="0" borderId="29" xfId="5" applyFont="1" applyFill="1" applyBorder="1" applyAlignment="1" applyProtection="1">
      <alignment horizontal="center" vertical="center"/>
    </xf>
    <xf numFmtId="0" fontId="58" fillId="0" borderId="30" xfId="5" applyFont="1" applyFill="1" applyBorder="1" applyAlignment="1" applyProtection="1">
      <alignment horizontal="center" vertical="center"/>
    </xf>
    <xf numFmtId="0" fontId="44" fillId="26" borderId="16" xfId="5" applyFont="1" applyFill="1" applyBorder="1" applyAlignment="1" applyProtection="1">
      <alignment horizontal="center" vertical="center"/>
    </xf>
    <xf numFmtId="0" fontId="44" fillId="26" borderId="17" xfId="5" applyFont="1" applyFill="1" applyBorder="1" applyAlignment="1" applyProtection="1">
      <alignment horizontal="center" vertical="center"/>
    </xf>
    <xf numFmtId="0" fontId="44" fillId="26" borderId="13" xfId="5" applyFont="1" applyFill="1" applyBorder="1" applyAlignment="1" applyProtection="1">
      <alignment horizontal="center" vertical="center"/>
    </xf>
    <xf numFmtId="0" fontId="4" fillId="26" borderId="15" xfId="5" applyFill="1" applyBorder="1" applyAlignment="1" applyProtection="1">
      <alignment horizontal="left" vertical="top" wrapText="1"/>
    </xf>
    <xf numFmtId="0" fontId="4" fillId="26" borderId="35" xfId="5" applyFill="1" applyBorder="1" applyAlignment="1" applyProtection="1">
      <alignment horizontal="left" vertical="top"/>
    </xf>
    <xf numFmtId="0" fontId="4" fillId="26" borderId="14" xfId="5" applyFill="1" applyBorder="1" applyAlignment="1" applyProtection="1">
      <alignment horizontal="left" vertical="top"/>
    </xf>
    <xf numFmtId="0" fontId="39" fillId="0" borderId="46" xfId="5" applyFont="1" applyFill="1" applyBorder="1" applyAlignment="1" applyProtection="1">
      <alignment horizontal="center" vertical="center"/>
    </xf>
    <xf numFmtId="0" fontId="39" fillId="0" borderId="53" xfId="5" applyFont="1" applyFill="1" applyBorder="1" applyAlignment="1" applyProtection="1">
      <alignment horizontal="center" vertical="center"/>
    </xf>
    <xf numFmtId="0" fontId="39" fillId="0" borderId="47" xfId="5" applyFont="1" applyFill="1" applyBorder="1" applyAlignment="1" applyProtection="1">
      <alignment horizontal="center" vertical="center"/>
    </xf>
    <xf numFmtId="0" fontId="4" fillId="0" borderId="15" xfId="0" applyFont="1" applyBorder="1" applyAlignment="1" applyProtection="1">
      <alignment horizontal="left" vertical="top" wrapText="1"/>
    </xf>
    <xf numFmtId="0" fontId="0" fillId="0" borderId="35" xfId="0" applyBorder="1" applyAlignment="1" applyProtection="1">
      <alignment horizontal="left" vertical="top"/>
    </xf>
    <xf numFmtId="0" fontId="0" fillId="0" borderId="14" xfId="0" applyBorder="1" applyAlignment="1" applyProtection="1">
      <alignment horizontal="left" vertical="top"/>
    </xf>
    <xf numFmtId="0" fontId="4" fillId="0" borderId="35" xfId="0" applyFont="1" applyBorder="1" applyAlignment="1" applyProtection="1">
      <alignment horizontal="left" vertical="top" wrapText="1"/>
    </xf>
    <xf numFmtId="0" fontId="4" fillId="0" borderId="28" xfId="0" applyFont="1" applyBorder="1" applyAlignment="1" applyProtection="1">
      <alignment horizontal="left" vertical="top" wrapText="1"/>
    </xf>
    <xf numFmtId="0" fontId="4" fillId="0" borderId="14" xfId="0" applyFont="1" applyBorder="1" applyAlignment="1" applyProtection="1">
      <alignment horizontal="left" vertical="top" wrapText="1"/>
    </xf>
    <xf numFmtId="0" fontId="44" fillId="0" borderId="16" xfId="5" applyFont="1" applyFill="1" applyBorder="1" applyAlignment="1" applyProtection="1">
      <alignment horizontal="center" vertical="center"/>
    </xf>
    <xf numFmtId="0" fontId="44" fillId="0" borderId="13" xfId="5" applyFont="1" applyFill="1" applyBorder="1" applyAlignment="1" applyProtection="1">
      <alignment horizontal="center" vertical="center"/>
    </xf>
    <xf numFmtId="0" fontId="4" fillId="26" borderId="15" xfId="0" applyFont="1" applyFill="1" applyBorder="1" applyAlignment="1" applyProtection="1">
      <alignment horizontal="left" vertical="top" wrapText="1"/>
    </xf>
    <xf numFmtId="0" fontId="0" fillId="26" borderId="35" xfId="0" applyFill="1" applyBorder="1" applyAlignment="1" applyProtection="1">
      <alignment horizontal="left" vertical="top"/>
    </xf>
    <xf numFmtId="0" fontId="5" fillId="26" borderId="34" xfId="5" applyFont="1" applyFill="1" applyBorder="1" applyAlignment="1" applyProtection="1">
      <alignment horizontal="center"/>
    </xf>
    <xf numFmtId="0" fontId="44" fillId="0" borderId="16" xfId="5" applyFont="1" applyFill="1" applyBorder="1" applyAlignment="1" applyProtection="1">
      <alignment horizontal="center" vertical="center" wrapText="1"/>
    </xf>
    <xf numFmtId="0" fontId="44" fillId="0" borderId="13" xfId="5" applyFont="1" applyFill="1" applyBorder="1" applyAlignment="1" applyProtection="1">
      <alignment horizontal="center" vertical="center" wrapText="1"/>
    </xf>
    <xf numFmtId="0" fontId="4" fillId="26" borderId="35" xfId="0" applyFont="1" applyFill="1" applyBorder="1" applyAlignment="1" applyProtection="1">
      <alignment horizontal="left" vertical="top" wrapText="1"/>
    </xf>
    <xf numFmtId="0" fontId="58" fillId="0" borderId="16" xfId="5" applyFont="1" applyFill="1" applyBorder="1" applyAlignment="1" applyProtection="1">
      <alignment horizontal="center" vertical="center" wrapText="1"/>
    </xf>
    <xf numFmtId="0" fontId="58" fillId="0" borderId="13" xfId="5" applyFont="1" applyFill="1" applyBorder="1" applyAlignment="1" applyProtection="1">
      <alignment horizontal="center" vertical="center" wrapText="1"/>
    </xf>
    <xf numFmtId="0" fontId="4" fillId="0" borderId="0" xfId="0" applyFont="1"/>
  </cellXfs>
  <cellStyles count="119">
    <cellStyle name="20% - Accent1 2" xfId="14"/>
    <cellStyle name="20% - Accent2 2" xfId="15"/>
    <cellStyle name="20% - Accent3 2" xfId="16"/>
    <cellStyle name="20% - Accent4 2" xfId="17"/>
    <cellStyle name="20% - Accent5 2" xfId="18"/>
    <cellStyle name="20% - Accent6 2" xfId="19"/>
    <cellStyle name="40% - Accent1 2" xfId="20"/>
    <cellStyle name="40% - Accent2 2" xfId="21"/>
    <cellStyle name="40% - Accent3 2" xfId="22"/>
    <cellStyle name="40% - Accent4 2" xfId="23"/>
    <cellStyle name="40% - Accent5 2" xfId="24"/>
    <cellStyle name="40% - Accent6 2" xfId="25"/>
    <cellStyle name="60% - Accent1 2" xfId="26"/>
    <cellStyle name="60% - Accent2 2" xfId="27"/>
    <cellStyle name="60% - Accent3 2" xfId="28"/>
    <cellStyle name="60% - Accent4 2" xfId="29"/>
    <cellStyle name="60% - Accent5 2" xfId="30"/>
    <cellStyle name="60% - Accent6 2" xfId="31"/>
    <cellStyle name="Accent1 2" xfId="32"/>
    <cellStyle name="Accent2 2" xfId="33"/>
    <cellStyle name="Accent3 2" xfId="34"/>
    <cellStyle name="Accent4 2" xfId="35"/>
    <cellStyle name="Accent5 2" xfId="36"/>
    <cellStyle name="Accent6 2" xfId="37"/>
    <cellStyle name="Bad 2" xfId="38"/>
    <cellStyle name="Bison" xfId="39"/>
    <cellStyle name="Calculation 2" xfId="40"/>
    <cellStyle name="Check Cell 2" xfId="41"/>
    <cellStyle name="Comma" xfId="117" builtinId="3"/>
    <cellStyle name="Comma 2" xfId="42"/>
    <cellStyle name="Comma 2 2" xfId="43"/>
    <cellStyle name="Comma 2 3" xfId="80"/>
    <cellStyle name="Comma 2 4" xfId="81"/>
    <cellStyle name="Comma 3" xfId="44"/>
    <cellStyle name="Comma 4" xfId="45"/>
    <cellStyle name="Comma 5" xfId="46"/>
    <cellStyle name="Comma 6" xfId="103"/>
    <cellStyle name="Comma0" xfId="47"/>
    <cellStyle name="Comma0 2" xfId="48"/>
    <cellStyle name="Currency" xfId="118" builtinId="4"/>
    <cellStyle name="Currency 2" xfId="6"/>
    <cellStyle name="Currency 2 2" xfId="49"/>
    <cellStyle name="Currency 2 3" xfId="11"/>
    <cellStyle name="Currency 3" xfId="50"/>
    <cellStyle name="Currency 4" xfId="51"/>
    <cellStyle name="Currency 5" xfId="52"/>
    <cellStyle name="Currency 6" xfId="99"/>
    <cellStyle name="Currency 7" xfId="108"/>
    <cellStyle name="Currency 8" xfId="104"/>
    <cellStyle name="Currency0" xfId="53"/>
    <cellStyle name="Currency0 2" xfId="54"/>
    <cellStyle name="Date" xfId="55"/>
    <cellStyle name="Date 2" xfId="56"/>
    <cellStyle name="Explanatory Text 2" xfId="57"/>
    <cellStyle name="Fixed" xfId="58"/>
    <cellStyle name="Fixed 2" xfId="59"/>
    <cellStyle name="Good 2" xfId="60"/>
    <cellStyle name="Heading 1 2" xfId="61"/>
    <cellStyle name="Heading 2 2" xfId="62"/>
    <cellStyle name="Heading 3 2" xfId="63"/>
    <cellStyle name="Heading 4 2" xfId="64"/>
    <cellStyle name="Hyperlink 2" xfId="65"/>
    <cellStyle name="Hyperlink 3" xfId="82"/>
    <cellStyle name="Hyperlink 4" xfId="83"/>
    <cellStyle name="Input 2" xfId="66"/>
    <cellStyle name="Linked Cell 2" xfId="67"/>
    <cellStyle name="Mike's" xfId="1"/>
    <cellStyle name="Mike's 2" xfId="84"/>
    <cellStyle name="mike's 3" xfId="9"/>
    <cellStyle name="mike's 4" xfId="100"/>
    <cellStyle name="mike's 5" xfId="114"/>
    <cellStyle name="mike's 6" xfId="115"/>
    <cellStyle name="mike's 7" xfId="113"/>
    <cellStyle name="Month" xfId="85"/>
    <cellStyle name="Neutral 2" xfId="68"/>
    <cellStyle name="Normal" xfId="0" builtinId="0"/>
    <cellStyle name="Normal 10" xfId="86"/>
    <cellStyle name="Normal 11" xfId="102"/>
    <cellStyle name="Normal 12" xfId="105"/>
    <cellStyle name="Normal 13" xfId="109"/>
    <cellStyle name="Normal 14" xfId="8"/>
    <cellStyle name="Normal 2" xfId="5"/>
    <cellStyle name="Normal 2 2" xfId="79"/>
    <cellStyle name="Normal 2 3" xfId="7"/>
    <cellStyle name="Normal 2 3 2" xfId="107"/>
    <cellStyle name="Normal 2 3 3" xfId="110"/>
    <cellStyle name="Normal 2 3 4" xfId="87"/>
    <cellStyle name="Normal 2 4" xfId="98"/>
    <cellStyle name="Normal 2 5" xfId="111"/>
    <cellStyle name="Normal 2 6" xfId="10"/>
    <cellStyle name="Normal 3" xfId="12"/>
    <cellStyle name="Normal 3 2" xfId="88"/>
    <cellStyle name="Normal 3 2 2" xfId="89"/>
    <cellStyle name="Normal 3 3" xfId="106"/>
    <cellStyle name="Normal 3 4" xfId="112"/>
    <cellStyle name="Normal 4" xfId="69"/>
    <cellStyle name="Normal 4 2" xfId="90"/>
    <cellStyle name="Normal 4 3" xfId="91"/>
    <cellStyle name="Normal 5" xfId="92"/>
    <cellStyle name="Normal 6" xfId="93"/>
    <cellStyle name="Normal 6 2" xfId="94"/>
    <cellStyle name="Normal 7" xfId="95"/>
    <cellStyle name="Normal 8" xfId="96"/>
    <cellStyle name="Normal 9" xfId="97"/>
    <cellStyle name="Normal_Black09" xfId="2"/>
    <cellStyle name="Normal_Brown09" xfId="3"/>
    <cellStyle name="Normal_DBrown09" xfId="4"/>
    <cellStyle name="Normal_Spec09" xfId="116"/>
    <cellStyle name="Note 2" xfId="70"/>
    <cellStyle name="Output 2" xfId="71"/>
    <cellStyle name="Percent 2" xfId="13"/>
    <cellStyle name="Percent 2 2" xfId="72"/>
    <cellStyle name="Percent 3" xfId="73"/>
    <cellStyle name="Percent 4" xfId="74"/>
    <cellStyle name="Percent 5" xfId="75"/>
    <cellStyle name="Percent 6" xfId="101"/>
    <cellStyle name="Title 2" xfId="76"/>
    <cellStyle name="Total 2" xfId="77"/>
    <cellStyle name="Warning Text 2" xfId="7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BDD40"/>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35.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6.png"/></Relationships>
</file>

<file path=xl/drawings/_rels/drawing28.xml.rels><?xml version="1.0" encoding="UTF-8" standalone="yes"?>
<Relationships xmlns="http://schemas.openxmlformats.org/package/2006/relationships"><Relationship Id="rId1" Type="http://schemas.openxmlformats.org/officeDocument/2006/relationships/image" Target="../media/image37.png"/></Relationships>
</file>

<file path=xl/drawings/_rels/drawing29.xml.rels><?xml version="1.0" encoding="UTF-8" standalone="yes"?>
<Relationships xmlns="http://schemas.openxmlformats.org/package/2006/relationships"><Relationship Id="rId1" Type="http://schemas.openxmlformats.org/officeDocument/2006/relationships/image" Target="../media/image3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tmp"/><Relationship Id="rId3" Type="http://schemas.openxmlformats.org/officeDocument/2006/relationships/image" Target="../media/image6.tmp"/><Relationship Id="rId7" Type="http://schemas.openxmlformats.org/officeDocument/2006/relationships/image" Target="../media/image10.tmp"/><Relationship Id="rId2" Type="http://schemas.openxmlformats.org/officeDocument/2006/relationships/image" Target="../media/image5.tmp"/><Relationship Id="rId1" Type="http://schemas.openxmlformats.org/officeDocument/2006/relationships/image" Target="../media/image4.tmp"/><Relationship Id="rId6" Type="http://schemas.openxmlformats.org/officeDocument/2006/relationships/image" Target="../media/image9.tmp"/><Relationship Id="rId5" Type="http://schemas.openxmlformats.org/officeDocument/2006/relationships/image" Target="../media/image8.tmp"/><Relationship Id="rId4" Type="http://schemas.openxmlformats.org/officeDocument/2006/relationships/image" Target="../media/image7.tmp"/><Relationship Id="rId9" Type="http://schemas.openxmlformats.org/officeDocument/2006/relationships/image" Target="../media/image12.tmp"/></Relationships>
</file>

<file path=xl/drawings/_rels/drawing30.xml.rels><?xml version="1.0" encoding="UTF-8" standalone="yes"?>
<Relationships xmlns="http://schemas.openxmlformats.org/package/2006/relationships"><Relationship Id="rId1" Type="http://schemas.openxmlformats.org/officeDocument/2006/relationships/image" Target="../media/image39.png"/></Relationships>
</file>

<file path=xl/drawings/_rels/drawing31.xml.rels><?xml version="1.0" encoding="UTF-8" standalone="yes"?>
<Relationships xmlns="http://schemas.openxmlformats.org/package/2006/relationships"><Relationship Id="rId1" Type="http://schemas.openxmlformats.org/officeDocument/2006/relationships/image" Target="../media/image40.png"/></Relationships>
</file>

<file path=xl/drawings/_rels/drawing32.xml.rels><?xml version="1.0" encoding="UTF-8" standalone="yes"?>
<Relationships xmlns="http://schemas.openxmlformats.org/package/2006/relationships"><Relationship Id="rId1" Type="http://schemas.openxmlformats.org/officeDocument/2006/relationships/image" Target="../media/image4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4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tmp"/></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7</xdr:col>
      <xdr:colOff>342900</xdr:colOff>
      <xdr:row>24</xdr:row>
      <xdr:rowOff>123337</xdr:rowOff>
    </xdr:from>
    <xdr:to>
      <xdr:col>10</xdr:col>
      <xdr:colOff>581026</xdr:colOff>
      <xdr:row>27</xdr:row>
      <xdr:rowOff>33387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10100" y="4371487"/>
          <a:ext cx="2066926" cy="4339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85725</xdr:colOff>
      <xdr:row>26</xdr:row>
      <xdr:rowOff>95250</xdr:rowOff>
    </xdr:from>
    <xdr:to>
      <xdr:col>5</xdr:col>
      <xdr:colOff>3228582</xdr:colOff>
      <xdr:row>32</xdr:row>
      <xdr:rowOff>142746</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0" y="4543425"/>
          <a:ext cx="3142857" cy="102857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57150</xdr:colOff>
      <xdr:row>28</xdr:row>
      <xdr:rowOff>9525</xdr:rowOff>
    </xdr:from>
    <xdr:to>
      <xdr:col>5</xdr:col>
      <xdr:colOff>3200007</xdr:colOff>
      <xdr:row>34</xdr:row>
      <xdr:rowOff>47499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305675" y="4791075"/>
          <a:ext cx="3142857" cy="100952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28575</xdr:colOff>
      <xdr:row>29</xdr:row>
      <xdr:rowOff>104775</xdr:rowOff>
    </xdr:from>
    <xdr:to>
      <xdr:col>5</xdr:col>
      <xdr:colOff>3180956</xdr:colOff>
      <xdr:row>35</xdr:row>
      <xdr:rowOff>152273</xdr:rowOff>
    </xdr:to>
    <xdr:pic>
      <xdr:nvPicPr>
        <xdr:cNvPr id="3" name="Picture 2"/>
        <xdr:cNvPicPr>
          <a:picLocks noChangeAspect="1"/>
        </xdr:cNvPicPr>
      </xdr:nvPicPr>
      <xdr:blipFill>
        <a:blip xmlns:r="http://schemas.openxmlformats.org/officeDocument/2006/relationships" r:embed="rId1"/>
        <a:stretch>
          <a:fillRect/>
        </a:stretch>
      </xdr:blipFill>
      <xdr:spPr>
        <a:xfrm>
          <a:off x="7277100" y="5057775"/>
          <a:ext cx="3152381" cy="101904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28575</xdr:colOff>
      <xdr:row>30</xdr:row>
      <xdr:rowOff>28575</xdr:rowOff>
    </xdr:from>
    <xdr:to>
      <xdr:col>5</xdr:col>
      <xdr:colOff>3180956</xdr:colOff>
      <xdr:row>36</xdr:row>
      <xdr:rowOff>76073</xdr:rowOff>
    </xdr:to>
    <xdr:pic>
      <xdr:nvPicPr>
        <xdr:cNvPr id="2" name="Picture 1"/>
        <xdr:cNvPicPr>
          <a:picLocks noChangeAspect="1"/>
        </xdr:cNvPicPr>
      </xdr:nvPicPr>
      <xdr:blipFill>
        <a:blip xmlns:r="http://schemas.openxmlformats.org/officeDocument/2006/relationships" r:embed="rId1"/>
        <a:stretch>
          <a:fillRect/>
        </a:stretch>
      </xdr:blipFill>
      <xdr:spPr>
        <a:xfrm>
          <a:off x="7277100" y="5133975"/>
          <a:ext cx="3152381" cy="101904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47625</xdr:colOff>
      <xdr:row>35</xdr:row>
      <xdr:rowOff>123825</xdr:rowOff>
    </xdr:from>
    <xdr:to>
      <xdr:col>5</xdr:col>
      <xdr:colOff>3190482</xdr:colOff>
      <xdr:row>41</xdr:row>
      <xdr:rowOff>133221</xdr:rowOff>
    </xdr:to>
    <xdr:pic>
      <xdr:nvPicPr>
        <xdr:cNvPr id="3" name="Picture 2"/>
        <xdr:cNvPicPr>
          <a:picLocks noChangeAspect="1"/>
        </xdr:cNvPicPr>
      </xdr:nvPicPr>
      <xdr:blipFill>
        <a:blip xmlns:r="http://schemas.openxmlformats.org/officeDocument/2006/relationships" r:embed="rId1"/>
        <a:stretch>
          <a:fillRect/>
        </a:stretch>
      </xdr:blipFill>
      <xdr:spPr>
        <a:xfrm>
          <a:off x="7296150" y="6038850"/>
          <a:ext cx="3142857" cy="10285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95250</xdr:colOff>
      <xdr:row>32</xdr:row>
      <xdr:rowOff>9525</xdr:rowOff>
    </xdr:from>
    <xdr:to>
      <xdr:col>5</xdr:col>
      <xdr:colOff>3228583</xdr:colOff>
      <xdr:row>38</xdr:row>
      <xdr:rowOff>18925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7343775" y="5438775"/>
          <a:ext cx="3133333" cy="1000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76200</xdr:colOff>
      <xdr:row>31</xdr:row>
      <xdr:rowOff>142875</xdr:rowOff>
    </xdr:from>
    <xdr:to>
      <xdr:col>5</xdr:col>
      <xdr:colOff>3228581</xdr:colOff>
      <xdr:row>37</xdr:row>
      <xdr:rowOff>171324</xdr:rowOff>
    </xdr:to>
    <xdr:pic>
      <xdr:nvPicPr>
        <xdr:cNvPr id="3" name="Picture 2"/>
        <xdr:cNvPicPr>
          <a:picLocks noChangeAspect="1"/>
        </xdr:cNvPicPr>
      </xdr:nvPicPr>
      <xdr:blipFill>
        <a:blip xmlns:r="http://schemas.openxmlformats.org/officeDocument/2006/relationships" r:embed="rId1"/>
        <a:stretch>
          <a:fillRect/>
        </a:stretch>
      </xdr:blipFill>
      <xdr:spPr>
        <a:xfrm>
          <a:off x="7324725" y="5410200"/>
          <a:ext cx="3152381" cy="100952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85725</xdr:colOff>
      <xdr:row>35</xdr:row>
      <xdr:rowOff>104775</xdr:rowOff>
    </xdr:from>
    <xdr:to>
      <xdr:col>5</xdr:col>
      <xdr:colOff>3238106</xdr:colOff>
      <xdr:row>41</xdr:row>
      <xdr:rowOff>95124</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0" y="6019800"/>
          <a:ext cx="3152381" cy="100952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38100</xdr:colOff>
      <xdr:row>41</xdr:row>
      <xdr:rowOff>85725</xdr:rowOff>
    </xdr:from>
    <xdr:to>
      <xdr:col>4</xdr:col>
      <xdr:colOff>3190481</xdr:colOff>
      <xdr:row>47</xdr:row>
      <xdr:rowOff>123696</xdr:rowOff>
    </xdr:to>
    <xdr:pic>
      <xdr:nvPicPr>
        <xdr:cNvPr id="2" name="Picture 1"/>
        <xdr:cNvPicPr>
          <a:picLocks noChangeAspect="1"/>
        </xdr:cNvPicPr>
      </xdr:nvPicPr>
      <xdr:blipFill>
        <a:blip xmlns:r="http://schemas.openxmlformats.org/officeDocument/2006/relationships" r:embed="rId1"/>
        <a:stretch>
          <a:fillRect/>
        </a:stretch>
      </xdr:blipFill>
      <xdr:spPr>
        <a:xfrm>
          <a:off x="6362700" y="7019925"/>
          <a:ext cx="3152381" cy="10285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76200</xdr:colOff>
      <xdr:row>40</xdr:row>
      <xdr:rowOff>85725</xdr:rowOff>
    </xdr:from>
    <xdr:to>
      <xdr:col>5</xdr:col>
      <xdr:colOff>3219057</xdr:colOff>
      <xdr:row>46</xdr:row>
      <xdr:rowOff>104648</xdr:rowOff>
    </xdr:to>
    <xdr:pic>
      <xdr:nvPicPr>
        <xdr:cNvPr id="2" name="Picture 1"/>
        <xdr:cNvPicPr>
          <a:picLocks noChangeAspect="1"/>
        </xdr:cNvPicPr>
      </xdr:nvPicPr>
      <xdr:blipFill>
        <a:blip xmlns:r="http://schemas.openxmlformats.org/officeDocument/2006/relationships" r:embed="rId1"/>
        <a:stretch>
          <a:fillRect/>
        </a:stretch>
      </xdr:blipFill>
      <xdr:spPr>
        <a:xfrm>
          <a:off x="7324725" y="6848475"/>
          <a:ext cx="3142857" cy="1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246400</xdr:colOff>
      <xdr:row>34</xdr:row>
      <xdr:rowOff>123121</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0000000" cy="5628571"/>
        </a:xfrm>
        <a:prstGeom prst="rect">
          <a:avLst/>
        </a:prstGeom>
      </xdr:spPr>
    </xdr:pic>
    <xdr:clientData/>
  </xdr:twoCellAnchor>
  <xdr:twoCellAnchor editAs="oneCell">
    <xdr:from>
      <xdr:col>0</xdr:col>
      <xdr:colOff>47625</xdr:colOff>
      <xdr:row>34</xdr:row>
      <xdr:rowOff>104775</xdr:rowOff>
    </xdr:from>
    <xdr:to>
      <xdr:col>14</xdr:col>
      <xdr:colOff>439169</xdr:colOff>
      <xdr:row>86</xdr:row>
      <xdr:rowOff>98810</xdr:rowOff>
    </xdr:to>
    <xdr:pic>
      <xdr:nvPicPr>
        <xdr:cNvPr id="4" name="Picture 3"/>
        <xdr:cNvPicPr>
          <a:picLocks noChangeAspect="1"/>
        </xdr:cNvPicPr>
      </xdr:nvPicPr>
      <xdr:blipFill>
        <a:blip xmlns:r="http://schemas.openxmlformats.org/officeDocument/2006/relationships" r:embed="rId2"/>
        <a:stretch>
          <a:fillRect/>
        </a:stretch>
      </xdr:blipFill>
      <xdr:spPr>
        <a:xfrm>
          <a:off x="47625" y="5610225"/>
          <a:ext cx="8925944" cy="841413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123825</xdr:colOff>
      <xdr:row>41</xdr:row>
      <xdr:rowOff>19050</xdr:rowOff>
    </xdr:from>
    <xdr:to>
      <xdr:col>5</xdr:col>
      <xdr:colOff>3266682</xdr:colOff>
      <xdr:row>47</xdr:row>
      <xdr:rowOff>28450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7372350" y="6953250"/>
          <a:ext cx="3142857" cy="100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19050</xdr:colOff>
      <xdr:row>24</xdr:row>
      <xdr:rowOff>28575</xdr:rowOff>
    </xdr:from>
    <xdr:to>
      <xdr:col>3</xdr:col>
      <xdr:colOff>3161907</xdr:colOff>
      <xdr:row>30</xdr:row>
      <xdr:rowOff>57023</xdr:rowOff>
    </xdr:to>
    <xdr:pic>
      <xdr:nvPicPr>
        <xdr:cNvPr id="2" name="Picture 1"/>
        <xdr:cNvPicPr>
          <a:picLocks noChangeAspect="1"/>
        </xdr:cNvPicPr>
      </xdr:nvPicPr>
      <xdr:blipFill>
        <a:blip xmlns:r="http://schemas.openxmlformats.org/officeDocument/2006/relationships" r:embed="rId1"/>
        <a:stretch>
          <a:fillRect/>
        </a:stretch>
      </xdr:blipFill>
      <xdr:spPr>
        <a:xfrm>
          <a:off x="5067300" y="4038600"/>
          <a:ext cx="3142857" cy="101904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19050</xdr:colOff>
      <xdr:row>28</xdr:row>
      <xdr:rowOff>152400</xdr:rowOff>
    </xdr:from>
    <xdr:to>
      <xdr:col>3</xdr:col>
      <xdr:colOff>3171431</xdr:colOff>
      <xdr:row>35</xdr:row>
      <xdr:rowOff>28449</xdr:rowOff>
    </xdr:to>
    <xdr:pic>
      <xdr:nvPicPr>
        <xdr:cNvPr id="2" name="Picture 1"/>
        <xdr:cNvPicPr>
          <a:picLocks noChangeAspect="1"/>
        </xdr:cNvPicPr>
      </xdr:nvPicPr>
      <xdr:blipFill>
        <a:blip xmlns:r="http://schemas.openxmlformats.org/officeDocument/2006/relationships" r:embed="rId1"/>
        <a:stretch>
          <a:fillRect/>
        </a:stretch>
      </xdr:blipFill>
      <xdr:spPr>
        <a:xfrm>
          <a:off x="5067300" y="4829175"/>
          <a:ext cx="3152381" cy="100952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9525</xdr:colOff>
      <xdr:row>37</xdr:row>
      <xdr:rowOff>104775</xdr:rowOff>
    </xdr:from>
    <xdr:to>
      <xdr:col>3</xdr:col>
      <xdr:colOff>3152382</xdr:colOff>
      <xdr:row>43</xdr:row>
      <xdr:rowOff>123696</xdr:rowOff>
    </xdr:to>
    <xdr:pic>
      <xdr:nvPicPr>
        <xdr:cNvPr id="3" name="Picture 2"/>
        <xdr:cNvPicPr>
          <a:picLocks noChangeAspect="1"/>
        </xdr:cNvPicPr>
      </xdr:nvPicPr>
      <xdr:blipFill>
        <a:blip xmlns:r="http://schemas.openxmlformats.org/officeDocument/2006/relationships" r:embed="rId1"/>
        <a:stretch>
          <a:fillRect/>
        </a:stretch>
      </xdr:blipFill>
      <xdr:spPr>
        <a:xfrm>
          <a:off x="5057775" y="6248400"/>
          <a:ext cx="3142857" cy="10285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85725</xdr:colOff>
      <xdr:row>24</xdr:row>
      <xdr:rowOff>114300</xdr:rowOff>
    </xdr:from>
    <xdr:to>
      <xdr:col>3</xdr:col>
      <xdr:colOff>3238106</xdr:colOff>
      <xdr:row>30</xdr:row>
      <xdr:rowOff>152271</xdr:rowOff>
    </xdr:to>
    <xdr:pic>
      <xdr:nvPicPr>
        <xdr:cNvPr id="2" name="Picture 1"/>
        <xdr:cNvPicPr>
          <a:picLocks noChangeAspect="1"/>
        </xdr:cNvPicPr>
      </xdr:nvPicPr>
      <xdr:blipFill>
        <a:blip xmlns:r="http://schemas.openxmlformats.org/officeDocument/2006/relationships" r:embed="rId1"/>
        <a:stretch>
          <a:fillRect/>
        </a:stretch>
      </xdr:blipFill>
      <xdr:spPr>
        <a:xfrm>
          <a:off x="5486400" y="4162425"/>
          <a:ext cx="3152381" cy="10285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76200</xdr:colOff>
      <xdr:row>24</xdr:row>
      <xdr:rowOff>76200</xdr:rowOff>
    </xdr:from>
    <xdr:to>
      <xdr:col>3</xdr:col>
      <xdr:colOff>3238105</xdr:colOff>
      <xdr:row>30</xdr:row>
      <xdr:rowOff>114171</xdr:rowOff>
    </xdr:to>
    <xdr:pic>
      <xdr:nvPicPr>
        <xdr:cNvPr id="2" name="Picture 1"/>
        <xdr:cNvPicPr>
          <a:picLocks noChangeAspect="1"/>
        </xdr:cNvPicPr>
      </xdr:nvPicPr>
      <xdr:blipFill>
        <a:blip xmlns:r="http://schemas.openxmlformats.org/officeDocument/2006/relationships" r:embed="rId1"/>
        <a:stretch>
          <a:fillRect/>
        </a:stretch>
      </xdr:blipFill>
      <xdr:spPr>
        <a:xfrm>
          <a:off x="5638800" y="4133850"/>
          <a:ext cx="3161905" cy="10285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76200</xdr:colOff>
      <xdr:row>24</xdr:row>
      <xdr:rowOff>66675</xdr:rowOff>
    </xdr:from>
    <xdr:to>
      <xdr:col>3</xdr:col>
      <xdr:colOff>3219057</xdr:colOff>
      <xdr:row>30</xdr:row>
      <xdr:rowOff>95123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38800" y="4086225"/>
          <a:ext cx="3142857" cy="1019048"/>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28575</xdr:colOff>
      <xdr:row>26</xdr:row>
      <xdr:rowOff>47625</xdr:rowOff>
    </xdr:from>
    <xdr:to>
      <xdr:col>3</xdr:col>
      <xdr:colOff>3180956</xdr:colOff>
      <xdr:row>32</xdr:row>
      <xdr:rowOff>85598</xdr:rowOff>
    </xdr:to>
    <xdr:pic>
      <xdr:nvPicPr>
        <xdr:cNvPr id="2" name="Picture 1"/>
        <xdr:cNvPicPr>
          <a:picLocks noChangeAspect="1"/>
        </xdr:cNvPicPr>
      </xdr:nvPicPr>
      <xdr:blipFill>
        <a:blip xmlns:r="http://schemas.openxmlformats.org/officeDocument/2006/relationships" r:embed="rId1"/>
        <a:stretch>
          <a:fillRect/>
        </a:stretch>
      </xdr:blipFill>
      <xdr:spPr>
        <a:xfrm>
          <a:off x="5076825" y="4352925"/>
          <a:ext cx="3152381" cy="1019048"/>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28575</xdr:colOff>
      <xdr:row>19</xdr:row>
      <xdr:rowOff>57150</xdr:rowOff>
    </xdr:from>
    <xdr:to>
      <xdr:col>3</xdr:col>
      <xdr:colOff>3171432</xdr:colOff>
      <xdr:row>25</xdr:row>
      <xdr:rowOff>85600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76825" y="3257550"/>
          <a:ext cx="3142857" cy="100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3</xdr:col>
      <xdr:colOff>57150</xdr:colOff>
      <xdr:row>22</xdr:row>
      <xdr:rowOff>123825</xdr:rowOff>
    </xdr:from>
    <xdr:to>
      <xdr:col>3</xdr:col>
      <xdr:colOff>3200007</xdr:colOff>
      <xdr:row>28</xdr:row>
      <xdr:rowOff>152273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9750" y="3848100"/>
          <a:ext cx="3142857" cy="1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505926</xdr:colOff>
      <xdr:row>1</xdr:row>
      <xdr:rowOff>95250</xdr:rowOff>
    </xdr:to>
    <xdr:pic>
      <xdr:nvPicPr>
        <xdr:cNvPr id="2" name="Picture 1" descr="Screen Clippi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91819"/>
        <a:stretch/>
      </xdr:blipFill>
      <xdr:spPr>
        <a:xfrm>
          <a:off x="0" y="0"/>
          <a:ext cx="7887801" cy="428625"/>
        </a:xfrm>
        <a:prstGeom prst="rect">
          <a:avLst/>
        </a:prstGeom>
      </xdr:spPr>
    </xdr:pic>
    <xdr:clientData/>
  </xdr:twoCellAnchor>
  <xdr:twoCellAnchor editAs="oneCell">
    <xdr:from>
      <xdr:col>0</xdr:col>
      <xdr:colOff>0</xdr:colOff>
      <xdr:row>31</xdr:row>
      <xdr:rowOff>38100</xdr:rowOff>
    </xdr:from>
    <xdr:to>
      <xdr:col>7</xdr:col>
      <xdr:colOff>114300</xdr:colOff>
      <xdr:row>65</xdr:row>
      <xdr:rowOff>38868</xdr:rowOff>
    </xdr:to>
    <xdr:pic>
      <xdr:nvPicPr>
        <xdr:cNvPr id="6" name="Picture 5" descr="Screen Clippin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678" r="50414"/>
        <a:stretch/>
      </xdr:blipFill>
      <xdr:spPr>
        <a:xfrm>
          <a:off x="0" y="5257800"/>
          <a:ext cx="3838575" cy="5506218"/>
        </a:xfrm>
        <a:prstGeom prst="rect">
          <a:avLst/>
        </a:prstGeom>
      </xdr:spPr>
    </xdr:pic>
    <xdr:clientData/>
  </xdr:twoCellAnchor>
  <xdr:twoCellAnchor editAs="oneCell">
    <xdr:from>
      <xdr:col>0</xdr:col>
      <xdr:colOff>0</xdr:colOff>
      <xdr:row>125</xdr:row>
      <xdr:rowOff>95250</xdr:rowOff>
    </xdr:from>
    <xdr:to>
      <xdr:col>6</xdr:col>
      <xdr:colOff>381534</xdr:colOff>
      <xdr:row>131</xdr:row>
      <xdr:rowOff>143017</xdr:rowOff>
    </xdr:to>
    <xdr:pic>
      <xdr:nvPicPr>
        <xdr:cNvPr id="7" name="Picture 6" descr="Screen Clipping"/>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8705"/>
        <a:stretch/>
      </xdr:blipFill>
      <xdr:spPr>
        <a:xfrm>
          <a:off x="0" y="20535900"/>
          <a:ext cx="3496209" cy="1019317"/>
        </a:xfrm>
        <a:prstGeom prst="rect">
          <a:avLst/>
        </a:prstGeom>
      </xdr:spPr>
    </xdr:pic>
    <xdr:clientData/>
  </xdr:twoCellAnchor>
  <xdr:twoCellAnchor editAs="oneCell">
    <xdr:from>
      <xdr:col>9</xdr:col>
      <xdr:colOff>476250</xdr:colOff>
      <xdr:row>2</xdr:row>
      <xdr:rowOff>9525</xdr:rowOff>
    </xdr:from>
    <xdr:to>
      <xdr:col>16</xdr:col>
      <xdr:colOff>191081</xdr:colOff>
      <xdr:row>46</xdr:row>
      <xdr:rowOff>134366</xdr:rowOff>
    </xdr:to>
    <xdr:pic>
      <xdr:nvPicPr>
        <xdr:cNvPr id="8" name="Picture 7" descr="Screen Clipping"/>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348"/>
        <a:stretch/>
      </xdr:blipFill>
      <xdr:spPr>
        <a:xfrm>
          <a:off x="5419725" y="504825"/>
          <a:ext cx="3982031" cy="7278116"/>
        </a:xfrm>
        <a:prstGeom prst="rect">
          <a:avLst/>
        </a:prstGeom>
      </xdr:spPr>
    </xdr:pic>
    <xdr:clientData/>
  </xdr:twoCellAnchor>
  <xdr:twoCellAnchor editAs="oneCell">
    <xdr:from>
      <xdr:col>0</xdr:col>
      <xdr:colOff>28575</xdr:colOff>
      <xdr:row>2</xdr:row>
      <xdr:rowOff>0</xdr:rowOff>
    </xdr:from>
    <xdr:to>
      <xdr:col>7</xdr:col>
      <xdr:colOff>210116</xdr:colOff>
      <xdr:row>31</xdr:row>
      <xdr:rowOff>124502</xdr:rowOff>
    </xdr:to>
    <xdr:pic>
      <xdr:nvPicPr>
        <xdr:cNvPr id="9" name="Picture 8" descr="Screen Clipping"/>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755"/>
        <a:stretch/>
      </xdr:blipFill>
      <xdr:spPr>
        <a:xfrm>
          <a:off x="28575" y="495300"/>
          <a:ext cx="3905816" cy="4848902"/>
        </a:xfrm>
        <a:prstGeom prst="rect">
          <a:avLst/>
        </a:prstGeom>
      </xdr:spPr>
    </xdr:pic>
    <xdr:clientData/>
  </xdr:twoCellAnchor>
  <xdr:twoCellAnchor editAs="oneCell">
    <xdr:from>
      <xdr:col>0</xdr:col>
      <xdr:colOff>0</xdr:colOff>
      <xdr:row>66</xdr:row>
      <xdr:rowOff>0</xdr:rowOff>
    </xdr:from>
    <xdr:to>
      <xdr:col>7</xdr:col>
      <xdr:colOff>343468</xdr:colOff>
      <xdr:row>110</xdr:row>
      <xdr:rowOff>20047</xdr:rowOff>
    </xdr:to>
    <xdr:pic>
      <xdr:nvPicPr>
        <xdr:cNvPr id="10" name="Picture 9"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10887075"/>
          <a:ext cx="4067743" cy="7144747"/>
        </a:xfrm>
        <a:prstGeom prst="rect">
          <a:avLst/>
        </a:prstGeom>
      </xdr:spPr>
    </xdr:pic>
    <xdr:clientData/>
  </xdr:twoCellAnchor>
  <xdr:twoCellAnchor editAs="oneCell">
    <xdr:from>
      <xdr:col>0</xdr:col>
      <xdr:colOff>0</xdr:colOff>
      <xdr:row>109</xdr:row>
      <xdr:rowOff>152400</xdr:rowOff>
    </xdr:from>
    <xdr:to>
      <xdr:col>7</xdr:col>
      <xdr:colOff>257743</xdr:colOff>
      <xdr:row>125</xdr:row>
      <xdr:rowOff>19050</xdr:rowOff>
    </xdr:to>
    <xdr:pic>
      <xdr:nvPicPr>
        <xdr:cNvPr id="11" name="Picture 10" descr="Screen Clipping"/>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107" b="9803"/>
        <a:stretch/>
      </xdr:blipFill>
      <xdr:spPr>
        <a:xfrm>
          <a:off x="0" y="18002250"/>
          <a:ext cx="3982018" cy="2457450"/>
        </a:xfrm>
        <a:prstGeom prst="rect">
          <a:avLst/>
        </a:prstGeom>
      </xdr:spPr>
    </xdr:pic>
    <xdr:clientData/>
  </xdr:twoCellAnchor>
  <xdr:twoCellAnchor editAs="oneCell">
    <xdr:from>
      <xdr:col>9</xdr:col>
      <xdr:colOff>390525</xdr:colOff>
      <xdr:row>47</xdr:row>
      <xdr:rowOff>9525</xdr:rowOff>
    </xdr:from>
    <xdr:to>
      <xdr:col>15</xdr:col>
      <xdr:colOff>429141</xdr:colOff>
      <xdr:row>59</xdr:row>
      <xdr:rowOff>270</xdr:rowOff>
    </xdr:to>
    <xdr:pic>
      <xdr:nvPicPr>
        <xdr:cNvPr id="12" name="Picture 11"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334000" y="7820025"/>
          <a:ext cx="3696216" cy="1933845"/>
        </a:xfrm>
        <a:prstGeom prst="rect">
          <a:avLst/>
        </a:prstGeom>
      </xdr:spPr>
    </xdr:pic>
    <xdr:clientData/>
  </xdr:twoCellAnchor>
  <xdr:twoCellAnchor editAs="oneCell">
    <xdr:from>
      <xdr:col>9</xdr:col>
      <xdr:colOff>314325</xdr:colOff>
      <xdr:row>58</xdr:row>
      <xdr:rowOff>28575</xdr:rowOff>
    </xdr:from>
    <xdr:to>
      <xdr:col>16</xdr:col>
      <xdr:colOff>286342</xdr:colOff>
      <xdr:row>77</xdr:row>
      <xdr:rowOff>57583</xdr:rowOff>
    </xdr:to>
    <xdr:pic>
      <xdr:nvPicPr>
        <xdr:cNvPr id="13" name="Picture 12"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257800" y="9620250"/>
          <a:ext cx="4239217" cy="3105583"/>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3</xdr:col>
      <xdr:colOff>9525</xdr:colOff>
      <xdr:row>24</xdr:row>
      <xdr:rowOff>57150</xdr:rowOff>
    </xdr:from>
    <xdr:to>
      <xdr:col>3</xdr:col>
      <xdr:colOff>3161906</xdr:colOff>
      <xdr:row>30</xdr:row>
      <xdr:rowOff>95121</xdr:rowOff>
    </xdr:to>
    <xdr:pic>
      <xdr:nvPicPr>
        <xdr:cNvPr id="2" name="Picture 1"/>
        <xdr:cNvPicPr>
          <a:picLocks noChangeAspect="1"/>
        </xdr:cNvPicPr>
      </xdr:nvPicPr>
      <xdr:blipFill>
        <a:blip xmlns:r="http://schemas.openxmlformats.org/officeDocument/2006/relationships" r:embed="rId1"/>
        <a:stretch>
          <a:fillRect/>
        </a:stretch>
      </xdr:blipFill>
      <xdr:spPr>
        <a:xfrm>
          <a:off x="5572125" y="4105275"/>
          <a:ext cx="3152381" cy="10285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3</xdr:col>
      <xdr:colOff>47625</xdr:colOff>
      <xdr:row>23</xdr:row>
      <xdr:rowOff>104775</xdr:rowOff>
    </xdr:from>
    <xdr:to>
      <xdr:col>3</xdr:col>
      <xdr:colOff>3200006</xdr:colOff>
      <xdr:row>29</xdr:row>
      <xdr:rowOff>152270</xdr:rowOff>
    </xdr:to>
    <xdr:pic>
      <xdr:nvPicPr>
        <xdr:cNvPr id="2" name="Picture 1"/>
        <xdr:cNvPicPr>
          <a:picLocks noChangeAspect="1"/>
        </xdr:cNvPicPr>
      </xdr:nvPicPr>
      <xdr:blipFill>
        <a:blip xmlns:r="http://schemas.openxmlformats.org/officeDocument/2006/relationships" r:embed="rId1"/>
        <a:stretch>
          <a:fillRect/>
        </a:stretch>
      </xdr:blipFill>
      <xdr:spPr>
        <a:xfrm>
          <a:off x="5448300" y="3990975"/>
          <a:ext cx="3152381" cy="103809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3</xdr:col>
      <xdr:colOff>38100</xdr:colOff>
      <xdr:row>25</xdr:row>
      <xdr:rowOff>104775</xdr:rowOff>
    </xdr:from>
    <xdr:to>
      <xdr:col>3</xdr:col>
      <xdr:colOff>3209529</xdr:colOff>
      <xdr:row>31</xdr:row>
      <xdr:rowOff>133221</xdr:rowOff>
    </xdr:to>
    <xdr:pic>
      <xdr:nvPicPr>
        <xdr:cNvPr id="2" name="Picture 1"/>
        <xdr:cNvPicPr>
          <a:picLocks noChangeAspect="1"/>
        </xdr:cNvPicPr>
      </xdr:nvPicPr>
      <xdr:blipFill>
        <a:blip xmlns:r="http://schemas.openxmlformats.org/officeDocument/2006/relationships" r:embed="rId1"/>
        <a:stretch>
          <a:fillRect/>
        </a:stretch>
      </xdr:blipFill>
      <xdr:spPr>
        <a:xfrm>
          <a:off x="5086350" y="4286250"/>
          <a:ext cx="3171429" cy="10285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3</xdr:col>
      <xdr:colOff>123825</xdr:colOff>
      <xdr:row>25</xdr:row>
      <xdr:rowOff>123825</xdr:rowOff>
    </xdr:from>
    <xdr:to>
      <xdr:col>3</xdr:col>
      <xdr:colOff>3266682</xdr:colOff>
      <xdr:row>32</xdr:row>
      <xdr:rowOff>9395</xdr:rowOff>
    </xdr:to>
    <xdr:pic>
      <xdr:nvPicPr>
        <xdr:cNvPr id="3" name="Picture 2"/>
        <xdr:cNvPicPr>
          <a:picLocks noChangeAspect="1"/>
        </xdr:cNvPicPr>
      </xdr:nvPicPr>
      <xdr:blipFill>
        <a:blip xmlns:r="http://schemas.openxmlformats.org/officeDocument/2006/relationships" r:embed="rId1"/>
        <a:stretch>
          <a:fillRect/>
        </a:stretch>
      </xdr:blipFill>
      <xdr:spPr>
        <a:xfrm>
          <a:off x="5172075" y="4295775"/>
          <a:ext cx="3142857" cy="103809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3</xdr:col>
      <xdr:colOff>38100</xdr:colOff>
      <xdr:row>29</xdr:row>
      <xdr:rowOff>114300</xdr:rowOff>
    </xdr:from>
    <xdr:to>
      <xdr:col>3</xdr:col>
      <xdr:colOff>3190481</xdr:colOff>
      <xdr:row>35</xdr:row>
      <xdr:rowOff>161798</xdr:rowOff>
    </xdr:to>
    <xdr:pic>
      <xdr:nvPicPr>
        <xdr:cNvPr id="2" name="Picture 1"/>
        <xdr:cNvPicPr>
          <a:picLocks noChangeAspect="1"/>
        </xdr:cNvPicPr>
      </xdr:nvPicPr>
      <xdr:blipFill>
        <a:blip xmlns:r="http://schemas.openxmlformats.org/officeDocument/2006/relationships" r:embed="rId1"/>
        <a:stretch>
          <a:fillRect/>
        </a:stretch>
      </xdr:blipFill>
      <xdr:spPr>
        <a:xfrm>
          <a:off x="5086350" y="4972050"/>
          <a:ext cx="3152381" cy="101904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44824</xdr:rowOff>
    </xdr:from>
    <xdr:to>
      <xdr:col>8</xdr:col>
      <xdr:colOff>773207</xdr:colOff>
      <xdr:row>16</xdr:row>
      <xdr:rowOff>224118</xdr:rowOff>
    </xdr:to>
    <xdr:pic>
      <xdr:nvPicPr>
        <xdr:cNvPr id="3" name="Picture 2"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44824"/>
          <a:ext cx="10006854" cy="34402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161925</xdr:colOff>
      <xdr:row>36</xdr:row>
      <xdr:rowOff>95250</xdr:rowOff>
    </xdr:from>
    <xdr:to>
      <xdr:col>5</xdr:col>
      <xdr:colOff>3285734</xdr:colOff>
      <xdr:row>42</xdr:row>
      <xdr:rowOff>85599</xdr:rowOff>
    </xdr:to>
    <xdr:pic>
      <xdr:nvPicPr>
        <xdr:cNvPr id="3" name="Picture 2"/>
        <xdr:cNvPicPr>
          <a:picLocks noChangeAspect="1"/>
        </xdr:cNvPicPr>
      </xdr:nvPicPr>
      <xdr:blipFill>
        <a:blip xmlns:r="http://schemas.openxmlformats.org/officeDocument/2006/relationships" r:embed="rId1"/>
        <a:stretch>
          <a:fillRect/>
        </a:stretch>
      </xdr:blipFill>
      <xdr:spPr>
        <a:xfrm>
          <a:off x="7410450" y="6181725"/>
          <a:ext cx="3123809" cy="100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66675</xdr:colOff>
      <xdr:row>39</xdr:row>
      <xdr:rowOff>152400</xdr:rowOff>
    </xdr:from>
    <xdr:to>
      <xdr:col>5</xdr:col>
      <xdr:colOff>3190484</xdr:colOff>
      <xdr:row>45</xdr:row>
      <xdr:rowOff>142750</xdr:rowOff>
    </xdr:to>
    <xdr:pic>
      <xdr:nvPicPr>
        <xdr:cNvPr id="3" name="Picture 2"/>
        <xdr:cNvPicPr>
          <a:picLocks noChangeAspect="1"/>
        </xdr:cNvPicPr>
      </xdr:nvPicPr>
      <xdr:blipFill>
        <a:blip xmlns:r="http://schemas.openxmlformats.org/officeDocument/2006/relationships" r:embed="rId1"/>
        <a:stretch>
          <a:fillRect/>
        </a:stretch>
      </xdr:blipFill>
      <xdr:spPr>
        <a:xfrm>
          <a:off x="7315200" y="6743700"/>
          <a:ext cx="3123809" cy="100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190499</xdr:colOff>
      <xdr:row>30</xdr:row>
      <xdr:rowOff>56029</xdr:rowOff>
    </xdr:from>
    <xdr:to>
      <xdr:col>5</xdr:col>
      <xdr:colOff>3599951</xdr:colOff>
      <xdr:row>37</xdr:row>
      <xdr:rowOff>67235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29499" y="5065058"/>
          <a:ext cx="3409452" cy="112058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180975</xdr:colOff>
      <xdr:row>31</xdr:row>
      <xdr:rowOff>66675</xdr:rowOff>
    </xdr:from>
    <xdr:to>
      <xdr:col>5</xdr:col>
      <xdr:colOff>3314308</xdr:colOff>
      <xdr:row>37</xdr:row>
      <xdr:rowOff>85600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429500" y="5334000"/>
          <a:ext cx="3133333" cy="1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76200</xdr:colOff>
      <xdr:row>28</xdr:row>
      <xdr:rowOff>9525</xdr:rowOff>
    </xdr:from>
    <xdr:to>
      <xdr:col>3</xdr:col>
      <xdr:colOff>3209533</xdr:colOff>
      <xdr:row>34</xdr:row>
      <xdr:rowOff>47499</xdr:rowOff>
    </xdr:to>
    <xdr:pic>
      <xdr:nvPicPr>
        <xdr:cNvPr id="2" name="Picture 1"/>
        <xdr:cNvPicPr>
          <a:picLocks noChangeAspect="1"/>
        </xdr:cNvPicPr>
      </xdr:nvPicPr>
      <xdr:blipFill>
        <a:blip xmlns:r="http://schemas.openxmlformats.org/officeDocument/2006/relationships" r:embed="rId1"/>
        <a:stretch>
          <a:fillRect/>
        </a:stretch>
      </xdr:blipFill>
      <xdr:spPr>
        <a:xfrm>
          <a:off x="5057775" y="4810125"/>
          <a:ext cx="3133333" cy="1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tabSelected="1" workbookViewId="0">
      <selection activeCell="A4" sqref="A4"/>
    </sheetView>
  </sheetViews>
  <sheetFormatPr defaultRowHeight="12.75"/>
  <sheetData>
    <row r="1" spans="1:14">
      <c r="A1" s="494" t="s">
        <v>223</v>
      </c>
      <c r="B1" s="494" t="s">
        <v>222</v>
      </c>
      <c r="C1" s="494" t="s">
        <v>224</v>
      </c>
      <c r="D1" s="494" t="s">
        <v>225</v>
      </c>
      <c r="E1" s="494" t="s">
        <v>231</v>
      </c>
      <c r="F1" s="494" t="s">
        <v>232</v>
      </c>
      <c r="G1" s="494" t="s">
        <v>233</v>
      </c>
      <c r="H1" s="494" t="s">
        <v>234</v>
      </c>
      <c r="I1" s="494" t="s">
        <v>235</v>
      </c>
      <c r="J1" s="494" t="s">
        <v>228</v>
      </c>
      <c r="K1" s="494" t="s">
        <v>229</v>
      </c>
      <c r="L1" s="494" t="s">
        <v>230</v>
      </c>
      <c r="M1" s="494" t="s">
        <v>236</v>
      </c>
      <c r="N1" s="494" t="s">
        <v>227</v>
      </c>
    </row>
    <row r="2" spans="1:14">
      <c r="A2" s="494" t="s">
        <v>226</v>
      </c>
      <c r="B2" t="s">
        <v>4</v>
      </c>
      <c r="C2">
        <v>10.7</v>
      </c>
      <c r="D2">
        <v>48.5</v>
      </c>
      <c r="E2">
        <v>66.19</v>
      </c>
      <c r="F2">
        <v>9</v>
      </c>
      <c r="G2">
        <v>51.81</v>
      </c>
      <c r="H2">
        <v>24.86</v>
      </c>
      <c r="I2">
        <v>7</v>
      </c>
      <c r="J2">
        <v>114</v>
      </c>
      <c r="K2">
        <v>106</v>
      </c>
      <c r="L2">
        <v>103</v>
      </c>
    </row>
    <row r="3" spans="1:14">
      <c r="A3" s="494" t="s">
        <v>226</v>
      </c>
      <c r="B3" t="s">
        <v>17</v>
      </c>
      <c r="C3">
        <v>10.7</v>
      </c>
      <c r="D3">
        <v>50.3</v>
      </c>
      <c r="E3">
        <v>66.19</v>
      </c>
      <c r="F3">
        <v>9</v>
      </c>
      <c r="G3">
        <v>53.32</v>
      </c>
      <c r="H3">
        <v>25.76</v>
      </c>
      <c r="I3">
        <v>7</v>
      </c>
      <c r="J3">
        <v>61</v>
      </c>
      <c r="K3">
        <v>57</v>
      </c>
      <c r="L3">
        <v>55</v>
      </c>
    </row>
    <row r="4" spans="1:14">
      <c r="A4" s="494" t="s">
        <v>226</v>
      </c>
      <c r="B4" t="s">
        <v>14</v>
      </c>
      <c r="C4">
        <v>10.7</v>
      </c>
      <c r="D4">
        <v>53.8</v>
      </c>
      <c r="E4">
        <v>66.19</v>
      </c>
      <c r="F4">
        <v>9</v>
      </c>
      <c r="G4">
        <v>57.35</v>
      </c>
      <c r="H4">
        <v>27.57</v>
      </c>
      <c r="I4">
        <v>7.59</v>
      </c>
      <c r="J4">
        <v>18.399999999999999</v>
      </c>
      <c r="K4">
        <v>17</v>
      </c>
      <c r="L4">
        <v>17</v>
      </c>
    </row>
    <row r="7" spans="1:14">
      <c r="D7" s="494" t="s">
        <v>237</v>
      </c>
    </row>
    <row r="8" spans="1:14">
      <c r="D8" s="494" t="s">
        <v>238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5" activePane="bottomLeft" state="frozen"/>
      <selection pane="bottomLeft" activeCell="B5" sqref="B5"/>
    </sheetView>
  </sheetViews>
  <sheetFormatPr defaultColWidth="9.140625" defaultRowHeight="12.75"/>
  <cols>
    <col min="1" max="1" width="55.7109375" style="8" customWidth="1"/>
    <col min="2" max="2" width="9.7109375" style="8" customWidth="1"/>
    <col min="3" max="3" width="9.28515625" style="8" customWidth="1"/>
    <col min="4" max="4" width="51.140625" style="8" customWidth="1"/>
    <col min="5" max="16384" width="9.140625" style="8"/>
  </cols>
  <sheetData>
    <row r="1" spans="1:5" ht="15.75">
      <c r="A1" s="273" t="s">
        <v>79</v>
      </c>
      <c r="B1" s="6"/>
      <c r="C1" s="6"/>
      <c r="D1" s="7"/>
    </row>
    <row r="2" spans="1:5" ht="13.5" thickBot="1">
      <c r="A2" s="9"/>
      <c r="B2" s="10" t="s">
        <v>19</v>
      </c>
      <c r="C2" s="10"/>
      <c r="D2" s="11" t="s">
        <v>20</v>
      </c>
    </row>
    <row r="3" spans="1:5" ht="16.5" thickBot="1">
      <c r="A3" s="110" t="s">
        <v>3</v>
      </c>
      <c r="B3" s="469" t="s">
        <v>82</v>
      </c>
      <c r="C3" s="470"/>
      <c r="D3" s="471"/>
    </row>
    <row r="4" spans="1:5" ht="13.5" thickBot="1">
      <c r="A4" s="307"/>
      <c r="B4" s="408" t="s">
        <v>21</v>
      </c>
      <c r="C4" s="228"/>
      <c r="D4" s="472" t="s">
        <v>177</v>
      </c>
    </row>
    <row r="5" spans="1:5" ht="17.25" customHeight="1" thickBot="1">
      <c r="A5" s="53" t="s">
        <v>22</v>
      </c>
      <c r="B5" s="412"/>
      <c r="C5" s="227" t="s">
        <v>14</v>
      </c>
      <c r="D5" s="473"/>
    </row>
    <row r="6" spans="1:5">
      <c r="A6" s="96" t="s">
        <v>0</v>
      </c>
      <c r="B6" s="378"/>
      <c r="C6" s="54"/>
      <c r="D6" s="473"/>
    </row>
    <row r="7" spans="1:5" ht="17.25" customHeight="1">
      <c r="A7" s="31" t="s">
        <v>160</v>
      </c>
      <c r="B7" s="378"/>
      <c r="C7" s="111">
        <v>3651.2</v>
      </c>
      <c r="D7" s="473"/>
      <c r="E7" s="22"/>
    </row>
    <row r="8" spans="1:5" ht="17.25" customHeight="1" thickBot="1">
      <c r="A8" s="31" t="s">
        <v>161</v>
      </c>
      <c r="B8" s="379"/>
      <c r="C8" s="46">
        <v>0.12</v>
      </c>
      <c r="D8" s="473"/>
      <c r="E8" s="22"/>
    </row>
    <row r="9" spans="1:5" ht="13.5" thickBot="1">
      <c r="A9" s="33" t="s">
        <v>162</v>
      </c>
      <c r="B9" s="100">
        <f t="shared" ref="B9" si="0">ROUND((B8*B7),2)</f>
        <v>0</v>
      </c>
      <c r="C9" s="97">
        <f t="shared" ref="C9" si="1">ROUND((C8*C7),2)</f>
        <v>438.14</v>
      </c>
      <c r="D9" s="473"/>
      <c r="E9" s="22"/>
    </row>
    <row r="10" spans="1:5">
      <c r="A10" s="95"/>
      <c r="B10" s="377"/>
      <c r="C10" s="59"/>
      <c r="D10" s="473"/>
      <c r="E10" s="22"/>
    </row>
    <row r="11" spans="1:5">
      <c r="A11" s="37" t="s">
        <v>174</v>
      </c>
      <c r="B11" s="378"/>
      <c r="C11" s="54"/>
      <c r="D11" s="473"/>
      <c r="E11" s="22"/>
    </row>
    <row r="12" spans="1:5">
      <c r="A12" s="37" t="s">
        <v>173</v>
      </c>
      <c r="B12" s="378"/>
      <c r="C12" s="54"/>
      <c r="D12" s="473"/>
      <c r="E12" s="22"/>
    </row>
    <row r="13" spans="1:5">
      <c r="A13" s="95" t="s">
        <v>23</v>
      </c>
      <c r="B13" s="380"/>
      <c r="C13" s="43">
        <v>40.729999999999997</v>
      </c>
      <c r="D13" s="473"/>
      <c r="E13" s="22"/>
    </row>
    <row r="14" spans="1:5">
      <c r="A14" s="95" t="s">
        <v>24</v>
      </c>
      <c r="B14" s="380"/>
      <c r="C14" s="43">
        <v>0</v>
      </c>
      <c r="D14" s="473"/>
      <c r="E14" s="22"/>
    </row>
    <row r="15" spans="1:5">
      <c r="A15" s="95" t="s">
        <v>25</v>
      </c>
      <c r="B15" s="380"/>
      <c r="C15" s="43">
        <v>8.51</v>
      </c>
      <c r="D15" s="473"/>
      <c r="E15" s="22"/>
    </row>
    <row r="16" spans="1:5">
      <c r="A16" s="31" t="s">
        <v>85</v>
      </c>
      <c r="B16" s="380"/>
      <c r="C16" s="43">
        <v>36.159999999999997</v>
      </c>
      <c r="D16" s="473"/>
      <c r="E16" s="22"/>
    </row>
    <row r="17" spans="1:5">
      <c r="A17" s="95" t="s">
        <v>26</v>
      </c>
      <c r="B17" s="379"/>
      <c r="C17" s="46">
        <v>0</v>
      </c>
      <c r="D17" s="473"/>
      <c r="E17" s="22"/>
    </row>
    <row r="18" spans="1:5">
      <c r="A18" s="95" t="s">
        <v>89</v>
      </c>
      <c r="B18" s="380"/>
      <c r="C18" s="43">
        <v>97.5</v>
      </c>
      <c r="D18" s="473"/>
      <c r="E18" s="22"/>
    </row>
    <row r="19" spans="1:5">
      <c r="A19" s="95" t="s">
        <v>27</v>
      </c>
      <c r="B19" s="380"/>
      <c r="C19" s="43">
        <v>5.45</v>
      </c>
      <c r="D19" s="473"/>
      <c r="E19" s="22"/>
    </row>
    <row r="20" spans="1:5">
      <c r="A20" s="95" t="s">
        <v>28</v>
      </c>
      <c r="B20" s="380"/>
      <c r="C20" s="43">
        <v>29.26</v>
      </c>
      <c r="D20" s="473"/>
      <c r="E20" s="22"/>
    </row>
    <row r="21" spans="1:5">
      <c r="A21" s="95" t="s">
        <v>29</v>
      </c>
      <c r="B21" s="379"/>
      <c r="C21" s="46">
        <v>19.93</v>
      </c>
      <c r="D21" s="473"/>
      <c r="E21" s="22"/>
    </row>
    <row r="22" spans="1:5">
      <c r="A22" s="95" t="s">
        <v>30</v>
      </c>
      <c r="B22" s="380"/>
      <c r="C22" s="43">
        <v>10.94</v>
      </c>
      <c r="D22" s="473"/>
      <c r="E22" s="22"/>
    </row>
    <row r="23" spans="1:5">
      <c r="A23" s="95" t="s">
        <v>31</v>
      </c>
      <c r="B23" s="380"/>
      <c r="C23" s="43">
        <v>19.8</v>
      </c>
      <c r="D23" s="473"/>
      <c r="E23" s="22"/>
    </row>
    <row r="24" spans="1:5">
      <c r="A24" s="95" t="s">
        <v>32</v>
      </c>
      <c r="B24" s="381"/>
      <c r="C24" s="56">
        <v>6.46</v>
      </c>
      <c r="D24" s="473"/>
      <c r="E24" s="22"/>
    </row>
    <row r="25" spans="1:5">
      <c r="A25" s="95" t="s">
        <v>33</v>
      </c>
      <c r="B25" s="379"/>
      <c r="C25" s="46">
        <v>4.75</v>
      </c>
      <c r="D25" s="473"/>
      <c r="E25" s="22"/>
    </row>
    <row r="26" spans="1:5" ht="13.5" thickBot="1">
      <c r="A26" s="95" t="s">
        <v>34</v>
      </c>
      <c r="B26" s="388"/>
      <c r="C26" s="86">
        <f>SUM(C13:C25)*3.43%*(8/12)</f>
        <v>6.3910046666666656</v>
      </c>
      <c r="D26" s="473"/>
      <c r="E26" s="22"/>
    </row>
    <row r="27" spans="1:5" ht="13.5" thickBot="1">
      <c r="A27" s="98" t="s">
        <v>35</v>
      </c>
      <c r="B27" s="105">
        <f t="shared" ref="B27" si="2">SUM(B13:B26)</f>
        <v>0</v>
      </c>
      <c r="C27" s="89">
        <f t="shared" ref="C27" si="3">SUM(C13:C26)</f>
        <v>285.88100466666663</v>
      </c>
      <c r="D27" s="473"/>
      <c r="E27" s="22"/>
    </row>
    <row r="28" spans="1:5">
      <c r="A28" s="95"/>
      <c r="B28" s="378"/>
      <c r="C28" s="54"/>
      <c r="D28" s="473"/>
      <c r="E28" s="22"/>
    </row>
    <row r="29" spans="1:5">
      <c r="A29" s="96" t="s">
        <v>1</v>
      </c>
      <c r="B29" s="378"/>
      <c r="C29" s="54"/>
      <c r="D29" s="473"/>
      <c r="E29" s="22"/>
    </row>
    <row r="30" spans="1:5">
      <c r="A30" s="95" t="s">
        <v>36</v>
      </c>
      <c r="B30" s="382"/>
      <c r="C30" s="40">
        <v>0.85</v>
      </c>
      <c r="D30" s="473"/>
      <c r="E30" s="22"/>
    </row>
    <row r="31" spans="1:5">
      <c r="A31" s="95" t="s">
        <v>37</v>
      </c>
      <c r="B31" s="383"/>
      <c r="C31" s="198">
        <v>7.75</v>
      </c>
      <c r="D31" s="473"/>
      <c r="E31" s="22"/>
    </row>
    <row r="32" spans="1:5">
      <c r="A32" s="95" t="s">
        <v>38</v>
      </c>
      <c r="B32" s="384"/>
      <c r="C32" s="201">
        <v>3.73</v>
      </c>
      <c r="D32" s="473"/>
      <c r="E32" s="22"/>
    </row>
    <row r="33" spans="1:5">
      <c r="A33" s="95" t="s">
        <v>39</v>
      </c>
      <c r="B33" s="385"/>
      <c r="C33" s="204">
        <v>45.25</v>
      </c>
      <c r="D33" s="473"/>
      <c r="E33" s="22"/>
    </row>
    <row r="34" spans="1:5">
      <c r="A34" s="95" t="s">
        <v>40</v>
      </c>
      <c r="B34" s="382"/>
      <c r="C34" s="40">
        <v>1.9</v>
      </c>
      <c r="D34" s="473"/>
      <c r="E34" s="22"/>
    </row>
    <row r="35" spans="1:5">
      <c r="A35" s="95" t="s">
        <v>41</v>
      </c>
      <c r="B35" s="385"/>
      <c r="C35" s="204">
        <v>31.72</v>
      </c>
      <c r="D35" s="473"/>
      <c r="E35" s="22"/>
    </row>
    <row r="36" spans="1:5">
      <c r="A36" s="95" t="s">
        <v>42</v>
      </c>
      <c r="B36" s="382"/>
      <c r="C36" s="40">
        <v>1.36</v>
      </c>
      <c r="D36" s="473"/>
      <c r="E36" s="22"/>
    </row>
    <row r="37" spans="1:5" ht="13.5" thickBot="1">
      <c r="A37" s="95" t="s">
        <v>43</v>
      </c>
      <c r="B37" s="383"/>
      <c r="C37" s="198">
        <v>59.55</v>
      </c>
      <c r="D37" s="473"/>
      <c r="E37" s="22"/>
    </row>
    <row r="38" spans="1:5" ht="13.5" thickBot="1">
      <c r="A38" s="98" t="s">
        <v>44</v>
      </c>
      <c r="B38" s="106">
        <f t="shared" ref="B38" si="4">SUM(B30:B37)</f>
        <v>0</v>
      </c>
      <c r="C38" s="36">
        <f t="shared" ref="C38" si="5">SUM(C30:C37)</f>
        <v>152.10999999999999</v>
      </c>
      <c r="D38" s="473"/>
      <c r="E38" s="22"/>
    </row>
    <row r="39" spans="1:5" ht="13.5" thickBot="1">
      <c r="A39" s="95" t="s">
        <v>87</v>
      </c>
      <c r="B39" s="379"/>
      <c r="C39" s="46"/>
      <c r="D39" s="473"/>
      <c r="E39" s="22"/>
    </row>
    <row r="40" spans="1:5" ht="13.5" thickBot="1">
      <c r="A40" s="303" t="s">
        <v>15</v>
      </c>
      <c r="B40" s="106">
        <f t="shared" ref="B40:C40" si="6">B27+B38+B39</f>
        <v>0</v>
      </c>
      <c r="C40" s="36">
        <f t="shared" si="6"/>
        <v>437.99100466666664</v>
      </c>
      <c r="D40" s="473"/>
      <c r="E40" s="22"/>
    </row>
    <row r="41" spans="1:5" ht="13.5" thickBot="1">
      <c r="A41" s="304"/>
      <c r="B41" s="150"/>
      <c r="C41" s="49"/>
      <c r="D41" s="473"/>
      <c r="E41" s="22"/>
    </row>
    <row r="42" spans="1:5">
      <c r="A42" s="67" t="s">
        <v>165</v>
      </c>
      <c r="B42" s="147"/>
      <c r="C42" s="59"/>
      <c r="D42" s="473"/>
      <c r="E42" s="22"/>
    </row>
    <row r="43" spans="1:5">
      <c r="A43" s="239" t="s">
        <v>83</v>
      </c>
      <c r="B43" s="176">
        <f t="shared" ref="B43:C43" si="7">B9-B27</f>
        <v>0</v>
      </c>
      <c r="C43" s="175">
        <f t="shared" si="7"/>
        <v>152.25899533333336</v>
      </c>
      <c r="D43" s="473"/>
      <c r="E43" s="22"/>
    </row>
    <row r="44" spans="1:5" ht="13.5" thickBot="1">
      <c r="A44" s="240" t="s">
        <v>84</v>
      </c>
      <c r="B44" s="177">
        <f t="shared" ref="B44" si="8">B9-B40</f>
        <v>0</v>
      </c>
      <c r="C44" s="235">
        <f>C9-C40</f>
        <v>0.14899533333334603</v>
      </c>
      <c r="D44" s="473"/>
      <c r="E44" s="22"/>
    </row>
    <row r="45" spans="1:5" ht="13.5" thickBot="1">
      <c r="A45" s="37"/>
      <c r="B45" s="178"/>
      <c r="C45" s="299"/>
      <c r="D45" s="473"/>
      <c r="E45" s="22"/>
    </row>
    <row r="46" spans="1:5">
      <c r="A46" s="74" t="s">
        <v>166</v>
      </c>
      <c r="B46" s="147"/>
      <c r="C46" s="59"/>
      <c r="D46" s="473"/>
      <c r="E46" s="22"/>
    </row>
    <row r="47" spans="1:5">
      <c r="A47" s="31" t="s">
        <v>45</v>
      </c>
      <c r="B47" s="176">
        <f>IFERROR(ROUND((B27)/B8,2),0)</f>
        <v>0</v>
      </c>
      <c r="C47" s="247">
        <f t="shared" ref="C47" si="9">ROUND((C27)/C8,2)</f>
        <v>2382.34</v>
      </c>
      <c r="D47" s="473"/>
      <c r="E47" s="22"/>
    </row>
    <row r="48" spans="1:5" ht="13.5" thickBot="1">
      <c r="A48" s="170" t="s">
        <v>46</v>
      </c>
      <c r="B48" s="177">
        <f>IFERROR(ROUND(B40/B8,2),0)</f>
        <v>0</v>
      </c>
      <c r="C48" s="250">
        <f t="shared" ref="C48" si="10">ROUND(C40/C8,2)</f>
        <v>3649.93</v>
      </c>
      <c r="D48" s="473"/>
      <c r="E48" s="22"/>
    </row>
    <row r="49" spans="1:5" ht="13.5" thickBot="1">
      <c r="A49" s="37"/>
      <c r="B49" s="179"/>
      <c r="C49" s="300"/>
      <c r="D49" s="473"/>
      <c r="E49" s="22"/>
    </row>
    <row r="50" spans="1:5">
      <c r="A50" s="74" t="s">
        <v>168</v>
      </c>
      <c r="B50" s="147"/>
      <c r="C50" s="59"/>
      <c r="D50" s="473"/>
      <c r="E50" s="22"/>
    </row>
    <row r="51" spans="1:5">
      <c r="A51" s="31" t="s">
        <v>45</v>
      </c>
      <c r="B51" s="176">
        <f>IFERROR(ROUND((B27)/B7,2),0)</f>
        <v>0</v>
      </c>
      <c r="C51" s="175">
        <f t="shared" ref="C51" si="11">ROUND((C27)/C7,2)</f>
        <v>0.08</v>
      </c>
      <c r="D51" s="473"/>
      <c r="E51" s="22"/>
    </row>
    <row r="52" spans="1:5" ht="13.5" thickBot="1">
      <c r="A52" s="170" t="s">
        <v>46</v>
      </c>
      <c r="B52" s="177">
        <f>IFERROR(ROUND(B40/B7,2),0)</f>
        <v>0</v>
      </c>
      <c r="C52" s="235">
        <f t="shared" ref="C52" si="12">ROUND(C40/C7,2)</f>
        <v>0.12</v>
      </c>
      <c r="D52" s="473"/>
      <c r="E52" s="22"/>
    </row>
    <row r="53" spans="1:5" ht="16.5" thickBot="1">
      <c r="A53" s="251"/>
      <c r="B53" s="178"/>
      <c r="C53" s="152"/>
      <c r="D53" s="473"/>
    </row>
    <row r="54" spans="1:5">
      <c r="A54" s="67" t="s">
        <v>167</v>
      </c>
      <c r="B54" s="433"/>
      <c r="C54" s="180"/>
      <c r="D54" s="473"/>
    </row>
    <row r="55" spans="1:5">
      <c r="A55" s="239" t="s">
        <v>86</v>
      </c>
      <c r="B55" s="178"/>
      <c r="C55" s="318">
        <v>2352</v>
      </c>
      <c r="D55" s="473"/>
    </row>
    <row r="56" spans="1:5">
      <c r="A56" s="239" t="s">
        <v>47</v>
      </c>
      <c r="B56" s="178"/>
      <c r="C56" s="152">
        <f>(C$55*C$8)-C$27</f>
        <v>-3.6410046666666176</v>
      </c>
      <c r="D56" s="473"/>
    </row>
    <row r="57" spans="1:5" ht="13.5" thickBot="1">
      <c r="A57" s="240" t="s">
        <v>48</v>
      </c>
      <c r="B57" s="432"/>
      <c r="C57" s="238">
        <f>(C$55*C$8)-C40</f>
        <v>-155.75100466666663</v>
      </c>
      <c r="D57" s="474"/>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QuSL/nxHHQ3ec/DA1/Nio5O3RE0/m1iZzqpAWElLD6deH8vYckM3+7y7Uv8h6JDj5p30iKBcZMtuo0v+YlXZZA==" saltValue="w1Fm5hXkD5qwzFJjOPdJRQ==" spinCount="100000" sheet="1" objects="1" scenarios="1" selectLockedCells="1"/>
  <mergeCells count="2">
    <mergeCell ref="B3:D3"/>
    <mergeCell ref="D4:D5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11" activePane="bottomLeft" state="frozen"/>
      <selection pane="bottomLeft" activeCell="B36" sqref="B36"/>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49.7109375" style="8" customWidth="1"/>
    <col min="7" max="16384" width="9.140625" style="8"/>
  </cols>
  <sheetData>
    <row r="1" spans="1:7" ht="15.75">
      <c r="A1" s="273" t="s">
        <v>61</v>
      </c>
      <c r="B1" s="6"/>
      <c r="C1" s="6"/>
      <c r="D1" s="6"/>
      <c r="E1" s="6"/>
      <c r="F1" s="7"/>
    </row>
    <row r="2" spans="1:7" ht="13.5" thickBot="1">
      <c r="A2" s="9"/>
      <c r="B2" s="10"/>
      <c r="C2" s="459" t="s">
        <v>19</v>
      </c>
      <c r="D2" s="459"/>
      <c r="E2" s="459"/>
      <c r="F2" s="11" t="s">
        <v>20</v>
      </c>
    </row>
    <row r="3" spans="1:7" ht="15.75">
      <c r="A3" s="12"/>
      <c r="B3" s="363"/>
      <c r="C3" s="13"/>
      <c r="D3" s="109" t="s">
        <v>62</v>
      </c>
      <c r="E3" s="14"/>
      <c r="F3" s="460" t="s">
        <v>178</v>
      </c>
    </row>
    <row r="4" spans="1:7">
      <c r="A4" s="15" t="s">
        <v>3</v>
      </c>
      <c r="B4" s="391" t="s">
        <v>21</v>
      </c>
      <c r="C4" s="16"/>
      <c r="D4" s="17" t="s">
        <v>50</v>
      </c>
      <c r="E4" s="18"/>
      <c r="F4" s="461"/>
    </row>
    <row r="5" spans="1:7" ht="17.25" customHeight="1" thickBot="1">
      <c r="A5" s="19" t="s">
        <v>22</v>
      </c>
      <c r="B5" s="409"/>
      <c r="C5" s="229" t="s">
        <v>4</v>
      </c>
      <c r="D5" s="230" t="s">
        <v>17</v>
      </c>
      <c r="E5" s="231" t="s">
        <v>14</v>
      </c>
      <c r="F5" s="461"/>
    </row>
    <row r="6" spans="1:7">
      <c r="A6" s="74" t="s">
        <v>0</v>
      </c>
      <c r="B6" s="393"/>
      <c r="C6" s="57"/>
      <c r="D6" s="58"/>
      <c r="E6" s="59"/>
      <c r="F6" s="461"/>
    </row>
    <row r="7" spans="1:7" ht="17.25" customHeight="1">
      <c r="A7" s="31" t="s">
        <v>159</v>
      </c>
      <c r="B7" s="394"/>
      <c r="C7" s="188">
        <v>48.8</v>
      </c>
      <c r="D7" s="189">
        <v>63.8</v>
      </c>
      <c r="E7" s="32">
        <v>66.900000000000006</v>
      </c>
      <c r="F7" s="461"/>
      <c r="G7" s="22"/>
    </row>
    <row r="8" spans="1:7" ht="17.25" customHeight="1" thickBot="1">
      <c r="A8" s="31" t="s">
        <v>161</v>
      </c>
      <c r="B8" s="410"/>
      <c r="C8" s="190">
        <v>5.23</v>
      </c>
      <c r="D8" s="191">
        <v>5.23</v>
      </c>
      <c r="E8" s="192">
        <v>5.23</v>
      </c>
      <c r="F8" s="461"/>
      <c r="G8" s="22"/>
    </row>
    <row r="9" spans="1:7" ht="13.5" thickBot="1">
      <c r="A9" s="33" t="s">
        <v>162</v>
      </c>
      <c r="B9" s="34">
        <f t="shared" ref="B9:D9" si="0">ROUND((B8*B7),2)</f>
        <v>0</v>
      </c>
      <c r="C9" s="71">
        <f t="shared" si="0"/>
        <v>255.22</v>
      </c>
      <c r="D9" s="66">
        <f t="shared" si="0"/>
        <v>333.67</v>
      </c>
      <c r="E9" s="49">
        <f t="shared" ref="E9" si="1">ROUND((E8*E7),2)</f>
        <v>349.89</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69.599999999999994</v>
      </c>
      <c r="D13" s="42">
        <f>C13</f>
        <v>69.599999999999994</v>
      </c>
      <c r="E13" s="43">
        <f>D13</f>
        <v>69.599999999999994</v>
      </c>
      <c r="F13" s="461"/>
      <c r="G13" s="22"/>
    </row>
    <row r="14" spans="1:7">
      <c r="A14" s="31" t="s">
        <v>24</v>
      </c>
      <c r="B14" s="396"/>
      <c r="C14" s="41">
        <v>0</v>
      </c>
      <c r="D14" s="42">
        <v>0</v>
      </c>
      <c r="E14" s="43">
        <v>0</v>
      </c>
      <c r="F14" s="461"/>
      <c r="G14" s="22"/>
    </row>
    <row r="15" spans="1:7">
      <c r="A15" s="31" t="s">
        <v>25</v>
      </c>
      <c r="B15" s="396"/>
      <c r="C15" s="41">
        <v>28.67</v>
      </c>
      <c r="D15" s="42">
        <v>37.22</v>
      </c>
      <c r="E15" s="43">
        <v>39.24</v>
      </c>
      <c r="F15" s="461"/>
      <c r="G15" s="22"/>
    </row>
    <row r="16" spans="1:7">
      <c r="A16" s="31" t="s">
        <v>85</v>
      </c>
      <c r="B16" s="396"/>
      <c r="C16" s="41">
        <v>10.85</v>
      </c>
      <c r="D16" s="42">
        <v>14.01</v>
      </c>
      <c r="E16" s="43">
        <v>14.92</v>
      </c>
      <c r="F16" s="461"/>
      <c r="G16" s="22"/>
    </row>
    <row r="17" spans="1:7">
      <c r="A17" s="31" t="s">
        <v>26</v>
      </c>
      <c r="B17" s="395"/>
      <c r="C17" s="44">
        <v>0</v>
      </c>
      <c r="D17" s="45">
        <v>0</v>
      </c>
      <c r="E17" s="46">
        <v>0</v>
      </c>
      <c r="F17" s="461"/>
      <c r="G17" s="22"/>
    </row>
    <row r="18" spans="1:7">
      <c r="A18" s="31" t="s">
        <v>89</v>
      </c>
      <c r="B18" s="396"/>
      <c r="C18" s="41">
        <v>33.33</v>
      </c>
      <c r="D18" s="42">
        <v>33.33</v>
      </c>
      <c r="E18" s="43">
        <v>33.33</v>
      </c>
      <c r="F18" s="461"/>
      <c r="G18" s="22"/>
    </row>
    <row r="19" spans="1:7">
      <c r="A19" s="31" t="s">
        <v>27</v>
      </c>
      <c r="B19" s="396"/>
      <c r="C19" s="44">
        <v>0</v>
      </c>
      <c r="D19" s="45">
        <v>0</v>
      </c>
      <c r="E19" s="46">
        <v>0</v>
      </c>
      <c r="F19" s="461"/>
      <c r="G19" s="22"/>
    </row>
    <row r="20" spans="1:7">
      <c r="A20" s="31" t="s">
        <v>28</v>
      </c>
      <c r="B20" s="396"/>
      <c r="C20" s="41">
        <v>0</v>
      </c>
      <c r="D20" s="42">
        <v>0</v>
      </c>
      <c r="E20" s="43">
        <v>0</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20.8</v>
      </c>
      <c r="D23" s="42">
        <v>21.05</v>
      </c>
      <c r="E23" s="43">
        <v>21.05</v>
      </c>
      <c r="F23" s="461"/>
      <c r="G23" s="22"/>
    </row>
    <row r="24" spans="1:7">
      <c r="A24" s="31" t="s">
        <v>32</v>
      </c>
      <c r="B24" s="397"/>
      <c r="C24" s="41">
        <v>10.1</v>
      </c>
      <c r="D24" s="42">
        <v>5.95</v>
      </c>
      <c r="E24" s="43">
        <v>5.12</v>
      </c>
      <c r="F24" s="461"/>
      <c r="G24" s="22"/>
    </row>
    <row r="25" spans="1:7">
      <c r="A25" s="31" t="s">
        <v>33</v>
      </c>
      <c r="B25" s="395"/>
      <c r="C25" s="41">
        <v>3.13</v>
      </c>
      <c r="D25" s="42">
        <v>4.1100000000000003</v>
      </c>
      <c r="E25" s="43">
        <v>4.75</v>
      </c>
      <c r="F25" s="461"/>
      <c r="G25" s="22"/>
    </row>
    <row r="26" spans="1:7" ht="13.5" thickBot="1">
      <c r="A26" s="31" t="s">
        <v>34</v>
      </c>
      <c r="B26" s="396"/>
      <c r="C26" s="84">
        <f>SUM(C13:C25)*3.43%*(15/12)</f>
        <v>8.4622387499999991</v>
      </c>
      <c r="D26" s="85">
        <f>SUM(D13:D25)*3.43%*(15/12)</f>
        <v>9.0178987500000023</v>
      </c>
      <c r="E26" s="86">
        <f>SUM(E13:E25)*3.43%*(15/12)</f>
        <v>9.3553250000000023</v>
      </c>
      <c r="F26" s="461"/>
      <c r="G26" s="22"/>
    </row>
    <row r="27" spans="1:7" ht="13.5" thickBot="1">
      <c r="A27" s="33" t="s">
        <v>35</v>
      </c>
      <c r="B27" s="48">
        <f t="shared" ref="B27:C27" si="2">SUM(B13:B26)</f>
        <v>0</v>
      </c>
      <c r="C27" s="80">
        <f t="shared" si="2"/>
        <v>205.83223874999999</v>
      </c>
      <c r="D27" s="81">
        <f t="shared" ref="D27" si="3">SUM(D13:D26)</f>
        <v>219.34789875000001</v>
      </c>
      <c r="E27" s="89">
        <f t="shared" ref="E27" si="4">SUM(E13:E26)</f>
        <v>227.55532500000001</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5">SUM(B30:B37)</f>
        <v>0</v>
      </c>
      <c r="C38" s="48">
        <f t="shared" ref="C38" si="6">SUM(C30:C37)</f>
        <v>123.89181572643925</v>
      </c>
      <c r="D38" s="35">
        <f t="shared" ref="D38" si="7">SUM(D30:D37)</f>
        <v>141.67908763525233</v>
      </c>
      <c r="E38" s="36">
        <f t="shared" ref="E38" si="8">SUM(E30:E37)</f>
        <v>152.11376179069958</v>
      </c>
      <c r="F38" s="461"/>
      <c r="G38" s="22"/>
    </row>
    <row r="39" spans="1:7" ht="13.5" thickBot="1">
      <c r="A39" s="31" t="s">
        <v>87</v>
      </c>
      <c r="B39" s="395"/>
      <c r="C39" s="62"/>
      <c r="D39" s="39"/>
      <c r="E39" s="40"/>
      <c r="F39" s="461"/>
      <c r="G39" s="22"/>
    </row>
    <row r="40" spans="1:7" ht="13.5" thickBot="1">
      <c r="A40" s="63" t="s">
        <v>15</v>
      </c>
      <c r="B40" s="48">
        <f t="shared" ref="B40:E40" si="9">B27+B38+B39</f>
        <v>0</v>
      </c>
      <c r="C40" s="48">
        <f t="shared" si="9"/>
        <v>329.72405447643922</v>
      </c>
      <c r="D40" s="35">
        <f>D27+D38+D39</f>
        <v>361.02698638525237</v>
      </c>
      <c r="E40" s="36">
        <f t="shared" si="9"/>
        <v>379.66908679069957</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10">B9-B27</f>
        <v>0</v>
      </c>
      <c r="C43" s="173">
        <f t="shared" si="10"/>
        <v>49.387761250000011</v>
      </c>
      <c r="D43" s="174">
        <f t="shared" si="10"/>
        <v>114.32210125</v>
      </c>
      <c r="E43" s="175">
        <f t="shared" si="10"/>
        <v>122.33467499999998</v>
      </c>
      <c r="F43" s="461"/>
      <c r="G43" s="22"/>
    </row>
    <row r="44" spans="1:7" ht="13.5" thickBot="1">
      <c r="A44" s="240" t="s">
        <v>84</v>
      </c>
      <c r="B44" s="233">
        <f t="shared" ref="B44:E44" si="11">B9-B40</f>
        <v>0</v>
      </c>
      <c r="C44" s="233">
        <f t="shared" si="11"/>
        <v>-74.504054476439222</v>
      </c>
      <c r="D44" s="234">
        <f t="shared" si="11"/>
        <v>-27.356986385252355</v>
      </c>
      <c r="E44" s="235">
        <f t="shared" si="11"/>
        <v>-29.77908679069958</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12">ROUND((C27)/C8,2)</f>
        <v>39.36</v>
      </c>
      <c r="D47" s="174">
        <f t="shared" si="12"/>
        <v>41.94</v>
      </c>
      <c r="E47" s="175">
        <f t="shared" si="12"/>
        <v>43.51</v>
      </c>
      <c r="F47" s="461"/>
      <c r="G47" s="22"/>
    </row>
    <row r="48" spans="1:7" ht="13.5" thickBot="1">
      <c r="A48" s="170" t="s">
        <v>46</v>
      </c>
      <c r="B48" s="233">
        <f>IFERROR(ROUND(B40/B8,2),0)</f>
        <v>0</v>
      </c>
      <c r="C48" s="233">
        <f>ROUND(C40/C8,2)</f>
        <v>63.04</v>
      </c>
      <c r="D48" s="234">
        <f t="shared" ref="D48:E48" si="13">ROUND(D40/D8,2)</f>
        <v>69.03</v>
      </c>
      <c r="E48" s="235">
        <f t="shared" si="13"/>
        <v>72.59</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4">ROUND((C27)/C7,2)</f>
        <v>4.22</v>
      </c>
      <c r="D51" s="174">
        <f t="shared" si="14"/>
        <v>3.44</v>
      </c>
      <c r="E51" s="175">
        <f t="shared" si="14"/>
        <v>3.4</v>
      </c>
      <c r="F51" s="461"/>
      <c r="G51" s="22"/>
    </row>
    <row r="52" spans="1:7" ht="13.5" thickBot="1">
      <c r="A52" s="170" t="s">
        <v>46</v>
      </c>
      <c r="B52" s="233">
        <f>IFERROR(ROUND(B40/B7,2),0)</f>
        <v>0</v>
      </c>
      <c r="C52" s="233">
        <f t="shared" ref="C52:E52" si="15">ROUND(C40/C7,2)</f>
        <v>6.76</v>
      </c>
      <c r="D52" s="234">
        <f t="shared" si="15"/>
        <v>5.66</v>
      </c>
      <c r="E52" s="235">
        <f t="shared" si="15"/>
        <v>5.68</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31.5</v>
      </c>
      <c r="D55" s="152">
        <v>39.4</v>
      </c>
      <c r="E55" s="152">
        <v>42.5</v>
      </c>
      <c r="F55" s="461"/>
    </row>
    <row r="56" spans="1:7">
      <c r="A56" s="239" t="s">
        <v>47</v>
      </c>
      <c r="B56" s="178"/>
      <c r="C56" s="152">
        <f>(C$55*C$8)-C$27</f>
        <v>-41.087238749999983</v>
      </c>
      <c r="D56" s="152">
        <f t="shared" ref="D56:E56" si="16">(D$55*D$8)-D$27</f>
        <v>-13.285898750000001</v>
      </c>
      <c r="E56" s="152">
        <f t="shared" si="16"/>
        <v>-5.2803250000000048</v>
      </c>
      <c r="F56" s="461"/>
    </row>
    <row r="57" spans="1:7" ht="13.5" thickBot="1">
      <c r="A57" s="240" t="s">
        <v>48</v>
      </c>
      <c r="B57" s="432"/>
      <c r="C57" s="238">
        <f>(C$55*C$8)-C40</f>
        <v>-164.97905447643922</v>
      </c>
      <c r="D57" s="238">
        <f t="shared" ref="D57:E57" si="17">(D$55*D$8)-D40</f>
        <v>-154.96498638525236</v>
      </c>
      <c r="E57" s="238">
        <f t="shared" si="17"/>
        <v>-157.39408679069956</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KjRv+azHvgWxOz6HHip7mfzXy0NWIKWrzf+bkyN00A3RJ0wwVYhyx1/hDu/hIamS2y2dd7Ce4IrZ1JHUdLCwfA==" saltValue="AnrINJ3sXKrPkLdNIY8i4A==" spinCount="100000" sheet="1" objects="1" scenarios="1" selectLockedCells="1"/>
  <mergeCells count="2">
    <mergeCell ref="F3:F57"/>
    <mergeCell ref="C2:E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3"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 style="8" customWidth="1"/>
    <col min="7" max="16384" width="9.140625" style="8"/>
  </cols>
  <sheetData>
    <row r="1" spans="1:7" ht="15.75">
      <c r="A1" s="273" t="s">
        <v>77</v>
      </c>
      <c r="B1" s="6"/>
      <c r="C1" s="6"/>
      <c r="D1" s="6"/>
      <c r="E1" s="6"/>
      <c r="F1" s="7"/>
    </row>
    <row r="2" spans="1:7" ht="13.5" thickBot="1">
      <c r="A2" s="9"/>
      <c r="B2" s="10"/>
      <c r="C2" s="459" t="s">
        <v>19</v>
      </c>
      <c r="D2" s="459"/>
      <c r="E2" s="459"/>
      <c r="F2" s="11" t="s">
        <v>20</v>
      </c>
    </row>
    <row r="3" spans="1:7" ht="15.75">
      <c r="A3" s="12"/>
      <c r="B3" s="363"/>
      <c r="C3" s="13"/>
      <c r="D3" s="109" t="s">
        <v>78</v>
      </c>
      <c r="E3" s="14"/>
      <c r="F3" s="460" t="s">
        <v>179</v>
      </c>
    </row>
    <row r="4" spans="1:7">
      <c r="A4" s="15" t="s">
        <v>3</v>
      </c>
      <c r="B4" s="391" t="s">
        <v>21</v>
      </c>
      <c r="C4" s="16"/>
      <c r="D4" s="17" t="s">
        <v>50</v>
      </c>
      <c r="E4" s="18"/>
      <c r="F4" s="461"/>
    </row>
    <row r="5" spans="1:7" ht="17.25" customHeight="1" thickBot="1">
      <c r="A5" s="19" t="s">
        <v>22</v>
      </c>
      <c r="B5" s="409"/>
      <c r="C5" s="229" t="s">
        <v>4</v>
      </c>
      <c r="D5" s="232" t="s">
        <v>17</v>
      </c>
      <c r="E5" s="231" t="s">
        <v>14</v>
      </c>
      <c r="F5" s="461"/>
    </row>
    <row r="6" spans="1:7">
      <c r="A6" s="20" t="s">
        <v>0</v>
      </c>
      <c r="B6" s="394"/>
      <c r="C6" s="57"/>
      <c r="D6" s="58"/>
      <c r="E6" s="59"/>
      <c r="F6" s="461"/>
    </row>
    <row r="7" spans="1:7" ht="17.25" customHeight="1">
      <c r="A7" s="31" t="s">
        <v>159</v>
      </c>
      <c r="B7" s="394"/>
      <c r="C7" s="188">
        <v>30.3</v>
      </c>
      <c r="D7" s="189">
        <v>33.1</v>
      </c>
      <c r="E7" s="32">
        <v>34.299999999999997</v>
      </c>
      <c r="F7" s="461"/>
      <c r="G7" s="22"/>
    </row>
    <row r="8" spans="1:7" ht="17.25" customHeight="1" thickBot="1">
      <c r="A8" s="31" t="s">
        <v>161</v>
      </c>
      <c r="B8" s="395"/>
      <c r="C8" s="190">
        <v>13.78</v>
      </c>
      <c r="D8" s="191">
        <v>13.78</v>
      </c>
      <c r="E8" s="192">
        <v>13.78</v>
      </c>
      <c r="F8" s="461"/>
      <c r="G8" s="22"/>
    </row>
    <row r="9" spans="1:7" ht="13.5" thickBot="1">
      <c r="A9" s="33" t="s">
        <v>162</v>
      </c>
      <c r="B9" s="34">
        <f t="shared" ref="B9:D9" si="0">ROUND((B8*B7),2)</f>
        <v>0</v>
      </c>
      <c r="C9" s="71">
        <f t="shared" si="0"/>
        <v>417.53</v>
      </c>
      <c r="D9" s="66">
        <f t="shared" si="0"/>
        <v>456.12</v>
      </c>
      <c r="E9" s="49">
        <f t="shared" ref="E9" si="1">ROUND((E8*E7),2)</f>
        <v>472.65</v>
      </c>
      <c r="F9" s="461"/>
      <c r="G9" s="22"/>
    </row>
    <row r="10" spans="1:7">
      <c r="A10" s="31"/>
      <c r="B10" s="394"/>
      <c r="C10" s="82"/>
      <c r="D10" s="83"/>
      <c r="E10" s="70"/>
      <c r="F10" s="461"/>
      <c r="G10" s="22"/>
    </row>
    <row r="11" spans="1:7">
      <c r="A11" s="37" t="s">
        <v>174</v>
      </c>
      <c r="B11" s="394"/>
      <c r="C11" s="38"/>
      <c r="D11" s="39"/>
      <c r="E11" s="40"/>
      <c r="F11" s="461"/>
      <c r="G11" s="22"/>
    </row>
    <row r="12" spans="1:7">
      <c r="A12" s="37" t="s">
        <v>173</v>
      </c>
      <c r="B12" s="394"/>
      <c r="C12" s="38"/>
      <c r="D12" s="39"/>
      <c r="E12" s="193"/>
      <c r="F12" s="461"/>
      <c r="G12" s="22"/>
    </row>
    <row r="13" spans="1:7">
      <c r="A13" s="31" t="s">
        <v>23</v>
      </c>
      <c r="B13" s="396"/>
      <c r="C13" s="41">
        <v>13.6</v>
      </c>
      <c r="D13" s="42">
        <v>14.8</v>
      </c>
      <c r="E13" s="43">
        <v>15.6</v>
      </c>
      <c r="F13" s="461"/>
      <c r="G13" s="22"/>
    </row>
    <row r="14" spans="1:7">
      <c r="A14" s="31" t="s">
        <v>24</v>
      </c>
      <c r="B14" s="396"/>
      <c r="C14" s="41">
        <v>1.7812572546430394</v>
      </c>
      <c r="D14" s="42">
        <v>1.9384270124056606</v>
      </c>
      <c r="E14" s="43">
        <v>2.0432068509140748</v>
      </c>
      <c r="F14" s="461"/>
      <c r="G14" s="22"/>
    </row>
    <row r="15" spans="1:7">
      <c r="A15" s="31" t="s">
        <v>25</v>
      </c>
      <c r="B15" s="396"/>
      <c r="C15" s="41">
        <v>35.72</v>
      </c>
      <c r="D15" s="42">
        <v>38.729999999999997</v>
      </c>
      <c r="E15" s="43">
        <v>40.24</v>
      </c>
      <c r="F15" s="461"/>
      <c r="G15" s="22"/>
    </row>
    <row r="16" spans="1:7">
      <c r="A16" s="31" t="s">
        <v>85</v>
      </c>
      <c r="B16" s="396"/>
      <c r="C16" s="41">
        <v>9.49</v>
      </c>
      <c r="D16" s="42">
        <v>10.4</v>
      </c>
      <c r="E16" s="43">
        <v>10.85</v>
      </c>
      <c r="F16" s="461"/>
      <c r="G16" s="22"/>
    </row>
    <row r="17" spans="1:7">
      <c r="A17" s="31" t="s">
        <v>26</v>
      </c>
      <c r="B17" s="395"/>
      <c r="C17" s="44">
        <v>0</v>
      </c>
      <c r="D17" s="45">
        <v>0</v>
      </c>
      <c r="E17" s="46">
        <v>0</v>
      </c>
      <c r="F17" s="461"/>
      <c r="G17" s="22"/>
    </row>
    <row r="18" spans="1:7">
      <c r="A18" s="31" t="s">
        <v>89</v>
      </c>
      <c r="B18" s="396"/>
      <c r="C18" s="41">
        <v>64</v>
      </c>
      <c r="D18" s="42">
        <v>64</v>
      </c>
      <c r="E18" s="43">
        <v>64</v>
      </c>
      <c r="F18" s="461"/>
      <c r="G18" s="22"/>
    </row>
    <row r="19" spans="1:7">
      <c r="A19" s="31" t="s">
        <v>27</v>
      </c>
      <c r="B19" s="396"/>
      <c r="C19" s="44">
        <v>6.07</v>
      </c>
      <c r="D19" s="45">
        <v>6.07</v>
      </c>
      <c r="E19" s="46">
        <v>6.07</v>
      </c>
      <c r="F19" s="461"/>
      <c r="G19" s="22"/>
    </row>
    <row r="20" spans="1:7">
      <c r="A20" s="31" t="s">
        <v>28</v>
      </c>
      <c r="B20" s="396"/>
      <c r="C20" s="41">
        <v>0</v>
      </c>
      <c r="D20" s="42">
        <v>29.26</v>
      </c>
      <c r="E20" s="43">
        <v>29.26</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20.8</v>
      </c>
      <c r="D23" s="42">
        <v>21.05</v>
      </c>
      <c r="E23" s="43">
        <v>21.05</v>
      </c>
      <c r="F23" s="461"/>
      <c r="G23" s="22"/>
    </row>
    <row r="24" spans="1:7">
      <c r="A24" s="31" t="s">
        <v>32</v>
      </c>
      <c r="B24" s="397"/>
      <c r="C24" s="41">
        <v>6.19</v>
      </c>
      <c r="D24" s="42">
        <v>5.83</v>
      </c>
      <c r="E24" s="43">
        <v>6.76</v>
      </c>
      <c r="F24" s="461"/>
      <c r="G24" s="22"/>
    </row>
    <row r="25" spans="1:7">
      <c r="A25" s="31" t="s">
        <v>33</v>
      </c>
      <c r="B25" s="395"/>
      <c r="C25" s="41">
        <v>3.13</v>
      </c>
      <c r="D25" s="42">
        <v>4.1100000000000003</v>
      </c>
      <c r="E25" s="43">
        <v>4.75</v>
      </c>
      <c r="F25" s="461"/>
      <c r="G25" s="22"/>
    </row>
    <row r="26" spans="1:7" ht="13.5" thickBot="1">
      <c r="A26" s="31" t="s">
        <v>34</v>
      </c>
      <c r="B26" s="396"/>
      <c r="C26" s="84">
        <f>SUM(C13:C25)*3.43%*(8/12)</f>
        <v>4.1542160825561707</v>
      </c>
      <c r="D26" s="85">
        <f>SUM(D13:D25)*3.43%*(8/12)</f>
        <v>5.0592140310170102</v>
      </c>
      <c r="E26" s="86">
        <f>SUM(E13:E25)*3.43%*(8/12)</f>
        <v>5.2779286633242357</v>
      </c>
      <c r="F26" s="461"/>
      <c r="G26" s="22"/>
    </row>
    <row r="27" spans="1:7" ht="13.5" thickBot="1">
      <c r="A27" s="33" t="s">
        <v>35</v>
      </c>
      <c r="B27" s="48">
        <f t="shared" ref="B27:C27" si="2">SUM(B13:B26)</f>
        <v>0</v>
      </c>
      <c r="C27" s="80">
        <f t="shared" si="2"/>
        <v>185.82547333719918</v>
      </c>
      <c r="D27" s="81">
        <f t="shared" ref="D27" si="3">SUM(D13:D26)</f>
        <v>226.30764104342271</v>
      </c>
      <c r="E27" s="89">
        <f t="shared" ref="E27" si="4">SUM(E13:E26)</f>
        <v>236.09113551423832</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5">SUM(B30:B37)</f>
        <v>0</v>
      </c>
      <c r="C38" s="48">
        <f t="shared" ref="C38" si="6">SUM(C30:C37)</f>
        <v>123.89181572643925</v>
      </c>
      <c r="D38" s="35">
        <f t="shared" ref="D38" si="7">SUM(D30:D37)</f>
        <v>141.67908763525233</v>
      </c>
      <c r="E38" s="36">
        <f t="shared" ref="E38" si="8">SUM(E30:E37)</f>
        <v>152.11376179069958</v>
      </c>
      <c r="F38" s="461"/>
      <c r="G38" s="22"/>
    </row>
    <row r="39" spans="1:7" ht="13.5" thickBot="1">
      <c r="A39" s="31" t="s">
        <v>87</v>
      </c>
      <c r="B39" s="395"/>
      <c r="C39" s="62"/>
      <c r="D39" s="39"/>
      <c r="E39" s="40"/>
      <c r="F39" s="461"/>
      <c r="G39" s="22"/>
    </row>
    <row r="40" spans="1:7" ht="13.5" thickBot="1">
      <c r="A40" s="63" t="s">
        <v>15</v>
      </c>
      <c r="B40" s="48">
        <f t="shared" ref="B40:E40" si="9">B27+B38+B39</f>
        <v>0</v>
      </c>
      <c r="C40" s="48">
        <f t="shared" si="9"/>
        <v>309.71728906363842</v>
      </c>
      <c r="D40" s="35">
        <f t="shared" si="9"/>
        <v>367.98672867867504</v>
      </c>
      <c r="E40" s="36">
        <f t="shared" si="9"/>
        <v>388.2048973049379</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10">B9-B27</f>
        <v>0</v>
      </c>
      <c r="C43" s="173">
        <f t="shared" si="10"/>
        <v>231.70452666280079</v>
      </c>
      <c r="D43" s="174">
        <f t="shared" si="10"/>
        <v>229.8123589565773</v>
      </c>
      <c r="E43" s="175">
        <f t="shared" si="10"/>
        <v>236.55886448576166</v>
      </c>
      <c r="F43" s="461"/>
      <c r="G43" s="22"/>
    </row>
    <row r="44" spans="1:7" ht="13.5" thickBot="1">
      <c r="A44" s="240" t="s">
        <v>84</v>
      </c>
      <c r="B44" s="233">
        <f t="shared" ref="B44:E44" si="11">B9-B40</f>
        <v>0</v>
      </c>
      <c r="C44" s="233">
        <f t="shared" si="11"/>
        <v>107.81271093636155</v>
      </c>
      <c r="D44" s="234">
        <f t="shared" si="11"/>
        <v>88.133271321324969</v>
      </c>
      <c r="E44" s="235">
        <f t="shared" si="11"/>
        <v>84.445102695062076</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12">ROUND((C27)/C8,2)</f>
        <v>13.49</v>
      </c>
      <c r="D47" s="174">
        <f t="shared" si="12"/>
        <v>16.420000000000002</v>
      </c>
      <c r="E47" s="175">
        <f t="shared" si="12"/>
        <v>17.13</v>
      </c>
      <c r="F47" s="461"/>
      <c r="G47" s="22"/>
    </row>
    <row r="48" spans="1:7" ht="13.5" thickBot="1">
      <c r="A48" s="170" t="s">
        <v>46</v>
      </c>
      <c r="B48" s="233">
        <f>IFERROR(ROUND(B40/B8,2),0)</f>
        <v>0</v>
      </c>
      <c r="C48" s="233">
        <f t="shared" ref="C48:E48" si="13">ROUND(C40/C8,2)</f>
        <v>22.48</v>
      </c>
      <c r="D48" s="234">
        <f t="shared" si="13"/>
        <v>26.7</v>
      </c>
      <c r="E48" s="235">
        <f t="shared" si="13"/>
        <v>28.17</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4">ROUND((C27)/C7,2)</f>
        <v>6.13</v>
      </c>
      <c r="D51" s="174">
        <f t="shared" si="14"/>
        <v>6.84</v>
      </c>
      <c r="E51" s="175">
        <f t="shared" si="14"/>
        <v>6.88</v>
      </c>
      <c r="F51" s="461"/>
      <c r="G51" s="22"/>
    </row>
    <row r="52" spans="1:7" ht="13.5" thickBot="1">
      <c r="A52" s="170" t="s">
        <v>46</v>
      </c>
      <c r="B52" s="233">
        <f>IFERROR(ROUND(B40/B7,2),0)</f>
        <v>0</v>
      </c>
      <c r="C52" s="233">
        <f t="shared" ref="C52:E52" si="15">ROUND(C40/C7,2)</f>
        <v>10.220000000000001</v>
      </c>
      <c r="D52" s="234">
        <f t="shared" si="15"/>
        <v>11.12</v>
      </c>
      <c r="E52" s="235">
        <f t="shared" si="15"/>
        <v>11.32</v>
      </c>
      <c r="F52" s="461"/>
      <c r="G52" s="22"/>
    </row>
    <row r="53" spans="1:7" ht="16.5" thickBot="1">
      <c r="A53" s="251"/>
      <c r="B53" s="433"/>
      <c r="C53" s="152"/>
      <c r="D53" s="152"/>
      <c r="E53" s="152"/>
      <c r="F53" s="461"/>
    </row>
    <row r="54" spans="1:7">
      <c r="A54" s="295" t="s">
        <v>167</v>
      </c>
      <c r="B54" s="433"/>
      <c r="C54" s="180"/>
      <c r="D54" s="180"/>
      <c r="E54" s="180"/>
      <c r="F54" s="461"/>
    </row>
    <row r="55" spans="1:7">
      <c r="A55" s="296" t="s">
        <v>86</v>
      </c>
      <c r="B55" s="178"/>
      <c r="C55" s="152">
        <v>20.100000000000001</v>
      </c>
      <c r="D55" s="152">
        <v>22</v>
      </c>
      <c r="E55" s="152">
        <v>22.8</v>
      </c>
      <c r="F55" s="461"/>
    </row>
    <row r="56" spans="1:7">
      <c r="A56" s="296" t="s">
        <v>47</v>
      </c>
      <c r="B56" s="178"/>
      <c r="C56" s="152">
        <f>(C$55*C$8)-C$27</f>
        <v>91.152526662800824</v>
      </c>
      <c r="D56" s="152">
        <f t="shared" ref="D56:E56" si="16">(D$55*D$8)-D$27</f>
        <v>76.852358956577262</v>
      </c>
      <c r="E56" s="152">
        <f t="shared" si="16"/>
        <v>78.092864485761652</v>
      </c>
      <c r="F56" s="461"/>
    </row>
    <row r="57" spans="1:7" ht="13.5" thickBot="1">
      <c r="A57" s="297" t="s">
        <v>48</v>
      </c>
      <c r="B57" s="432"/>
      <c r="C57" s="238">
        <f>(C$55*C$8)-C40</f>
        <v>-32.73928906363841</v>
      </c>
      <c r="D57" s="238">
        <f t="shared" ref="D57:E57" si="17">(D$55*D$8)-D40</f>
        <v>-64.826728678675067</v>
      </c>
      <c r="E57" s="238">
        <f t="shared" si="17"/>
        <v>-74.020897304937932</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8OZMFKGzBUOW3xNAUOF9ywBJ2u73b9JjAWt93jPIFAd7b1RJRyiyyp9Xoo8u2A78ItBvAFllQqa6VKrpMk1q5A==" saltValue="j3r6sDfyg6pT1bhiQHqyEQ==" spinCount="100000" sheet="1" objects="1" scenarios="1" selectLockedCells="1"/>
  <mergeCells count="2">
    <mergeCell ref="F3:F57"/>
    <mergeCell ref="C2:E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3" activePane="bottomLeft" state="frozen"/>
      <selection pane="bottomLeft" activeCell="B37" sqref="B37"/>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28515625" style="8" customWidth="1"/>
    <col min="7" max="16384" width="9.140625" style="8"/>
  </cols>
  <sheetData>
    <row r="1" spans="1:7" ht="15.75">
      <c r="A1" s="273" t="s">
        <v>68</v>
      </c>
      <c r="B1" s="6"/>
      <c r="C1" s="6"/>
      <c r="D1" s="6"/>
      <c r="E1" s="6"/>
      <c r="F1" s="7"/>
    </row>
    <row r="2" spans="1:7" ht="13.5" thickBot="1">
      <c r="A2" s="9"/>
      <c r="B2" s="10"/>
      <c r="C2" s="459" t="s">
        <v>19</v>
      </c>
      <c r="D2" s="459"/>
      <c r="E2" s="459"/>
      <c r="F2" s="10" t="s">
        <v>20</v>
      </c>
    </row>
    <row r="3" spans="1:7" ht="15.75">
      <c r="A3" s="12"/>
      <c r="B3" s="363"/>
      <c r="C3" s="13"/>
      <c r="D3" s="109" t="s">
        <v>67</v>
      </c>
      <c r="E3" s="14"/>
      <c r="F3" s="460" t="s">
        <v>180</v>
      </c>
    </row>
    <row r="4" spans="1:7">
      <c r="A4" s="15" t="s">
        <v>3</v>
      </c>
      <c r="B4" s="391" t="s">
        <v>21</v>
      </c>
      <c r="C4" s="16"/>
      <c r="D4" s="17" t="s">
        <v>50</v>
      </c>
      <c r="E4" s="18"/>
      <c r="F4" s="461"/>
    </row>
    <row r="5" spans="1:7" ht="17.25" customHeight="1" thickBot="1">
      <c r="A5" s="19" t="s">
        <v>22</v>
      </c>
      <c r="B5" s="409"/>
      <c r="C5" s="229" t="s">
        <v>4</v>
      </c>
      <c r="D5" s="232" t="s">
        <v>17</v>
      </c>
      <c r="E5" s="231" t="s">
        <v>14</v>
      </c>
      <c r="F5" s="461"/>
    </row>
    <row r="6" spans="1:7">
      <c r="A6" s="37" t="s">
        <v>0</v>
      </c>
      <c r="B6" s="394"/>
      <c r="C6" s="50"/>
      <c r="D6" s="77"/>
      <c r="E6" s="54"/>
      <c r="F6" s="461"/>
    </row>
    <row r="7" spans="1:7" ht="17.25" customHeight="1">
      <c r="A7" s="31" t="s">
        <v>160</v>
      </c>
      <c r="B7" s="394"/>
      <c r="C7" s="316">
        <v>1769.6</v>
      </c>
      <c r="D7" s="317">
        <v>1881.6</v>
      </c>
      <c r="E7" s="111">
        <v>1814.4</v>
      </c>
      <c r="F7" s="461"/>
      <c r="G7" s="22"/>
    </row>
    <row r="8" spans="1:7" ht="17.25" customHeight="1" thickBot="1">
      <c r="A8" s="31" t="s">
        <v>163</v>
      </c>
      <c r="B8" s="395"/>
      <c r="C8" s="190">
        <v>0.25</v>
      </c>
      <c r="D8" s="191">
        <v>0.25</v>
      </c>
      <c r="E8" s="192">
        <v>0.25</v>
      </c>
      <c r="F8" s="461"/>
      <c r="G8" s="22"/>
    </row>
    <row r="9" spans="1:7" ht="13.5" thickBot="1">
      <c r="A9" s="33" t="s">
        <v>164</v>
      </c>
      <c r="B9" s="34">
        <f t="shared" ref="B9:E9" si="0">ROUND((B8*B7),2)</f>
        <v>0</v>
      </c>
      <c r="C9" s="71">
        <f t="shared" si="0"/>
        <v>442.4</v>
      </c>
      <c r="D9" s="66">
        <f t="shared" si="0"/>
        <v>470.4</v>
      </c>
      <c r="E9" s="49">
        <f t="shared" si="0"/>
        <v>453.6</v>
      </c>
      <c r="F9" s="461"/>
      <c r="G9" s="22"/>
    </row>
    <row r="10" spans="1:7">
      <c r="A10" s="31"/>
      <c r="B10" s="394"/>
      <c r="C10" s="82"/>
      <c r="D10" s="92"/>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34.130000000000003</v>
      </c>
      <c r="D13" s="42">
        <v>34.130000000000003</v>
      </c>
      <c r="E13" s="43">
        <v>34.130000000000003</v>
      </c>
      <c r="F13" s="461"/>
      <c r="G13" s="22"/>
    </row>
    <row r="14" spans="1:7">
      <c r="A14" s="31" t="s">
        <v>24</v>
      </c>
      <c r="B14" s="396"/>
      <c r="C14" s="41">
        <v>13.01</v>
      </c>
      <c r="D14" s="42">
        <v>13.01</v>
      </c>
      <c r="E14" s="61">
        <v>13.01</v>
      </c>
      <c r="F14" s="461"/>
      <c r="G14" s="22"/>
    </row>
    <row r="15" spans="1:7">
      <c r="A15" s="31" t="s">
        <v>25</v>
      </c>
      <c r="B15" s="396"/>
      <c r="C15" s="41">
        <v>2.02</v>
      </c>
      <c r="D15" s="42">
        <v>2.23</v>
      </c>
      <c r="E15" s="43">
        <v>2.13</v>
      </c>
      <c r="F15" s="461"/>
      <c r="G15" s="22"/>
    </row>
    <row r="16" spans="1:7">
      <c r="A16" s="31" t="s">
        <v>85</v>
      </c>
      <c r="B16" s="396"/>
      <c r="C16" s="41">
        <v>8.59</v>
      </c>
      <c r="D16" s="42">
        <v>9.4890000000000008</v>
      </c>
      <c r="E16" s="43">
        <v>9.0399999999999991</v>
      </c>
      <c r="F16" s="461"/>
      <c r="G16" s="22"/>
    </row>
    <row r="17" spans="1:7">
      <c r="A17" s="31" t="s">
        <v>26</v>
      </c>
      <c r="B17" s="395"/>
      <c r="C17" s="44">
        <v>0</v>
      </c>
      <c r="D17" s="45">
        <v>0</v>
      </c>
      <c r="E17" s="46">
        <v>0</v>
      </c>
      <c r="F17" s="461"/>
      <c r="G17" s="22"/>
    </row>
    <row r="18" spans="1:7">
      <c r="A18" s="31" t="s">
        <v>89</v>
      </c>
      <c r="B18" s="396"/>
      <c r="C18" s="41">
        <v>75.09</v>
      </c>
      <c r="D18" s="42">
        <v>75.09</v>
      </c>
      <c r="E18" s="43">
        <v>75.09</v>
      </c>
      <c r="F18" s="461"/>
      <c r="G18" s="22"/>
    </row>
    <row r="19" spans="1:7">
      <c r="A19" s="31" t="s">
        <v>27</v>
      </c>
      <c r="B19" s="396"/>
      <c r="C19" s="41">
        <v>5.45</v>
      </c>
      <c r="D19" s="42">
        <v>5.45</v>
      </c>
      <c r="E19" s="43">
        <v>5.45</v>
      </c>
      <c r="F19" s="461"/>
      <c r="G19" s="22"/>
    </row>
    <row r="20" spans="1:7">
      <c r="A20" s="31" t="s">
        <v>28</v>
      </c>
      <c r="B20" s="396"/>
      <c r="C20" s="41">
        <v>7.38</v>
      </c>
      <c r="D20" s="42">
        <v>7.38</v>
      </c>
      <c r="E20" s="43">
        <v>7.38</v>
      </c>
      <c r="F20" s="461"/>
      <c r="G20" s="22"/>
    </row>
    <row r="21" spans="1:7">
      <c r="A21" s="31" t="s">
        <v>29</v>
      </c>
      <c r="B21" s="395"/>
      <c r="C21" s="44">
        <v>13.77</v>
      </c>
      <c r="D21" s="45">
        <v>17.21</v>
      </c>
      <c r="E21" s="46">
        <v>21.52</v>
      </c>
      <c r="F21" s="461"/>
      <c r="G21" s="22"/>
    </row>
    <row r="22" spans="1:7">
      <c r="A22" s="31" t="s">
        <v>30</v>
      </c>
      <c r="B22" s="396"/>
      <c r="C22" s="41">
        <v>8.57</v>
      </c>
      <c r="D22" s="42">
        <v>9.66</v>
      </c>
      <c r="E22" s="43">
        <v>10.94</v>
      </c>
      <c r="F22" s="461"/>
      <c r="G22" s="22"/>
    </row>
    <row r="23" spans="1:7">
      <c r="A23" s="31" t="s">
        <v>31</v>
      </c>
      <c r="B23" s="396"/>
      <c r="C23" s="41">
        <v>21.8</v>
      </c>
      <c r="D23" s="42">
        <v>21.05</v>
      </c>
      <c r="E23" s="43">
        <v>22.8</v>
      </c>
      <c r="F23" s="461"/>
      <c r="G23" s="22"/>
    </row>
    <row r="24" spans="1:7">
      <c r="A24" s="31" t="s">
        <v>32</v>
      </c>
      <c r="B24" s="397"/>
      <c r="C24" s="41">
        <v>12.35</v>
      </c>
      <c r="D24" s="42">
        <v>14.87</v>
      </c>
      <c r="E24" s="43">
        <v>13.9</v>
      </c>
      <c r="F24" s="461"/>
      <c r="G24" s="22"/>
    </row>
    <row r="25" spans="1:7">
      <c r="A25" s="31" t="s">
        <v>33</v>
      </c>
      <c r="B25" s="395"/>
      <c r="C25" s="41">
        <v>3.13</v>
      </c>
      <c r="D25" s="42">
        <v>4.1100000000000003</v>
      </c>
      <c r="E25" s="43">
        <v>4.75</v>
      </c>
      <c r="F25" s="461"/>
      <c r="G25" s="22"/>
    </row>
    <row r="26" spans="1:7" ht="13.5" thickBot="1">
      <c r="A26" s="31" t="s">
        <v>34</v>
      </c>
      <c r="B26" s="396"/>
      <c r="C26" s="84">
        <f>SUM(C13:C25)*3.43%*(8/12)</f>
        <v>4.6942979999999999</v>
      </c>
      <c r="D26" s="85">
        <f>SUM(D13:D25)*3.43%*(8/12)</f>
        <v>4.8861264666666679</v>
      </c>
      <c r="E26" s="86">
        <f>SUM(E13:E25)*3.43%*(8/12)</f>
        <v>5.0338680000000009</v>
      </c>
      <c r="F26" s="461"/>
      <c r="G26" s="22"/>
    </row>
    <row r="27" spans="1:7" ht="13.5" thickBot="1">
      <c r="A27" s="33" t="s">
        <v>35</v>
      </c>
      <c r="B27" s="48">
        <f t="shared" ref="B27:E27" si="1">SUM(B13:B26)</f>
        <v>0</v>
      </c>
      <c r="C27" s="80">
        <f t="shared" si="1"/>
        <v>209.984298</v>
      </c>
      <c r="D27" s="81">
        <f t="shared" si="1"/>
        <v>218.5651264666667</v>
      </c>
      <c r="E27" s="89">
        <f t="shared" si="1"/>
        <v>225.17386800000003</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2">SUM(B30:B37)</f>
        <v>0</v>
      </c>
      <c r="C38" s="48">
        <f t="shared" ref="C38:E38" si="3">SUM(C30:C37)</f>
        <v>123.89181572643925</v>
      </c>
      <c r="D38" s="35">
        <f t="shared" si="3"/>
        <v>141.67908763525233</v>
      </c>
      <c r="E38" s="36">
        <f t="shared" si="3"/>
        <v>152.11376179069958</v>
      </c>
      <c r="F38" s="461"/>
      <c r="G38" s="22"/>
    </row>
    <row r="39" spans="1:7" ht="13.5" thickBot="1">
      <c r="A39" s="31" t="s">
        <v>87</v>
      </c>
      <c r="B39" s="395"/>
      <c r="C39" s="62"/>
      <c r="D39" s="39"/>
      <c r="E39" s="40"/>
      <c r="F39" s="461"/>
      <c r="G39" s="22"/>
    </row>
    <row r="40" spans="1:7" ht="13.5" thickBot="1">
      <c r="A40" s="63" t="s">
        <v>15</v>
      </c>
      <c r="B40" s="48">
        <f t="shared" ref="B40:E40" si="4">B27+B38+B39</f>
        <v>0</v>
      </c>
      <c r="C40" s="48">
        <f t="shared" si="4"/>
        <v>333.87611372643926</v>
      </c>
      <c r="D40" s="35">
        <f t="shared" si="4"/>
        <v>360.24421410191906</v>
      </c>
      <c r="E40" s="36">
        <f t="shared" si="4"/>
        <v>377.28762979069961</v>
      </c>
      <c r="F40" s="461"/>
      <c r="G40" s="22"/>
    </row>
    <row r="41" spans="1:7" ht="13.5" thickBot="1">
      <c r="A41" s="64"/>
      <c r="B41" s="65"/>
      <c r="C41" s="65"/>
      <c r="D41" s="66"/>
      <c r="E41" s="49"/>
      <c r="F41" s="461"/>
      <c r="G41" s="22"/>
    </row>
    <row r="42" spans="1:7">
      <c r="A42" s="67" t="s">
        <v>169</v>
      </c>
      <c r="B42" s="57"/>
      <c r="C42" s="68"/>
      <c r="D42" s="69"/>
      <c r="E42" s="70"/>
      <c r="F42" s="461"/>
      <c r="G42" s="22"/>
    </row>
    <row r="43" spans="1:7">
      <c r="A43" s="239" t="s">
        <v>83</v>
      </c>
      <c r="B43" s="173">
        <f t="shared" ref="B43:D43" si="5">B9-B27</f>
        <v>0</v>
      </c>
      <c r="C43" s="173">
        <f t="shared" si="5"/>
        <v>232.41570199999998</v>
      </c>
      <c r="D43" s="174">
        <f t="shared" si="5"/>
        <v>251.83487353333328</v>
      </c>
      <c r="E43" s="175">
        <f>E9-E27</f>
        <v>228.426132</v>
      </c>
      <c r="F43" s="461"/>
      <c r="G43" s="22"/>
    </row>
    <row r="44" spans="1:7" ht="13.5" thickBot="1">
      <c r="A44" s="240" t="s">
        <v>84</v>
      </c>
      <c r="B44" s="233">
        <f t="shared" ref="B44:E44" si="6">B9-B40</f>
        <v>0</v>
      </c>
      <c r="C44" s="233">
        <f t="shared" si="6"/>
        <v>108.52388627356072</v>
      </c>
      <c r="D44" s="234">
        <f t="shared" si="6"/>
        <v>110.15578589808092</v>
      </c>
      <c r="E44" s="235">
        <f t="shared" si="6"/>
        <v>76.312370209300411</v>
      </c>
      <c r="F44" s="461"/>
      <c r="G44" s="22"/>
    </row>
    <row r="45" spans="1:7" ht="13.5" thickBot="1">
      <c r="A45" s="37"/>
      <c r="B45" s="181"/>
      <c r="C45" s="236"/>
      <c r="D45" s="39"/>
      <c r="E45" s="40"/>
      <c r="F45" s="461"/>
      <c r="G45" s="22"/>
    </row>
    <row r="46" spans="1:7">
      <c r="A46" s="74" t="s">
        <v>170</v>
      </c>
      <c r="B46" s="57"/>
      <c r="C46" s="237"/>
      <c r="D46" s="75"/>
      <c r="E46" s="70"/>
      <c r="F46" s="461"/>
      <c r="G46" s="22"/>
    </row>
    <row r="47" spans="1:7">
      <c r="A47" s="31" t="s">
        <v>45</v>
      </c>
      <c r="B47" s="173">
        <f>IFERROR(ROUND((B27)/B8,2),0)</f>
        <v>0</v>
      </c>
      <c r="C47" s="173">
        <f t="shared" ref="C47:E47" si="7">ROUND((C27)/C8,2)</f>
        <v>839.94</v>
      </c>
      <c r="D47" s="174">
        <f t="shared" si="7"/>
        <v>874.26</v>
      </c>
      <c r="E47" s="175">
        <f t="shared" si="7"/>
        <v>900.7</v>
      </c>
      <c r="F47" s="461"/>
      <c r="G47" s="22"/>
    </row>
    <row r="48" spans="1:7" ht="13.5" thickBot="1">
      <c r="A48" s="170" t="s">
        <v>46</v>
      </c>
      <c r="B48" s="233">
        <f>IFERROR(ROUND(B40/B8,2),0)</f>
        <v>0</v>
      </c>
      <c r="C48" s="233">
        <f t="shared" ref="C48:E48" si="8">ROUND(C40/C8,2)</f>
        <v>1335.5</v>
      </c>
      <c r="D48" s="234">
        <f t="shared" si="8"/>
        <v>1440.98</v>
      </c>
      <c r="E48" s="235">
        <f t="shared" si="8"/>
        <v>1509.15</v>
      </c>
      <c r="F48" s="461"/>
      <c r="G48" s="22"/>
    </row>
    <row r="49" spans="1:7" ht="13.5" thickBot="1">
      <c r="A49" s="37"/>
      <c r="B49" s="184"/>
      <c r="C49" s="236"/>
      <c r="D49" s="39"/>
      <c r="E49" s="40"/>
      <c r="F49" s="461"/>
      <c r="G49" s="22"/>
    </row>
    <row r="50" spans="1:7">
      <c r="A50" s="74" t="s">
        <v>172</v>
      </c>
      <c r="B50" s="57"/>
      <c r="C50" s="237"/>
      <c r="D50" s="75"/>
      <c r="E50" s="70"/>
      <c r="F50" s="461"/>
      <c r="G50" s="22"/>
    </row>
    <row r="51" spans="1:7">
      <c r="A51" s="31" t="s">
        <v>45</v>
      </c>
      <c r="B51" s="173">
        <f>IFERROR(ROUND((B27)/B7,2),0)</f>
        <v>0</v>
      </c>
      <c r="C51" s="173">
        <f t="shared" ref="C51:E51" si="9">ROUND((C27)/C7,2)</f>
        <v>0.12</v>
      </c>
      <c r="D51" s="174">
        <f t="shared" si="9"/>
        <v>0.12</v>
      </c>
      <c r="E51" s="175">
        <f t="shared" si="9"/>
        <v>0.12</v>
      </c>
      <c r="F51" s="461"/>
      <c r="G51" s="22"/>
    </row>
    <row r="52" spans="1:7" ht="13.5" thickBot="1">
      <c r="A52" s="170" t="s">
        <v>46</v>
      </c>
      <c r="B52" s="233">
        <f>IFERROR(ROUND(B40/B7,2),0)</f>
        <v>0</v>
      </c>
      <c r="C52" s="233">
        <f t="shared" ref="C52:E52" si="10">ROUND(C40/C7,2)</f>
        <v>0.19</v>
      </c>
      <c r="D52" s="234">
        <f t="shared" si="10"/>
        <v>0.19</v>
      </c>
      <c r="E52" s="235">
        <f t="shared" si="10"/>
        <v>0.21</v>
      </c>
      <c r="F52" s="461"/>
      <c r="G52" s="22"/>
    </row>
    <row r="53" spans="1:7" ht="16.5" thickBot="1">
      <c r="A53" s="251"/>
      <c r="B53" s="435"/>
      <c r="C53" s="152"/>
      <c r="D53" s="152"/>
      <c r="E53" s="152"/>
      <c r="F53" s="461"/>
    </row>
    <row r="54" spans="1:7">
      <c r="A54" s="67" t="s">
        <v>167</v>
      </c>
      <c r="B54" s="433"/>
      <c r="C54" s="180"/>
      <c r="D54" s="180"/>
      <c r="E54" s="180"/>
      <c r="F54" s="461"/>
    </row>
    <row r="55" spans="1:7">
      <c r="A55" s="239" t="s">
        <v>171</v>
      </c>
      <c r="B55" s="178"/>
      <c r="C55" s="152">
        <v>1120</v>
      </c>
      <c r="D55" s="152">
        <v>1209.5999999999999</v>
      </c>
      <c r="E55" s="152">
        <v>1120</v>
      </c>
      <c r="F55" s="461"/>
    </row>
    <row r="56" spans="1:7">
      <c r="A56" s="239" t="s">
        <v>47</v>
      </c>
      <c r="B56" s="178"/>
      <c r="C56" s="152">
        <f>(C$55*C$8)-C$27</f>
        <v>70.015702000000005</v>
      </c>
      <c r="D56" s="152">
        <f t="shared" ref="D56:E56" si="11">(D$55*D$8)-D$27</f>
        <v>83.83487353333328</v>
      </c>
      <c r="E56" s="152">
        <f t="shared" si="11"/>
        <v>54.826131999999973</v>
      </c>
      <c r="F56" s="461"/>
    </row>
    <row r="57" spans="1:7" ht="13.5" thickBot="1">
      <c r="A57" s="240" t="s">
        <v>48</v>
      </c>
      <c r="B57" s="432"/>
      <c r="C57" s="238">
        <f>(C$55*C$8)-C40</f>
        <v>-53.876113726439257</v>
      </c>
      <c r="D57" s="238">
        <f t="shared" ref="D57:E57" si="12">(D$55*D$8)-D40</f>
        <v>-57.844214101919079</v>
      </c>
      <c r="E57" s="238">
        <f t="shared" si="12"/>
        <v>-97.287629790699611</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u2u+St8KgP+h1Kaz2/QwSosWAZXHYE5P1nyp+BEsIkf30zPOWfbamyMezY5A8+IcbmiAqBIQRaaqE3KYlrFUKw==" saltValue="QObIbTgetWXJfBGY0+PpIw==" spinCount="100000" sheet="1" objects="1" scenarios="1" selectLockedCells="1"/>
  <mergeCells count="2">
    <mergeCell ref="F3:F57"/>
    <mergeCell ref="C2:E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3"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 style="8" customWidth="1"/>
    <col min="7" max="16384" width="9.140625" style="8"/>
  </cols>
  <sheetData>
    <row r="1" spans="1:7" ht="15.75">
      <c r="A1" s="273" t="s">
        <v>69</v>
      </c>
      <c r="B1" s="6"/>
      <c r="C1" s="6"/>
      <c r="D1" s="6"/>
      <c r="E1" s="6"/>
      <c r="F1" s="7"/>
    </row>
    <row r="2" spans="1:7" ht="13.5" thickBot="1">
      <c r="A2" s="9"/>
      <c r="B2" s="10"/>
      <c r="C2" s="459" t="s">
        <v>19</v>
      </c>
      <c r="D2" s="459"/>
      <c r="E2" s="459"/>
      <c r="F2" s="11" t="s">
        <v>20</v>
      </c>
    </row>
    <row r="3" spans="1:7" ht="15.75">
      <c r="A3" s="12"/>
      <c r="B3" s="363"/>
      <c r="C3" s="13"/>
      <c r="D3" s="109" t="s">
        <v>70</v>
      </c>
      <c r="E3" s="14"/>
      <c r="F3" s="460" t="s">
        <v>181</v>
      </c>
    </row>
    <row r="4" spans="1:7">
      <c r="A4" s="15" t="s">
        <v>3</v>
      </c>
      <c r="B4" s="391" t="s">
        <v>21</v>
      </c>
      <c r="C4" s="16"/>
      <c r="D4" s="17" t="s">
        <v>50</v>
      </c>
      <c r="E4" s="18"/>
      <c r="F4" s="461"/>
    </row>
    <row r="5" spans="1:7" ht="17.25" customHeight="1" thickBot="1">
      <c r="A5" s="19" t="s">
        <v>22</v>
      </c>
      <c r="B5" s="409"/>
      <c r="C5" s="229" t="s">
        <v>4</v>
      </c>
      <c r="D5" s="232" t="s">
        <v>17</v>
      </c>
      <c r="E5" s="231" t="s">
        <v>14</v>
      </c>
      <c r="F5" s="461"/>
    </row>
    <row r="6" spans="1:7">
      <c r="A6" s="37" t="s">
        <v>0</v>
      </c>
      <c r="B6" s="394"/>
      <c r="C6" s="57"/>
      <c r="D6" s="58"/>
      <c r="E6" s="59"/>
      <c r="F6" s="461"/>
    </row>
    <row r="7" spans="1:7" ht="17.25" customHeight="1">
      <c r="A7" s="31" t="s">
        <v>160</v>
      </c>
      <c r="B7" s="394"/>
      <c r="C7" s="316">
        <v>2083.1999999999998</v>
      </c>
      <c r="D7" s="317">
        <v>2172.8000000000002</v>
      </c>
      <c r="E7" s="111">
        <v>2352</v>
      </c>
      <c r="F7" s="461"/>
      <c r="G7" s="22"/>
    </row>
    <row r="8" spans="1:7" ht="17.25" customHeight="1" thickBot="1">
      <c r="A8" s="31" t="s">
        <v>163</v>
      </c>
      <c r="B8" s="395"/>
      <c r="C8" s="190">
        <v>0.2</v>
      </c>
      <c r="D8" s="191">
        <v>0.2</v>
      </c>
      <c r="E8" s="192">
        <v>0.2</v>
      </c>
      <c r="F8" s="461"/>
      <c r="G8" s="22"/>
    </row>
    <row r="9" spans="1:7" ht="13.5" thickBot="1">
      <c r="A9" s="33" t="s">
        <v>164</v>
      </c>
      <c r="B9" s="34">
        <f t="shared" ref="B9:D9" si="0">ROUND((B8*B7),2)</f>
        <v>0</v>
      </c>
      <c r="C9" s="71">
        <f t="shared" si="0"/>
        <v>416.64</v>
      </c>
      <c r="D9" s="66">
        <f t="shared" si="0"/>
        <v>434.56</v>
      </c>
      <c r="E9" s="49">
        <f t="shared" ref="E9" si="1">ROUND((E8*E7),2)</f>
        <v>470.4</v>
      </c>
      <c r="F9" s="461"/>
      <c r="G9" s="22"/>
    </row>
    <row r="10" spans="1:7">
      <c r="A10" s="31"/>
      <c r="B10" s="394"/>
      <c r="C10" s="82"/>
      <c r="D10" s="92"/>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17.920000000000002</v>
      </c>
      <c r="D13" s="42">
        <v>17.920000000000002</v>
      </c>
      <c r="E13" s="43">
        <v>17.920000000000002</v>
      </c>
      <c r="F13" s="461"/>
      <c r="G13" s="22"/>
    </row>
    <row r="14" spans="1:7">
      <c r="A14" s="31" t="s">
        <v>24</v>
      </c>
      <c r="B14" s="396"/>
      <c r="C14" s="41">
        <v>16.32</v>
      </c>
      <c r="D14" s="42">
        <v>16.32</v>
      </c>
      <c r="E14" s="61">
        <v>16.32</v>
      </c>
      <c r="F14" s="461"/>
      <c r="G14" s="22"/>
    </row>
    <row r="15" spans="1:7">
      <c r="A15" s="31" t="s">
        <v>25</v>
      </c>
      <c r="B15" s="396"/>
      <c r="C15" s="41">
        <v>2.4500000000000002</v>
      </c>
      <c r="D15" s="42">
        <v>2.5499999999999998</v>
      </c>
      <c r="E15" s="43">
        <v>2.77</v>
      </c>
      <c r="F15" s="461"/>
      <c r="G15" s="22"/>
    </row>
    <row r="16" spans="1:7">
      <c r="A16" s="31" t="s">
        <v>85</v>
      </c>
      <c r="B16" s="396"/>
      <c r="C16" s="41">
        <v>10.4</v>
      </c>
      <c r="D16" s="42">
        <v>10.85</v>
      </c>
      <c r="E16" s="43">
        <v>11.75</v>
      </c>
      <c r="F16" s="461"/>
      <c r="G16" s="22"/>
    </row>
    <row r="17" spans="1:7">
      <c r="A17" s="31" t="s">
        <v>26</v>
      </c>
      <c r="B17" s="395"/>
      <c r="C17" s="44">
        <v>0</v>
      </c>
      <c r="D17" s="45">
        <v>0</v>
      </c>
      <c r="E17" s="46">
        <v>0</v>
      </c>
      <c r="F17" s="461"/>
      <c r="G17" s="22"/>
    </row>
    <row r="18" spans="1:7">
      <c r="A18" s="31" t="s">
        <v>89</v>
      </c>
      <c r="B18" s="396"/>
      <c r="C18" s="41">
        <v>75.09</v>
      </c>
      <c r="D18" s="42">
        <v>75.09</v>
      </c>
      <c r="E18" s="43">
        <v>75.09</v>
      </c>
      <c r="F18" s="461"/>
      <c r="G18" s="22"/>
    </row>
    <row r="19" spans="1:7">
      <c r="A19" s="31" t="s">
        <v>27</v>
      </c>
      <c r="B19" s="396"/>
      <c r="C19" s="41">
        <v>5.45</v>
      </c>
      <c r="D19" s="42">
        <v>5.45</v>
      </c>
      <c r="E19" s="43">
        <v>5.45</v>
      </c>
      <c r="F19" s="461"/>
      <c r="G19" s="22"/>
    </row>
    <row r="20" spans="1:7">
      <c r="A20" s="31" t="s">
        <v>28</v>
      </c>
      <c r="B20" s="396"/>
      <c r="C20" s="41">
        <v>7.38</v>
      </c>
      <c r="D20" s="42">
        <v>7.38</v>
      </c>
      <c r="E20" s="43">
        <v>7.38</v>
      </c>
      <c r="F20" s="461"/>
      <c r="G20" s="22"/>
    </row>
    <row r="21" spans="1:7">
      <c r="A21" s="31" t="s">
        <v>29</v>
      </c>
      <c r="B21" s="395"/>
      <c r="C21" s="44">
        <v>13.77</v>
      </c>
      <c r="D21" s="45">
        <v>17.21</v>
      </c>
      <c r="E21" s="46">
        <v>21.52</v>
      </c>
      <c r="F21" s="461"/>
      <c r="G21" s="22"/>
    </row>
    <row r="22" spans="1:7">
      <c r="A22" s="31" t="s">
        <v>30</v>
      </c>
      <c r="B22" s="396"/>
      <c r="C22" s="41">
        <v>8.57</v>
      </c>
      <c r="D22" s="42">
        <v>9.66</v>
      </c>
      <c r="E22" s="43">
        <v>10.94</v>
      </c>
      <c r="F22" s="461"/>
      <c r="G22" s="22"/>
    </row>
    <row r="23" spans="1:7">
      <c r="A23" s="31" t="s">
        <v>31</v>
      </c>
      <c r="B23" s="396"/>
      <c r="C23" s="41">
        <v>21.8</v>
      </c>
      <c r="D23" s="42">
        <v>21.05</v>
      </c>
      <c r="E23" s="43">
        <v>22.8</v>
      </c>
      <c r="F23" s="461"/>
      <c r="G23" s="22"/>
    </row>
    <row r="24" spans="1:7">
      <c r="A24" s="31" t="s">
        <v>32</v>
      </c>
      <c r="B24" s="397"/>
      <c r="C24" s="41">
        <v>12.03</v>
      </c>
      <c r="D24" s="42">
        <v>12.39</v>
      </c>
      <c r="E24" s="43">
        <v>13.04</v>
      </c>
      <c r="F24" s="461"/>
      <c r="G24" s="22"/>
    </row>
    <row r="25" spans="1:7">
      <c r="A25" s="31" t="s">
        <v>33</v>
      </c>
      <c r="B25" s="395"/>
      <c r="C25" s="41">
        <v>3.13</v>
      </c>
      <c r="D25" s="42">
        <v>4.1100000000000003</v>
      </c>
      <c r="E25" s="43">
        <v>4.75</v>
      </c>
      <c r="F25" s="461"/>
      <c r="G25" s="22"/>
    </row>
    <row r="26" spans="1:7" ht="13.5" thickBot="1">
      <c r="A26" s="31" t="s">
        <v>34</v>
      </c>
      <c r="B26" s="396"/>
      <c r="C26" s="84">
        <f>SUM(C13:C25)*3.43%*(8/12)</f>
        <v>4.4432220000000004</v>
      </c>
      <c r="D26" s="85">
        <f>SUM(D13:D25)*3.43%*(8/12)</f>
        <v>4.5728760000000008</v>
      </c>
      <c r="E26" s="86">
        <f>SUM(E13:E25)*3.43%*(8/12)</f>
        <v>4.7958260000000008</v>
      </c>
      <c r="F26" s="461"/>
      <c r="G26" s="22"/>
    </row>
    <row r="27" spans="1:7" ht="13.5" thickBot="1">
      <c r="A27" s="33" t="s">
        <v>35</v>
      </c>
      <c r="B27" s="48">
        <f t="shared" ref="B27" si="2">SUM(B13:B26)</f>
        <v>0</v>
      </c>
      <c r="C27" s="80">
        <f>SUM(C13:C26)</f>
        <v>198.75322200000002</v>
      </c>
      <c r="D27" s="81">
        <f t="shared" ref="D27" si="3">SUM(D13:D26)</f>
        <v>204.55287600000003</v>
      </c>
      <c r="E27" s="89">
        <f t="shared" ref="E27" si="4">SUM(E13:E26)</f>
        <v>214.52582600000002</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5">SUM(B30:B37)</f>
        <v>0</v>
      </c>
      <c r="C38" s="48">
        <f t="shared" ref="C38" si="6">SUM(C30:C37)</f>
        <v>123.89181572643925</v>
      </c>
      <c r="D38" s="35">
        <f t="shared" ref="D38" si="7">SUM(D30:D37)</f>
        <v>141.67908763525233</v>
      </c>
      <c r="E38" s="36">
        <f t="shared" ref="E38" si="8">SUM(E30:E37)</f>
        <v>152.11376179069958</v>
      </c>
      <c r="F38" s="461"/>
      <c r="G38" s="22"/>
    </row>
    <row r="39" spans="1:7" ht="13.5" thickBot="1">
      <c r="A39" s="31" t="s">
        <v>87</v>
      </c>
      <c r="B39" s="395"/>
      <c r="C39" s="62"/>
      <c r="D39" s="39"/>
      <c r="E39" s="40"/>
      <c r="F39" s="461"/>
      <c r="G39" s="22"/>
    </row>
    <row r="40" spans="1:7" ht="13.5" thickBot="1">
      <c r="A40" s="63" t="s">
        <v>15</v>
      </c>
      <c r="B40" s="48">
        <f t="shared" ref="B40:E40" si="9">B27+B38+B39</f>
        <v>0</v>
      </c>
      <c r="C40" s="48">
        <f t="shared" si="9"/>
        <v>322.64503772643928</v>
      </c>
      <c r="D40" s="35">
        <f t="shared" si="9"/>
        <v>346.23196363525233</v>
      </c>
      <c r="E40" s="36">
        <f t="shared" si="9"/>
        <v>366.63958779069958</v>
      </c>
      <c r="F40" s="461"/>
      <c r="G40" s="22"/>
    </row>
    <row r="41" spans="1:7" ht="13.5" thickBot="1">
      <c r="A41" s="64"/>
      <c r="B41" s="65"/>
      <c r="C41" s="65"/>
      <c r="D41" s="66"/>
      <c r="E41" s="49"/>
      <c r="F41" s="461"/>
      <c r="G41" s="22"/>
    </row>
    <row r="42" spans="1:7">
      <c r="A42" s="67" t="s">
        <v>169</v>
      </c>
      <c r="B42" s="57"/>
      <c r="C42" s="68"/>
      <c r="D42" s="69"/>
      <c r="E42" s="70"/>
      <c r="F42" s="461"/>
      <c r="G42" s="22"/>
    </row>
    <row r="43" spans="1:7">
      <c r="A43" s="239" t="s">
        <v>83</v>
      </c>
      <c r="B43" s="173">
        <f t="shared" ref="B43:E43" si="10">B9-B27</f>
        <v>0</v>
      </c>
      <c r="C43" s="173">
        <f t="shared" si="10"/>
        <v>217.88677799999996</v>
      </c>
      <c r="D43" s="174">
        <f t="shared" si="10"/>
        <v>230.00712399999998</v>
      </c>
      <c r="E43" s="175">
        <f t="shared" si="10"/>
        <v>255.87417399999995</v>
      </c>
      <c r="F43" s="461"/>
      <c r="G43" s="22"/>
    </row>
    <row r="44" spans="1:7" ht="13.5" thickBot="1">
      <c r="A44" s="240" t="s">
        <v>84</v>
      </c>
      <c r="B44" s="233">
        <f t="shared" ref="B44:E44" si="11">B9-B40</f>
        <v>0</v>
      </c>
      <c r="C44" s="233">
        <f t="shared" si="11"/>
        <v>93.994962273560702</v>
      </c>
      <c r="D44" s="234">
        <f>D9-D40</f>
        <v>88.328036364747675</v>
      </c>
      <c r="E44" s="235">
        <f t="shared" si="11"/>
        <v>103.7604122093004</v>
      </c>
      <c r="F44" s="461"/>
      <c r="G44" s="22"/>
    </row>
    <row r="45" spans="1:7" ht="13.5" thickBot="1">
      <c r="A45" s="37"/>
      <c r="B45" s="65"/>
      <c r="C45" s="241"/>
      <c r="D45" s="242"/>
      <c r="E45" s="243"/>
      <c r="F45" s="461"/>
      <c r="G45" s="22"/>
    </row>
    <row r="46" spans="1:7">
      <c r="A46" s="74" t="s">
        <v>170</v>
      </c>
      <c r="B46" s="429"/>
      <c r="C46" s="244"/>
      <c r="D46" s="69"/>
      <c r="E46" s="245"/>
      <c r="F46" s="461"/>
      <c r="G46" s="22"/>
    </row>
    <row r="47" spans="1:7">
      <c r="A47" s="31" t="s">
        <v>45</v>
      </c>
      <c r="B47" s="173">
        <f>IFERROR(ROUND((B27)/B8,2),0)</f>
        <v>0</v>
      </c>
      <c r="C47" s="246">
        <f t="shared" ref="C47:E47" si="12">ROUND((C27)/C8,2)</f>
        <v>993.77</v>
      </c>
      <c r="D47" s="185">
        <f t="shared" si="12"/>
        <v>1022.76</v>
      </c>
      <c r="E47" s="247">
        <f t="shared" si="12"/>
        <v>1072.6300000000001</v>
      </c>
      <c r="F47" s="461"/>
      <c r="G47" s="22"/>
    </row>
    <row r="48" spans="1:7" ht="13.5" thickBot="1">
      <c r="A48" s="170" t="s">
        <v>46</v>
      </c>
      <c r="B48" s="233">
        <f>IFERROR(ROUND(B40/B8,2),0)</f>
        <v>0</v>
      </c>
      <c r="C48" s="248">
        <f t="shared" ref="C48:E48" si="13">ROUND(C40/C8,2)</f>
        <v>1613.23</v>
      </c>
      <c r="D48" s="249">
        <f t="shared" si="13"/>
        <v>1731.16</v>
      </c>
      <c r="E48" s="250">
        <f t="shared" si="13"/>
        <v>1833.2</v>
      </c>
      <c r="F48" s="461"/>
      <c r="G48" s="22"/>
    </row>
    <row r="49" spans="1:7" ht="13.5" thickBot="1">
      <c r="A49" s="37"/>
      <c r="B49" s="430"/>
      <c r="C49" s="241"/>
      <c r="D49" s="242"/>
      <c r="E49" s="243"/>
      <c r="F49" s="461"/>
      <c r="G49" s="22"/>
    </row>
    <row r="50" spans="1:7">
      <c r="A50" s="74" t="s">
        <v>172</v>
      </c>
      <c r="B50" s="429"/>
      <c r="C50" s="244"/>
      <c r="D50" s="69"/>
      <c r="E50" s="245"/>
      <c r="F50" s="461"/>
      <c r="G50" s="22"/>
    </row>
    <row r="51" spans="1:7">
      <c r="A51" s="31" t="s">
        <v>45</v>
      </c>
      <c r="B51" s="173">
        <f>IFERROR(ROUND((B27)/B7,2),0)</f>
        <v>0</v>
      </c>
      <c r="C51" s="173">
        <f t="shared" ref="C51:E51" si="14">ROUND((C27)/C7,2)</f>
        <v>0.1</v>
      </c>
      <c r="D51" s="174">
        <f t="shared" si="14"/>
        <v>0.09</v>
      </c>
      <c r="E51" s="175">
        <f t="shared" si="14"/>
        <v>0.09</v>
      </c>
      <c r="F51" s="461"/>
      <c r="G51" s="22"/>
    </row>
    <row r="52" spans="1:7" ht="13.5" thickBot="1">
      <c r="A52" s="170" t="s">
        <v>46</v>
      </c>
      <c r="B52" s="233">
        <f>IFERROR(ROUND(B40/B7,2),0)</f>
        <v>0</v>
      </c>
      <c r="C52" s="233">
        <f t="shared" ref="C52:E52" si="15">ROUND(C40/C7,2)</f>
        <v>0.15</v>
      </c>
      <c r="D52" s="234">
        <f t="shared" si="15"/>
        <v>0.16</v>
      </c>
      <c r="E52" s="235">
        <f t="shared" si="15"/>
        <v>0.16</v>
      </c>
      <c r="F52" s="461"/>
      <c r="G52" s="22"/>
    </row>
    <row r="53" spans="1:7" ht="16.5" thickBot="1">
      <c r="A53" s="251"/>
      <c r="B53" s="106"/>
      <c r="C53" s="66"/>
      <c r="D53" s="66"/>
      <c r="E53" s="66"/>
      <c r="F53" s="461"/>
    </row>
    <row r="54" spans="1:7">
      <c r="A54" s="67" t="s">
        <v>167</v>
      </c>
      <c r="B54" s="431"/>
      <c r="C54" s="93"/>
      <c r="D54" s="93"/>
      <c r="E54" s="93"/>
      <c r="F54" s="461"/>
    </row>
    <row r="55" spans="1:7">
      <c r="A55" s="239" t="s">
        <v>171</v>
      </c>
      <c r="B55" s="178"/>
      <c r="C55" s="185">
        <v>1366</v>
      </c>
      <c r="D55" s="185">
        <v>1411.2</v>
      </c>
      <c r="E55" s="185">
        <v>1568</v>
      </c>
      <c r="F55" s="461"/>
    </row>
    <row r="56" spans="1:7">
      <c r="A56" s="239" t="s">
        <v>47</v>
      </c>
      <c r="B56" s="178"/>
      <c r="C56" s="152">
        <f>(C$55*C$8)-C$27</f>
        <v>74.446777999999966</v>
      </c>
      <c r="D56" s="152">
        <f t="shared" ref="D56:E56" si="16">(D$55*D$8)-D$27</f>
        <v>77.687123999999983</v>
      </c>
      <c r="E56" s="152">
        <f t="shared" si="16"/>
        <v>99.074173999999999</v>
      </c>
      <c r="F56" s="461"/>
    </row>
    <row r="57" spans="1:7" ht="13.5" thickBot="1">
      <c r="A57" s="240" t="s">
        <v>48</v>
      </c>
      <c r="B57" s="432"/>
      <c r="C57" s="238">
        <f>(C$55*C$8)-C40</f>
        <v>-49.445037726439296</v>
      </c>
      <c r="D57" s="238">
        <f t="shared" ref="D57:E57" si="17">(D$55*D$8)-D40</f>
        <v>-63.991963635252318</v>
      </c>
      <c r="E57" s="238">
        <f t="shared" si="17"/>
        <v>-53.039587790699557</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zq7gtXB7Or7D4H8MFQzVoLXjjajsMrCjBIICwL/F6QoizQ6eyKy3zRC2JMXm3NBwcXBgPHPOpP2jAnyqkBS4tg==" saltValue="xmX8Uwnukc6VEBXSmiE5eQ==" spinCount="100000" sheet="1" objects="1" scenarios="1" selectLockedCells="1"/>
  <mergeCells count="2">
    <mergeCell ref="F3:F57"/>
    <mergeCell ref="C2:E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14"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140625" style="8" customWidth="1"/>
    <col min="7" max="16384" width="9.140625" style="8"/>
  </cols>
  <sheetData>
    <row r="1" spans="1:7" ht="15.75">
      <c r="A1" s="273" t="s">
        <v>63</v>
      </c>
      <c r="B1" s="6"/>
      <c r="C1" s="6"/>
      <c r="D1" s="6"/>
      <c r="E1" s="6"/>
      <c r="F1" s="7"/>
    </row>
    <row r="2" spans="1:7" ht="13.5" thickBot="1">
      <c r="A2" s="9"/>
      <c r="B2" s="10"/>
      <c r="C2" s="459" t="s">
        <v>19</v>
      </c>
      <c r="D2" s="459"/>
      <c r="E2" s="459"/>
      <c r="F2" s="11" t="s">
        <v>20</v>
      </c>
    </row>
    <row r="3" spans="1:7" ht="12.75" customHeight="1">
      <c r="A3" s="12"/>
      <c r="B3" s="363"/>
      <c r="C3" s="456" t="s">
        <v>64</v>
      </c>
      <c r="D3" s="457"/>
      <c r="E3" s="458"/>
      <c r="F3" s="460" t="s">
        <v>182</v>
      </c>
    </row>
    <row r="4" spans="1:7">
      <c r="A4" s="15" t="s">
        <v>3</v>
      </c>
      <c r="B4" s="391" t="s">
        <v>21</v>
      </c>
      <c r="C4" s="16"/>
      <c r="D4" s="17" t="s">
        <v>50</v>
      </c>
      <c r="E4" s="18"/>
      <c r="F4" s="461"/>
    </row>
    <row r="5" spans="1:7" ht="17.25" customHeight="1" thickBot="1">
      <c r="A5" s="19" t="s">
        <v>22</v>
      </c>
      <c r="B5" s="409"/>
      <c r="C5" s="229" t="s">
        <v>4</v>
      </c>
      <c r="D5" s="232" t="s">
        <v>17</v>
      </c>
      <c r="E5" s="231" t="s">
        <v>14</v>
      </c>
      <c r="F5" s="461"/>
    </row>
    <row r="6" spans="1:7">
      <c r="A6" s="37" t="s">
        <v>0</v>
      </c>
      <c r="B6" s="394"/>
      <c r="C6" s="57"/>
      <c r="D6" s="58"/>
      <c r="E6" s="59"/>
      <c r="F6" s="461"/>
    </row>
    <row r="7" spans="1:7" ht="17.25" customHeight="1">
      <c r="A7" s="31" t="s">
        <v>159</v>
      </c>
      <c r="B7" s="394"/>
      <c r="C7" s="188">
        <v>79.099999999999994</v>
      </c>
      <c r="D7" s="189">
        <v>103.7</v>
      </c>
      <c r="E7" s="32">
        <v>139.4</v>
      </c>
      <c r="F7" s="461"/>
      <c r="G7" s="22"/>
    </row>
    <row r="8" spans="1:7" ht="17.25" customHeight="1" thickBot="1">
      <c r="A8" s="31" t="s">
        <v>161</v>
      </c>
      <c r="B8" s="395"/>
      <c r="C8" s="190">
        <v>3.02</v>
      </c>
      <c r="D8" s="191">
        <v>3.02</v>
      </c>
      <c r="E8" s="192">
        <v>3.02</v>
      </c>
      <c r="F8" s="461"/>
      <c r="G8" s="22"/>
    </row>
    <row r="9" spans="1:7" ht="13.5" thickBot="1">
      <c r="A9" s="33" t="s">
        <v>162</v>
      </c>
      <c r="B9" s="34">
        <f t="shared" ref="B9:E9" si="0">ROUND((B8*B7),2)</f>
        <v>0</v>
      </c>
      <c r="C9" s="71">
        <f t="shared" si="0"/>
        <v>238.88</v>
      </c>
      <c r="D9" s="66">
        <f t="shared" si="0"/>
        <v>313.17</v>
      </c>
      <c r="E9" s="49">
        <f t="shared" si="0"/>
        <v>420.99</v>
      </c>
      <c r="F9" s="461"/>
      <c r="G9" s="22"/>
    </row>
    <row r="10" spans="1:7">
      <c r="A10" s="31"/>
      <c r="B10" s="394"/>
      <c r="C10" s="82"/>
      <c r="D10" s="92"/>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21.12</v>
      </c>
      <c r="D13" s="42">
        <v>26.4</v>
      </c>
      <c r="E13" s="43">
        <v>31.68</v>
      </c>
      <c r="F13" s="461"/>
      <c r="G13" s="22"/>
    </row>
    <row r="14" spans="1:7">
      <c r="A14" s="31" t="s">
        <v>24</v>
      </c>
      <c r="B14" s="396"/>
      <c r="C14" s="41">
        <v>8.0500000000000007</v>
      </c>
      <c r="D14" s="42">
        <v>8.8699999999999992</v>
      </c>
      <c r="E14" s="43">
        <v>10.06</v>
      </c>
      <c r="F14" s="461"/>
      <c r="G14" s="22"/>
    </row>
    <row r="15" spans="1:7">
      <c r="A15" s="31" t="s">
        <v>25</v>
      </c>
      <c r="B15" s="396"/>
      <c r="C15" s="41">
        <v>27.16</v>
      </c>
      <c r="D15" s="42">
        <v>35.72</v>
      </c>
      <c r="E15" s="43">
        <v>47.79</v>
      </c>
      <c r="F15" s="461"/>
      <c r="G15" s="22"/>
    </row>
    <row r="16" spans="1:7">
      <c r="A16" s="31" t="s">
        <v>85</v>
      </c>
      <c r="B16" s="396"/>
      <c r="C16" s="41">
        <v>9.94</v>
      </c>
      <c r="D16" s="42">
        <v>13.11</v>
      </c>
      <c r="E16" s="43">
        <v>14.92</v>
      </c>
      <c r="F16" s="461"/>
      <c r="G16" s="22"/>
    </row>
    <row r="17" spans="1:7">
      <c r="A17" s="31" t="s">
        <v>26</v>
      </c>
      <c r="B17" s="395"/>
      <c r="C17" s="44">
        <v>0</v>
      </c>
      <c r="D17" s="45">
        <v>0</v>
      </c>
      <c r="E17" s="46">
        <v>0</v>
      </c>
      <c r="F17" s="461"/>
      <c r="G17" s="22"/>
    </row>
    <row r="18" spans="1:7">
      <c r="A18" s="31" t="s">
        <v>89</v>
      </c>
      <c r="B18" s="396"/>
      <c r="C18" s="41">
        <v>19.39</v>
      </c>
      <c r="D18" s="42">
        <v>19.39</v>
      </c>
      <c r="E18" s="43">
        <v>19.39</v>
      </c>
      <c r="F18" s="461"/>
      <c r="G18" s="22"/>
    </row>
    <row r="19" spans="1:7">
      <c r="A19" s="31" t="s">
        <v>27</v>
      </c>
      <c r="B19" s="396"/>
      <c r="C19" s="44">
        <v>6.07</v>
      </c>
      <c r="D19" s="45">
        <v>6.07</v>
      </c>
      <c r="E19" s="46">
        <v>6.07</v>
      </c>
      <c r="F19" s="461"/>
      <c r="G19" s="22"/>
    </row>
    <row r="20" spans="1:7">
      <c r="A20" s="31" t="s">
        <v>28</v>
      </c>
      <c r="B20" s="396"/>
      <c r="C20" s="41">
        <v>0</v>
      </c>
      <c r="D20" s="42">
        <v>0</v>
      </c>
      <c r="E20" s="43">
        <v>10.5</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20.8</v>
      </c>
      <c r="D23" s="42">
        <v>21.05</v>
      </c>
      <c r="E23" s="43">
        <v>21.05</v>
      </c>
      <c r="F23" s="461"/>
      <c r="G23" s="22"/>
    </row>
    <row r="24" spans="1:7">
      <c r="A24" s="31" t="s">
        <v>32</v>
      </c>
      <c r="B24" s="397"/>
      <c r="C24" s="41">
        <v>5.52</v>
      </c>
      <c r="D24" s="42">
        <v>5.53</v>
      </c>
      <c r="E24" s="43">
        <v>6.13</v>
      </c>
      <c r="F24" s="461"/>
      <c r="G24" s="22"/>
    </row>
    <row r="25" spans="1:7">
      <c r="A25" s="31" t="s">
        <v>33</v>
      </c>
      <c r="B25" s="395"/>
      <c r="C25" s="41">
        <v>3.13</v>
      </c>
      <c r="D25" s="42">
        <v>4.1100000000000003</v>
      </c>
      <c r="E25" s="43">
        <v>4.75</v>
      </c>
      <c r="F25" s="461"/>
      <c r="G25" s="22"/>
    </row>
    <row r="26" spans="1:7" ht="13.5" thickBot="1">
      <c r="A26" s="31" t="s">
        <v>34</v>
      </c>
      <c r="B26" s="396"/>
      <c r="C26" s="84">
        <f>SUM(C13:C25)*3.43%*(8/12)</f>
        <v>3.2486673333333336</v>
      </c>
      <c r="D26" s="85">
        <f>SUM(D13:D25)*3.43%*(8/12)</f>
        <v>3.7800886666666678</v>
      </c>
      <c r="E26" s="86">
        <f>SUM(E13:E25)*3.43%*(8/12)</f>
        <v>4.6311860000000005</v>
      </c>
      <c r="F26" s="461"/>
      <c r="G26" s="22"/>
    </row>
    <row r="27" spans="1:7" ht="13.5" thickBot="1">
      <c r="A27" s="33" t="s">
        <v>35</v>
      </c>
      <c r="B27" s="48">
        <f t="shared" ref="B27:E27" si="1">SUM(B13:B26)</f>
        <v>0</v>
      </c>
      <c r="C27" s="80">
        <f t="shared" si="1"/>
        <v>145.31866733333334</v>
      </c>
      <c r="D27" s="81">
        <f t="shared" si="1"/>
        <v>169.0900886666667</v>
      </c>
      <c r="E27" s="89">
        <f t="shared" si="1"/>
        <v>207.16118600000001</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2">SUM(B30:B37)</f>
        <v>0</v>
      </c>
      <c r="C38" s="48">
        <f t="shared" ref="C38:E38" si="3">SUM(C30:C37)</f>
        <v>123.89181572643925</v>
      </c>
      <c r="D38" s="35">
        <f t="shared" si="3"/>
        <v>141.67908763525233</v>
      </c>
      <c r="E38" s="36">
        <f t="shared" si="3"/>
        <v>152.11376179069958</v>
      </c>
      <c r="F38" s="461"/>
      <c r="G38" s="22"/>
    </row>
    <row r="39" spans="1:7" ht="13.5" thickBot="1">
      <c r="A39" s="31" t="s">
        <v>81</v>
      </c>
      <c r="B39" s="395"/>
      <c r="C39" s="62"/>
      <c r="D39" s="39"/>
      <c r="E39" s="40"/>
      <c r="F39" s="461"/>
      <c r="G39" s="22"/>
    </row>
    <row r="40" spans="1:7" ht="13.5" thickBot="1">
      <c r="A40" s="63" t="s">
        <v>15</v>
      </c>
      <c r="B40" s="48">
        <f t="shared" ref="B40:C40" si="4">B27+B38+B39</f>
        <v>0</v>
      </c>
      <c r="C40" s="48">
        <f t="shared" si="4"/>
        <v>269.21048305977257</v>
      </c>
      <c r="D40" s="35">
        <f>D27+D38+D39</f>
        <v>310.76917630191906</v>
      </c>
      <c r="E40" s="36">
        <f>E27+E38+E39</f>
        <v>359.27494779069957</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5">B9-B27</f>
        <v>0</v>
      </c>
      <c r="C43" s="173">
        <f t="shared" si="5"/>
        <v>93.561332666666658</v>
      </c>
      <c r="D43" s="174">
        <f t="shared" si="5"/>
        <v>144.07991133333331</v>
      </c>
      <c r="E43" s="175">
        <f t="shared" si="5"/>
        <v>213.82881399999999</v>
      </c>
      <c r="F43" s="461"/>
      <c r="G43" s="22"/>
    </row>
    <row r="44" spans="1:7" ht="13.5" thickBot="1">
      <c r="A44" s="240" t="s">
        <v>84</v>
      </c>
      <c r="B44" s="233">
        <f t="shared" ref="B44:E44" si="6">B9-B40</f>
        <v>0</v>
      </c>
      <c r="C44" s="233">
        <f t="shared" si="6"/>
        <v>-30.330483059772575</v>
      </c>
      <c r="D44" s="234">
        <f t="shared" si="6"/>
        <v>2.4008236980809556</v>
      </c>
      <c r="E44" s="235">
        <f t="shared" si="6"/>
        <v>61.715052209300438</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7">ROUND((C27)/C8,2)</f>
        <v>48.12</v>
      </c>
      <c r="D47" s="174">
        <f t="shared" si="7"/>
        <v>55.99</v>
      </c>
      <c r="E47" s="175">
        <f t="shared" si="7"/>
        <v>68.599999999999994</v>
      </c>
      <c r="F47" s="461"/>
      <c r="G47" s="22"/>
    </row>
    <row r="48" spans="1:7" ht="13.5" thickBot="1">
      <c r="A48" s="170" t="s">
        <v>46</v>
      </c>
      <c r="B48" s="233">
        <f>IFERROR(ROUND(B40/B8,2),0)</f>
        <v>0</v>
      </c>
      <c r="C48" s="233">
        <f t="shared" ref="C48:E48" si="8">ROUND(C40/C8,2)</f>
        <v>89.14</v>
      </c>
      <c r="D48" s="234">
        <f t="shared" si="8"/>
        <v>102.9</v>
      </c>
      <c r="E48" s="235">
        <f t="shared" si="8"/>
        <v>118.97</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9">ROUND((C27)/C7,2)</f>
        <v>1.84</v>
      </c>
      <c r="D51" s="174">
        <f t="shared" si="9"/>
        <v>1.63</v>
      </c>
      <c r="E51" s="175">
        <f t="shared" si="9"/>
        <v>1.49</v>
      </c>
      <c r="F51" s="461"/>
      <c r="G51" s="22"/>
    </row>
    <row r="52" spans="1:7" ht="13.5" thickBot="1">
      <c r="A52" s="170" t="s">
        <v>46</v>
      </c>
      <c r="B52" s="233">
        <f>IFERROR(ROUND(B40/B7,2),0)</f>
        <v>0</v>
      </c>
      <c r="C52" s="233">
        <f t="shared" ref="C52:E52" si="10">ROUND(C40/C7,2)</f>
        <v>3.4</v>
      </c>
      <c r="D52" s="234">
        <f t="shared" si="10"/>
        <v>3</v>
      </c>
      <c r="E52" s="235">
        <f t="shared" si="10"/>
        <v>2.58</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41.5</v>
      </c>
      <c r="D55" s="152">
        <v>65.5</v>
      </c>
      <c r="E55" s="152">
        <v>99.9</v>
      </c>
      <c r="F55" s="461"/>
    </row>
    <row r="56" spans="1:7">
      <c r="A56" s="239" t="s">
        <v>47</v>
      </c>
      <c r="B56" s="178"/>
      <c r="C56" s="152">
        <f>(C$55*C$8)-C$27</f>
        <v>-19.988667333333339</v>
      </c>
      <c r="D56" s="152">
        <f t="shared" ref="D56:E56" si="11">(D$55*D$8)-D$27</f>
        <v>28.7199113333333</v>
      </c>
      <c r="E56" s="152">
        <f t="shared" si="11"/>
        <v>94.536814000000021</v>
      </c>
      <c r="F56" s="461"/>
    </row>
    <row r="57" spans="1:7" ht="13.5" thickBot="1">
      <c r="A57" s="240" t="s">
        <v>48</v>
      </c>
      <c r="B57" s="432"/>
      <c r="C57" s="238">
        <f>(C$55*C$8)-C40</f>
        <v>-143.88048305977259</v>
      </c>
      <c r="D57" s="238">
        <f t="shared" ref="D57:E57" si="12">(D$55*D$8)-D40</f>
        <v>-112.95917630191906</v>
      </c>
      <c r="E57" s="238">
        <f t="shared" si="12"/>
        <v>-57.576947790699535</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Nc73dRroj9R8eNlc5i1gwZ7hiPMOl9zP8HcFwGV4/KWYM2boOguNamVRMAb+XWW7h2yge1yCwFsb0EVBKN2YCA==" saltValue="oxDq10TgvEZOhNrmSEXAAQ==" spinCount="100000" sheet="1" objects="1" scenarios="1" selectLockedCells="1"/>
  <mergeCells count="3">
    <mergeCell ref="F3:F57"/>
    <mergeCell ref="C3:E3"/>
    <mergeCell ref="C2:E2"/>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28515625" style="8" customWidth="1"/>
    <col min="7" max="16384" width="9.140625" style="8"/>
  </cols>
  <sheetData>
    <row r="1" spans="1:7" ht="15.75">
      <c r="A1" s="273" t="s">
        <v>73</v>
      </c>
      <c r="B1" s="6"/>
      <c r="C1" s="6"/>
      <c r="D1" s="6"/>
      <c r="E1" s="6"/>
      <c r="F1" s="7"/>
    </row>
    <row r="2" spans="1:7" ht="13.5" thickBot="1">
      <c r="A2" s="9"/>
      <c r="B2" s="10"/>
      <c r="C2" s="459" t="s">
        <v>19</v>
      </c>
      <c r="D2" s="459"/>
      <c r="E2" s="459"/>
      <c r="F2" s="11" t="s">
        <v>20</v>
      </c>
    </row>
    <row r="3" spans="1:7" ht="12.75" customHeight="1">
      <c r="A3" s="12"/>
      <c r="B3" s="363"/>
      <c r="C3" s="456" t="s">
        <v>74</v>
      </c>
      <c r="D3" s="457"/>
      <c r="E3" s="458"/>
      <c r="F3" s="460" t="s">
        <v>183</v>
      </c>
    </row>
    <row r="4" spans="1:7">
      <c r="A4" s="15" t="s">
        <v>3</v>
      </c>
      <c r="B4" s="391" t="s">
        <v>21</v>
      </c>
      <c r="C4" s="16"/>
      <c r="D4" s="17" t="s">
        <v>50</v>
      </c>
      <c r="E4" s="18"/>
      <c r="F4" s="461"/>
    </row>
    <row r="5" spans="1:7" ht="17.25" customHeight="1" thickBot="1">
      <c r="A5" s="53" t="s">
        <v>22</v>
      </c>
      <c r="B5" s="409"/>
      <c r="C5" s="252" t="s">
        <v>4</v>
      </c>
      <c r="D5" s="252" t="s">
        <v>17</v>
      </c>
      <c r="E5" s="206" t="s">
        <v>14</v>
      </c>
      <c r="F5" s="461"/>
    </row>
    <row r="6" spans="1:7">
      <c r="A6" s="37" t="s">
        <v>0</v>
      </c>
      <c r="B6" s="394"/>
      <c r="C6" s="57"/>
      <c r="D6" s="58"/>
      <c r="E6" s="59"/>
      <c r="F6" s="461"/>
    </row>
    <row r="7" spans="1:7" ht="17.25" customHeight="1">
      <c r="A7" s="31" t="s">
        <v>159</v>
      </c>
      <c r="B7" s="394"/>
      <c r="C7" s="188">
        <v>43.7</v>
      </c>
      <c r="D7" s="189">
        <v>51.1</v>
      </c>
      <c r="E7" s="32">
        <v>58.4</v>
      </c>
      <c r="F7" s="461"/>
      <c r="G7" s="22"/>
    </row>
    <row r="8" spans="1:7" ht="17.25" customHeight="1" thickBot="1">
      <c r="A8" s="31" t="s">
        <v>161</v>
      </c>
      <c r="B8" s="395"/>
      <c r="C8" s="190">
        <v>12.13</v>
      </c>
      <c r="D8" s="191">
        <v>12.13</v>
      </c>
      <c r="E8" s="192">
        <v>12.13</v>
      </c>
      <c r="F8" s="461"/>
      <c r="G8" s="22"/>
    </row>
    <row r="9" spans="1:7" ht="13.5" thickBot="1">
      <c r="A9" s="33" t="s">
        <v>162</v>
      </c>
      <c r="B9" s="34">
        <f t="shared" ref="B9:D9" si="0">ROUND((B8*B7),2)</f>
        <v>0</v>
      </c>
      <c r="C9" s="71">
        <f t="shared" si="0"/>
        <v>530.08000000000004</v>
      </c>
      <c r="D9" s="66">
        <f t="shared" si="0"/>
        <v>619.84</v>
      </c>
      <c r="E9" s="49">
        <f t="shared" ref="E9" si="1">ROUND((E8*E7),2)</f>
        <v>708.39</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36.99</v>
      </c>
      <c r="D13" s="42">
        <v>42.12</v>
      </c>
      <c r="E13" s="43">
        <v>47.52</v>
      </c>
      <c r="F13" s="461"/>
      <c r="G13" s="22"/>
    </row>
    <row r="14" spans="1:7">
      <c r="A14" s="31" t="s">
        <v>24</v>
      </c>
      <c r="B14" s="396"/>
      <c r="C14" s="41">
        <v>10.88</v>
      </c>
      <c r="D14" s="42">
        <v>12.39</v>
      </c>
      <c r="E14" s="94">
        <v>13.98</v>
      </c>
      <c r="F14" s="461"/>
      <c r="G14" s="22"/>
    </row>
    <row r="15" spans="1:7">
      <c r="A15" s="31" t="s">
        <v>25</v>
      </c>
      <c r="B15" s="396"/>
      <c r="C15" s="44">
        <v>3.51</v>
      </c>
      <c r="D15" s="45">
        <v>4.1500000000000004</v>
      </c>
      <c r="E15" s="46">
        <v>4.68</v>
      </c>
      <c r="F15" s="461"/>
      <c r="G15" s="22"/>
    </row>
    <row r="16" spans="1:7">
      <c r="A16" s="31" t="s">
        <v>85</v>
      </c>
      <c r="B16" s="396"/>
      <c r="C16" s="41">
        <v>14.92</v>
      </c>
      <c r="D16" s="42">
        <v>17.63</v>
      </c>
      <c r="E16" s="43">
        <v>19.89</v>
      </c>
      <c r="F16" s="461"/>
      <c r="G16" s="22"/>
    </row>
    <row r="17" spans="1:7">
      <c r="A17" s="31" t="s">
        <v>26</v>
      </c>
      <c r="B17" s="395"/>
      <c r="C17" s="44">
        <v>0</v>
      </c>
      <c r="D17" s="45">
        <v>0</v>
      </c>
      <c r="E17" s="46">
        <v>0</v>
      </c>
      <c r="F17" s="461"/>
      <c r="G17" s="22"/>
    </row>
    <row r="18" spans="1:7">
      <c r="A18" s="31" t="s">
        <v>89</v>
      </c>
      <c r="B18" s="396"/>
      <c r="C18" s="41">
        <v>72.55</v>
      </c>
      <c r="D18" s="42">
        <v>72.55</v>
      </c>
      <c r="E18" s="43">
        <v>72.55</v>
      </c>
      <c r="F18" s="461"/>
      <c r="G18" s="22"/>
    </row>
    <row r="19" spans="1:7">
      <c r="A19" s="31" t="s">
        <v>27</v>
      </c>
      <c r="B19" s="396"/>
      <c r="C19" s="41">
        <v>5.45</v>
      </c>
      <c r="D19" s="42">
        <v>5.45</v>
      </c>
      <c r="E19" s="43">
        <v>5.45</v>
      </c>
      <c r="F19" s="461"/>
      <c r="G19" s="22"/>
    </row>
    <row r="20" spans="1:7">
      <c r="A20" s="31" t="s">
        <v>28</v>
      </c>
      <c r="B20" s="396"/>
      <c r="C20" s="41">
        <v>29.26</v>
      </c>
      <c r="D20" s="42">
        <v>29.26</v>
      </c>
      <c r="E20" s="43">
        <v>29.26</v>
      </c>
      <c r="F20" s="461"/>
      <c r="G20" s="22"/>
    </row>
    <row r="21" spans="1:7">
      <c r="A21" s="31" t="s">
        <v>29</v>
      </c>
      <c r="B21" s="395"/>
      <c r="C21" s="44">
        <v>13.77</v>
      </c>
      <c r="D21" s="45">
        <v>17.21</v>
      </c>
      <c r="E21" s="46">
        <v>21.52</v>
      </c>
      <c r="F21" s="461"/>
      <c r="G21" s="22"/>
    </row>
    <row r="22" spans="1:7">
      <c r="A22" s="31" t="s">
        <v>30</v>
      </c>
      <c r="B22" s="396"/>
      <c r="C22" s="41">
        <v>8.57</v>
      </c>
      <c r="D22" s="42">
        <v>9.66</v>
      </c>
      <c r="E22" s="43">
        <v>10.94</v>
      </c>
      <c r="F22" s="461"/>
      <c r="G22" s="22"/>
    </row>
    <row r="23" spans="1:7">
      <c r="A23" s="31" t="s">
        <v>31</v>
      </c>
      <c r="B23" s="396"/>
      <c r="C23" s="41">
        <v>20.3</v>
      </c>
      <c r="D23" s="42">
        <v>20.3</v>
      </c>
      <c r="E23" s="43">
        <v>20.3</v>
      </c>
      <c r="F23" s="461"/>
      <c r="G23" s="22"/>
    </row>
    <row r="24" spans="1:7">
      <c r="A24" s="31" t="s">
        <v>32</v>
      </c>
      <c r="B24" s="397"/>
      <c r="C24" s="41">
        <v>5.27</v>
      </c>
      <c r="D24" s="42">
        <v>5.66</v>
      </c>
      <c r="E24" s="43">
        <v>6.25</v>
      </c>
      <c r="F24" s="461"/>
      <c r="G24" s="22"/>
    </row>
    <row r="25" spans="1:7">
      <c r="A25" s="31" t="s">
        <v>33</v>
      </c>
      <c r="B25" s="395"/>
      <c r="C25" s="41">
        <v>3.13</v>
      </c>
      <c r="D25" s="42">
        <v>4.1100000000000003</v>
      </c>
      <c r="E25" s="43">
        <v>4.75</v>
      </c>
      <c r="F25" s="461"/>
      <c r="G25" s="22"/>
    </row>
    <row r="26" spans="1:7" ht="13.5" thickBot="1">
      <c r="A26" s="31" t="s">
        <v>34</v>
      </c>
      <c r="B26" s="396"/>
      <c r="C26" s="84">
        <f>SUM(C13:C25)*3.43%*(8/12)</f>
        <v>5.1358533333333334</v>
      </c>
      <c r="D26" s="85">
        <f>SUM(D13:D25)*3.43%*(8/12)</f>
        <v>5.4992046666666674</v>
      </c>
      <c r="E26" s="86">
        <f>SUM(E13:E25)*3.43%*(8/12)</f>
        <v>5.8787913333333339</v>
      </c>
      <c r="F26" s="461"/>
      <c r="G26" s="22"/>
    </row>
    <row r="27" spans="1:7" ht="13.5" thickBot="1">
      <c r="A27" s="33" t="s">
        <v>35</v>
      </c>
      <c r="B27" s="48">
        <f t="shared" ref="B27:C27" si="2">SUM(B13:B26)</f>
        <v>0</v>
      </c>
      <c r="C27" s="80">
        <f t="shared" si="2"/>
        <v>229.73585333333332</v>
      </c>
      <c r="D27" s="81">
        <f t="shared" ref="D27" si="3">SUM(D13:D26)</f>
        <v>245.98920466666664</v>
      </c>
      <c r="E27" s="89">
        <f t="shared" ref="E27" si="4">SUM(E13:E26)</f>
        <v>262.96879133333334</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5">SUM(B30:B37)</f>
        <v>0</v>
      </c>
      <c r="C38" s="48">
        <f t="shared" ref="C38" si="6">SUM(C30:C37)</f>
        <v>123.89181572643925</v>
      </c>
      <c r="D38" s="35">
        <f t="shared" ref="D38" si="7">SUM(D30:D37)</f>
        <v>141.67908763525233</v>
      </c>
      <c r="E38" s="36">
        <f t="shared" ref="E38" si="8">SUM(E30:E37)</f>
        <v>152.11376179069958</v>
      </c>
      <c r="F38" s="461"/>
      <c r="G38" s="22"/>
    </row>
    <row r="39" spans="1:7" ht="13.5" thickBot="1">
      <c r="A39" s="31" t="s">
        <v>87</v>
      </c>
      <c r="B39" s="395"/>
      <c r="C39" s="62"/>
      <c r="D39" s="39"/>
      <c r="E39" s="40"/>
      <c r="F39" s="461"/>
      <c r="G39" s="22"/>
    </row>
    <row r="40" spans="1:7" ht="13.5" thickBot="1">
      <c r="A40" s="63" t="s">
        <v>15</v>
      </c>
      <c r="B40" s="48">
        <f t="shared" ref="B40:D40" si="9">B27+B38+B39</f>
        <v>0</v>
      </c>
      <c r="C40" s="48">
        <f t="shared" si="9"/>
        <v>353.62766905977259</v>
      </c>
      <c r="D40" s="35">
        <f t="shared" si="9"/>
        <v>387.668292301919</v>
      </c>
      <c r="E40" s="36">
        <f>E27+E38+E39</f>
        <v>415.08255312403293</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10">B9-B27</f>
        <v>0</v>
      </c>
      <c r="C43" s="173">
        <f t="shared" si="10"/>
        <v>300.34414666666669</v>
      </c>
      <c r="D43" s="174">
        <f t="shared" si="10"/>
        <v>373.85079533333339</v>
      </c>
      <c r="E43" s="175">
        <f t="shared" si="10"/>
        <v>445.42120866666664</v>
      </c>
      <c r="F43" s="461"/>
      <c r="G43" s="22"/>
    </row>
    <row r="44" spans="1:7" ht="13.5" thickBot="1">
      <c r="A44" s="240" t="s">
        <v>84</v>
      </c>
      <c r="B44" s="233">
        <f t="shared" ref="B44:E44" si="11">B9-B40</f>
        <v>0</v>
      </c>
      <c r="C44" s="233">
        <f t="shared" si="11"/>
        <v>176.45233094022745</v>
      </c>
      <c r="D44" s="234">
        <f t="shared" si="11"/>
        <v>232.17170769808104</v>
      </c>
      <c r="E44" s="235">
        <f t="shared" si="11"/>
        <v>293.30744687596706</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D47" si="12">ROUND((C27)/C8,2)</f>
        <v>18.940000000000001</v>
      </c>
      <c r="D47" s="174">
        <f t="shared" si="12"/>
        <v>20.28</v>
      </c>
      <c r="E47" s="175">
        <f>ROUND((E27)/E8,2)</f>
        <v>21.68</v>
      </c>
      <c r="F47" s="461"/>
      <c r="G47" s="22"/>
    </row>
    <row r="48" spans="1:7" ht="13.5" thickBot="1">
      <c r="A48" s="170" t="s">
        <v>46</v>
      </c>
      <c r="B48" s="233">
        <f>IFERROR(ROUND(B40/B8,2),0)</f>
        <v>0</v>
      </c>
      <c r="C48" s="233">
        <f t="shared" ref="C48:E48" si="13">ROUND(C40/C8,2)</f>
        <v>29.15</v>
      </c>
      <c r="D48" s="234">
        <f t="shared" si="13"/>
        <v>31.96</v>
      </c>
      <c r="E48" s="235">
        <f t="shared" si="13"/>
        <v>34.22</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4">ROUND((C27)/C7,2)</f>
        <v>5.26</v>
      </c>
      <c r="D51" s="174">
        <f t="shared" si="14"/>
        <v>4.8099999999999996</v>
      </c>
      <c r="E51" s="175">
        <f t="shared" si="14"/>
        <v>4.5</v>
      </c>
      <c r="F51" s="461"/>
      <c r="G51" s="22"/>
    </row>
    <row r="52" spans="1:7" ht="13.5" thickBot="1">
      <c r="A52" s="170" t="s">
        <v>46</v>
      </c>
      <c r="B52" s="233">
        <f>IFERROR(ROUND(B40/B7,2),0)</f>
        <v>0</v>
      </c>
      <c r="C52" s="233">
        <f t="shared" ref="C52:E52" si="15">ROUND(C40/C7,2)</f>
        <v>8.09</v>
      </c>
      <c r="D52" s="234">
        <f t="shared" si="15"/>
        <v>7.59</v>
      </c>
      <c r="E52" s="235">
        <f t="shared" si="15"/>
        <v>7.11</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28.7</v>
      </c>
      <c r="D55" s="152">
        <v>34.9</v>
      </c>
      <c r="E55" s="152">
        <v>40.4</v>
      </c>
      <c r="F55" s="461"/>
    </row>
    <row r="56" spans="1:7">
      <c r="A56" s="239" t="s">
        <v>47</v>
      </c>
      <c r="B56" s="178"/>
      <c r="C56" s="152">
        <f>(C$55*C$8)-C$27</f>
        <v>118.3951466666667</v>
      </c>
      <c r="D56" s="152">
        <f t="shared" ref="D56:E56" si="16">(D$55*D$8)-D$27</f>
        <v>177.34779533333335</v>
      </c>
      <c r="E56" s="152">
        <f t="shared" si="16"/>
        <v>227.08320866666668</v>
      </c>
      <c r="F56" s="461"/>
    </row>
    <row r="57" spans="1:7" ht="13.5" thickBot="1">
      <c r="A57" s="240" t="s">
        <v>48</v>
      </c>
      <c r="B57" s="432"/>
      <c r="C57" s="238">
        <f>(C$55*C$8)-C40</f>
        <v>-5.4966690597725574</v>
      </c>
      <c r="D57" s="238">
        <f t="shared" ref="D57:E57" si="17">(D$55*D$8)-D40</f>
        <v>35.668707698080993</v>
      </c>
      <c r="E57" s="238">
        <f t="shared" si="17"/>
        <v>74.969446875967094</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jn8+edbVF4p/NnMzPJBRiH8cAqZRGUW6MeMP4dHSgedzpV0dCbp5e62zVsIUiQFDdan9XeHBixhV7z3c6cvK0w==" saltValue="vhqtij6cg1raAC7j2xR8nA==" spinCount="100000" sheet="1" objects="1" scenarios="1" selectLockedCells="1"/>
  <mergeCells count="3">
    <mergeCell ref="F3:F57"/>
    <mergeCell ref="C3:E3"/>
    <mergeCell ref="C2:E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5"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 style="8" customWidth="1"/>
    <col min="7" max="16384" width="9.140625" style="8"/>
  </cols>
  <sheetData>
    <row r="1" spans="1:7" ht="15.75">
      <c r="A1" s="273" t="s">
        <v>71</v>
      </c>
      <c r="B1" s="6"/>
      <c r="C1" s="6"/>
      <c r="D1" s="6"/>
      <c r="E1" s="6"/>
      <c r="F1" s="7"/>
    </row>
    <row r="2" spans="1:7" ht="13.5" thickBot="1">
      <c r="A2" s="9"/>
      <c r="B2" s="10"/>
      <c r="C2" s="459" t="s">
        <v>19</v>
      </c>
      <c r="D2" s="459"/>
      <c r="E2" s="459"/>
      <c r="F2" s="11" t="s">
        <v>20</v>
      </c>
    </row>
    <row r="3" spans="1:7" ht="12.75" customHeight="1">
      <c r="A3" s="12"/>
      <c r="B3" s="363"/>
      <c r="C3" s="456" t="s">
        <v>72</v>
      </c>
      <c r="D3" s="457"/>
      <c r="E3" s="458"/>
      <c r="F3" s="460" t="s">
        <v>184</v>
      </c>
    </row>
    <row r="4" spans="1:7">
      <c r="A4" s="15" t="s">
        <v>3</v>
      </c>
      <c r="B4" s="391" t="s">
        <v>21</v>
      </c>
      <c r="C4" s="16"/>
      <c r="D4" s="17" t="s">
        <v>50</v>
      </c>
      <c r="E4" s="18"/>
      <c r="F4" s="461"/>
    </row>
    <row r="5" spans="1:7" ht="17.25" customHeight="1" thickBot="1">
      <c r="A5" s="53" t="s">
        <v>22</v>
      </c>
      <c r="B5" s="409"/>
      <c r="C5" s="253" t="s">
        <v>4</v>
      </c>
      <c r="D5" s="252" t="s">
        <v>17</v>
      </c>
      <c r="E5" s="206" t="s">
        <v>14</v>
      </c>
      <c r="F5" s="461"/>
    </row>
    <row r="6" spans="1:7">
      <c r="A6" s="37" t="s">
        <v>0</v>
      </c>
      <c r="B6" s="394"/>
      <c r="C6" s="57"/>
      <c r="D6" s="58"/>
      <c r="E6" s="59"/>
      <c r="F6" s="461"/>
    </row>
    <row r="7" spans="1:7" ht="17.25" customHeight="1">
      <c r="A7" s="31" t="s">
        <v>159</v>
      </c>
      <c r="B7" s="394"/>
      <c r="C7" s="188">
        <v>43.7</v>
      </c>
      <c r="D7" s="189">
        <v>51.1</v>
      </c>
      <c r="E7" s="32">
        <v>58.4</v>
      </c>
      <c r="F7" s="461"/>
      <c r="G7" s="22"/>
    </row>
    <row r="8" spans="1:7" ht="17.25" customHeight="1" thickBot="1">
      <c r="A8" s="31" t="s">
        <v>161</v>
      </c>
      <c r="B8" s="395"/>
      <c r="C8" s="190">
        <v>6.85</v>
      </c>
      <c r="D8" s="191">
        <v>6.85</v>
      </c>
      <c r="E8" s="192">
        <v>6.85</v>
      </c>
      <c r="F8" s="461"/>
      <c r="G8" s="22"/>
    </row>
    <row r="9" spans="1:7" ht="13.5" thickBot="1">
      <c r="A9" s="33" t="s">
        <v>162</v>
      </c>
      <c r="B9" s="34">
        <f t="shared" ref="B9:E9" si="0">ROUND((B8*B7),2)</f>
        <v>0</v>
      </c>
      <c r="C9" s="71">
        <f t="shared" si="0"/>
        <v>299.35000000000002</v>
      </c>
      <c r="D9" s="66">
        <f t="shared" si="0"/>
        <v>350.04</v>
      </c>
      <c r="E9" s="49">
        <f t="shared" si="0"/>
        <v>400.04</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31.740000000000002</v>
      </c>
      <c r="D13" s="42">
        <v>36.340000000000003</v>
      </c>
      <c r="E13" s="43">
        <v>40.940000000000005</v>
      </c>
      <c r="F13" s="461"/>
      <c r="G13" s="22"/>
    </row>
    <row r="14" spans="1:7">
      <c r="A14" s="31" t="s">
        <v>24</v>
      </c>
      <c r="B14" s="396"/>
      <c r="C14" s="41">
        <v>10.96</v>
      </c>
      <c r="D14" s="42">
        <v>12.55</v>
      </c>
      <c r="E14" s="61">
        <v>14.14</v>
      </c>
      <c r="F14" s="461"/>
      <c r="G14" s="22"/>
    </row>
    <row r="15" spans="1:7">
      <c r="A15" s="31" t="s">
        <v>25</v>
      </c>
      <c r="B15" s="396"/>
      <c r="C15" s="44">
        <v>3.51</v>
      </c>
      <c r="D15" s="45">
        <v>4.1500000000000004</v>
      </c>
      <c r="E15" s="43">
        <v>4.68</v>
      </c>
      <c r="F15" s="461"/>
      <c r="G15" s="22"/>
    </row>
    <row r="16" spans="1:7">
      <c r="A16" s="31" t="s">
        <v>85</v>
      </c>
      <c r="B16" s="396"/>
      <c r="C16" s="41">
        <v>14.92</v>
      </c>
      <c r="D16" s="42">
        <v>17.63</v>
      </c>
      <c r="E16" s="43">
        <v>19.89</v>
      </c>
      <c r="F16" s="461"/>
      <c r="G16" s="22"/>
    </row>
    <row r="17" spans="1:7">
      <c r="A17" s="31" t="s">
        <v>26</v>
      </c>
      <c r="B17" s="395"/>
      <c r="C17" s="44">
        <v>0</v>
      </c>
      <c r="D17" s="45">
        <v>0</v>
      </c>
      <c r="E17" s="46">
        <v>0</v>
      </c>
      <c r="F17" s="461"/>
      <c r="G17" s="22"/>
    </row>
    <row r="18" spans="1:7">
      <c r="A18" s="31" t="s">
        <v>89</v>
      </c>
      <c r="B18" s="396"/>
      <c r="C18" s="41">
        <v>72.55</v>
      </c>
      <c r="D18" s="42">
        <v>72.55</v>
      </c>
      <c r="E18" s="43">
        <v>72.55</v>
      </c>
      <c r="F18" s="461"/>
      <c r="G18" s="22"/>
    </row>
    <row r="19" spans="1:7">
      <c r="A19" s="31" t="s">
        <v>27</v>
      </c>
      <c r="B19" s="396"/>
      <c r="C19" s="44">
        <v>0</v>
      </c>
      <c r="D19" s="45">
        <v>0</v>
      </c>
      <c r="E19" s="46">
        <v>0</v>
      </c>
      <c r="F19" s="461"/>
      <c r="G19" s="22"/>
    </row>
    <row r="20" spans="1:7">
      <c r="A20" s="31" t="s">
        <v>28</v>
      </c>
      <c r="B20" s="396"/>
      <c r="C20" s="41">
        <v>29.26</v>
      </c>
      <c r="D20" s="42">
        <v>29.26</v>
      </c>
      <c r="E20" s="43">
        <v>29.26</v>
      </c>
      <c r="F20" s="461"/>
      <c r="G20" s="22"/>
    </row>
    <row r="21" spans="1:7">
      <c r="A21" s="31" t="s">
        <v>29</v>
      </c>
      <c r="B21" s="395"/>
      <c r="C21" s="44">
        <v>13.77</v>
      </c>
      <c r="D21" s="45">
        <v>17.21</v>
      </c>
      <c r="E21" s="46">
        <v>21.52</v>
      </c>
      <c r="F21" s="461"/>
      <c r="G21" s="22"/>
    </row>
    <row r="22" spans="1:7">
      <c r="A22" s="31" t="s">
        <v>30</v>
      </c>
      <c r="B22" s="396"/>
      <c r="C22" s="41">
        <v>8.57</v>
      </c>
      <c r="D22" s="42">
        <v>9.66</v>
      </c>
      <c r="E22" s="43">
        <v>10.94</v>
      </c>
      <c r="F22" s="461"/>
      <c r="G22" s="22"/>
    </row>
    <row r="23" spans="1:7">
      <c r="A23" s="31" t="s">
        <v>31</v>
      </c>
      <c r="B23" s="396"/>
      <c r="C23" s="41">
        <v>20.3</v>
      </c>
      <c r="D23" s="42">
        <v>20.3</v>
      </c>
      <c r="E23" s="43">
        <v>20.3</v>
      </c>
      <c r="F23" s="461"/>
      <c r="G23" s="22"/>
    </row>
    <row r="24" spans="1:7">
      <c r="A24" s="31" t="s">
        <v>32</v>
      </c>
      <c r="B24" s="397"/>
      <c r="C24" s="41">
        <v>5.27</v>
      </c>
      <c r="D24" s="42">
        <v>5.66</v>
      </c>
      <c r="E24" s="43">
        <v>6.25</v>
      </c>
      <c r="F24" s="461"/>
      <c r="G24" s="22"/>
    </row>
    <row r="25" spans="1:7">
      <c r="A25" s="31" t="s">
        <v>33</v>
      </c>
      <c r="B25" s="395"/>
      <c r="C25" s="41">
        <v>3.13</v>
      </c>
      <c r="D25" s="42">
        <v>4.1100000000000003</v>
      </c>
      <c r="E25" s="43">
        <v>4.75</v>
      </c>
      <c r="F25" s="461"/>
      <c r="G25" s="22"/>
    </row>
    <row r="26" spans="1:7" ht="13.5" thickBot="1">
      <c r="A26" s="31" t="s">
        <v>34</v>
      </c>
      <c r="B26" s="396"/>
      <c r="C26" s="84">
        <f>SUM(C13:C25)*3.43%*(8/12)</f>
        <v>4.8930093333333335</v>
      </c>
      <c r="D26" s="85">
        <f>SUM(D13:D25)*3.43%*(8/12)</f>
        <v>5.2460706666666672</v>
      </c>
      <c r="E26" s="86">
        <f>SUM(E13:E25)*3.43%*(8/12)</f>
        <v>5.6073640000000005</v>
      </c>
      <c r="F26" s="461"/>
      <c r="G26" s="22"/>
    </row>
    <row r="27" spans="1:7" ht="13.5" thickBot="1">
      <c r="A27" s="33" t="s">
        <v>35</v>
      </c>
      <c r="B27" s="48">
        <f t="shared" ref="B27:E27" si="1">SUM(B13:B26)</f>
        <v>0</v>
      </c>
      <c r="C27" s="80">
        <f t="shared" si="1"/>
        <v>218.87300933333336</v>
      </c>
      <c r="D27" s="81">
        <f t="shared" si="1"/>
        <v>234.66607066666668</v>
      </c>
      <c r="E27" s="89">
        <f t="shared" si="1"/>
        <v>250.82736399999999</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2">SUM(B30:B37)</f>
        <v>0</v>
      </c>
      <c r="C38" s="48">
        <f t="shared" ref="C38:E38" si="3">SUM(C30:C37)</f>
        <v>123.89181572643925</v>
      </c>
      <c r="D38" s="35">
        <f t="shared" si="3"/>
        <v>141.67908763525233</v>
      </c>
      <c r="E38" s="36">
        <f t="shared" si="3"/>
        <v>152.11376179069958</v>
      </c>
      <c r="F38" s="461"/>
      <c r="G38" s="22"/>
    </row>
    <row r="39" spans="1:7" ht="13.5" thickBot="1">
      <c r="A39" s="31" t="s">
        <v>87</v>
      </c>
      <c r="B39" s="395"/>
      <c r="C39" s="62"/>
      <c r="D39" s="39"/>
      <c r="E39" s="40"/>
      <c r="F39" s="461"/>
      <c r="G39" s="22"/>
    </row>
    <row r="40" spans="1:7" ht="13.5" thickBot="1">
      <c r="A40" s="63" t="s">
        <v>15</v>
      </c>
      <c r="B40" s="48">
        <f t="shared" ref="B40" si="4">B27+B38+B39</f>
        <v>0</v>
      </c>
      <c r="C40" s="48">
        <f>C27+C38+C39</f>
        <v>342.76482505977259</v>
      </c>
      <c r="D40" s="35">
        <f t="shared" ref="D40" si="5">D27+D38+D39</f>
        <v>376.34515830191901</v>
      </c>
      <c r="E40" s="36">
        <f>E27+E38+E39</f>
        <v>402.94112579069957</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C43" si="6">B9-B27</f>
        <v>0</v>
      </c>
      <c r="C43" s="173">
        <f t="shared" si="6"/>
        <v>80.476990666666666</v>
      </c>
      <c r="D43" s="174">
        <f>D9-D27</f>
        <v>115.37392933333334</v>
      </c>
      <c r="E43" s="175">
        <f t="shared" ref="E43" si="7">E9-E27</f>
        <v>149.21263600000003</v>
      </c>
      <c r="F43" s="461"/>
      <c r="G43" s="22"/>
    </row>
    <row r="44" spans="1:7" ht="13.5" thickBot="1">
      <c r="A44" s="240" t="s">
        <v>84</v>
      </c>
      <c r="B44" s="233">
        <f t="shared" ref="B44:E44" si="8">B9-B40</f>
        <v>0</v>
      </c>
      <c r="C44" s="233">
        <f t="shared" si="8"/>
        <v>-43.414825059772568</v>
      </c>
      <c r="D44" s="234">
        <f t="shared" si="8"/>
        <v>-26.305158301918993</v>
      </c>
      <c r="E44" s="235">
        <f t="shared" si="8"/>
        <v>-2.9011257906995525</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9">ROUND((C27)/C8,2)</f>
        <v>31.95</v>
      </c>
      <c r="D47" s="174">
        <f t="shared" si="9"/>
        <v>34.26</v>
      </c>
      <c r="E47" s="175">
        <f t="shared" si="9"/>
        <v>36.619999999999997</v>
      </c>
      <c r="F47" s="461"/>
      <c r="G47" s="22"/>
    </row>
    <row r="48" spans="1:7" ht="13.5" thickBot="1">
      <c r="A48" s="170" t="s">
        <v>46</v>
      </c>
      <c r="B48" s="233">
        <f>IFERROR(ROUND(B40/B8,2),0)</f>
        <v>0</v>
      </c>
      <c r="C48" s="233">
        <f t="shared" ref="C48:E48" si="10">ROUND(C40/C8,2)</f>
        <v>50.04</v>
      </c>
      <c r="D48" s="234">
        <f t="shared" si="10"/>
        <v>54.94</v>
      </c>
      <c r="E48" s="235">
        <f t="shared" si="10"/>
        <v>58.82</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1">ROUND((C27)/C7,2)</f>
        <v>5.01</v>
      </c>
      <c r="D51" s="174">
        <f t="shared" si="11"/>
        <v>4.59</v>
      </c>
      <c r="E51" s="175">
        <f t="shared" si="11"/>
        <v>4.29</v>
      </c>
      <c r="F51" s="461"/>
      <c r="G51" s="22"/>
    </row>
    <row r="52" spans="1:7" ht="13.5" thickBot="1">
      <c r="A52" s="170" t="s">
        <v>46</v>
      </c>
      <c r="B52" s="233">
        <f>IFERROR(ROUND(B40/B7,2),0)</f>
        <v>0</v>
      </c>
      <c r="C52" s="233">
        <f t="shared" ref="C52:E52" si="12">ROUND(C40/C7,2)</f>
        <v>7.84</v>
      </c>
      <c r="D52" s="234">
        <f t="shared" si="12"/>
        <v>7.36</v>
      </c>
      <c r="E52" s="235">
        <f t="shared" si="12"/>
        <v>6.9</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28.7</v>
      </c>
      <c r="D55" s="152">
        <v>34.9</v>
      </c>
      <c r="E55" s="152">
        <v>40.4</v>
      </c>
      <c r="F55" s="461"/>
    </row>
    <row r="56" spans="1:7">
      <c r="A56" s="239" t="s">
        <v>47</v>
      </c>
      <c r="B56" s="178"/>
      <c r="C56" s="152">
        <f>(C$55*C$8)-C$27</f>
        <v>-22.278009333333358</v>
      </c>
      <c r="D56" s="152">
        <f t="shared" ref="D56:E56" si="13">(D$55*D$8)-D$27</f>
        <v>4.3989293333332853</v>
      </c>
      <c r="E56" s="152">
        <f t="shared" si="13"/>
        <v>25.912635999999964</v>
      </c>
      <c r="F56" s="461"/>
    </row>
    <row r="57" spans="1:7" ht="13.5" thickBot="1">
      <c r="A57" s="240" t="s">
        <v>48</v>
      </c>
      <c r="B57" s="432"/>
      <c r="C57" s="238">
        <f>(C$55*C$8)-C40</f>
        <v>-146.16982505977259</v>
      </c>
      <c r="D57" s="238">
        <f t="shared" ref="D57:E57" si="14">(D$55*D$8)-D40</f>
        <v>-137.28015830191904</v>
      </c>
      <c r="E57" s="238">
        <f t="shared" si="14"/>
        <v>-126.20112579069962</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67ebEiM1ycFkRbKpOIDa+dSJHZaYfe6ZhBIdu38iavSyHEFm7+LwYKV1jTjshruSpOvm9KloABJ1FtZbAKCcFw==" saltValue="JVghqAxWbnMsGjPQ8mVO/Q==" spinCount="100000" sheet="1" objects="1" scenarios="1" selectLockedCells="1"/>
  <mergeCells count="3">
    <mergeCell ref="F3:F57"/>
    <mergeCell ref="C3:E3"/>
    <mergeCell ref="C2:E2"/>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49.85546875" style="8" customWidth="1"/>
    <col min="7" max="16384" width="9.140625" style="8"/>
  </cols>
  <sheetData>
    <row r="1" spans="1:7" ht="15.75">
      <c r="A1" s="273" t="s">
        <v>75</v>
      </c>
      <c r="B1" s="6"/>
      <c r="C1" s="6"/>
      <c r="D1" s="6"/>
      <c r="E1" s="6"/>
      <c r="F1" s="7"/>
    </row>
    <row r="2" spans="1:7" ht="13.5" thickBot="1">
      <c r="A2" s="9"/>
      <c r="B2" s="10"/>
      <c r="C2" s="459" t="s">
        <v>19</v>
      </c>
      <c r="D2" s="459"/>
      <c r="E2" s="459"/>
      <c r="F2" s="11" t="s">
        <v>20</v>
      </c>
    </row>
    <row r="3" spans="1:7" ht="15.75">
      <c r="A3" s="12"/>
      <c r="B3" s="363"/>
      <c r="C3" s="456" t="s">
        <v>76</v>
      </c>
      <c r="D3" s="457"/>
      <c r="E3" s="458"/>
      <c r="F3" s="460" t="s">
        <v>185</v>
      </c>
    </row>
    <row r="4" spans="1:7">
      <c r="A4" s="15" t="s">
        <v>3</v>
      </c>
      <c r="B4" s="391" t="s">
        <v>21</v>
      </c>
      <c r="C4" s="16"/>
      <c r="D4" s="17" t="s">
        <v>50</v>
      </c>
      <c r="E4" s="18"/>
      <c r="F4" s="461"/>
    </row>
    <row r="5" spans="1:7" ht="17.25" customHeight="1" thickBot="1">
      <c r="A5" s="53" t="s">
        <v>22</v>
      </c>
      <c r="B5" s="409"/>
      <c r="C5" s="253" t="s">
        <v>4</v>
      </c>
      <c r="D5" s="252" t="s">
        <v>17</v>
      </c>
      <c r="E5" s="206" t="s">
        <v>14</v>
      </c>
      <c r="F5" s="461"/>
    </row>
    <row r="6" spans="1:7">
      <c r="A6" s="37" t="s">
        <v>0</v>
      </c>
      <c r="B6" s="394"/>
      <c r="C6" s="57"/>
      <c r="D6" s="58"/>
      <c r="E6" s="59"/>
      <c r="F6" s="461"/>
    </row>
    <row r="7" spans="1:7" ht="17.25" customHeight="1">
      <c r="A7" s="31" t="s">
        <v>159</v>
      </c>
      <c r="B7" s="394"/>
      <c r="C7" s="188">
        <v>31.6</v>
      </c>
      <c r="D7" s="189">
        <v>33.4</v>
      </c>
      <c r="E7" s="32">
        <v>37.1</v>
      </c>
      <c r="F7" s="461"/>
      <c r="G7" s="22"/>
    </row>
    <row r="8" spans="1:7" ht="17.25" customHeight="1" thickBot="1">
      <c r="A8" s="31" t="s">
        <v>161</v>
      </c>
      <c r="B8" s="395"/>
      <c r="C8" s="190">
        <v>10.66</v>
      </c>
      <c r="D8" s="191">
        <v>10.66</v>
      </c>
      <c r="E8" s="192">
        <v>10.66</v>
      </c>
      <c r="F8" s="461"/>
      <c r="G8" s="22"/>
    </row>
    <row r="9" spans="1:7" ht="13.5" thickBot="1">
      <c r="A9" s="33" t="s">
        <v>162</v>
      </c>
      <c r="B9" s="34">
        <f t="shared" ref="B9:E9" si="0">ROUND((B8*B7),2)</f>
        <v>0</v>
      </c>
      <c r="C9" s="71">
        <f t="shared" si="0"/>
        <v>336.86</v>
      </c>
      <c r="D9" s="66">
        <f t="shared" si="0"/>
        <v>356.04</v>
      </c>
      <c r="E9" s="49">
        <f t="shared" si="0"/>
        <v>395.49</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98</v>
      </c>
      <c r="D13" s="42">
        <v>98</v>
      </c>
      <c r="E13" s="43">
        <v>98</v>
      </c>
      <c r="F13" s="461"/>
      <c r="G13" s="22"/>
    </row>
    <row r="14" spans="1:7">
      <c r="A14" s="31" t="s">
        <v>24</v>
      </c>
      <c r="B14" s="396"/>
      <c r="C14" s="41">
        <v>14</v>
      </c>
      <c r="D14" s="42">
        <v>14</v>
      </c>
      <c r="E14" s="94">
        <v>14</v>
      </c>
      <c r="F14" s="461"/>
      <c r="G14" s="22"/>
    </row>
    <row r="15" spans="1:7">
      <c r="A15" s="31" t="s">
        <v>25</v>
      </c>
      <c r="B15" s="396"/>
      <c r="C15" s="44">
        <v>2.5499999999999998</v>
      </c>
      <c r="D15" s="45">
        <v>2.66</v>
      </c>
      <c r="E15" s="46">
        <v>2.98</v>
      </c>
      <c r="F15" s="461"/>
      <c r="G15" s="22"/>
    </row>
    <row r="16" spans="1:7">
      <c r="A16" s="31" t="s">
        <v>85</v>
      </c>
      <c r="B16" s="396"/>
      <c r="C16" s="41">
        <v>10.85</v>
      </c>
      <c r="D16" s="42">
        <v>11.3</v>
      </c>
      <c r="E16" s="43">
        <v>12.66</v>
      </c>
      <c r="F16" s="461"/>
      <c r="G16" s="22"/>
    </row>
    <row r="17" spans="1:7">
      <c r="A17" s="31" t="s">
        <v>26</v>
      </c>
      <c r="B17" s="395"/>
      <c r="C17" s="44">
        <v>0</v>
      </c>
      <c r="D17" s="45">
        <v>0</v>
      </c>
      <c r="E17" s="46">
        <v>0</v>
      </c>
      <c r="F17" s="461"/>
      <c r="G17" s="22"/>
    </row>
    <row r="18" spans="1:7">
      <c r="A18" s="31" t="s">
        <v>89</v>
      </c>
      <c r="B18" s="396"/>
      <c r="C18" s="41">
        <v>57.24</v>
      </c>
      <c r="D18" s="42">
        <v>57.24</v>
      </c>
      <c r="E18" s="43">
        <v>57.24</v>
      </c>
      <c r="F18" s="461"/>
      <c r="G18" s="22"/>
    </row>
    <row r="19" spans="1:7">
      <c r="A19" s="31" t="s">
        <v>27</v>
      </c>
      <c r="B19" s="396"/>
      <c r="C19" s="44">
        <v>5.45</v>
      </c>
      <c r="D19" s="45">
        <v>5.45</v>
      </c>
      <c r="E19" s="46">
        <v>5.45</v>
      </c>
      <c r="F19" s="461"/>
      <c r="G19" s="22"/>
    </row>
    <row r="20" spans="1:7">
      <c r="A20" s="31" t="s">
        <v>28</v>
      </c>
      <c r="B20" s="396"/>
      <c r="C20" s="41">
        <v>0</v>
      </c>
      <c r="D20" s="42">
        <v>0</v>
      </c>
      <c r="E20" s="43">
        <v>0</v>
      </c>
      <c r="F20" s="461"/>
      <c r="G20" s="22"/>
    </row>
    <row r="21" spans="1:7">
      <c r="A21" s="31" t="s">
        <v>29</v>
      </c>
      <c r="B21" s="395"/>
      <c r="C21" s="44">
        <v>13.77</v>
      </c>
      <c r="D21" s="45">
        <v>17.21</v>
      </c>
      <c r="E21" s="46">
        <v>21.52</v>
      </c>
      <c r="F21" s="461"/>
      <c r="G21" s="22"/>
    </row>
    <row r="22" spans="1:7">
      <c r="A22" s="31" t="s">
        <v>30</v>
      </c>
      <c r="B22" s="396"/>
      <c r="C22" s="41">
        <v>8.57</v>
      </c>
      <c r="D22" s="42">
        <v>9.66</v>
      </c>
      <c r="E22" s="43">
        <v>10.94</v>
      </c>
      <c r="F22" s="461"/>
      <c r="G22" s="22"/>
    </row>
    <row r="23" spans="1:7">
      <c r="A23" s="31" t="s">
        <v>31</v>
      </c>
      <c r="B23" s="396"/>
      <c r="C23" s="41">
        <v>23.05</v>
      </c>
      <c r="D23" s="42">
        <v>22.05</v>
      </c>
      <c r="E23" s="43">
        <v>22.3</v>
      </c>
      <c r="F23" s="461"/>
      <c r="G23" s="22"/>
    </row>
    <row r="24" spans="1:7">
      <c r="A24" s="31" t="s">
        <v>32</v>
      </c>
      <c r="B24" s="397"/>
      <c r="C24" s="41">
        <v>7.52</v>
      </c>
      <c r="D24" s="42">
        <v>6.28</v>
      </c>
      <c r="E24" s="43">
        <v>6.52</v>
      </c>
      <c r="F24" s="461"/>
      <c r="G24" s="22"/>
    </row>
    <row r="25" spans="1:7">
      <c r="A25" s="31" t="s">
        <v>33</v>
      </c>
      <c r="B25" s="395"/>
      <c r="C25" s="41">
        <v>3.13</v>
      </c>
      <c r="D25" s="42">
        <v>4.1100000000000003</v>
      </c>
      <c r="E25" s="43">
        <v>4.75</v>
      </c>
      <c r="F25" s="461"/>
      <c r="G25" s="22"/>
    </row>
    <row r="26" spans="1:7" ht="13.5" thickBot="1">
      <c r="A26" s="31" t="s">
        <v>34</v>
      </c>
      <c r="B26" s="396"/>
      <c r="C26" s="84">
        <f>SUM(C13:C25)*3.43%*(8/12)</f>
        <v>5.5824393333333333</v>
      </c>
      <c r="D26" s="85">
        <f>SUM(D13:D25)*3.43%*(8/12)</f>
        <v>5.6700186666666674</v>
      </c>
      <c r="E26" s="86">
        <f>SUM(E13:E25)*3.43%*(8/12)</f>
        <v>5.8620986666666681</v>
      </c>
      <c r="F26" s="461"/>
      <c r="G26" s="22"/>
    </row>
    <row r="27" spans="1:7" ht="13.5" thickBot="1">
      <c r="A27" s="33" t="s">
        <v>35</v>
      </c>
      <c r="B27" s="48">
        <f t="shared" ref="B27" si="1">SUM(B13:B26)</f>
        <v>0</v>
      </c>
      <c r="C27" s="80">
        <f>SUM(C13:C26)</f>
        <v>249.71243933333332</v>
      </c>
      <c r="D27" s="81">
        <f t="shared" ref="D27:E27" si="2">SUM(D13:D26)</f>
        <v>253.63001866666667</v>
      </c>
      <c r="E27" s="89">
        <f t="shared" si="2"/>
        <v>262.22209866666668</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3">SUM(B30:B37)</f>
        <v>0</v>
      </c>
      <c r="C38" s="48">
        <f t="shared" ref="C38:E38" si="4">SUM(C30:C37)</f>
        <v>123.89181572643925</v>
      </c>
      <c r="D38" s="35">
        <f t="shared" si="4"/>
        <v>141.67908763525233</v>
      </c>
      <c r="E38" s="36">
        <f t="shared" si="4"/>
        <v>152.11376179069958</v>
      </c>
      <c r="F38" s="461"/>
      <c r="G38" s="22"/>
    </row>
    <row r="39" spans="1:7" ht="13.5" thickBot="1">
      <c r="A39" s="31" t="s">
        <v>87</v>
      </c>
      <c r="B39" s="395"/>
      <c r="C39" s="62"/>
      <c r="D39" s="39"/>
      <c r="E39" s="40"/>
      <c r="F39" s="461"/>
      <c r="G39" s="22"/>
    </row>
    <row r="40" spans="1:7" ht="13.5" thickBot="1">
      <c r="A40" s="63" t="s">
        <v>15</v>
      </c>
      <c r="B40" s="48">
        <f t="shared" ref="B40:E40" si="5">B27+B38+B39</f>
        <v>0</v>
      </c>
      <c r="C40" s="48">
        <f t="shared" si="5"/>
        <v>373.60425505977258</v>
      </c>
      <c r="D40" s="35">
        <f t="shared" si="5"/>
        <v>395.30910630191897</v>
      </c>
      <c r="E40" s="36">
        <f t="shared" si="5"/>
        <v>414.33586045736627</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71">
        <f t="shared" ref="B43:D43" si="6">B9-B27</f>
        <v>0</v>
      </c>
      <c r="C43" s="71">
        <f t="shared" si="6"/>
        <v>87.147560666666692</v>
      </c>
      <c r="D43" s="72">
        <f t="shared" si="6"/>
        <v>102.40998133333335</v>
      </c>
      <c r="E43" s="73">
        <f>E9-E27</f>
        <v>133.26790133333333</v>
      </c>
      <c r="F43" s="461"/>
      <c r="G43" s="22"/>
    </row>
    <row r="44" spans="1:7" ht="13.5" thickBot="1">
      <c r="A44" s="240" t="s">
        <v>84</v>
      </c>
      <c r="B44" s="254">
        <f t="shared" ref="B44:D44" si="7">B9-B40</f>
        <v>0</v>
      </c>
      <c r="C44" s="254">
        <f t="shared" si="7"/>
        <v>-36.74425505977257</v>
      </c>
      <c r="D44" s="255">
        <f t="shared" si="7"/>
        <v>-39.269106301918953</v>
      </c>
      <c r="E44" s="79">
        <f>E9-E40</f>
        <v>-18.845860457366257</v>
      </c>
      <c r="F44" s="461"/>
      <c r="G44" s="22"/>
    </row>
    <row r="45" spans="1:7" ht="13.5" thickBot="1">
      <c r="A45" s="37"/>
      <c r="B45" s="65"/>
      <c r="C45" s="241"/>
      <c r="D45" s="242"/>
      <c r="E45" s="243"/>
      <c r="F45" s="461"/>
      <c r="G45" s="22"/>
    </row>
    <row r="46" spans="1:7">
      <c r="A46" s="74" t="s">
        <v>166</v>
      </c>
      <c r="B46" s="429"/>
      <c r="C46" s="244"/>
      <c r="D46" s="69"/>
      <c r="E46" s="245"/>
      <c r="F46" s="461"/>
      <c r="G46" s="22"/>
    </row>
    <row r="47" spans="1:7">
      <c r="A47" s="31" t="s">
        <v>45</v>
      </c>
      <c r="B47" s="173">
        <f>IFERROR(ROUND((B27)/B8,2),0)</f>
        <v>0</v>
      </c>
      <c r="C47" s="173">
        <f t="shared" ref="C47:E47" si="8">ROUND((C27)/C8,2)</f>
        <v>23.43</v>
      </c>
      <c r="D47" s="174">
        <f t="shared" si="8"/>
        <v>23.79</v>
      </c>
      <c r="E47" s="175">
        <f t="shared" si="8"/>
        <v>24.6</v>
      </c>
      <c r="F47" s="461"/>
      <c r="G47" s="22"/>
    </row>
    <row r="48" spans="1:7" ht="13.5" thickBot="1">
      <c r="A48" s="170" t="s">
        <v>46</v>
      </c>
      <c r="B48" s="233">
        <f>IFERROR(ROUND(B40/B8,2),0)</f>
        <v>0</v>
      </c>
      <c r="C48" s="233">
        <f t="shared" ref="C48:E48" si="9">ROUND(C40/C8,2)</f>
        <v>35.049999999999997</v>
      </c>
      <c r="D48" s="234">
        <f t="shared" si="9"/>
        <v>37.08</v>
      </c>
      <c r="E48" s="235">
        <f t="shared" si="9"/>
        <v>38.869999999999997</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0">ROUND((C27)/C7,2)</f>
        <v>7.9</v>
      </c>
      <c r="D51" s="174">
        <f t="shared" si="10"/>
        <v>7.59</v>
      </c>
      <c r="E51" s="175">
        <f t="shared" si="10"/>
        <v>7.07</v>
      </c>
      <c r="F51" s="461"/>
      <c r="G51" s="22"/>
    </row>
    <row r="52" spans="1:7" ht="13.5" thickBot="1">
      <c r="A52" s="170" t="s">
        <v>46</v>
      </c>
      <c r="B52" s="233">
        <f>IFERROR(ROUND(B40/B7,2),0)</f>
        <v>0</v>
      </c>
      <c r="C52" s="233">
        <f t="shared" ref="C52:E52" si="11">ROUND(C40/C7,2)</f>
        <v>11.82</v>
      </c>
      <c r="D52" s="234">
        <f t="shared" si="11"/>
        <v>11.84</v>
      </c>
      <c r="E52" s="235">
        <f t="shared" si="11"/>
        <v>11.17</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19.8</v>
      </c>
      <c r="D55" s="152">
        <v>22.4</v>
      </c>
      <c r="E55" s="152">
        <v>27.2</v>
      </c>
      <c r="F55" s="461"/>
    </row>
    <row r="56" spans="1:7">
      <c r="A56" s="239" t="s">
        <v>47</v>
      </c>
      <c r="B56" s="178"/>
      <c r="C56" s="152">
        <f>(C$55*C$8)-C$27</f>
        <v>-38.64443933333331</v>
      </c>
      <c r="D56" s="152">
        <f t="shared" ref="D56:E56" si="12">(D$55*D$8)-D$27</f>
        <v>-14.84601866666668</v>
      </c>
      <c r="E56" s="152">
        <f t="shared" si="12"/>
        <v>27.729901333333316</v>
      </c>
      <c r="F56" s="461"/>
    </row>
    <row r="57" spans="1:7" ht="13.5" thickBot="1">
      <c r="A57" s="240" t="s">
        <v>48</v>
      </c>
      <c r="B57" s="432"/>
      <c r="C57" s="238">
        <f>(C$55*C$8)-C40</f>
        <v>-162.53625505977257</v>
      </c>
      <c r="D57" s="238">
        <f t="shared" ref="D57:E57" si="13">(D$55*D$8)-D40</f>
        <v>-156.52510630191898</v>
      </c>
      <c r="E57" s="238">
        <f t="shared" si="13"/>
        <v>-124.38386045736627</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LiHaNQM9UIKDOGWcwSXf15FhrYjiMNRbErVq8LYeUbAzm69w05Zd/ZhfYeH/dfwhEYFYzcV9KA4mPHMtdAvejw==" saltValue="isKUJfMelhWpg9xjQW/WRg==" spinCount="100000" sheet="1" objects="1" scenarios="1" selectLockedCells="1"/>
  <mergeCells count="3">
    <mergeCell ref="F3:F57"/>
    <mergeCell ref="C2:E2"/>
    <mergeCell ref="C3:E3"/>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zoomScaleNormal="100" workbookViewId="0">
      <pane ySplit="1" topLeftCell="A2" activePane="bottomLeft" state="frozen"/>
      <selection pane="bottomLeft" activeCell="B33" sqref="B33"/>
    </sheetView>
  </sheetViews>
  <sheetFormatPr defaultColWidth="9.140625" defaultRowHeight="12.75"/>
  <cols>
    <col min="1" max="1" width="55.7109375" style="8" customWidth="1"/>
    <col min="2" max="2" width="13.85546875" style="8" bestFit="1" customWidth="1"/>
    <col min="3" max="3" width="11.42578125" style="8" customWidth="1"/>
    <col min="4" max="4" width="13.85546875" style="8" bestFit="1" customWidth="1"/>
    <col min="5" max="5" width="49.7109375" style="8" customWidth="1"/>
    <col min="6" max="16384" width="9.140625" style="8"/>
  </cols>
  <sheetData>
    <row r="1" spans="1:6" ht="15.75">
      <c r="A1" s="273" t="s">
        <v>53</v>
      </c>
      <c r="B1" s="6"/>
      <c r="C1" s="6"/>
      <c r="D1" s="6"/>
      <c r="E1" s="7"/>
    </row>
    <row r="2" spans="1:6" ht="13.5" thickBot="1">
      <c r="A2" s="9"/>
      <c r="B2" s="10"/>
      <c r="C2" s="459" t="s">
        <v>19</v>
      </c>
      <c r="D2" s="459"/>
      <c r="E2" s="11" t="s">
        <v>20</v>
      </c>
    </row>
    <row r="3" spans="1:6" ht="15.75">
      <c r="A3" s="12"/>
      <c r="B3" s="362"/>
      <c r="C3" s="456" t="s">
        <v>54</v>
      </c>
      <c r="D3" s="458"/>
      <c r="E3" s="460" t="s">
        <v>186</v>
      </c>
    </row>
    <row r="4" spans="1:6">
      <c r="A4" s="15" t="s">
        <v>3</v>
      </c>
      <c r="B4" s="390" t="s">
        <v>21</v>
      </c>
      <c r="C4" s="475" t="s">
        <v>50</v>
      </c>
      <c r="D4" s="476"/>
      <c r="E4" s="461"/>
    </row>
    <row r="5" spans="1:6" ht="17.25" customHeight="1" thickBot="1">
      <c r="A5" s="19" t="s">
        <v>22</v>
      </c>
      <c r="B5" s="409"/>
      <c r="C5" s="229" t="s">
        <v>4</v>
      </c>
      <c r="D5" s="231" t="s">
        <v>17</v>
      </c>
      <c r="E5" s="461"/>
    </row>
    <row r="6" spans="1:6">
      <c r="A6" s="20" t="s">
        <v>0</v>
      </c>
      <c r="B6" s="394"/>
      <c r="C6" s="57"/>
      <c r="D6" s="59"/>
      <c r="E6" s="461"/>
    </row>
    <row r="7" spans="1:6" ht="17.25" customHeight="1">
      <c r="A7" s="31" t="s">
        <v>159</v>
      </c>
      <c r="B7" s="394"/>
      <c r="C7" s="188">
        <v>52.9</v>
      </c>
      <c r="D7" s="315">
        <v>60.6</v>
      </c>
      <c r="E7" s="461"/>
      <c r="F7" s="22"/>
    </row>
    <row r="8" spans="1:6" ht="17.25" customHeight="1" thickBot="1">
      <c r="A8" s="31" t="s">
        <v>161</v>
      </c>
      <c r="B8" s="395"/>
      <c r="C8" s="190">
        <v>6.61</v>
      </c>
      <c r="D8" s="192">
        <v>6.61</v>
      </c>
      <c r="E8" s="461"/>
      <c r="F8" s="22"/>
    </row>
    <row r="9" spans="1:6" ht="13.5" thickBot="1">
      <c r="A9" s="33" t="s">
        <v>162</v>
      </c>
      <c r="B9" s="34">
        <f t="shared" ref="B9:D9" si="0">ROUND((B8*B7),2)</f>
        <v>0</v>
      </c>
      <c r="C9" s="71">
        <f t="shared" si="0"/>
        <v>349.67</v>
      </c>
      <c r="D9" s="49">
        <f t="shared" si="0"/>
        <v>400.57</v>
      </c>
      <c r="E9" s="461"/>
      <c r="F9" s="22"/>
    </row>
    <row r="10" spans="1:6">
      <c r="A10" s="31"/>
      <c r="B10" s="394"/>
      <c r="C10" s="82"/>
      <c r="D10" s="90"/>
      <c r="E10" s="461"/>
      <c r="F10" s="22"/>
    </row>
    <row r="11" spans="1:6">
      <c r="A11" s="37" t="s">
        <v>174</v>
      </c>
      <c r="B11" s="394"/>
      <c r="C11" s="60"/>
      <c r="D11" s="76"/>
      <c r="E11" s="461"/>
      <c r="F11" s="22"/>
    </row>
    <row r="12" spans="1:6">
      <c r="A12" s="37" t="s">
        <v>173</v>
      </c>
      <c r="B12" s="394"/>
      <c r="C12" s="60"/>
      <c r="D12" s="76"/>
      <c r="E12" s="461"/>
      <c r="F12" s="22"/>
    </row>
    <row r="13" spans="1:6">
      <c r="A13" s="31" t="s">
        <v>23</v>
      </c>
      <c r="B13" s="396"/>
      <c r="C13" s="41">
        <v>27.3</v>
      </c>
      <c r="D13" s="43">
        <v>30.16</v>
      </c>
      <c r="E13" s="461"/>
      <c r="F13" s="22"/>
    </row>
    <row r="14" spans="1:6">
      <c r="A14" s="31" t="s">
        <v>24</v>
      </c>
      <c r="B14" s="396"/>
      <c r="C14" s="41">
        <v>9.6</v>
      </c>
      <c r="D14" s="43">
        <v>10.61</v>
      </c>
      <c r="E14" s="461"/>
      <c r="F14" s="22"/>
    </row>
    <row r="15" spans="1:6">
      <c r="A15" s="31" t="s">
        <v>25</v>
      </c>
      <c r="B15" s="396"/>
      <c r="C15" s="41">
        <v>43.76</v>
      </c>
      <c r="D15" s="43">
        <v>50.3</v>
      </c>
      <c r="E15" s="461"/>
      <c r="F15" s="22"/>
    </row>
    <row r="16" spans="1:6">
      <c r="A16" s="31" t="s">
        <v>85</v>
      </c>
      <c r="B16" s="396"/>
      <c r="C16" s="41">
        <v>15.37</v>
      </c>
      <c r="D16" s="43">
        <v>17.63</v>
      </c>
      <c r="E16" s="461"/>
      <c r="F16" s="22"/>
    </row>
    <row r="17" spans="1:6">
      <c r="A17" s="31" t="s">
        <v>26</v>
      </c>
      <c r="B17" s="395"/>
      <c r="C17" s="44">
        <v>0</v>
      </c>
      <c r="D17" s="46">
        <v>0</v>
      </c>
      <c r="E17" s="461"/>
      <c r="F17" s="22"/>
    </row>
    <row r="18" spans="1:6">
      <c r="A18" s="31" t="s">
        <v>89</v>
      </c>
      <c r="B18" s="396"/>
      <c r="C18" s="41">
        <v>34.799999999999997</v>
      </c>
      <c r="D18" s="43">
        <v>34.799999999999997</v>
      </c>
      <c r="E18" s="461"/>
      <c r="F18" s="22"/>
    </row>
    <row r="19" spans="1:6">
      <c r="A19" s="31" t="s">
        <v>27</v>
      </c>
      <c r="B19" s="396"/>
      <c r="C19" s="41">
        <v>6.0705</v>
      </c>
      <c r="D19" s="43">
        <v>6.0705</v>
      </c>
      <c r="E19" s="461"/>
      <c r="F19" s="22"/>
    </row>
    <row r="20" spans="1:6">
      <c r="A20" s="31" t="s">
        <v>28</v>
      </c>
      <c r="B20" s="396"/>
      <c r="C20" s="41">
        <v>11.85</v>
      </c>
      <c r="D20" s="43">
        <v>11.85</v>
      </c>
      <c r="E20" s="461"/>
      <c r="F20" s="22"/>
    </row>
    <row r="21" spans="1:6">
      <c r="A21" s="31" t="s">
        <v>29</v>
      </c>
      <c r="B21" s="395"/>
      <c r="C21" s="44">
        <v>12.32</v>
      </c>
      <c r="D21" s="43">
        <v>15.4</v>
      </c>
      <c r="E21" s="461"/>
      <c r="F21" s="22"/>
    </row>
    <row r="22" spans="1:6">
      <c r="A22" s="31" t="s">
        <v>30</v>
      </c>
      <c r="B22" s="396"/>
      <c r="C22" s="41">
        <v>8.57</v>
      </c>
      <c r="D22" s="43">
        <v>9.66</v>
      </c>
      <c r="E22" s="461"/>
      <c r="F22" s="22"/>
    </row>
    <row r="23" spans="1:6">
      <c r="A23" s="31" t="s">
        <v>31</v>
      </c>
      <c r="B23" s="396"/>
      <c r="C23" s="41">
        <v>22.3</v>
      </c>
      <c r="D23" s="43">
        <v>22.05</v>
      </c>
      <c r="E23" s="461"/>
      <c r="F23" s="22"/>
    </row>
    <row r="24" spans="1:6">
      <c r="A24" s="31" t="s">
        <v>32</v>
      </c>
      <c r="B24" s="397"/>
      <c r="C24" s="41">
        <v>5.2</v>
      </c>
      <c r="D24" s="43">
        <v>5.89</v>
      </c>
      <c r="E24" s="461"/>
      <c r="F24" s="22"/>
    </row>
    <row r="25" spans="1:6">
      <c r="A25" s="31" t="s">
        <v>33</v>
      </c>
      <c r="B25" s="395"/>
      <c r="C25" s="41">
        <v>3.11</v>
      </c>
      <c r="D25" s="43">
        <v>4.1100000000000003</v>
      </c>
      <c r="E25" s="461"/>
      <c r="F25" s="22"/>
    </row>
    <row r="26" spans="1:6" ht="13.5" thickBot="1">
      <c r="A26" s="31" t="s">
        <v>34</v>
      </c>
      <c r="B26" s="396"/>
      <c r="C26" s="84">
        <f>SUM(C13:C25)*3.43%*(8/12)</f>
        <v>4.579061433333333</v>
      </c>
      <c r="D26" s="86">
        <f>SUM(D13:D25)*3.43%*(8/12)</f>
        <v>4.9970641000000011</v>
      </c>
      <c r="E26" s="461"/>
      <c r="F26" s="22"/>
    </row>
    <row r="27" spans="1:6" ht="13.5" thickBot="1">
      <c r="A27" s="33" t="s">
        <v>35</v>
      </c>
      <c r="B27" s="48">
        <f t="shared" ref="B27:C27" si="1">SUM(B13:B26)</f>
        <v>0</v>
      </c>
      <c r="C27" s="80">
        <f t="shared" si="1"/>
        <v>204.82956143333331</v>
      </c>
      <c r="D27" s="89">
        <f t="shared" ref="D27" si="2">SUM(D13:D26)</f>
        <v>223.52756410000001</v>
      </c>
      <c r="E27" s="461"/>
      <c r="F27" s="22"/>
    </row>
    <row r="28" spans="1:6">
      <c r="A28" s="31"/>
      <c r="B28" s="394"/>
      <c r="C28" s="51"/>
      <c r="D28" s="76"/>
      <c r="E28" s="461"/>
      <c r="F28" s="22"/>
    </row>
    <row r="29" spans="1:6">
      <c r="A29" s="37" t="s">
        <v>1</v>
      </c>
      <c r="B29" s="394"/>
      <c r="C29" s="51"/>
      <c r="D29" s="76"/>
      <c r="E29" s="461"/>
      <c r="F29" s="22"/>
    </row>
    <row r="30" spans="1:6">
      <c r="A30" s="31" t="s">
        <v>36</v>
      </c>
      <c r="B30" s="398"/>
      <c r="C30" s="194">
        <v>0.47181572643925018</v>
      </c>
      <c r="D30" s="40">
        <v>0.62908763525233358</v>
      </c>
      <c r="E30" s="461"/>
      <c r="F30" s="22"/>
    </row>
    <row r="31" spans="1:6">
      <c r="A31" s="31" t="s">
        <v>37</v>
      </c>
      <c r="B31" s="399"/>
      <c r="C31" s="196">
        <v>3.91</v>
      </c>
      <c r="D31" s="198">
        <v>5.1100000000000003</v>
      </c>
      <c r="E31" s="461"/>
      <c r="F31" s="22"/>
    </row>
    <row r="32" spans="1:6">
      <c r="A32" s="31" t="s">
        <v>38</v>
      </c>
      <c r="B32" s="400"/>
      <c r="C32" s="199">
        <v>2.08</v>
      </c>
      <c r="D32" s="201">
        <v>3.18</v>
      </c>
      <c r="E32" s="461"/>
      <c r="F32" s="22"/>
    </row>
    <row r="33" spans="1:6">
      <c r="A33" s="31" t="s">
        <v>39</v>
      </c>
      <c r="B33" s="401"/>
      <c r="C33" s="202">
        <v>35.450000000000003</v>
      </c>
      <c r="D33" s="204">
        <v>39.979999999999997</v>
      </c>
      <c r="E33" s="461"/>
      <c r="F33" s="22"/>
    </row>
    <row r="34" spans="1:6">
      <c r="A34" s="31" t="s">
        <v>40</v>
      </c>
      <c r="B34" s="398"/>
      <c r="C34" s="194">
        <v>1.05</v>
      </c>
      <c r="D34" s="40">
        <v>1.4000000000000001</v>
      </c>
      <c r="E34" s="461"/>
      <c r="F34" s="22"/>
    </row>
    <row r="35" spans="1:6">
      <c r="A35" s="31" t="s">
        <v>41</v>
      </c>
      <c r="B35" s="401"/>
      <c r="C35" s="202">
        <v>24.85</v>
      </c>
      <c r="D35" s="204">
        <v>28.02</v>
      </c>
      <c r="E35" s="461"/>
      <c r="F35" s="22"/>
    </row>
    <row r="36" spans="1:6">
      <c r="A36" s="31" t="s">
        <v>42</v>
      </c>
      <c r="B36" s="398"/>
      <c r="C36" s="194">
        <v>0.75</v>
      </c>
      <c r="D36" s="40">
        <v>1</v>
      </c>
      <c r="E36" s="461"/>
      <c r="F36" s="22"/>
    </row>
    <row r="37" spans="1:6" ht="13.5" thickBot="1">
      <c r="A37" s="31" t="s">
        <v>43</v>
      </c>
      <c r="B37" s="399"/>
      <c r="C37" s="196">
        <v>55.33</v>
      </c>
      <c r="D37" s="198">
        <v>62.36</v>
      </c>
      <c r="E37" s="461"/>
      <c r="F37" s="22"/>
    </row>
    <row r="38" spans="1:6" ht="13.5" thickBot="1">
      <c r="A38" s="33" t="s">
        <v>44</v>
      </c>
      <c r="B38" s="48">
        <f t="shared" ref="B38" si="3">SUM(B30:B37)</f>
        <v>0</v>
      </c>
      <c r="C38" s="48">
        <f t="shared" ref="C38" si="4">SUM(C30:C37)</f>
        <v>123.89181572643925</v>
      </c>
      <c r="D38" s="36">
        <f t="shared" ref="D38" si="5">SUM(D30:D37)</f>
        <v>141.67908763525233</v>
      </c>
      <c r="E38" s="461"/>
      <c r="F38" s="22"/>
    </row>
    <row r="39" spans="1:6" ht="13.5" thickBot="1">
      <c r="A39" s="31" t="s">
        <v>87</v>
      </c>
      <c r="B39" s="395"/>
      <c r="C39" s="62"/>
      <c r="D39" s="76"/>
      <c r="E39" s="461"/>
      <c r="F39" s="22"/>
    </row>
    <row r="40" spans="1:6" ht="13.5" thickBot="1">
      <c r="A40" s="63" t="s">
        <v>15</v>
      </c>
      <c r="B40" s="48">
        <f t="shared" ref="B40:D40" si="6">B27+B38+B39</f>
        <v>0</v>
      </c>
      <c r="C40" s="48">
        <f>C27+C38+C39</f>
        <v>328.72137715977254</v>
      </c>
      <c r="D40" s="36">
        <f t="shared" si="6"/>
        <v>365.20665173525231</v>
      </c>
      <c r="E40" s="461"/>
      <c r="F40" s="22"/>
    </row>
    <row r="41" spans="1:6" ht="13.5" thickBot="1">
      <c r="A41" s="64"/>
      <c r="B41" s="65"/>
      <c r="C41" s="65"/>
      <c r="D41" s="49"/>
      <c r="E41" s="461"/>
      <c r="F41" s="22"/>
    </row>
    <row r="42" spans="1:6">
      <c r="A42" s="67" t="s">
        <v>165</v>
      </c>
      <c r="B42" s="57"/>
      <c r="C42" s="68"/>
      <c r="D42" s="256"/>
      <c r="E42" s="461"/>
      <c r="F42" s="22"/>
    </row>
    <row r="43" spans="1:6">
      <c r="A43" s="239" t="s">
        <v>83</v>
      </c>
      <c r="B43" s="173">
        <f t="shared" ref="B43" si="7">B9-B27</f>
        <v>0</v>
      </c>
      <c r="C43" s="173">
        <f>C9-C27</f>
        <v>144.84043856666671</v>
      </c>
      <c r="D43" s="175">
        <f>D9-D27</f>
        <v>177.04243589999999</v>
      </c>
      <c r="E43" s="461"/>
      <c r="F43" s="22"/>
    </row>
    <row r="44" spans="1:6" ht="13.5" thickBot="1">
      <c r="A44" s="240" t="s">
        <v>84</v>
      </c>
      <c r="B44" s="233">
        <f t="shared" ref="B44:D44" si="8">B9-B40</f>
        <v>0</v>
      </c>
      <c r="C44" s="233">
        <f t="shared" si="8"/>
        <v>20.948622840227472</v>
      </c>
      <c r="D44" s="235">
        <f t="shared" si="8"/>
        <v>35.363348264747685</v>
      </c>
      <c r="E44" s="461"/>
      <c r="F44" s="22"/>
    </row>
    <row r="45" spans="1:6" ht="13.5" thickBot="1">
      <c r="A45" s="37"/>
      <c r="B45" s="181"/>
      <c r="C45" s="236"/>
      <c r="D45" s="76"/>
      <c r="E45" s="461"/>
      <c r="F45" s="22"/>
    </row>
    <row r="46" spans="1:6">
      <c r="A46" s="74" t="s">
        <v>166</v>
      </c>
      <c r="B46" s="57"/>
      <c r="C46" s="237"/>
      <c r="D46" s="257"/>
      <c r="E46" s="461"/>
      <c r="F46" s="22"/>
    </row>
    <row r="47" spans="1:6">
      <c r="A47" s="31" t="s">
        <v>45</v>
      </c>
      <c r="B47" s="173">
        <f>IFERROR(ROUND((B27)/B8,2),0)</f>
        <v>0</v>
      </c>
      <c r="C47" s="173">
        <f t="shared" ref="C47:D47" si="9">ROUND((C27)/C8,2)</f>
        <v>30.99</v>
      </c>
      <c r="D47" s="175">
        <f t="shared" si="9"/>
        <v>33.82</v>
      </c>
      <c r="E47" s="461"/>
      <c r="F47" s="22"/>
    </row>
    <row r="48" spans="1:6" ht="13.5" thickBot="1">
      <c r="A48" s="170" t="s">
        <v>46</v>
      </c>
      <c r="B48" s="233">
        <f>IFERROR(ROUND(B40/B8,2),0)</f>
        <v>0</v>
      </c>
      <c r="C48" s="233">
        <f t="shared" ref="C48:D48" si="10">ROUND(C40/C8,2)</f>
        <v>49.73</v>
      </c>
      <c r="D48" s="235">
        <f t="shared" si="10"/>
        <v>55.25</v>
      </c>
      <c r="E48" s="461"/>
      <c r="F48" s="22"/>
    </row>
    <row r="49" spans="1:6" ht="13.5" thickBot="1">
      <c r="A49" s="37"/>
      <c r="B49" s="184"/>
      <c r="C49" s="236"/>
      <c r="D49" s="76"/>
      <c r="E49" s="461"/>
      <c r="F49" s="22"/>
    </row>
    <row r="50" spans="1:6">
      <c r="A50" s="74" t="s">
        <v>168</v>
      </c>
      <c r="B50" s="57"/>
      <c r="C50" s="237"/>
      <c r="D50" s="257"/>
      <c r="E50" s="461"/>
      <c r="F50" s="22"/>
    </row>
    <row r="51" spans="1:6">
      <c r="A51" s="31" t="s">
        <v>45</v>
      </c>
      <c r="B51" s="173">
        <f>IFERROR(ROUND((B27)/B7,2),0)</f>
        <v>0</v>
      </c>
      <c r="C51" s="173">
        <f t="shared" ref="C51:D51" si="11">ROUND((C27)/C7,2)</f>
        <v>3.87</v>
      </c>
      <c r="D51" s="175">
        <f t="shared" si="11"/>
        <v>3.69</v>
      </c>
      <c r="E51" s="461"/>
      <c r="F51" s="22"/>
    </row>
    <row r="52" spans="1:6" ht="13.5" thickBot="1">
      <c r="A52" s="170" t="s">
        <v>46</v>
      </c>
      <c r="B52" s="233">
        <f>IFERROR(ROUND(B40/B7,2),0)</f>
        <v>0</v>
      </c>
      <c r="C52" s="233">
        <f t="shared" ref="C52:D52" si="12">ROUND(C40/C7,2)</f>
        <v>6.21</v>
      </c>
      <c r="D52" s="235">
        <f t="shared" si="12"/>
        <v>6.03</v>
      </c>
      <c r="E52" s="461"/>
      <c r="F52" s="22"/>
    </row>
    <row r="53" spans="1:6" ht="16.5" thickBot="1">
      <c r="A53" s="251"/>
      <c r="B53" s="435"/>
      <c r="C53" s="152"/>
      <c r="D53" s="152"/>
      <c r="E53" s="461"/>
    </row>
    <row r="54" spans="1:6">
      <c r="A54" s="67" t="s">
        <v>167</v>
      </c>
      <c r="B54" s="433"/>
      <c r="C54" s="180"/>
      <c r="D54" s="180"/>
      <c r="E54" s="461"/>
    </row>
    <row r="55" spans="1:6">
      <c r="A55" s="239" t="s">
        <v>86</v>
      </c>
      <c r="B55" s="178"/>
      <c r="C55" s="152">
        <v>42.3</v>
      </c>
      <c r="D55" s="152">
        <v>37.5</v>
      </c>
      <c r="E55" s="461"/>
    </row>
    <row r="56" spans="1:6">
      <c r="A56" s="239" t="s">
        <v>47</v>
      </c>
      <c r="B56" s="178"/>
      <c r="C56" s="152">
        <f>(C$55*C$8)-C$27</f>
        <v>74.773438566666698</v>
      </c>
      <c r="D56" s="152">
        <f t="shared" ref="D56" si="13">(D$55*D$8)-D$27</f>
        <v>24.347435899999994</v>
      </c>
      <c r="E56" s="461"/>
    </row>
    <row r="57" spans="1:6" ht="13.5" thickBot="1">
      <c r="A57" s="240" t="s">
        <v>48</v>
      </c>
      <c r="B57" s="432"/>
      <c r="C57" s="238">
        <f>(C$55*C$8)-C40</f>
        <v>-49.118377159772535</v>
      </c>
      <c r="D57" s="238">
        <f t="shared" ref="D57" si="14">(D$55*D$8)-D40</f>
        <v>-117.33165173525231</v>
      </c>
      <c r="E57" s="462"/>
    </row>
    <row r="58" spans="1:6">
      <c r="A58" s="5" t="s">
        <v>88</v>
      </c>
      <c r="B58" s="7"/>
      <c r="C58" s="7"/>
      <c r="D58" s="7"/>
    </row>
    <row r="59" spans="1:6">
      <c r="A59" s="26"/>
      <c r="B59" s="7"/>
      <c r="C59" s="7"/>
      <c r="D59" s="7"/>
    </row>
    <row r="60" spans="1:6">
      <c r="A60" s="7"/>
      <c r="B60" s="7"/>
      <c r="C60" s="7"/>
      <c r="D60" s="7"/>
    </row>
    <row r="61" spans="1:6" ht="15.75">
      <c r="A61" s="28"/>
      <c r="B61" s="27"/>
      <c r="C61" s="27"/>
      <c r="D61" s="27"/>
    </row>
    <row r="62" spans="1:6" ht="15.75">
      <c r="A62" s="28"/>
      <c r="B62" s="27"/>
      <c r="C62" s="27"/>
      <c r="D62" s="27"/>
    </row>
  </sheetData>
  <sheetProtection algorithmName="SHA-512" hashValue="mnPuaDHn3J4+J+i20cDIoLPGXrYnEDDDCWVNW849ZMHY9YtMf7IOpnxamE2VdFALbLhDOg9wnvHvODgvJyufpQ==" saltValue="vdpiq3mlxmuvq04PA6FXIA==" spinCount="100000" sheet="1" objects="1" scenarios="1" selectLockedCells="1"/>
  <mergeCells count="4">
    <mergeCell ref="E3:E57"/>
    <mergeCell ref="C4:D4"/>
    <mergeCell ref="C3:D3"/>
    <mergeCell ref="C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5:L35"/>
  <sheetViews>
    <sheetView showGridLines="0" topLeftCell="A4" workbookViewId="0">
      <selection activeCell="D35" sqref="D35"/>
    </sheetView>
  </sheetViews>
  <sheetFormatPr defaultRowHeight="12.75"/>
  <cols>
    <col min="11" max="11" width="10" customWidth="1"/>
  </cols>
  <sheetData>
    <row r="5" spans="2:11" ht="13.5" thickBot="1">
      <c r="B5" s="1"/>
      <c r="C5" s="1"/>
      <c r="D5" s="1"/>
      <c r="E5" s="1"/>
      <c r="F5" s="1"/>
      <c r="G5" s="1"/>
      <c r="H5" s="1"/>
      <c r="I5" s="1"/>
      <c r="J5" s="1"/>
      <c r="K5" s="1"/>
    </row>
    <row r="6" spans="2:11" ht="19.5" thickTop="1">
      <c r="B6" s="448" t="s">
        <v>18</v>
      </c>
      <c r="C6" s="449"/>
      <c r="D6" s="449"/>
      <c r="E6" s="449"/>
      <c r="F6" s="449"/>
      <c r="G6" s="449"/>
      <c r="H6" s="449"/>
      <c r="I6" s="449"/>
      <c r="J6" s="449"/>
      <c r="K6" s="114"/>
    </row>
    <row r="7" spans="2:11">
      <c r="B7" s="450" t="s">
        <v>110</v>
      </c>
      <c r="C7" s="451"/>
      <c r="D7" s="451"/>
      <c r="E7" s="451"/>
      <c r="F7" s="451"/>
      <c r="G7" s="451"/>
      <c r="H7" s="451"/>
      <c r="I7" s="451"/>
      <c r="J7" s="451"/>
      <c r="K7" s="115"/>
    </row>
    <row r="8" spans="2:11" ht="15.75">
      <c r="B8" s="116" t="s">
        <v>5</v>
      </c>
      <c r="C8" s="117"/>
      <c r="D8" s="117"/>
      <c r="E8" s="118"/>
      <c r="F8" s="118"/>
      <c r="G8" s="118"/>
      <c r="H8" s="118"/>
      <c r="I8" s="118"/>
      <c r="J8" s="118"/>
      <c r="K8" s="115"/>
    </row>
    <row r="9" spans="2:11" ht="15.75">
      <c r="B9" s="116" t="s">
        <v>80</v>
      </c>
      <c r="C9" s="117"/>
      <c r="D9" s="117"/>
      <c r="E9" s="118"/>
      <c r="F9" s="118"/>
      <c r="G9" s="118"/>
      <c r="H9" s="118"/>
      <c r="I9" s="118"/>
      <c r="J9" s="118"/>
      <c r="K9" s="115"/>
    </row>
    <row r="10" spans="2:11">
      <c r="B10" s="119"/>
      <c r="C10" s="118"/>
      <c r="D10" s="120"/>
      <c r="E10" s="118"/>
      <c r="F10" s="118"/>
      <c r="G10" s="118"/>
      <c r="H10" s="118"/>
      <c r="I10" s="118"/>
      <c r="J10" s="118"/>
      <c r="K10" s="115"/>
    </row>
    <row r="11" spans="2:11">
      <c r="B11" s="121" t="s">
        <v>111</v>
      </c>
      <c r="C11" s="122"/>
      <c r="D11" s="122"/>
      <c r="E11" s="122"/>
      <c r="F11" s="122"/>
      <c r="G11" s="122"/>
      <c r="H11" s="122"/>
      <c r="I11" s="122"/>
      <c r="J11" s="122"/>
      <c r="K11" s="123"/>
    </row>
    <row r="12" spans="2:11" ht="15">
      <c r="B12" s="124" t="s">
        <v>16</v>
      </c>
      <c r="C12" s="122"/>
      <c r="D12" s="122"/>
      <c r="E12" s="122"/>
      <c r="F12" s="122"/>
      <c r="G12" s="122"/>
      <c r="H12" s="122"/>
      <c r="I12" s="122"/>
      <c r="J12" s="122"/>
      <c r="K12" s="123"/>
    </row>
    <row r="13" spans="2:11" ht="15">
      <c r="B13" s="124" t="s">
        <v>6</v>
      </c>
      <c r="C13" s="122"/>
      <c r="D13" s="122"/>
      <c r="E13" s="122"/>
      <c r="F13" s="122"/>
      <c r="G13" s="122"/>
      <c r="H13" s="122"/>
      <c r="I13" s="122"/>
      <c r="J13" s="122"/>
      <c r="K13" s="123"/>
    </row>
    <row r="14" spans="2:11" ht="15">
      <c r="B14" s="124" t="s">
        <v>7</v>
      </c>
      <c r="C14" s="122"/>
      <c r="D14" s="122"/>
      <c r="E14" s="122"/>
      <c r="F14" s="122"/>
      <c r="G14" s="122"/>
      <c r="H14" s="122"/>
      <c r="I14" s="122"/>
      <c r="J14" s="122"/>
      <c r="K14" s="123"/>
    </row>
    <row r="15" spans="2:11" ht="15">
      <c r="B15" s="124" t="s">
        <v>8</v>
      </c>
      <c r="C15" s="122"/>
      <c r="D15" s="122"/>
      <c r="E15" s="122"/>
      <c r="F15" s="122"/>
      <c r="G15" s="122"/>
      <c r="H15" s="122"/>
      <c r="I15" s="122"/>
      <c r="J15" s="122"/>
      <c r="K15" s="123"/>
    </row>
    <row r="16" spans="2:11" ht="15">
      <c r="B16" s="124" t="s">
        <v>9</v>
      </c>
      <c r="C16" s="122"/>
      <c r="D16" s="122"/>
      <c r="E16" s="122"/>
      <c r="F16" s="122"/>
      <c r="G16" s="122"/>
      <c r="H16" s="122"/>
      <c r="I16" s="122"/>
      <c r="J16" s="122"/>
      <c r="K16" s="123"/>
    </row>
    <row r="17" spans="1:12" ht="15">
      <c r="B17" s="124" t="s">
        <v>10</v>
      </c>
      <c r="C17" s="122"/>
      <c r="D17" s="122"/>
      <c r="E17" s="122"/>
      <c r="F17" s="122"/>
      <c r="G17" s="122"/>
      <c r="H17" s="122"/>
      <c r="I17" s="122"/>
      <c r="J17" s="122"/>
      <c r="K17" s="123"/>
    </row>
    <row r="18" spans="1:12" ht="15">
      <c r="B18" s="124" t="s">
        <v>11</v>
      </c>
      <c r="C18" s="122"/>
      <c r="D18" s="122"/>
      <c r="E18" s="122"/>
      <c r="F18" s="122"/>
      <c r="G18" s="122"/>
      <c r="H18" s="122"/>
      <c r="I18" s="122"/>
      <c r="J18" s="122"/>
      <c r="K18" s="123"/>
    </row>
    <row r="19" spans="1:12">
      <c r="B19" s="125"/>
      <c r="C19" s="122"/>
      <c r="D19" s="122"/>
      <c r="E19" s="122"/>
      <c r="F19" s="122"/>
      <c r="G19" s="122"/>
      <c r="H19" s="122"/>
      <c r="I19" s="122"/>
      <c r="J19" s="122"/>
      <c r="K19" s="123"/>
    </row>
    <row r="20" spans="1:12">
      <c r="B20" s="121" t="s">
        <v>112</v>
      </c>
      <c r="C20" s="122"/>
      <c r="D20" s="122"/>
      <c r="E20" s="122"/>
      <c r="F20" s="122"/>
      <c r="G20" s="122"/>
      <c r="H20" s="122"/>
      <c r="I20" s="122"/>
      <c r="J20" s="122"/>
      <c r="K20" s="123"/>
    </row>
    <row r="21" spans="1:12" ht="15">
      <c r="B21" s="124" t="s">
        <v>113</v>
      </c>
      <c r="C21" s="122"/>
      <c r="D21" s="122"/>
      <c r="E21" s="122"/>
      <c r="F21" s="122"/>
      <c r="G21" s="122"/>
      <c r="H21" s="122"/>
      <c r="I21" s="122"/>
      <c r="J21" s="122"/>
      <c r="K21" s="123"/>
    </row>
    <row r="22" spans="1:12" ht="15">
      <c r="B22" s="124" t="s">
        <v>12</v>
      </c>
      <c r="C22" s="122"/>
      <c r="D22" s="122"/>
      <c r="E22" s="122"/>
      <c r="F22" s="122"/>
      <c r="G22" s="122"/>
      <c r="H22" s="122"/>
      <c r="I22" s="122"/>
      <c r="J22" s="122"/>
      <c r="K22" s="123"/>
    </row>
    <row r="23" spans="1:12" ht="15">
      <c r="B23" s="124" t="s">
        <v>13</v>
      </c>
      <c r="C23" s="122"/>
      <c r="D23" s="122"/>
      <c r="E23" s="122"/>
      <c r="F23" s="122"/>
      <c r="G23" s="122"/>
      <c r="H23" s="122"/>
      <c r="I23" s="122"/>
      <c r="J23" s="122"/>
      <c r="K23" s="123"/>
    </row>
    <row r="24" spans="1:12" ht="13.5" thickBot="1">
      <c r="B24" s="126"/>
      <c r="C24" s="127"/>
      <c r="D24" s="127"/>
      <c r="E24" s="127"/>
      <c r="F24" s="127"/>
      <c r="G24" s="127"/>
      <c r="H24" s="127"/>
      <c r="I24" s="127"/>
      <c r="J24" s="127"/>
      <c r="K24" s="128"/>
    </row>
    <row r="25" spans="1:12" ht="13.5" thickTop="1">
      <c r="B25" s="2"/>
      <c r="C25" s="2"/>
      <c r="D25" s="2"/>
      <c r="E25" s="2"/>
      <c r="F25" s="2"/>
      <c r="G25" s="2"/>
      <c r="H25" s="2"/>
      <c r="I25" s="2"/>
      <c r="J25" s="2"/>
      <c r="K25" s="2"/>
    </row>
    <row r="26" spans="1:12">
      <c r="B26" s="2"/>
      <c r="C26" s="2"/>
      <c r="D26" s="2"/>
      <c r="E26" s="2"/>
      <c r="F26" s="2"/>
      <c r="G26" s="2"/>
      <c r="H26" s="2"/>
      <c r="I26" s="2"/>
      <c r="J26" s="2"/>
      <c r="K26" s="2"/>
    </row>
    <row r="27" spans="1:12" ht="15">
      <c r="A27" s="1"/>
      <c r="B27" s="113" t="s">
        <v>109</v>
      </c>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sheetData>
  <mergeCells count="2">
    <mergeCell ref="B6:J6"/>
    <mergeCell ref="B7:J7"/>
  </mergeCells>
  <phoneticPr fontId="6" type="noConversion"/>
  <pageMargins left="0.75" right="0.75" top="1" bottom="1" header="0.5" footer="0.5"/>
  <pageSetup scale="82"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2" activePane="bottomLeft" state="frozen"/>
      <selection pane="bottomLeft" activeCell="B16" sqref="B16"/>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 style="8" customWidth="1"/>
    <col min="7" max="16384" width="9.140625" style="8"/>
  </cols>
  <sheetData>
    <row r="1" spans="1:7" ht="15.75">
      <c r="A1" s="273" t="s">
        <v>51</v>
      </c>
      <c r="B1" s="6"/>
      <c r="C1" s="6"/>
      <c r="D1" s="6"/>
      <c r="E1" s="6"/>
      <c r="F1" s="7"/>
    </row>
    <row r="2" spans="1:7" ht="13.5" thickBot="1">
      <c r="A2" s="9"/>
      <c r="B2" s="10"/>
      <c r="C2" s="459" t="s">
        <v>19</v>
      </c>
      <c r="D2" s="459"/>
      <c r="E2" s="459"/>
      <c r="F2" s="11" t="s">
        <v>20</v>
      </c>
    </row>
    <row r="3" spans="1:7" ht="15.75">
      <c r="A3" s="12"/>
      <c r="B3" s="363"/>
      <c r="C3" s="13"/>
      <c r="D3" s="109" t="s">
        <v>52</v>
      </c>
      <c r="E3" s="14"/>
      <c r="F3" s="460" t="s">
        <v>187</v>
      </c>
    </row>
    <row r="4" spans="1:7">
      <c r="A4" s="15" t="s">
        <v>3</v>
      </c>
      <c r="B4" s="391" t="s">
        <v>21</v>
      </c>
      <c r="C4" s="475" t="s">
        <v>50</v>
      </c>
      <c r="D4" s="477"/>
      <c r="E4" s="476"/>
      <c r="F4" s="461"/>
    </row>
    <row r="5" spans="1:7" ht="17.25" customHeight="1" thickBot="1">
      <c r="A5" s="19" t="s">
        <v>22</v>
      </c>
      <c r="B5" s="409"/>
      <c r="C5" s="232" t="s">
        <v>4</v>
      </c>
      <c r="D5" s="232" t="s">
        <v>17</v>
      </c>
      <c r="E5" s="231" t="s">
        <v>14</v>
      </c>
      <c r="F5" s="461"/>
    </row>
    <row r="6" spans="1:7">
      <c r="A6" s="25" t="s">
        <v>0</v>
      </c>
      <c r="B6" s="393"/>
      <c r="C6" s="57"/>
      <c r="D6" s="58"/>
      <c r="E6" s="59"/>
      <c r="F6" s="461"/>
    </row>
    <row r="7" spans="1:7" ht="17.25" customHeight="1">
      <c r="A7" s="31" t="s">
        <v>159</v>
      </c>
      <c r="B7" s="394"/>
      <c r="C7" s="314">
        <v>38.9</v>
      </c>
      <c r="D7" s="189">
        <v>57</v>
      </c>
      <c r="E7" s="32">
        <v>64.7</v>
      </c>
      <c r="F7" s="461"/>
      <c r="G7" s="22"/>
    </row>
    <row r="8" spans="1:7" ht="17.25" customHeight="1" thickBot="1">
      <c r="A8" s="31" t="s">
        <v>161</v>
      </c>
      <c r="B8" s="410"/>
      <c r="C8" s="190">
        <v>6.42</v>
      </c>
      <c r="D8" s="191">
        <v>6.42</v>
      </c>
      <c r="E8" s="192">
        <v>6.42</v>
      </c>
      <c r="F8" s="461"/>
      <c r="G8" s="22"/>
    </row>
    <row r="9" spans="1:7" ht="13.5" thickBot="1">
      <c r="A9" s="33" t="s">
        <v>162</v>
      </c>
      <c r="B9" s="34">
        <f t="shared" ref="B9:E9" si="0">ROUND((B8*B7),2)</f>
        <v>0</v>
      </c>
      <c r="C9" s="71">
        <f t="shared" si="0"/>
        <v>249.74</v>
      </c>
      <c r="D9" s="72">
        <f t="shared" si="0"/>
        <v>365.94</v>
      </c>
      <c r="E9" s="73">
        <f t="shared" si="0"/>
        <v>415.37</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19.78</v>
      </c>
      <c r="D13" s="42">
        <v>21.85</v>
      </c>
      <c r="E13" s="43">
        <v>24.84</v>
      </c>
      <c r="F13" s="461"/>
      <c r="G13" s="22"/>
    </row>
    <row r="14" spans="1:7">
      <c r="A14" s="31" t="s">
        <v>24</v>
      </c>
      <c r="B14" s="396"/>
      <c r="C14" s="41">
        <v>7.87</v>
      </c>
      <c r="D14" s="42">
        <v>8.69</v>
      </c>
      <c r="E14" s="43">
        <v>9.8800000000000008</v>
      </c>
      <c r="F14" s="461"/>
      <c r="G14" s="22"/>
    </row>
    <row r="15" spans="1:7">
      <c r="A15" s="31" t="s">
        <v>25</v>
      </c>
      <c r="B15" s="396"/>
      <c r="C15" s="41">
        <v>32.19</v>
      </c>
      <c r="D15" s="42">
        <v>47.29</v>
      </c>
      <c r="E15" s="43">
        <v>53.83</v>
      </c>
      <c r="F15" s="461"/>
      <c r="G15" s="22"/>
    </row>
    <row r="16" spans="1:7">
      <c r="A16" s="31" t="s">
        <v>85</v>
      </c>
      <c r="B16" s="396"/>
      <c r="C16" s="41">
        <v>11.3</v>
      </c>
      <c r="D16" s="42">
        <v>17.63</v>
      </c>
      <c r="E16" s="43">
        <v>18.98</v>
      </c>
      <c r="F16" s="461"/>
      <c r="G16" s="22"/>
    </row>
    <row r="17" spans="1:7">
      <c r="A17" s="31" t="s">
        <v>26</v>
      </c>
      <c r="B17" s="395"/>
      <c r="C17" s="44">
        <v>0</v>
      </c>
      <c r="D17" s="45">
        <v>0</v>
      </c>
      <c r="E17" s="46">
        <v>0</v>
      </c>
      <c r="F17" s="461"/>
      <c r="G17" s="22"/>
    </row>
    <row r="18" spans="1:7">
      <c r="A18" s="31" t="s">
        <v>89</v>
      </c>
      <c r="B18" s="396"/>
      <c r="C18" s="41">
        <v>45.234999999999999</v>
      </c>
      <c r="D18" s="42">
        <v>45.234999999999999</v>
      </c>
      <c r="E18" s="43">
        <v>45.234999999999999</v>
      </c>
      <c r="F18" s="461"/>
      <c r="G18" s="22"/>
    </row>
    <row r="19" spans="1:7">
      <c r="A19" s="31" t="s">
        <v>27</v>
      </c>
      <c r="B19" s="396"/>
      <c r="C19" s="41">
        <v>6.0705</v>
      </c>
      <c r="D19" s="42">
        <v>6.0705</v>
      </c>
      <c r="E19" s="43">
        <v>6.0705</v>
      </c>
      <c r="F19" s="461"/>
      <c r="G19" s="22"/>
    </row>
    <row r="20" spans="1:7">
      <c r="A20" s="31" t="s">
        <v>28</v>
      </c>
      <c r="B20" s="396"/>
      <c r="C20" s="41">
        <v>11.85</v>
      </c>
      <c r="D20" s="42">
        <v>11.85</v>
      </c>
      <c r="E20" s="43">
        <v>11.85</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22.3</v>
      </c>
      <c r="D23" s="42">
        <v>22.05</v>
      </c>
      <c r="E23" s="43">
        <v>23.05</v>
      </c>
      <c r="F23" s="461"/>
      <c r="G23" s="22"/>
    </row>
    <row r="24" spans="1:7">
      <c r="A24" s="31" t="s">
        <v>32</v>
      </c>
      <c r="B24" s="397"/>
      <c r="C24" s="41">
        <v>3.84</v>
      </c>
      <c r="D24" s="42">
        <v>3.99</v>
      </c>
      <c r="E24" s="43">
        <v>4.91</v>
      </c>
      <c r="F24" s="461"/>
      <c r="G24" s="22"/>
    </row>
    <row r="25" spans="1:7">
      <c r="A25" s="31" t="s">
        <v>33</v>
      </c>
      <c r="B25" s="395"/>
      <c r="C25" s="41">
        <v>3.13</v>
      </c>
      <c r="D25" s="42">
        <v>4.1100000000000003</v>
      </c>
      <c r="E25" s="43">
        <v>4.75</v>
      </c>
      <c r="F25" s="461"/>
      <c r="G25" s="22"/>
    </row>
    <row r="26" spans="1:7" ht="13.5" thickBot="1">
      <c r="A26" s="31" t="s">
        <v>34</v>
      </c>
      <c r="B26" s="396"/>
      <c r="C26" s="84">
        <f>SUM(C13:C25)*3.43%*(8/12)</f>
        <v>4.2178824333333331</v>
      </c>
      <c r="D26" s="85">
        <f>SUM(D13:D25)*3.43%*(8/12)</f>
        <v>4.8894764333333338</v>
      </c>
      <c r="E26" s="86">
        <f>SUM(E13:E25)*3.43%*(8/12)</f>
        <v>5.3413217666666668</v>
      </c>
      <c r="F26" s="461"/>
      <c r="G26" s="22"/>
    </row>
    <row r="27" spans="1:7" ht="13.5" thickBot="1">
      <c r="A27" s="33" t="s">
        <v>35</v>
      </c>
      <c r="B27" s="48">
        <f t="shared" ref="B27:E27" si="1">SUM(B13:B26)</f>
        <v>0</v>
      </c>
      <c r="C27" s="80">
        <f t="shared" si="1"/>
        <v>188.67338243333333</v>
      </c>
      <c r="D27" s="81">
        <f t="shared" si="1"/>
        <v>218.71497643333336</v>
      </c>
      <c r="E27" s="79">
        <f t="shared" si="1"/>
        <v>238.92682176666665</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2">SUM(B30:B37)</f>
        <v>0</v>
      </c>
      <c r="C38" s="48">
        <f t="shared" ref="C38:E38" si="3">SUM(C30:C37)</f>
        <v>123.89181572643925</v>
      </c>
      <c r="D38" s="35">
        <f t="shared" si="3"/>
        <v>141.67908763525233</v>
      </c>
      <c r="E38" s="55">
        <f t="shared" si="3"/>
        <v>152.11376179069958</v>
      </c>
      <c r="F38" s="461"/>
      <c r="G38" s="22"/>
    </row>
    <row r="39" spans="1:7" ht="13.5" thickBot="1">
      <c r="A39" s="31" t="s">
        <v>87</v>
      </c>
      <c r="B39" s="395"/>
      <c r="C39" s="62"/>
      <c r="D39" s="39"/>
      <c r="E39" s="40"/>
      <c r="F39" s="461"/>
      <c r="G39" s="22"/>
    </row>
    <row r="40" spans="1:7" ht="13.5" thickBot="1">
      <c r="A40" s="63" t="s">
        <v>15</v>
      </c>
      <c r="B40" s="48">
        <f t="shared" ref="B40:D40" si="4">B27+B38+B39</f>
        <v>0</v>
      </c>
      <c r="C40" s="48">
        <f t="shared" si="4"/>
        <v>312.56519815977259</v>
      </c>
      <c r="D40" s="35">
        <f t="shared" si="4"/>
        <v>360.39406406858569</v>
      </c>
      <c r="E40" s="55">
        <f>E27+E38+E39</f>
        <v>391.04058355736623</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 si="5">B9-B27</f>
        <v>0</v>
      </c>
      <c r="C43" s="173">
        <f>C9-C27</f>
        <v>61.066617566666679</v>
      </c>
      <c r="D43" s="174">
        <f>D9-D27</f>
        <v>147.22502356666664</v>
      </c>
      <c r="E43" s="175">
        <f t="shared" ref="E43" si="6">E9-E27</f>
        <v>176.44317823333336</v>
      </c>
      <c r="F43" s="461"/>
      <c r="G43" s="22"/>
    </row>
    <row r="44" spans="1:7" ht="13.5" thickBot="1">
      <c r="A44" s="240" t="s">
        <v>84</v>
      </c>
      <c r="B44" s="233">
        <f t="shared" ref="B44:E44" si="7">B9-B40</f>
        <v>0</v>
      </c>
      <c r="C44" s="233">
        <f>C9-C40</f>
        <v>-62.825198159772583</v>
      </c>
      <c r="D44" s="234">
        <f t="shared" si="7"/>
        <v>5.5459359314143057</v>
      </c>
      <c r="E44" s="235">
        <f t="shared" si="7"/>
        <v>24.329416442633772</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436">
        <f>IFERROR(ROUND((B27)/B8,2),0)</f>
        <v>0</v>
      </c>
      <c r="C47" s="173">
        <f>ROUND((C27)/C8,2)</f>
        <v>29.39</v>
      </c>
      <c r="D47" s="174">
        <f>ROUND((D27)/D8,2)</f>
        <v>34.07</v>
      </c>
      <c r="E47" s="175">
        <f t="shared" ref="E47" si="8">ROUND((E27)/E8,2)</f>
        <v>37.22</v>
      </c>
      <c r="F47" s="461"/>
      <c r="G47" s="22"/>
    </row>
    <row r="48" spans="1:7" ht="13.5" thickBot="1">
      <c r="A48" s="170" t="s">
        <v>46</v>
      </c>
      <c r="B48" s="437">
        <f>IFERROR(ROUND(B40/B8,2),0)</f>
        <v>0</v>
      </c>
      <c r="C48" s="233">
        <f t="shared" ref="C48:E48" si="9">ROUND(C40/C8,2)</f>
        <v>48.69</v>
      </c>
      <c r="D48" s="234">
        <f t="shared" si="9"/>
        <v>56.14</v>
      </c>
      <c r="E48" s="235">
        <f t="shared" si="9"/>
        <v>60.91</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ROUND((C27)/C7,2)</f>
        <v>4.8499999999999996</v>
      </c>
      <c r="D51" s="174">
        <f>ROUND((D27)/D7,2)</f>
        <v>3.84</v>
      </c>
      <c r="E51" s="175">
        <f t="shared" ref="E51" si="10">ROUND((E27)/E7,2)</f>
        <v>3.69</v>
      </c>
      <c r="F51" s="461"/>
      <c r="G51" s="22"/>
    </row>
    <row r="52" spans="1:7" ht="13.5" thickBot="1">
      <c r="A52" s="170" t="s">
        <v>46</v>
      </c>
      <c r="B52" s="233">
        <f>IFERROR(ROUND(B40/B7,2),0)</f>
        <v>0</v>
      </c>
      <c r="C52" s="233">
        <f t="shared" ref="C52:E52" si="11">ROUND(C40/C7,2)</f>
        <v>8.0399999999999991</v>
      </c>
      <c r="D52" s="234">
        <f t="shared" si="11"/>
        <v>6.32</v>
      </c>
      <c r="E52" s="235">
        <f t="shared" si="11"/>
        <v>6.04</v>
      </c>
      <c r="F52" s="461"/>
      <c r="G52" s="22"/>
    </row>
    <row r="53" spans="1:7" ht="16.5" thickBot="1">
      <c r="A53" s="251"/>
      <c r="B53" s="435"/>
      <c r="C53" s="152"/>
      <c r="D53" s="152"/>
      <c r="E53" s="152"/>
      <c r="F53" s="461"/>
    </row>
    <row r="54" spans="1:7">
      <c r="A54" s="67" t="s">
        <v>167</v>
      </c>
      <c r="B54" s="433"/>
      <c r="C54" s="180"/>
      <c r="D54" s="180"/>
      <c r="E54" s="180"/>
      <c r="F54" s="461"/>
    </row>
    <row r="55" spans="1:7">
      <c r="A55" s="239" t="s">
        <v>86</v>
      </c>
      <c r="B55" s="178"/>
      <c r="C55" s="152">
        <v>34.200000000000003</v>
      </c>
      <c r="D55" s="152">
        <v>42.6</v>
      </c>
      <c r="E55" s="152">
        <v>49.6</v>
      </c>
      <c r="F55" s="461"/>
    </row>
    <row r="56" spans="1:7">
      <c r="A56" s="239" t="s">
        <v>47</v>
      </c>
      <c r="B56" s="178"/>
      <c r="C56" s="152">
        <f>(C$55*C$8)-C$27</f>
        <v>30.890617566666691</v>
      </c>
      <c r="D56" s="152">
        <f t="shared" ref="D56:E56" si="12">(D$55*D$8)-D$27</f>
        <v>54.777023566666657</v>
      </c>
      <c r="E56" s="152">
        <f t="shared" si="12"/>
        <v>79.505178233333368</v>
      </c>
      <c r="F56" s="461"/>
    </row>
    <row r="57" spans="1:7" ht="13.5" thickBot="1">
      <c r="A57" s="240" t="s">
        <v>48</v>
      </c>
      <c r="B57" s="432"/>
      <c r="C57" s="238">
        <f>(C$55*C$8)-C40</f>
        <v>-93.001198159772571</v>
      </c>
      <c r="D57" s="238">
        <f t="shared" ref="D57:E57" si="13">(D$55*D$8)-D40</f>
        <v>-86.902064068585673</v>
      </c>
      <c r="E57" s="238">
        <f t="shared" si="13"/>
        <v>-72.608583557366217</v>
      </c>
      <c r="F57" s="462"/>
    </row>
    <row r="58" spans="1:7">
      <c r="A58" s="5" t="s">
        <v>88</v>
      </c>
      <c r="B58" s="7"/>
      <c r="C58" s="7"/>
      <c r="D58" s="7"/>
      <c r="E58" s="7"/>
    </row>
    <row r="59" spans="1:7">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EsQfoFtOxuecK1RnTmb+BVrd7KzLUqyHco8z8Wthea9ELhdMCy8p+zjr5EX6C/Bth+lkRKAuBP8BcIzpiDJz6g==" saltValue="GB7MkLWAi2J/F7ofFEMcyw==" spinCount="100000" sheet="1" objects="1" scenarios="1" selectLockedCells="1"/>
  <mergeCells count="3">
    <mergeCell ref="F3:F57"/>
    <mergeCell ref="C4:E4"/>
    <mergeCell ref="C2:E2"/>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20"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49.85546875" style="8" customWidth="1"/>
    <col min="7" max="16384" width="9.140625" style="8"/>
  </cols>
  <sheetData>
    <row r="1" spans="1:7" ht="15.75">
      <c r="A1" s="273" t="s">
        <v>55</v>
      </c>
      <c r="B1" s="6"/>
      <c r="C1" s="6"/>
      <c r="D1" s="6"/>
      <c r="E1" s="6"/>
      <c r="F1" s="7"/>
    </row>
    <row r="2" spans="1:7" ht="13.5" thickBot="1">
      <c r="A2" s="9"/>
      <c r="B2" s="10"/>
      <c r="C2" s="459" t="s">
        <v>19</v>
      </c>
      <c r="D2" s="459"/>
      <c r="E2" s="459"/>
      <c r="F2" s="11" t="s">
        <v>20</v>
      </c>
    </row>
    <row r="3" spans="1:7" ht="15.75">
      <c r="A3" s="12"/>
      <c r="B3" s="363"/>
      <c r="C3" s="13"/>
      <c r="D3" s="109" t="s">
        <v>56</v>
      </c>
      <c r="E3" s="14"/>
      <c r="F3" s="460" t="s">
        <v>188</v>
      </c>
    </row>
    <row r="4" spans="1:7">
      <c r="A4" s="15" t="s">
        <v>3</v>
      </c>
      <c r="B4" s="391" t="s">
        <v>21</v>
      </c>
      <c r="C4" s="475" t="s">
        <v>50</v>
      </c>
      <c r="D4" s="477"/>
      <c r="E4" s="476"/>
      <c r="F4" s="461"/>
    </row>
    <row r="5" spans="1:7" ht="17.25" customHeight="1" thickBot="1">
      <c r="A5" s="19" t="s">
        <v>22</v>
      </c>
      <c r="B5" s="409"/>
      <c r="C5" s="232" t="s">
        <v>4</v>
      </c>
      <c r="D5" s="232" t="s">
        <v>17</v>
      </c>
      <c r="E5" s="231" t="s">
        <v>14</v>
      </c>
      <c r="F5" s="461"/>
    </row>
    <row r="6" spans="1:7">
      <c r="A6" s="20" t="s">
        <v>0</v>
      </c>
      <c r="B6" s="394"/>
      <c r="C6" s="57"/>
      <c r="D6" s="58"/>
      <c r="E6" s="59"/>
      <c r="F6" s="461"/>
    </row>
    <row r="7" spans="1:7" ht="17.25" customHeight="1">
      <c r="A7" s="31" t="s">
        <v>159</v>
      </c>
      <c r="B7" s="394"/>
      <c r="C7" s="188">
        <v>56.2</v>
      </c>
      <c r="D7" s="189">
        <v>60.6</v>
      </c>
      <c r="E7" s="32">
        <v>68.3</v>
      </c>
      <c r="F7" s="461"/>
      <c r="G7" s="22"/>
    </row>
    <row r="8" spans="1:7" ht="17.25" customHeight="1" thickBot="1">
      <c r="A8" s="31" t="s">
        <v>161</v>
      </c>
      <c r="B8" s="395"/>
      <c r="C8" s="190">
        <v>5.05</v>
      </c>
      <c r="D8" s="191">
        <v>5.05</v>
      </c>
      <c r="E8" s="192">
        <v>5.05</v>
      </c>
      <c r="F8" s="461"/>
      <c r="G8" s="22"/>
    </row>
    <row r="9" spans="1:7" ht="13.5" thickBot="1">
      <c r="A9" s="33" t="s">
        <v>162</v>
      </c>
      <c r="B9" s="34">
        <f t="shared" ref="B9:E9" si="0">ROUND((B8*B7),2)</f>
        <v>0</v>
      </c>
      <c r="C9" s="71">
        <f t="shared" si="0"/>
        <v>283.81</v>
      </c>
      <c r="D9" s="66">
        <f t="shared" si="0"/>
        <v>306.02999999999997</v>
      </c>
      <c r="E9" s="49">
        <f t="shared" si="0"/>
        <v>344.92</v>
      </c>
      <c r="F9" s="461"/>
      <c r="G9" s="22"/>
    </row>
    <row r="10" spans="1:7">
      <c r="A10" s="31"/>
      <c r="B10" s="394"/>
      <c r="C10" s="82"/>
      <c r="D10" s="83"/>
      <c r="E10" s="70"/>
      <c r="F10" s="461"/>
      <c r="G10" s="22"/>
    </row>
    <row r="11" spans="1:7">
      <c r="A11" s="37" t="s">
        <v>174</v>
      </c>
      <c r="B11" s="394"/>
      <c r="C11" s="38"/>
      <c r="D11" s="39"/>
      <c r="E11" s="40"/>
      <c r="F11" s="461"/>
      <c r="G11" s="22"/>
    </row>
    <row r="12" spans="1:7">
      <c r="A12" s="37" t="s">
        <v>173</v>
      </c>
      <c r="B12" s="394"/>
      <c r="C12" s="38"/>
      <c r="D12" s="39"/>
      <c r="E12" s="193"/>
      <c r="F12" s="461"/>
      <c r="G12" s="22"/>
    </row>
    <row r="13" spans="1:7">
      <c r="A13" s="31" t="s">
        <v>23</v>
      </c>
      <c r="B13" s="396"/>
      <c r="C13" s="41">
        <v>24.86</v>
      </c>
      <c r="D13" s="42">
        <v>27.72</v>
      </c>
      <c r="E13" s="43">
        <v>29.7</v>
      </c>
      <c r="F13" s="461"/>
      <c r="G13" s="22"/>
    </row>
    <row r="14" spans="1:7">
      <c r="A14" s="31" t="s">
        <v>24</v>
      </c>
      <c r="B14" s="396"/>
      <c r="C14" s="41">
        <v>7.2746271856235172</v>
      </c>
      <c r="D14" s="42">
        <v>8.111531198128878</v>
      </c>
      <c r="E14" s="43">
        <v>8.690926283709512</v>
      </c>
      <c r="F14" s="461"/>
      <c r="G14" s="22"/>
    </row>
    <row r="15" spans="1:7">
      <c r="A15" s="31" t="s">
        <v>25</v>
      </c>
      <c r="B15" s="396"/>
      <c r="C15" s="41">
        <v>32.19</v>
      </c>
      <c r="D15" s="42">
        <v>34.71</v>
      </c>
      <c r="E15" s="43">
        <v>39.24</v>
      </c>
      <c r="F15" s="461"/>
      <c r="G15" s="22"/>
    </row>
    <row r="16" spans="1:7">
      <c r="A16" s="31" t="s">
        <v>85</v>
      </c>
      <c r="B16" s="396"/>
      <c r="C16" s="41">
        <v>14.01</v>
      </c>
      <c r="D16" s="42">
        <v>15.37</v>
      </c>
      <c r="E16" s="43">
        <v>17.18</v>
      </c>
      <c r="F16" s="461"/>
      <c r="G16" s="22"/>
    </row>
    <row r="17" spans="1:7">
      <c r="A17" s="31" t="s">
        <v>26</v>
      </c>
      <c r="B17" s="395"/>
      <c r="C17" s="44">
        <v>0</v>
      </c>
      <c r="D17" s="45">
        <v>0</v>
      </c>
      <c r="E17" s="46">
        <v>0</v>
      </c>
      <c r="F17" s="461"/>
      <c r="G17" s="22"/>
    </row>
    <row r="18" spans="1:7">
      <c r="A18" s="31" t="s">
        <v>89</v>
      </c>
      <c r="B18" s="396"/>
      <c r="C18" s="41">
        <v>65.27</v>
      </c>
      <c r="D18" s="42">
        <v>65.27</v>
      </c>
      <c r="E18" s="43">
        <v>65.27</v>
      </c>
      <c r="F18" s="461"/>
      <c r="G18" s="22"/>
    </row>
    <row r="19" spans="1:7">
      <c r="A19" s="31" t="s">
        <v>27</v>
      </c>
      <c r="B19" s="396"/>
      <c r="C19" s="44">
        <v>6.07</v>
      </c>
      <c r="D19" s="42">
        <f>C19</f>
        <v>6.07</v>
      </c>
      <c r="E19" s="43">
        <f>D19</f>
        <v>6.07</v>
      </c>
      <c r="F19" s="461"/>
      <c r="G19" s="22"/>
    </row>
    <row r="20" spans="1:7">
      <c r="A20" s="31" t="s">
        <v>28</v>
      </c>
      <c r="B20" s="396"/>
      <c r="C20" s="41">
        <v>0</v>
      </c>
      <c r="D20" s="42">
        <v>0</v>
      </c>
      <c r="E20" s="43">
        <v>10.5</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22.3</v>
      </c>
      <c r="D23" s="42">
        <v>22.05</v>
      </c>
      <c r="E23" s="43">
        <v>23.05</v>
      </c>
      <c r="F23" s="461"/>
      <c r="G23" s="22"/>
    </row>
    <row r="24" spans="1:7">
      <c r="A24" s="31" t="s">
        <v>32</v>
      </c>
      <c r="B24" s="397"/>
      <c r="C24" s="41">
        <v>6.93</v>
      </c>
      <c r="D24" s="42">
        <v>4.95</v>
      </c>
      <c r="E24" s="43">
        <v>5.1100000000000003</v>
      </c>
      <c r="F24" s="461"/>
      <c r="G24" s="22"/>
    </row>
    <row r="25" spans="1:7">
      <c r="A25" s="31" t="s">
        <v>33</v>
      </c>
      <c r="B25" s="395"/>
      <c r="C25" s="41">
        <v>3.13</v>
      </c>
      <c r="D25" s="42">
        <v>4.1100000000000003</v>
      </c>
      <c r="E25" s="43">
        <v>4.75</v>
      </c>
      <c r="F25" s="461"/>
      <c r="G25" s="22"/>
    </row>
    <row r="26" spans="1:7" ht="13.5" thickBot="1">
      <c r="A26" s="31" t="s">
        <v>34</v>
      </c>
      <c r="B26" s="396"/>
      <c r="C26" s="84">
        <f>SUM(C13:C25)*3.43%*(15/12)</f>
        <v>8.7003933905836082</v>
      </c>
      <c r="D26" s="85">
        <f>SUM(D13:D25)*3.43%*(15/12)</f>
        <v>9.150448150119777</v>
      </c>
      <c r="E26" s="86">
        <f>SUM(E13:E25)*3.43%*(15/12)</f>
        <v>10.279320964414048</v>
      </c>
      <c r="F26" s="461"/>
      <c r="G26" s="22"/>
    </row>
    <row r="27" spans="1:7" ht="13.5" thickBot="1">
      <c r="A27" s="33" t="s">
        <v>35</v>
      </c>
      <c r="B27" s="48">
        <f t="shared" ref="B27:E27" si="1">SUM(B13:B26)</f>
        <v>0</v>
      </c>
      <c r="C27" s="80">
        <f t="shared" si="1"/>
        <v>211.62502057620711</v>
      </c>
      <c r="D27" s="81">
        <f t="shared" si="1"/>
        <v>222.57197934824868</v>
      </c>
      <c r="E27" s="89">
        <f t="shared" si="1"/>
        <v>250.03024724812357</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2">SUM(B30:B37)</f>
        <v>0</v>
      </c>
      <c r="C38" s="48">
        <f t="shared" ref="C38:E38" si="3">SUM(C30:C37)</f>
        <v>123.89181572643925</v>
      </c>
      <c r="D38" s="35">
        <f t="shared" si="3"/>
        <v>141.67908763525233</v>
      </c>
      <c r="E38" s="36">
        <f t="shared" si="3"/>
        <v>152.11376179069958</v>
      </c>
      <c r="F38" s="461"/>
      <c r="G38" s="22"/>
    </row>
    <row r="39" spans="1:7" ht="13.5" thickBot="1">
      <c r="A39" s="31" t="s">
        <v>87</v>
      </c>
      <c r="B39" s="395"/>
      <c r="C39" s="62"/>
      <c r="D39" s="39"/>
      <c r="E39" s="40"/>
      <c r="F39" s="461"/>
      <c r="G39" s="22"/>
    </row>
    <row r="40" spans="1:7" ht="13.5" thickBot="1">
      <c r="A40" s="63" t="s">
        <v>15</v>
      </c>
      <c r="B40" s="48">
        <f t="shared" ref="B40:D40" si="4">B27+B38+B39</f>
        <v>0</v>
      </c>
      <c r="C40" s="48">
        <f t="shared" si="4"/>
        <v>335.51683630264637</v>
      </c>
      <c r="D40" s="35">
        <f t="shared" si="4"/>
        <v>364.251066983501</v>
      </c>
      <c r="E40" s="36">
        <f>E27+E38+E39</f>
        <v>402.14400903882313</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5">B9-B27</f>
        <v>0</v>
      </c>
      <c r="C43" s="173">
        <f>C9-C27</f>
        <v>72.184979423792896</v>
      </c>
      <c r="D43" s="174">
        <f t="shared" si="5"/>
        <v>83.458020651751298</v>
      </c>
      <c r="E43" s="175">
        <f t="shared" si="5"/>
        <v>94.889752751876443</v>
      </c>
      <c r="F43" s="461"/>
      <c r="G43" s="22"/>
    </row>
    <row r="44" spans="1:7" ht="13.5" thickBot="1">
      <c r="A44" s="240" t="s">
        <v>84</v>
      </c>
      <c r="B44" s="233">
        <f t="shared" ref="B44:E44" si="6">B9-B40</f>
        <v>0</v>
      </c>
      <c r="C44" s="233">
        <f t="shared" si="6"/>
        <v>-51.706836302646366</v>
      </c>
      <c r="D44" s="234">
        <f t="shared" si="6"/>
        <v>-58.221066983501032</v>
      </c>
      <c r="E44" s="235">
        <f t="shared" si="6"/>
        <v>-57.224009038823112</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7">ROUND((C27)/C8,2)</f>
        <v>41.91</v>
      </c>
      <c r="D47" s="174">
        <f t="shared" si="7"/>
        <v>44.07</v>
      </c>
      <c r="E47" s="175">
        <f t="shared" si="7"/>
        <v>49.51</v>
      </c>
      <c r="F47" s="461"/>
      <c r="G47" s="22"/>
    </row>
    <row r="48" spans="1:7" ht="13.5" thickBot="1">
      <c r="A48" s="170" t="s">
        <v>46</v>
      </c>
      <c r="B48" s="233">
        <f>IFERROR(ROUND(B40/B8,2),0)</f>
        <v>0</v>
      </c>
      <c r="C48" s="233">
        <f t="shared" ref="C48:E48" si="8">ROUND(C40/C8,2)</f>
        <v>66.44</v>
      </c>
      <c r="D48" s="234">
        <f t="shared" si="8"/>
        <v>72.13</v>
      </c>
      <c r="E48" s="235">
        <f t="shared" si="8"/>
        <v>79.63</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9">ROUND((C27)/C7,2)</f>
        <v>3.77</v>
      </c>
      <c r="D51" s="174">
        <f t="shared" si="9"/>
        <v>3.67</v>
      </c>
      <c r="E51" s="175">
        <f t="shared" si="9"/>
        <v>3.66</v>
      </c>
      <c r="F51" s="461"/>
      <c r="G51" s="22"/>
    </row>
    <row r="52" spans="1:7" ht="13.5" thickBot="1">
      <c r="A52" s="170" t="s">
        <v>46</v>
      </c>
      <c r="B52" s="233">
        <f>IFERROR(ROUND(B40/B7,2),0)</f>
        <v>0</v>
      </c>
      <c r="C52" s="233">
        <f t="shared" ref="C52:E52" si="10">ROUND(C40/C7,2)</f>
        <v>5.97</v>
      </c>
      <c r="D52" s="234">
        <f t="shared" si="10"/>
        <v>6.01</v>
      </c>
      <c r="E52" s="235">
        <f t="shared" si="10"/>
        <v>5.89</v>
      </c>
      <c r="F52" s="461"/>
      <c r="G52" s="22"/>
    </row>
    <row r="53" spans="1:7" ht="16.5" thickBot="1">
      <c r="A53" s="251"/>
      <c r="B53" s="106"/>
      <c r="C53" s="152"/>
      <c r="D53" s="152"/>
      <c r="E53" s="152"/>
      <c r="F53" s="461"/>
    </row>
    <row r="54" spans="1:7">
      <c r="A54" s="67" t="s">
        <v>167</v>
      </c>
      <c r="B54" s="431"/>
      <c r="C54" s="180"/>
      <c r="D54" s="180"/>
      <c r="E54" s="180"/>
      <c r="F54" s="461"/>
    </row>
    <row r="55" spans="1:7">
      <c r="A55" s="239" t="s">
        <v>86</v>
      </c>
      <c r="B55" s="150"/>
      <c r="C55" s="152">
        <v>38.6</v>
      </c>
      <c r="D55" s="152">
        <v>42.3</v>
      </c>
      <c r="E55" s="152">
        <v>50.7</v>
      </c>
      <c r="F55" s="461"/>
    </row>
    <row r="56" spans="1:7">
      <c r="A56" s="239" t="s">
        <v>47</v>
      </c>
      <c r="B56" s="150"/>
      <c r="C56" s="152">
        <f>(C$55*C$8)-C$27</f>
        <v>-16.695020576207099</v>
      </c>
      <c r="D56" s="152">
        <f t="shared" ref="D56:E56" si="11">(D$55*D$8)-D$27</f>
        <v>-8.9569793482486944</v>
      </c>
      <c r="E56" s="152">
        <f t="shared" si="11"/>
        <v>6.0047527518764525</v>
      </c>
      <c r="F56" s="461"/>
    </row>
    <row r="57" spans="1:7" ht="13.5" thickBot="1">
      <c r="A57" s="240" t="s">
        <v>48</v>
      </c>
      <c r="B57" s="105"/>
      <c r="C57" s="238">
        <f>(C$55*C$8)-C40</f>
        <v>-140.58683630264636</v>
      </c>
      <c r="D57" s="238">
        <f t="shared" ref="D57:E57" si="12">(D$55*D$8)-D40</f>
        <v>-150.63606698350102</v>
      </c>
      <c r="E57" s="238">
        <f t="shared" si="12"/>
        <v>-146.1090090388231</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6lKfefYwdG12Wz0Edz8XnkVhymsbWsGUnhvq/fIrnt/cl1rjGcSrrGSlfM7o9JZ2tyPYt8njIwbBMu8PCDkxrQ==" saltValue="IxU4wgkez88BtNMb+oKxsQ==" spinCount="100000" sheet="1" objects="1" scenarios="1" selectLockedCells="1"/>
  <mergeCells count="3">
    <mergeCell ref="F3:F57"/>
    <mergeCell ref="C4:E4"/>
    <mergeCell ref="C2:E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workbookViewId="0">
      <pane ySplit="1" topLeftCell="A2" activePane="bottomLeft" state="frozen"/>
      <selection pane="bottomLeft" activeCell="B7" sqref="B7"/>
    </sheetView>
  </sheetViews>
  <sheetFormatPr defaultColWidth="9.140625" defaultRowHeight="12.75"/>
  <cols>
    <col min="1" max="1" width="55.7109375" style="1" customWidth="1"/>
    <col min="2" max="3" width="10" style="1" bestFit="1" customWidth="1"/>
    <col min="4" max="4" width="48.140625" style="1" customWidth="1"/>
    <col min="5" max="6" width="9.140625" style="1"/>
    <col min="7" max="7" width="13.140625" style="1" bestFit="1" customWidth="1"/>
    <col min="8" max="16384" width="9.140625" style="1"/>
  </cols>
  <sheetData>
    <row r="1" spans="1:4" ht="15.75">
      <c r="A1" s="272" t="s">
        <v>131</v>
      </c>
      <c r="B1" s="141"/>
      <c r="C1" s="141"/>
      <c r="D1" s="129"/>
    </row>
    <row r="2" spans="1:4" ht="13.5" thickBot="1">
      <c r="A2" s="142"/>
      <c r="B2" s="143" t="s">
        <v>19</v>
      </c>
      <c r="C2" s="143"/>
      <c r="D2" s="258" t="s">
        <v>20</v>
      </c>
    </row>
    <row r="3" spans="1:4" ht="16.5" thickBot="1">
      <c r="A3" s="144" t="s">
        <v>3</v>
      </c>
      <c r="B3" s="469" t="s">
        <v>132</v>
      </c>
      <c r="C3" s="470"/>
      <c r="D3" s="471"/>
    </row>
    <row r="4" spans="1:4">
      <c r="A4" s="287"/>
      <c r="B4" s="375" t="s">
        <v>133</v>
      </c>
      <c r="C4" s="145" t="s">
        <v>50</v>
      </c>
      <c r="D4" s="478" t="s">
        <v>189</v>
      </c>
    </row>
    <row r="5" spans="1:4" ht="13.5" thickBot="1">
      <c r="A5" s="146" t="s">
        <v>22</v>
      </c>
      <c r="B5" s="376"/>
      <c r="C5" s="52" t="s">
        <v>4</v>
      </c>
      <c r="D5" s="479"/>
    </row>
    <row r="6" spans="1:4">
      <c r="A6" s="74" t="s">
        <v>0</v>
      </c>
      <c r="B6" s="377"/>
      <c r="C6" s="147"/>
      <c r="D6" s="479"/>
    </row>
    <row r="7" spans="1:4" s="8" customFormat="1" ht="15.75" customHeight="1">
      <c r="A7" s="31" t="s">
        <v>134</v>
      </c>
      <c r="B7" s="378"/>
      <c r="C7" s="288">
        <v>1568</v>
      </c>
      <c r="D7" s="479"/>
    </row>
    <row r="8" spans="1:4" ht="13.5" thickBot="1">
      <c r="A8" s="31" t="s">
        <v>163</v>
      </c>
      <c r="B8" s="379"/>
      <c r="C8" s="102">
        <v>0.25</v>
      </c>
      <c r="D8" s="479"/>
    </row>
    <row r="9" spans="1:4" ht="13.5" thickBot="1">
      <c r="A9" s="33" t="s">
        <v>164</v>
      </c>
      <c r="B9" s="148">
        <f t="shared" ref="B9:C9" si="0">ROUND((B8*B7),2)</f>
        <v>0</v>
      </c>
      <c r="C9" s="148">
        <f t="shared" si="0"/>
        <v>392</v>
      </c>
      <c r="D9" s="479"/>
    </row>
    <row r="10" spans="1:4">
      <c r="A10" s="31"/>
      <c r="B10" s="378"/>
      <c r="C10" s="50"/>
      <c r="D10" s="479"/>
    </row>
    <row r="11" spans="1:4">
      <c r="A11" s="37" t="s">
        <v>174</v>
      </c>
      <c r="B11" s="378"/>
      <c r="C11" s="50"/>
      <c r="D11" s="479"/>
    </row>
    <row r="12" spans="1:4">
      <c r="A12" s="37" t="s">
        <v>173</v>
      </c>
      <c r="B12" s="378"/>
      <c r="C12" s="50"/>
      <c r="D12" s="479"/>
    </row>
    <row r="13" spans="1:4">
      <c r="A13" s="31" t="s">
        <v>23</v>
      </c>
      <c r="B13" s="380"/>
      <c r="C13" s="41">
        <v>21</v>
      </c>
      <c r="D13" s="479"/>
    </row>
    <row r="14" spans="1:4">
      <c r="A14" s="31" t="s">
        <v>24</v>
      </c>
      <c r="B14" s="380"/>
      <c r="C14" s="41">
        <v>0</v>
      </c>
      <c r="D14" s="479"/>
    </row>
    <row r="15" spans="1:4">
      <c r="A15" s="31" t="s">
        <v>25</v>
      </c>
      <c r="B15" s="380"/>
      <c r="C15" s="41">
        <v>36.22</v>
      </c>
      <c r="D15" s="479"/>
    </row>
    <row r="16" spans="1:4">
      <c r="A16" s="31" t="s">
        <v>85</v>
      </c>
      <c r="B16" s="380"/>
      <c r="C16" s="41">
        <v>9.0399999999999991</v>
      </c>
      <c r="D16" s="479"/>
    </row>
    <row r="17" spans="1:6">
      <c r="A17" s="31" t="s">
        <v>26</v>
      </c>
      <c r="B17" s="379"/>
      <c r="C17" s="44">
        <v>6.17</v>
      </c>
      <c r="D17" s="479"/>
    </row>
    <row r="18" spans="1:6">
      <c r="A18" s="31" t="s">
        <v>89</v>
      </c>
      <c r="B18" s="380"/>
      <c r="C18" s="41">
        <v>7.81</v>
      </c>
      <c r="D18" s="479"/>
    </row>
    <row r="19" spans="1:6">
      <c r="A19" s="31" t="s">
        <v>27</v>
      </c>
      <c r="B19" s="380"/>
      <c r="C19" s="41">
        <v>0</v>
      </c>
      <c r="D19" s="479"/>
    </row>
    <row r="20" spans="1:6">
      <c r="A20" s="31" t="s">
        <v>28</v>
      </c>
      <c r="B20" s="380"/>
      <c r="C20" s="41">
        <v>0</v>
      </c>
      <c r="D20" s="479"/>
    </row>
    <row r="21" spans="1:6">
      <c r="A21" s="31" t="s">
        <v>29</v>
      </c>
      <c r="B21" s="379"/>
      <c r="C21" s="44">
        <v>19.03</v>
      </c>
      <c r="D21" s="479"/>
    </row>
    <row r="22" spans="1:6">
      <c r="A22" s="31" t="s">
        <v>30</v>
      </c>
      <c r="B22" s="380"/>
      <c r="C22" s="41">
        <v>8.57</v>
      </c>
      <c r="D22" s="479"/>
    </row>
    <row r="23" spans="1:6">
      <c r="A23" s="31" t="s">
        <v>31</v>
      </c>
      <c r="B23" s="380"/>
      <c r="C23" s="41">
        <v>20.3</v>
      </c>
      <c r="D23" s="479"/>
      <c r="F23" s="149"/>
    </row>
    <row r="24" spans="1:6">
      <c r="A24" s="31" t="s">
        <v>32</v>
      </c>
      <c r="B24" s="381"/>
      <c r="C24" s="47">
        <v>3.17</v>
      </c>
      <c r="D24" s="479"/>
    </row>
    <row r="25" spans="1:6">
      <c r="A25" s="31" t="s">
        <v>33</v>
      </c>
      <c r="B25" s="379"/>
      <c r="C25" s="44">
        <v>3.13</v>
      </c>
      <c r="D25" s="479"/>
    </row>
    <row r="26" spans="1:6" ht="13.5" thickBot="1">
      <c r="A26" s="31" t="s">
        <v>34</v>
      </c>
      <c r="B26" s="380"/>
      <c r="C26" s="41">
        <f>SUM(C13:C25)*3.43%*(8/12)</f>
        <v>3.0741946666666671</v>
      </c>
      <c r="D26" s="479"/>
    </row>
    <row r="27" spans="1:6" ht="13.5" thickBot="1">
      <c r="A27" s="33" t="s">
        <v>35</v>
      </c>
      <c r="B27" s="106">
        <f>SUM(B13:B26)</f>
        <v>0</v>
      </c>
      <c r="C27" s="48">
        <f t="shared" ref="C27" si="1">SUM(C13:C26)</f>
        <v>137.51419466666667</v>
      </c>
      <c r="D27" s="479"/>
    </row>
    <row r="28" spans="1:6">
      <c r="A28" s="31"/>
      <c r="B28" s="378"/>
      <c r="C28" s="50"/>
      <c r="D28" s="479"/>
    </row>
    <row r="29" spans="1:6">
      <c r="A29" s="37" t="s">
        <v>1</v>
      </c>
      <c r="B29" s="378"/>
      <c r="C29" s="50"/>
      <c r="D29" s="479"/>
    </row>
    <row r="30" spans="1:6">
      <c r="A30" s="31" t="s">
        <v>36</v>
      </c>
      <c r="B30" s="382"/>
      <c r="C30" s="194">
        <v>0.47181572643925018</v>
      </c>
      <c r="D30" s="479"/>
    </row>
    <row r="31" spans="1:6">
      <c r="A31" s="31" t="s">
        <v>37</v>
      </c>
      <c r="B31" s="383"/>
      <c r="C31" s="196">
        <v>3.91</v>
      </c>
      <c r="D31" s="479"/>
    </row>
    <row r="32" spans="1:6">
      <c r="A32" s="31" t="s">
        <v>38</v>
      </c>
      <c r="B32" s="384"/>
      <c r="C32" s="199">
        <v>2.08</v>
      </c>
      <c r="D32" s="479"/>
    </row>
    <row r="33" spans="1:4">
      <c r="A33" s="31" t="s">
        <v>39</v>
      </c>
      <c r="B33" s="385"/>
      <c r="C33" s="202">
        <v>35.450000000000003</v>
      </c>
      <c r="D33" s="479"/>
    </row>
    <row r="34" spans="1:4">
      <c r="A34" s="31" t="s">
        <v>40</v>
      </c>
      <c r="B34" s="382"/>
      <c r="C34" s="194">
        <v>1.05</v>
      </c>
      <c r="D34" s="479"/>
    </row>
    <row r="35" spans="1:4">
      <c r="A35" s="31" t="s">
        <v>41</v>
      </c>
      <c r="B35" s="385"/>
      <c r="C35" s="202">
        <v>24.85</v>
      </c>
      <c r="D35" s="479"/>
    </row>
    <row r="36" spans="1:4">
      <c r="A36" s="31" t="s">
        <v>42</v>
      </c>
      <c r="B36" s="384"/>
      <c r="C36" s="199">
        <v>0.75</v>
      </c>
      <c r="D36" s="479"/>
    </row>
    <row r="37" spans="1:4" ht="13.5" thickBot="1">
      <c r="A37" s="31" t="s">
        <v>43</v>
      </c>
      <c r="B37" s="383"/>
      <c r="C37" s="196">
        <v>55.33</v>
      </c>
      <c r="D37" s="479"/>
    </row>
    <row r="38" spans="1:4" ht="13.5" thickBot="1">
      <c r="A38" s="33" t="s">
        <v>44</v>
      </c>
      <c r="B38" s="106">
        <f>SUM(B30:B37)</f>
        <v>0</v>
      </c>
      <c r="C38" s="48">
        <f t="shared" ref="C38" si="2">SUM(C30:C37)</f>
        <v>123.89181572643925</v>
      </c>
      <c r="D38" s="479"/>
    </row>
    <row r="39" spans="1:4" ht="13.5" thickBot="1">
      <c r="A39" s="31" t="s">
        <v>87</v>
      </c>
      <c r="B39" s="379"/>
      <c r="C39" s="44"/>
      <c r="D39" s="479"/>
    </row>
    <row r="40" spans="1:4" ht="13.5" thickBot="1">
      <c r="A40" s="63" t="s">
        <v>15</v>
      </c>
      <c r="B40" s="106">
        <f>B27+B38+B39</f>
        <v>0</v>
      </c>
      <c r="C40" s="48">
        <f t="shared" ref="C40" si="3">C27+C38+C39</f>
        <v>261.40601039310593</v>
      </c>
      <c r="D40" s="479"/>
    </row>
    <row r="41" spans="1:4" ht="13.5" thickBot="1">
      <c r="A41" s="64"/>
      <c r="B41" s="150"/>
      <c r="C41" s="65"/>
      <c r="D41" s="479"/>
    </row>
    <row r="42" spans="1:4">
      <c r="A42" s="67" t="s">
        <v>169</v>
      </c>
      <c r="B42" s="147"/>
      <c r="C42" s="147"/>
      <c r="D42" s="479"/>
    </row>
    <row r="43" spans="1:4">
      <c r="A43" s="239" t="s">
        <v>83</v>
      </c>
      <c r="B43" s="176">
        <f>B9-B27</f>
        <v>0</v>
      </c>
      <c r="C43" s="176">
        <f>C9-C27</f>
        <v>254.48580533333333</v>
      </c>
      <c r="D43" s="479"/>
    </row>
    <row r="44" spans="1:4" ht="13.5" thickBot="1">
      <c r="A44" s="240" t="s">
        <v>84</v>
      </c>
      <c r="B44" s="177">
        <f>B9-B40</f>
        <v>0</v>
      </c>
      <c r="C44" s="177">
        <f>C9-C40</f>
        <v>130.59398960689407</v>
      </c>
      <c r="D44" s="479"/>
    </row>
    <row r="45" spans="1:4" ht="13.5" thickBot="1">
      <c r="A45" s="37"/>
      <c r="B45" s="178"/>
      <c r="C45" s="181"/>
      <c r="D45" s="479"/>
    </row>
    <row r="46" spans="1:4">
      <c r="A46" s="74" t="s">
        <v>170</v>
      </c>
      <c r="B46" s="147"/>
      <c r="C46" s="147"/>
      <c r="D46" s="479"/>
    </row>
    <row r="47" spans="1:4">
      <c r="A47" s="31" t="s">
        <v>45</v>
      </c>
      <c r="B47" s="176">
        <f>IFERROR(ROUND((B27)/B8,2),0)</f>
        <v>0</v>
      </c>
      <c r="C47" s="182">
        <f t="shared" ref="C47" si="4">ROUND((C27)/C8,2)</f>
        <v>550.05999999999995</v>
      </c>
      <c r="D47" s="479"/>
    </row>
    <row r="48" spans="1:4" ht="13.5" thickBot="1">
      <c r="A48" s="170" t="s">
        <v>46</v>
      </c>
      <c r="B48" s="177">
        <f>IFERROR(ROUND(B40/B8,2),0)</f>
        <v>0</v>
      </c>
      <c r="C48" s="183">
        <f>ROUND(C40/C8,2)</f>
        <v>1045.6199999999999</v>
      </c>
      <c r="D48" s="479"/>
    </row>
    <row r="49" spans="1:4" ht="13.5" thickBot="1">
      <c r="A49" s="37"/>
      <c r="B49" s="179"/>
      <c r="C49" s="184"/>
      <c r="D49" s="479"/>
    </row>
    <row r="50" spans="1:4">
      <c r="A50" s="74" t="s">
        <v>172</v>
      </c>
      <c r="B50" s="147"/>
      <c r="C50" s="147"/>
      <c r="D50" s="479"/>
    </row>
    <row r="51" spans="1:4">
      <c r="A51" s="31" t="s">
        <v>45</v>
      </c>
      <c r="B51" s="176">
        <f>IFERROR(ROUND((B27)/B7,2),0)</f>
        <v>0</v>
      </c>
      <c r="C51" s="176">
        <f>ROUND((C27)/C7,2)</f>
        <v>0.09</v>
      </c>
      <c r="D51" s="479"/>
    </row>
    <row r="52" spans="1:4" ht="13.5" thickBot="1">
      <c r="A52" s="170" t="s">
        <v>46</v>
      </c>
      <c r="B52" s="177">
        <f>IFERROR(ROUND(B40/B7,2),0)</f>
        <v>0</v>
      </c>
      <c r="C52" s="177">
        <f>ROUND(C40/C7,2)</f>
        <v>0.17</v>
      </c>
      <c r="D52" s="479"/>
    </row>
    <row r="53" spans="1:4" ht="16.5" thickBot="1">
      <c r="A53" s="251"/>
      <c r="B53" s="435"/>
      <c r="C53" s="152"/>
      <c r="D53" s="479"/>
    </row>
    <row r="54" spans="1:4">
      <c r="A54" s="67" t="s">
        <v>167</v>
      </c>
      <c r="B54" s="433"/>
      <c r="C54" s="180"/>
      <c r="D54" s="479"/>
    </row>
    <row r="55" spans="1:4">
      <c r="A55" s="239" t="s">
        <v>171</v>
      </c>
      <c r="B55" s="178"/>
      <c r="C55" s="152">
        <v>1209</v>
      </c>
      <c r="D55" s="479"/>
    </row>
    <row r="56" spans="1:4">
      <c r="A56" s="239" t="s">
        <v>47</v>
      </c>
      <c r="B56" s="178"/>
      <c r="C56" s="152">
        <f t="shared" ref="C56" si="5">(C$55*C$8)-C$27</f>
        <v>164.73580533333333</v>
      </c>
      <c r="D56" s="479"/>
    </row>
    <row r="57" spans="1:4" ht="13.5" thickBot="1">
      <c r="A57" s="240" t="s">
        <v>48</v>
      </c>
      <c r="B57" s="432"/>
      <c r="C57" s="238">
        <f t="shared" ref="C57" si="6">(C$55*C$8)-C40</f>
        <v>40.84398960689407</v>
      </c>
      <c r="D57" s="480"/>
    </row>
    <row r="58" spans="1:4">
      <c r="A58" s="5" t="s">
        <v>88</v>
      </c>
      <c r="B58" s="3"/>
      <c r="C58" s="3"/>
    </row>
    <row r="59" spans="1:4">
      <c r="A59" s="153"/>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algorithmName="SHA-512" hashValue="Yv+kZxlKzI6nLBwP+dMgDShLWlL9rATvVSfrF1Rf1TKzWYbcmMm5LuMykFDRNYOJCtJCz3XttOddd4zXLxGTVQ==" saltValue="VXzK45fXWYyMXGy4Oou54g==" spinCount="100000" sheet="1" objects="1" scenarios="1" selectLockedCells="1"/>
  <mergeCells count="2">
    <mergeCell ref="B3:D3"/>
    <mergeCell ref="D4:D57"/>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pane ySplit="1" topLeftCell="A2" activePane="bottomLeft" state="frozen"/>
      <selection pane="bottomLeft" activeCell="B39" sqref="B39"/>
    </sheetView>
  </sheetViews>
  <sheetFormatPr defaultColWidth="9.140625" defaultRowHeight="12.75"/>
  <cols>
    <col min="1" max="1" width="55.7109375" style="1" customWidth="1"/>
    <col min="2" max="3" width="10" style="1" bestFit="1" customWidth="1"/>
    <col min="4" max="4" width="48" style="1" customWidth="1"/>
    <col min="5" max="16384" width="9.140625" style="1"/>
  </cols>
  <sheetData>
    <row r="1" spans="1:13" ht="15.75">
      <c r="A1" s="272" t="s">
        <v>135</v>
      </c>
      <c r="B1" s="141"/>
      <c r="C1" s="141"/>
      <c r="D1" s="129"/>
    </row>
    <row r="2" spans="1:13" ht="13.5" thickBot="1">
      <c r="A2" s="142"/>
      <c r="B2" s="143" t="s">
        <v>19</v>
      </c>
      <c r="C2" s="143"/>
      <c r="D2" s="258" t="s">
        <v>20</v>
      </c>
    </row>
    <row r="3" spans="1:13" ht="16.5" thickBot="1">
      <c r="A3" s="144" t="s">
        <v>3</v>
      </c>
      <c r="B3" s="469" t="s">
        <v>136</v>
      </c>
      <c r="C3" s="470"/>
      <c r="D3" s="471"/>
    </row>
    <row r="4" spans="1:13">
      <c r="B4" s="375" t="s">
        <v>133</v>
      </c>
      <c r="C4" s="145" t="s">
        <v>50</v>
      </c>
      <c r="D4" s="478" t="s">
        <v>220</v>
      </c>
    </row>
    <row r="5" spans="1:13" ht="13.5" thickBot="1">
      <c r="A5" s="146" t="s">
        <v>22</v>
      </c>
      <c r="B5" s="376"/>
      <c r="C5" s="52" t="s">
        <v>137</v>
      </c>
      <c r="D5" s="479"/>
    </row>
    <row r="6" spans="1:13">
      <c r="A6" s="74" t="s">
        <v>0</v>
      </c>
      <c r="B6" s="393"/>
      <c r="C6" s="147"/>
      <c r="D6" s="479"/>
    </row>
    <row r="7" spans="1:13" s="8" customFormat="1" ht="15.75" customHeight="1">
      <c r="A7" s="31" t="s">
        <v>134</v>
      </c>
      <c r="B7" s="394"/>
      <c r="C7" s="288">
        <v>1926</v>
      </c>
      <c r="D7" s="479"/>
    </row>
    <row r="8" spans="1:13" ht="13.5" thickBot="1">
      <c r="A8" s="31" t="s">
        <v>163</v>
      </c>
      <c r="B8" s="395"/>
      <c r="C8" s="289">
        <v>0.26</v>
      </c>
      <c r="D8" s="479"/>
    </row>
    <row r="9" spans="1:13" ht="13.5" thickBot="1">
      <c r="A9" s="33" t="s">
        <v>164</v>
      </c>
      <c r="B9" s="148">
        <f>ROUND((B8*B7),2)</f>
        <v>0</v>
      </c>
      <c r="C9" s="151">
        <f t="shared" ref="C9" si="0">ROUND((C8*C7),2)</f>
        <v>500.76</v>
      </c>
      <c r="D9" s="479"/>
    </row>
    <row r="10" spans="1:13">
      <c r="A10" s="31"/>
      <c r="B10" s="378"/>
      <c r="C10" s="99"/>
      <c r="D10" s="479"/>
    </row>
    <row r="11" spans="1:13">
      <c r="A11" s="37" t="s">
        <v>174</v>
      </c>
      <c r="B11" s="378"/>
      <c r="C11" s="99"/>
      <c r="D11" s="479"/>
    </row>
    <row r="12" spans="1:13">
      <c r="A12" s="37" t="s">
        <v>173</v>
      </c>
      <c r="B12" s="378"/>
      <c r="C12" s="99"/>
      <c r="D12" s="479"/>
    </row>
    <row r="13" spans="1:13">
      <c r="A13" s="31" t="s">
        <v>23</v>
      </c>
      <c r="B13" s="380"/>
      <c r="C13" s="101">
        <v>18.5</v>
      </c>
      <c r="D13" s="479"/>
    </row>
    <row r="14" spans="1:13">
      <c r="A14" s="31" t="s">
        <v>24</v>
      </c>
      <c r="B14" s="380"/>
      <c r="C14" s="101">
        <v>0</v>
      </c>
      <c r="D14" s="479"/>
    </row>
    <row r="15" spans="1:13">
      <c r="A15" s="31" t="s">
        <v>25</v>
      </c>
      <c r="B15" s="380"/>
      <c r="C15" s="101">
        <v>32.19</v>
      </c>
      <c r="D15" s="479"/>
    </row>
    <row r="16" spans="1:13">
      <c r="A16" s="31" t="s">
        <v>85</v>
      </c>
      <c r="B16" s="380"/>
      <c r="C16" s="101">
        <v>24.41</v>
      </c>
      <c r="D16" s="479"/>
      <c r="M16" s="160"/>
    </row>
    <row r="17" spans="1:4">
      <c r="A17" s="31" t="s">
        <v>26</v>
      </c>
      <c r="B17" s="379"/>
      <c r="C17" s="102">
        <v>18.850000000000001</v>
      </c>
      <c r="D17" s="479"/>
    </row>
    <row r="18" spans="1:4">
      <c r="A18" s="31" t="s">
        <v>89</v>
      </c>
      <c r="B18" s="380"/>
      <c r="C18" s="101">
        <v>46.15</v>
      </c>
      <c r="D18" s="479"/>
    </row>
    <row r="19" spans="1:4">
      <c r="A19" s="31" t="s">
        <v>27</v>
      </c>
      <c r="B19" s="380"/>
      <c r="C19" s="101">
        <v>19.95</v>
      </c>
      <c r="D19" s="479"/>
    </row>
    <row r="20" spans="1:4">
      <c r="A20" s="31" t="s">
        <v>28</v>
      </c>
      <c r="B20" s="380"/>
      <c r="C20" s="101">
        <v>10.050000000000001</v>
      </c>
      <c r="D20" s="479"/>
    </row>
    <row r="21" spans="1:4">
      <c r="A21" s="31" t="s">
        <v>29</v>
      </c>
      <c r="B21" s="379"/>
      <c r="C21" s="102">
        <v>18.12</v>
      </c>
      <c r="D21" s="479"/>
    </row>
    <row r="22" spans="1:4">
      <c r="A22" s="31" t="s">
        <v>30</v>
      </c>
      <c r="B22" s="380"/>
      <c r="C22" s="101">
        <v>9.66</v>
      </c>
      <c r="D22" s="479"/>
    </row>
    <row r="23" spans="1:4">
      <c r="A23" s="31" t="s">
        <v>31</v>
      </c>
      <c r="B23" s="380"/>
      <c r="C23" s="101">
        <v>19.8</v>
      </c>
      <c r="D23" s="479"/>
    </row>
    <row r="24" spans="1:4">
      <c r="A24" s="31" t="s">
        <v>32</v>
      </c>
      <c r="B24" s="381"/>
      <c r="C24" s="103">
        <v>5.49</v>
      </c>
      <c r="D24" s="479"/>
    </row>
    <row r="25" spans="1:4">
      <c r="A25" s="31" t="s">
        <v>33</v>
      </c>
      <c r="B25" s="379"/>
      <c r="C25" s="102">
        <v>4.1100000000000003</v>
      </c>
      <c r="D25" s="479"/>
    </row>
    <row r="26" spans="1:4" ht="13.5" thickBot="1">
      <c r="A26" s="31" t="s">
        <v>34</v>
      </c>
      <c r="B26" s="380"/>
      <c r="C26" s="101">
        <f>SUM(C13:C25)*3.43%*(8/12)</f>
        <v>5.1971360000000004</v>
      </c>
      <c r="D26" s="479"/>
    </row>
    <row r="27" spans="1:4" ht="13.5" thickBot="1">
      <c r="A27" s="33" t="s">
        <v>35</v>
      </c>
      <c r="B27" s="106">
        <f>SUM(B13:B26)</f>
        <v>0</v>
      </c>
      <c r="C27" s="106">
        <f t="shared" ref="C27" si="1">SUM(C13:C26)</f>
        <v>232.47713600000003</v>
      </c>
      <c r="D27" s="479"/>
    </row>
    <row r="28" spans="1:4">
      <c r="A28" s="31"/>
      <c r="B28" s="378"/>
      <c r="C28" s="99"/>
      <c r="D28" s="479"/>
    </row>
    <row r="29" spans="1:4">
      <c r="A29" s="37" t="s">
        <v>1</v>
      </c>
      <c r="B29" s="378"/>
      <c r="C29" s="99"/>
      <c r="D29" s="479"/>
    </row>
    <row r="30" spans="1:4">
      <c r="A30" s="31" t="s">
        <v>36</v>
      </c>
      <c r="B30" s="382"/>
      <c r="C30" s="281">
        <v>0.62908763525233358</v>
      </c>
      <c r="D30" s="479"/>
    </row>
    <row r="31" spans="1:4">
      <c r="A31" s="31" t="s">
        <v>37</v>
      </c>
      <c r="B31" s="383"/>
      <c r="C31" s="282">
        <v>5.1100000000000003</v>
      </c>
      <c r="D31" s="479"/>
    </row>
    <row r="32" spans="1:4">
      <c r="A32" s="31" t="s">
        <v>38</v>
      </c>
      <c r="B32" s="384"/>
      <c r="C32" s="283">
        <v>3.18</v>
      </c>
      <c r="D32" s="479"/>
    </row>
    <row r="33" spans="1:4">
      <c r="A33" s="31" t="s">
        <v>39</v>
      </c>
      <c r="B33" s="385"/>
      <c r="C33" s="284">
        <v>39.979999999999997</v>
      </c>
      <c r="D33" s="479"/>
    </row>
    <row r="34" spans="1:4">
      <c r="A34" s="31" t="s">
        <v>40</v>
      </c>
      <c r="B34" s="382"/>
      <c r="C34" s="281">
        <v>1.4000000000000001</v>
      </c>
      <c r="D34" s="479"/>
    </row>
    <row r="35" spans="1:4">
      <c r="A35" s="31" t="s">
        <v>41</v>
      </c>
      <c r="B35" s="385"/>
      <c r="C35" s="284">
        <v>28.02</v>
      </c>
      <c r="D35" s="479"/>
    </row>
    <row r="36" spans="1:4">
      <c r="A36" s="31" t="s">
        <v>42</v>
      </c>
      <c r="B36" s="382"/>
      <c r="C36" s="281">
        <v>1</v>
      </c>
      <c r="D36" s="479"/>
    </row>
    <row r="37" spans="1:4" ht="13.5" thickBot="1">
      <c r="A37" s="31" t="s">
        <v>43</v>
      </c>
      <c r="B37" s="383"/>
      <c r="C37" s="282">
        <v>62.36</v>
      </c>
      <c r="D37" s="479"/>
    </row>
    <row r="38" spans="1:4" ht="13.5" thickBot="1">
      <c r="A38" s="33" t="s">
        <v>44</v>
      </c>
      <c r="B38" s="106">
        <f t="shared" ref="B38:C38" si="2">SUM(B30:B37)</f>
        <v>0</v>
      </c>
      <c r="C38" s="106">
        <f t="shared" si="2"/>
        <v>141.67908763525233</v>
      </c>
      <c r="D38" s="479"/>
    </row>
    <row r="39" spans="1:4" ht="13.5" thickBot="1">
      <c r="A39" s="31" t="s">
        <v>87</v>
      </c>
      <c r="B39" s="379"/>
      <c r="C39" s="102"/>
      <c r="D39" s="479"/>
    </row>
    <row r="40" spans="1:4" ht="13.5" thickBot="1">
      <c r="A40" s="63" t="s">
        <v>15</v>
      </c>
      <c r="B40" s="106">
        <f t="shared" ref="B40:C40" si="3">B27+B38+B39</f>
        <v>0</v>
      </c>
      <c r="C40" s="91">
        <f t="shared" si="3"/>
        <v>374.15622363525233</v>
      </c>
      <c r="D40" s="479"/>
    </row>
    <row r="41" spans="1:4" ht="13.5" thickBot="1">
      <c r="A41" s="64"/>
      <c r="B41" s="150"/>
      <c r="C41" s="108"/>
      <c r="D41" s="479"/>
    </row>
    <row r="42" spans="1:4">
      <c r="A42" s="67" t="s">
        <v>169</v>
      </c>
      <c r="B42" s="147"/>
      <c r="C42" s="147"/>
      <c r="D42" s="479"/>
    </row>
    <row r="43" spans="1:4">
      <c r="A43" s="239" t="s">
        <v>83</v>
      </c>
      <c r="B43" s="176">
        <f t="shared" ref="B43:C43" si="4">B9-B27</f>
        <v>0</v>
      </c>
      <c r="C43" s="176">
        <f t="shared" si="4"/>
        <v>268.28286399999996</v>
      </c>
      <c r="D43" s="479"/>
    </row>
    <row r="44" spans="1:4" ht="13.5" thickBot="1">
      <c r="A44" s="240" t="s">
        <v>84</v>
      </c>
      <c r="B44" s="177">
        <f t="shared" ref="B44:C44" si="5">B9-B40</f>
        <v>0</v>
      </c>
      <c r="C44" s="177">
        <f t="shared" si="5"/>
        <v>126.60377636474766</v>
      </c>
      <c r="D44" s="479"/>
    </row>
    <row r="45" spans="1:4" ht="13.5" thickBot="1">
      <c r="A45" s="37"/>
      <c r="B45" s="178"/>
      <c r="C45" s="178"/>
      <c r="D45" s="479"/>
    </row>
    <row r="46" spans="1:4">
      <c r="A46" s="74" t="s">
        <v>170</v>
      </c>
      <c r="B46" s="147"/>
      <c r="C46" s="147"/>
      <c r="D46" s="479"/>
    </row>
    <row r="47" spans="1:4">
      <c r="A47" s="31" t="s">
        <v>45</v>
      </c>
      <c r="B47" s="438">
        <f>IFERROR(ROUND((B27)/B8,2),0)</f>
        <v>0</v>
      </c>
      <c r="C47" s="182">
        <f t="shared" ref="C47" si="6">ROUND((C27)/C8,2)</f>
        <v>894.14</v>
      </c>
      <c r="D47" s="479"/>
    </row>
    <row r="48" spans="1:4" ht="13.5" thickBot="1">
      <c r="A48" s="170" t="s">
        <v>46</v>
      </c>
      <c r="B48" s="439">
        <f>IFERROR(ROUND(B40/B8,2),0)</f>
        <v>0</v>
      </c>
      <c r="C48" s="183">
        <f>ROUND(C40/C8,2)</f>
        <v>1439.06</v>
      </c>
      <c r="D48" s="479"/>
    </row>
    <row r="49" spans="1:4" ht="13.5" thickBot="1">
      <c r="A49" s="37"/>
      <c r="B49" s="179"/>
      <c r="C49" s="179"/>
      <c r="D49" s="479"/>
    </row>
    <row r="50" spans="1:4">
      <c r="A50" s="74" t="s">
        <v>172</v>
      </c>
      <c r="B50" s="147"/>
      <c r="C50" s="147"/>
      <c r="D50" s="479"/>
    </row>
    <row r="51" spans="1:4">
      <c r="A51" s="31" t="s">
        <v>45</v>
      </c>
      <c r="B51" s="176">
        <f>IFERROR(ROUND((B27)/B7,2),0)</f>
        <v>0</v>
      </c>
      <c r="C51" s="176">
        <f t="shared" ref="C51" si="7">ROUND((C27)/C7,2)</f>
        <v>0.12</v>
      </c>
      <c r="D51" s="479"/>
    </row>
    <row r="52" spans="1:4" ht="13.5" thickBot="1">
      <c r="A52" s="170" t="s">
        <v>46</v>
      </c>
      <c r="B52" s="177">
        <f>IFERROR(ROUND(B40/B7,2),0)</f>
        <v>0</v>
      </c>
      <c r="C52" s="177">
        <f>ROUND(C40/C7,2)</f>
        <v>0.19</v>
      </c>
      <c r="D52" s="479"/>
    </row>
    <row r="53" spans="1:4" ht="16.5" thickBot="1">
      <c r="A53" s="251"/>
      <c r="B53" s="435"/>
      <c r="C53" s="152"/>
      <c r="D53" s="479"/>
    </row>
    <row r="54" spans="1:4">
      <c r="A54" s="67" t="s">
        <v>167</v>
      </c>
      <c r="B54" s="433"/>
      <c r="C54" s="180"/>
      <c r="D54" s="479"/>
    </row>
    <row r="55" spans="1:4">
      <c r="A55" s="239" t="s">
        <v>171</v>
      </c>
      <c r="B55" s="178"/>
      <c r="C55" s="152">
        <v>1299</v>
      </c>
      <c r="D55" s="479"/>
    </row>
    <row r="56" spans="1:4">
      <c r="A56" s="239" t="s">
        <v>47</v>
      </c>
      <c r="B56" s="178"/>
      <c r="C56" s="152">
        <f t="shared" ref="C56" si="8">(C$55*C$8)-C$27</f>
        <v>105.26286399999998</v>
      </c>
      <c r="D56" s="479"/>
    </row>
    <row r="57" spans="1:4" ht="13.5" thickBot="1">
      <c r="A57" s="240" t="s">
        <v>48</v>
      </c>
      <c r="B57" s="432"/>
      <c r="C57" s="238">
        <f t="shared" ref="C57" si="9">(C$55*C$8)-C40</f>
        <v>-36.416223635252322</v>
      </c>
      <c r="D57" s="480"/>
    </row>
    <row r="58" spans="1:4">
      <c r="A58" s="5" t="s">
        <v>88</v>
      </c>
      <c r="B58" s="3"/>
      <c r="C58" s="3"/>
    </row>
    <row r="59" spans="1:4">
      <c r="A59" s="153"/>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algorithmName="SHA-512" hashValue="+rliR2BKaKEz3a2ysZ43c5jWZv9eGmsaRvpNXWg2OaYL+IB0r8a75pS7IJcL6R8ZPvzAA2M71cI/RzAlHbszeA==" saltValue="5dlIiLhqTrvYRyjm1DXXTQ==" spinCount="100000" sheet="1" objects="1" scenarios="1" selectLockedCells="1"/>
  <mergeCells count="2">
    <mergeCell ref="B3:D3"/>
    <mergeCell ref="D4:D57"/>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pane ySplit="1" topLeftCell="A20" activePane="bottomLeft" state="frozen"/>
      <selection pane="bottomLeft" activeCell="B39" sqref="B39"/>
    </sheetView>
  </sheetViews>
  <sheetFormatPr defaultColWidth="9.140625" defaultRowHeight="12.75"/>
  <cols>
    <col min="1" max="1" width="55.7109375" style="1" customWidth="1"/>
    <col min="2" max="3" width="10" style="1" bestFit="1" customWidth="1"/>
    <col min="4" max="4" width="47.7109375" style="1" customWidth="1"/>
    <col min="5" max="6" width="9.140625" style="1"/>
    <col min="7" max="7" width="12.28515625" style="1" bestFit="1" customWidth="1"/>
    <col min="8" max="16384" width="9.140625" style="1"/>
  </cols>
  <sheetData>
    <row r="1" spans="1:4" ht="15.75">
      <c r="A1" s="272" t="s">
        <v>138</v>
      </c>
      <c r="B1" s="141"/>
      <c r="C1" s="141"/>
      <c r="D1" s="129"/>
    </row>
    <row r="2" spans="1:4" ht="13.5" thickBot="1">
      <c r="A2" s="142"/>
      <c r="B2" s="143" t="s">
        <v>19</v>
      </c>
      <c r="C2" s="143"/>
      <c r="D2" s="258" t="s">
        <v>20</v>
      </c>
    </row>
    <row r="3" spans="1:4" ht="16.5" thickBot="1">
      <c r="A3" s="144" t="s">
        <v>3</v>
      </c>
      <c r="B3" s="469" t="s">
        <v>139</v>
      </c>
      <c r="C3" s="470"/>
      <c r="D3" s="471"/>
    </row>
    <row r="4" spans="1:4">
      <c r="A4" s="161"/>
      <c r="B4" s="375" t="s">
        <v>133</v>
      </c>
      <c r="C4" s="162" t="s">
        <v>50</v>
      </c>
      <c r="D4" s="478" t="s">
        <v>190</v>
      </c>
    </row>
    <row r="5" spans="1:4" ht="13.5" thickBot="1">
      <c r="A5" s="146" t="s">
        <v>22</v>
      </c>
      <c r="B5" s="376"/>
      <c r="C5" s="16" t="s">
        <v>14</v>
      </c>
      <c r="D5" s="479"/>
    </row>
    <row r="6" spans="1:4">
      <c r="A6" s="74" t="s">
        <v>0</v>
      </c>
      <c r="B6" s="377"/>
      <c r="C6" s="163"/>
      <c r="D6" s="479"/>
    </row>
    <row r="7" spans="1:4" s="8" customFormat="1" ht="15.75" customHeight="1">
      <c r="A7" s="31" t="s">
        <v>134</v>
      </c>
      <c r="B7" s="378"/>
      <c r="C7" s="280">
        <v>784</v>
      </c>
      <c r="D7" s="479"/>
    </row>
    <row r="8" spans="1:4" ht="13.5" thickBot="1">
      <c r="A8" s="31" t="s">
        <v>163</v>
      </c>
      <c r="B8" s="379"/>
      <c r="C8" s="46">
        <v>0.45</v>
      </c>
      <c r="D8" s="479"/>
    </row>
    <row r="9" spans="1:4" ht="13.5" thickBot="1">
      <c r="A9" s="33" t="s">
        <v>164</v>
      </c>
      <c r="B9" s="374">
        <f t="shared" ref="B9:C9" si="0">ROUND((B8*B7),2)</f>
        <v>0</v>
      </c>
      <c r="C9" s="55">
        <f t="shared" si="0"/>
        <v>352.8</v>
      </c>
      <c r="D9" s="479"/>
    </row>
    <row r="10" spans="1:4">
      <c r="A10" s="31"/>
      <c r="B10" s="378"/>
      <c r="C10" s="77"/>
      <c r="D10" s="479"/>
    </row>
    <row r="11" spans="1:4">
      <c r="A11" s="37" t="s">
        <v>174</v>
      </c>
      <c r="B11" s="378"/>
      <c r="C11" s="77"/>
      <c r="D11" s="479"/>
    </row>
    <row r="12" spans="1:4">
      <c r="A12" s="37" t="s">
        <v>173</v>
      </c>
      <c r="B12" s="378"/>
      <c r="C12" s="77"/>
      <c r="D12" s="479"/>
    </row>
    <row r="13" spans="1:4">
      <c r="A13" s="31" t="s">
        <v>23</v>
      </c>
      <c r="B13" s="380"/>
      <c r="C13" s="42">
        <v>5.76</v>
      </c>
      <c r="D13" s="479"/>
    </row>
    <row r="14" spans="1:4">
      <c r="A14" s="31" t="s">
        <v>24</v>
      </c>
      <c r="B14" s="380"/>
      <c r="C14" s="42">
        <v>0.6286790310504845</v>
      </c>
      <c r="D14" s="479"/>
    </row>
    <row r="15" spans="1:4">
      <c r="A15" s="31" t="s">
        <v>25</v>
      </c>
      <c r="B15" s="380"/>
      <c r="C15" s="42">
        <v>20.62</v>
      </c>
      <c r="D15" s="479"/>
    </row>
    <row r="16" spans="1:4">
      <c r="A16" s="31" t="s">
        <v>85</v>
      </c>
      <c r="B16" s="380"/>
      <c r="C16" s="42">
        <v>14.46</v>
      </c>
      <c r="D16" s="479"/>
    </row>
    <row r="17" spans="1:4">
      <c r="A17" s="31" t="s">
        <v>26</v>
      </c>
      <c r="B17" s="379"/>
      <c r="C17" s="45">
        <v>6.82</v>
      </c>
      <c r="D17" s="479"/>
    </row>
    <row r="18" spans="1:4">
      <c r="A18" s="31" t="s">
        <v>89</v>
      </c>
      <c r="B18" s="380"/>
      <c r="C18" s="42">
        <v>38.36</v>
      </c>
      <c r="D18" s="479"/>
    </row>
    <row r="19" spans="1:4">
      <c r="A19" s="31" t="s">
        <v>27</v>
      </c>
      <c r="B19" s="380"/>
      <c r="C19" s="42">
        <v>0</v>
      </c>
      <c r="D19" s="479"/>
    </row>
    <row r="20" spans="1:4">
      <c r="A20" s="31" t="s">
        <v>28</v>
      </c>
      <c r="B20" s="380"/>
      <c r="C20" s="42">
        <v>10.050000000000001</v>
      </c>
      <c r="D20" s="479"/>
    </row>
    <row r="21" spans="1:4">
      <c r="A21" s="31" t="s">
        <v>29</v>
      </c>
      <c r="B21" s="379"/>
      <c r="C21" s="45">
        <v>36.24</v>
      </c>
      <c r="D21" s="479"/>
    </row>
    <row r="22" spans="1:4">
      <c r="A22" s="31" t="s">
        <v>30</v>
      </c>
      <c r="B22" s="380"/>
      <c r="C22" s="42">
        <v>21.87</v>
      </c>
      <c r="D22" s="479"/>
    </row>
    <row r="23" spans="1:4">
      <c r="A23" s="31" t="s">
        <v>31</v>
      </c>
      <c r="B23" s="380"/>
      <c r="C23" s="42">
        <v>19.8</v>
      </c>
      <c r="D23" s="479"/>
    </row>
    <row r="24" spans="1:4">
      <c r="A24" s="31" t="s">
        <v>32</v>
      </c>
      <c r="B24" s="381"/>
      <c r="C24" s="78">
        <v>23.31</v>
      </c>
      <c r="D24" s="479"/>
    </row>
    <row r="25" spans="1:4">
      <c r="A25" s="31" t="s">
        <v>33</v>
      </c>
      <c r="B25" s="379"/>
      <c r="C25" s="45">
        <v>4.75</v>
      </c>
      <c r="D25" s="479"/>
    </row>
    <row r="26" spans="1:4" ht="13.5" thickBot="1">
      <c r="A26" s="31" t="s">
        <v>34</v>
      </c>
      <c r="B26" s="380"/>
      <c r="C26" s="45">
        <f>SUM(C13:C25)*3.43%*(8/12)</f>
        <v>4.6343571271766884</v>
      </c>
      <c r="D26" s="479"/>
    </row>
    <row r="27" spans="1:4" ht="13.5" thickBot="1">
      <c r="A27" s="33" t="s">
        <v>35</v>
      </c>
      <c r="B27" s="359">
        <f t="shared" ref="B27" si="1">SUM(B13:B26)</f>
        <v>0</v>
      </c>
      <c r="C27" s="36">
        <f t="shared" ref="C27" si="2">SUM(C13:C26)</f>
        <v>207.30303615822717</v>
      </c>
      <c r="D27" s="479"/>
    </row>
    <row r="28" spans="1:4">
      <c r="A28" s="31"/>
      <c r="B28" s="378"/>
      <c r="C28" s="77"/>
      <c r="D28" s="479"/>
    </row>
    <row r="29" spans="1:4">
      <c r="A29" s="37" t="s">
        <v>216</v>
      </c>
      <c r="B29" s="378"/>
      <c r="C29" s="77"/>
      <c r="D29" s="479"/>
    </row>
    <row r="30" spans="1:4">
      <c r="A30" s="31" t="s">
        <v>36</v>
      </c>
      <c r="B30" s="382"/>
      <c r="C30" s="310">
        <v>1.7075235813991911</v>
      </c>
      <c r="D30" s="479"/>
    </row>
    <row r="31" spans="1:4">
      <c r="A31" s="31" t="s">
        <v>37</v>
      </c>
      <c r="B31" s="383"/>
      <c r="C31" s="311">
        <v>15.5</v>
      </c>
      <c r="D31" s="479"/>
    </row>
    <row r="32" spans="1:4">
      <c r="A32" s="31" t="s">
        <v>38</v>
      </c>
      <c r="B32" s="384"/>
      <c r="C32" s="312">
        <v>7.46</v>
      </c>
      <c r="D32" s="479"/>
    </row>
    <row r="33" spans="1:4">
      <c r="A33" s="31" t="s">
        <v>39</v>
      </c>
      <c r="B33" s="385"/>
      <c r="C33" s="313">
        <v>90.5</v>
      </c>
      <c r="D33" s="479"/>
    </row>
    <row r="34" spans="1:4">
      <c r="A34" s="31" t="s">
        <v>40</v>
      </c>
      <c r="B34" s="382"/>
      <c r="C34" s="310">
        <v>3.8000000000000003</v>
      </c>
      <c r="D34" s="479"/>
    </row>
    <row r="35" spans="1:4">
      <c r="A35" s="31" t="s">
        <v>41</v>
      </c>
      <c r="B35" s="385"/>
      <c r="C35" s="313">
        <v>63.43</v>
      </c>
      <c r="D35" s="479"/>
    </row>
    <row r="36" spans="1:4">
      <c r="A36" s="31" t="s">
        <v>42</v>
      </c>
      <c r="B36" s="382"/>
      <c r="C36" s="310">
        <v>2.68</v>
      </c>
      <c r="D36" s="479"/>
    </row>
    <row r="37" spans="1:4" ht="13.5" thickBot="1">
      <c r="A37" s="31" t="s">
        <v>43</v>
      </c>
      <c r="B37" s="383"/>
      <c r="C37" s="311">
        <v>119.1</v>
      </c>
      <c r="D37" s="479"/>
    </row>
    <row r="38" spans="1:4" ht="13.5" thickBot="1">
      <c r="A38" s="33" t="s">
        <v>140</v>
      </c>
      <c r="B38" s="359">
        <f t="shared" ref="B38" si="3">SUM(B30:B37)</f>
        <v>0</v>
      </c>
      <c r="C38" s="36">
        <f>SUM(C30:C37)</f>
        <v>304.17752358139921</v>
      </c>
      <c r="D38" s="479"/>
    </row>
    <row r="39" spans="1:4" ht="13.5" thickBot="1">
      <c r="A39" s="31" t="s">
        <v>81</v>
      </c>
      <c r="B39" s="379"/>
      <c r="C39" s="45"/>
      <c r="D39" s="479"/>
    </row>
    <row r="40" spans="1:4" ht="13.5" thickBot="1">
      <c r="A40" s="63" t="s">
        <v>15</v>
      </c>
      <c r="B40" s="359">
        <f t="shared" ref="B40:C40" si="4">B27+B38+B39</f>
        <v>0</v>
      </c>
      <c r="C40" s="36">
        <f t="shared" si="4"/>
        <v>511.48055973962641</v>
      </c>
      <c r="D40" s="479"/>
    </row>
    <row r="41" spans="1:4" ht="13.5" thickBot="1">
      <c r="A41" s="64"/>
      <c r="B41" s="368"/>
      <c r="C41" s="259"/>
      <c r="D41" s="479"/>
    </row>
    <row r="42" spans="1:4">
      <c r="A42" s="67" t="s">
        <v>169</v>
      </c>
      <c r="B42" s="369"/>
      <c r="C42" s="59"/>
      <c r="D42" s="479"/>
    </row>
    <row r="43" spans="1:4">
      <c r="A43" s="239" t="s">
        <v>83</v>
      </c>
      <c r="B43" s="370">
        <f t="shared" ref="B43:C43" si="5">B9-B27</f>
        <v>0</v>
      </c>
      <c r="C43" s="175">
        <f t="shared" si="5"/>
        <v>145.49696384177284</v>
      </c>
      <c r="D43" s="479"/>
    </row>
    <row r="44" spans="1:4" ht="13.5" thickBot="1">
      <c r="A44" s="240" t="s">
        <v>84</v>
      </c>
      <c r="B44" s="371">
        <f t="shared" ref="B44:C44" si="6">B9-B40</f>
        <v>0</v>
      </c>
      <c r="C44" s="235">
        <f t="shared" si="6"/>
        <v>-158.6805597396264</v>
      </c>
      <c r="D44" s="479"/>
    </row>
    <row r="45" spans="1:4" ht="13.5" thickBot="1">
      <c r="A45" s="37"/>
      <c r="B45" s="360"/>
      <c r="C45" s="260"/>
      <c r="D45" s="479"/>
    </row>
    <row r="46" spans="1:4">
      <c r="A46" s="74" t="s">
        <v>170</v>
      </c>
      <c r="B46" s="369"/>
      <c r="C46" s="59"/>
      <c r="D46" s="479"/>
    </row>
    <row r="47" spans="1:4">
      <c r="A47" s="31" t="s">
        <v>45</v>
      </c>
      <c r="B47" s="404">
        <f>IFERROR(ROUND((B27)/B8,2),0)</f>
        <v>0</v>
      </c>
      <c r="C47" s="261">
        <f t="shared" ref="C47" si="7">ROUND((C27)/C8,2)</f>
        <v>460.67</v>
      </c>
      <c r="D47" s="479"/>
    </row>
    <row r="48" spans="1:4" ht="13.5" thickBot="1">
      <c r="A48" s="170" t="s">
        <v>46</v>
      </c>
      <c r="B48" s="405">
        <f>IFERROR(ROUND(B40/B8,2),0)</f>
        <v>0</v>
      </c>
      <c r="C48" s="262">
        <f>ROUND(C40/C8,2)</f>
        <v>1136.6199999999999</v>
      </c>
      <c r="D48" s="479"/>
    </row>
    <row r="49" spans="1:4" ht="13.5" thickBot="1">
      <c r="A49" s="37"/>
      <c r="B49" s="372"/>
      <c r="C49" s="263"/>
      <c r="D49" s="479"/>
    </row>
    <row r="50" spans="1:4">
      <c r="A50" s="74" t="s">
        <v>172</v>
      </c>
      <c r="B50" s="369"/>
      <c r="C50" s="59"/>
      <c r="D50" s="479"/>
    </row>
    <row r="51" spans="1:4">
      <c r="A51" s="31" t="s">
        <v>45</v>
      </c>
      <c r="B51" s="406">
        <f>IFERROR(ROUND((B27)/B7,2),0)</f>
        <v>0</v>
      </c>
      <c r="C51" s="175">
        <f>ROUND((C27)/C7,2)</f>
        <v>0.26</v>
      </c>
      <c r="D51" s="479"/>
    </row>
    <row r="52" spans="1:4" ht="13.5" thickBot="1">
      <c r="A52" s="170" t="s">
        <v>46</v>
      </c>
      <c r="B52" s="407">
        <f>IFERROR(ROUND(B40/B7,2),0)</f>
        <v>0</v>
      </c>
      <c r="C52" s="235">
        <f>ROUND(C40/C7,2)</f>
        <v>0.65</v>
      </c>
      <c r="D52" s="479"/>
    </row>
    <row r="53" spans="1:4" ht="16.5" thickBot="1">
      <c r="A53" s="251"/>
      <c r="B53" s="366"/>
      <c r="C53" s="152"/>
      <c r="D53" s="479"/>
    </row>
    <row r="54" spans="1:4">
      <c r="A54" s="67" t="s">
        <v>167</v>
      </c>
      <c r="B54" s="367"/>
      <c r="C54" s="180"/>
      <c r="D54" s="479"/>
    </row>
    <row r="55" spans="1:4">
      <c r="A55" s="239" t="s">
        <v>171</v>
      </c>
      <c r="B55" s="360"/>
      <c r="C55" s="152">
        <v>537.6</v>
      </c>
      <c r="D55" s="479"/>
    </row>
    <row r="56" spans="1:4">
      <c r="A56" s="239" t="s">
        <v>47</v>
      </c>
      <c r="B56" s="360"/>
      <c r="C56" s="152">
        <f t="shared" ref="C56" si="8">(C$55*C$8)-C$27</f>
        <v>34.616963841772844</v>
      </c>
      <c r="D56" s="479"/>
    </row>
    <row r="57" spans="1:4" ht="13.5" thickBot="1">
      <c r="A57" s="240" t="s">
        <v>48</v>
      </c>
      <c r="B57" s="361"/>
      <c r="C57" s="238">
        <f t="shared" ref="C57" si="9">(C$55*C$8)-C40</f>
        <v>-269.5605597396264</v>
      </c>
      <c r="D57" s="480"/>
    </row>
    <row r="58" spans="1:4">
      <c r="A58" s="153" t="s">
        <v>141</v>
      </c>
      <c r="B58" s="3"/>
      <c r="C58" s="3"/>
    </row>
    <row r="59" spans="1:4">
      <c r="A59" s="5" t="s">
        <v>142</v>
      </c>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selectLockedCells="1"/>
  <mergeCells count="2">
    <mergeCell ref="B3:D3"/>
    <mergeCell ref="D4:D57"/>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5"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4" width="50.140625" style="8" customWidth="1"/>
    <col min="5" max="16384" width="9.140625" style="8"/>
  </cols>
  <sheetData>
    <row r="1" spans="1:5" ht="15.75">
      <c r="A1" s="273" t="s">
        <v>143</v>
      </c>
      <c r="B1" s="6"/>
      <c r="C1" s="6"/>
      <c r="D1" s="7"/>
    </row>
    <row r="2" spans="1:5" ht="13.5" thickBot="1">
      <c r="A2" s="9"/>
      <c r="B2" s="459" t="s">
        <v>19</v>
      </c>
      <c r="C2" s="459"/>
      <c r="D2" s="11" t="s">
        <v>20</v>
      </c>
    </row>
    <row r="3" spans="1:5" ht="16.5" customHeight="1" thickBot="1">
      <c r="A3" s="164" t="s">
        <v>3</v>
      </c>
      <c r="B3" s="484" t="s">
        <v>209</v>
      </c>
      <c r="C3" s="485"/>
      <c r="D3" s="478" t="s">
        <v>191</v>
      </c>
    </row>
    <row r="4" spans="1:5" ht="15.75">
      <c r="A4" s="161"/>
      <c r="B4" s="375" t="s">
        <v>21</v>
      </c>
      <c r="C4" s="167"/>
      <c r="D4" s="481"/>
    </row>
    <row r="5" spans="1:5" ht="13.5" thickBot="1">
      <c r="A5" s="146" t="s">
        <v>22</v>
      </c>
      <c r="B5" s="403" t="s">
        <v>4</v>
      </c>
      <c r="C5" s="16" t="s">
        <v>4</v>
      </c>
      <c r="D5" s="481"/>
    </row>
    <row r="6" spans="1:5">
      <c r="A6" s="74" t="s">
        <v>0</v>
      </c>
      <c r="B6" s="377"/>
      <c r="C6" s="57"/>
      <c r="D6" s="481"/>
    </row>
    <row r="7" spans="1:5" ht="15.75" customHeight="1">
      <c r="A7" s="31" t="s">
        <v>134</v>
      </c>
      <c r="B7" s="378"/>
      <c r="C7" s="305">
        <v>1792</v>
      </c>
      <c r="D7" s="481"/>
      <c r="E7" s="22"/>
    </row>
    <row r="8" spans="1:5" ht="13.5" thickBot="1">
      <c r="A8" s="31" t="s">
        <v>163</v>
      </c>
      <c r="B8" s="379"/>
      <c r="C8" s="44">
        <v>0.16</v>
      </c>
      <c r="D8" s="481"/>
      <c r="E8" s="22"/>
    </row>
    <row r="9" spans="1:5" ht="13.5" thickBot="1">
      <c r="A9" s="33" t="s">
        <v>164</v>
      </c>
      <c r="B9" s="148">
        <f t="shared" ref="B9:C9" si="0">ROUND((B8*B7),2)</f>
        <v>0</v>
      </c>
      <c r="C9" s="34">
        <f t="shared" si="0"/>
        <v>286.72000000000003</v>
      </c>
      <c r="D9" s="481"/>
      <c r="E9" s="22"/>
    </row>
    <row r="10" spans="1:5">
      <c r="A10" s="31"/>
      <c r="B10" s="377"/>
      <c r="C10" s="50"/>
      <c r="D10" s="481"/>
      <c r="E10" s="22"/>
    </row>
    <row r="11" spans="1:5">
      <c r="A11" s="96" t="s">
        <v>174</v>
      </c>
      <c r="B11" s="378"/>
      <c r="C11" s="99"/>
      <c r="D11" s="482"/>
      <c r="E11" s="22"/>
    </row>
    <row r="12" spans="1:5">
      <c r="A12" s="96" t="s">
        <v>173</v>
      </c>
      <c r="B12" s="378"/>
      <c r="C12" s="99"/>
      <c r="D12" s="482"/>
      <c r="E12" s="22"/>
    </row>
    <row r="13" spans="1:5">
      <c r="A13" s="95" t="s">
        <v>23</v>
      </c>
      <c r="B13" s="380"/>
      <c r="C13" s="42">
        <v>34.409999999999997</v>
      </c>
      <c r="D13" s="481"/>
      <c r="E13" s="22"/>
    </row>
    <row r="14" spans="1:5">
      <c r="A14" s="31" t="s">
        <v>24</v>
      </c>
      <c r="B14" s="396"/>
      <c r="C14" s="41">
        <v>13.81</v>
      </c>
      <c r="D14" s="481"/>
      <c r="E14" s="22"/>
    </row>
    <row r="15" spans="1:5">
      <c r="A15" s="31" t="s">
        <v>25</v>
      </c>
      <c r="B15" s="396"/>
      <c r="C15" s="41">
        <v>3.02</v>
      </c>
      <c r="D15" s="481"/>
      <c r="E15" s="22"/>
    </row>
    <row r="16" spans="1:5">
      <c r="A16" s="31" t="s">
        <v>85</v>
      </c>
      <c r="B16" s="396"/>
      <c r="C16" s="41">
        <v>13.56</v>
      </c>
      <c r="D16" s="481"/>
      <c r="E16" s="22"/>
    </row>
    <row r="17" spans="1:5">
      <c r="A17" s="31" t="s">
        <v>26</v>
      </c>
      <c r="B17" s="395"/>
      <c r="C17" s="44">
        <v>0</v>
      </c>
      <c r="D17" s="481"/>
      <c r="E17" s="22"/>
    </row>
    <row r="18" spans="1:5">
      <c r="A18" s="31" t="s">
        <v>89</v>
      </c>
      <c r="B18" s="396"/>
      <c r="C18" s="41">
        <v>93.85</v>
      </c>
      <c r="D18" s="481"/>
      <c r="E18" s="22"/>
    </row>
    <row r="19" spans="1:5">
      <c r="A19" s="31" t="s">
        <v>27</v>
      </c>
      <c r="B19" s="396"/>
      <c r="C19" s="41">
        <v>5.45</v>
      </c>
      <c r="D19" s="481"/>
      <c r="E19" s="22"/>
    </row>
    <row r="20" spans="1:5">
      <c r="A20" s="31" t="s">
        <v>28</v>
      </c>
      <c r="B20" s="396"/>
      <c r="C20" s="41">
        <v>37.520000000000003</v>
      </c>
      <c r="D20" s="481"/>
      <c r="E20" s="22"/>
    </row>
    <row r="21" spans="1:5">
      <c r="A21" s="31" t="s">
        <v>29</v>
      </c>
      <c r="B21" s="395"/>
      <c r="C21" s="44">
        <v>19.93</v>
      </c>
      <c r="D21" s="481"/>
      <c r="E21" s="22"/>
    </row>
    <row r="22" spans="1:5">
      <c r="A22" s="31" t="s">
        <v>30</v>
      </c>
      <c r="B22" s="396"/>
      <c r="C22" s="41">
        <v>8.57</v>
      </c>
      <c r="D22" s="481"/>
      <c r="E22" s="22"/>
    </row>
    <row r="23" spans="1:5">
      <c r="A23" s="31" t="s">
        <v>31</v>
      </c>
      <c r="B23" s="396"/>
      <c r="C23" s="41">
        <v>19.8</v>
      </c>
      <c r="D23" s="481"/>
      <c r="E23" s="22"/>
    </row>
    <row r="24" spans="1:5">
      <c r="A24" s="31" t="s">
        <v>32</v>
      </c>
      <c r="B24" s="397"/>
      <c r="C24" s="47">
        <v>14.59</v>
      </c>
      <c r="D24" s="481"/>
      <c r="E24" s="22"/>
    </row>
    <row r="25" spans="1:5">
      <c r="A25" s="31" t="s">
        <v>33</v>
      </c>
      <c r="B25" s="395"/>
      <c r="C25" s="44">
        <v>3.13</v>
      </c>
      <c r="D25" s="481"/>
      <c r="E25" s="22"/>
    </row>
    <row r="26" spans="1:5" ht="13.5" thickBot="1">
      <c r="A26" s="31" t="s">
        <v>34</v>
      </c>
      <c r="B26" s="396"/>
      <c r="C26" s="84">
        <f>SUM(C13:C25)*3.43%*(8/12)</f>
        <v>6.1200346666666663</v>
      </c>
      <c r="D26" s="481"/>
      <c r="E26" s="22"/>
    </row>
    <row r="27" spans="1:5" ht="13.5" thickBot="1">
      <c r="A27" s="33" t="s">
        <v>35</v>
      </c>
      <c r="B27" s="106">
        <f t="shared" ref="B27:C27" si="1">SUM(B13:B26)</f>
        <v>0</v>
      </c>
      <c r="C27" s="65">
        <f t="shared" si="1"/>
        <v>273.76003466666663</v>
      </c>
      <c r="D27" s="481"/>
      <c r="E27" s="22"/>
    </row>
    <row r="28" spans="1:5">
      <c r="A28" s="31"/>
      <c r="B28" s="394"/>
      <c r="C28" s="57"/>
      <c r="D28" s="481"/>
      <c r="E28" s="22"/>
    </row>
    <row r="29" spans="1:5">
      <c r="A29" s="37" t="s">
        <v>1</v>
      </c>
      <c r="B29" s="394"/>
      <c r="C29" s="50"/>
      <c r="D29" s="481"/>
      <c r="E29" s="22"/>
    </row>
    <row r="30" spans="1:5">
      <c r="A30" s="31" t="s">
        <v>36</v>
      </c>
      <c r="B30" s="398"/>
      <c r="C30" s="194">
        <v>0.47181572643925018</v>
      </c>
      <c r="D30" s="481"/>
      <c r="E30" s="22"/>
    </row>
    <row r="31" spans="1:5">
      <c r="A31" s="31" t="s">
        <v>37</v>
      </c>
      <c r="B31" s="399"/>
      <c r="C31" s="196">
        <v>3.91</v>
      </c>
      <c r="D31" s="481"/>
      <c r="E31" s="22"/>
    </row>
    <row r="32" spans="1:5">
      <c r="A32" s="31" t="s">
        <v>38</v>
      </c>
      <c r="B32" s="400"/>
      <c r="C32" s="199">
        <v>2.08</v>
      </c>
      <c r="D32" s="481"/>
      <c r="E32" s="22"/>
    </row>
    <row r="33" spans="1:5">
      <c r="A33" s="31" t="s">
        <v>39</v>
      </c>
      <c r="B33" s="401"/>
      <c r="C33" s="202">
        <v>35.450000000000003</v>
      </c>
      <c r="D33" s="481"/>
      <c r="E33" s="22"/>
    </row>
    <row r="34" spans="1:5">
      <c r="A34" s="31" t="s">
        <v>40</v>
      </c>
      <c r="B34" s="398"/>
      <c r="C34" s="194">
        <v>1.05</v>
      </c>
      <c r="D34" s="481"/>
      <c r="E34" s="22"/>
    </row>
    <row r="35" spans="1:5">
      <c r="A35" s="31" t="s">
        <v>41</v>
      </c>
      <c r="B35" s="401"/>
      <c r="C35" s="202">
        <v>24.85</v>
      </c>
      <c r="D35" s="481"/>
      <c r="E35" s="22"/>
    </row>
    <row r="36" spans="1:5">
      <c r="A36" s="31" t="s">
        <v>42</v>
      </c>
      <c r="B36" s="398"/>
      <c r="C36" s="194">
        <v>0.75</v>
      </c>
      <c r="D36" s="481"/>
      <c r="E36" s="22"/>
    </row>
    <row r="37" spans="1:5" ht="13.5" thickBot="1">
      <c r="A37" s="31" t="s">
        <v>43</v>
      </c>
      <c r="B37" s="399"/>
      <c r="C37" s="306">
        <v>55.33</v>
      </c>
      <c r="D37" s="481"/>
      <c r="E37" s="22"/>
    </row>
    <row r="38" spans="1:5" ht="13.5" thickBot="1">
      <c r="A38" s="33" t="s">
        <v>44</v>
      </c>
      <c r="B38" s="106">
        <f t="shared" ref="B38:C38" si="2">SUM(B30:B37)</f>
        <v>0</v>
      </c>
      <c r="C38" s="80">
        <f t="shared" si="2"/>
        <v>123.89181572643925</v>
      </c>
      <c r="D38" s="481"/>
      <c r="E38" s="22"/>
    </row>
    <row r="39" spans="1:5" ht="13.5" thickBot="1">
      <c r="A39" s="31" t="s">
        <v>87</v>
      </c>
      <c r="B39" s="379"/>
      <c r="C39" s="44"/>
      <c r="D39" s="481"/>
      <c r="E39" s="22"/>
    </row>
    <row r="40" spans="1:5" ht="13.5" thickBot="1">
      <c r="A40" s="63" t="s">
        <v>15</v>
      </c>
      <c r="B40" s="106">
        <f t="shared" ref="B40:C40" si="3">B27+B38+B39</f>
        <v>0</v>
      </c>
      <c r="C40" s="48">
        <f t="shared" si="3"/>
        <v>397.65185039310586</v>
      </c>
      <c r="D40" s="481"/>
      <c r="E40" s="22"/>
    </row>
    <row r="41" spans="1:5" ht="13.5" thickBot="1">
      <c r="A41" s="24"/>
      <c r="B41" s="150"/>
      <c r="C41" s="4"/>
      <c r="D41" s="481"/>
      <c r="E41" s="22"/>
    </row>
    <row r="42" spans="1:5">
      <c r="A42" s="67" t="s">
        <v>169</v>
      </c>
      <c r="B42" s="147"/>
      <c r="C42" s="57"/>
      <c r="D42" s="481"/>
      <c r="E42" s="22"/>
    </row>
    <row r="43" spans="1:5">
      <c r="A43" s="239" t="s">
        <v>83</v>
      </c>
      <c r="B43" s="176">
        <f t="shared" ref="B43:C43" si="4">B9-B27</f>
        <v>0</v>
      </c>
      <c r="C43" s="173">
        <f t="shared" si="4"/>
        <v>12.9599653333334</v>
      </c>
      <c r="D43" s="481"/>
      <c r="E43" s="22"/>
    </row>
    <row r="44" spans="1:5" ht="13.5" thickBot="1">
      <c r="A44" s="240" t="s">
        <v>84</v>
      </c>
      <c r="B44" s="177">
        <f t="shared" ref="B44:C44" si="5">B9-B40</f>
        <v>0</v>
      </c>
      <c r="C44" s="233">
        <f t="shared" si="5"/>
        <v>-110.93185039310583</v>
      </c>
      <c r="D44" s="481"/>
      <c r="E44" s="22"/>
    </row>
    <row r="45" spans="1:5" ht="13.5" thickBot="1">
      <c r="A45" s="37"/>
      <c r="B45" s="178"/>
      <c r="C45" s="181"/>
      <c r="D45" s="481"/>
      <c r="E45" s="22"/>
    </row>
    <row r="46" spans="1:5">
      <c r="A46" s="74" t="s">
        <v>170</v>
      </c>
      <c r="B46" s="147"/>
      <c r="C46" s="57"/>
      <c r="D46" s="481"/>
      <c r="E46" s="22"/>
    </row>
    <row r="47" spans="1:5">
      <c r="A47" s="31" t="s">
        <v>45</v>
      </c>
      <c r="B47" s="440">
        <f>IFERROR(ROUND((B27)/B8,2),0)</f>
        <v>0</v>
      </c>
      <c r="C47" s="265">
        <f t="shared" ref="C47" si="6">ROUND((C27)/C8,2)</f>
        <v>1711</v>
      </c>
      <c r="D47" s="481"/>
      <c r="E47" s="22"/>
    </row>
    <row r="48" spans="1:5" ht="13.5" thickBot="1">
      <c r="A48" s="170" t="s">
        <v>46</v>
      </c>
      <c r="B48" s="441">
        <f>IFERROR(ROUND(B40/B8,2),0)</f>
        <v>0</v>
      </c>
      <c r="C48" s="266">
        <f t="shared" ref="C48" si="7">ROUND(C40/C8,2)</f>
        <v>2485.3200000000002</v>
      </c>
      <c r="D48" s="481"/>
      <c r="E48" s="22"/>
    </row>
    <row r="49" spans="1:5" ht="13.5" thickBot="1">
      <c r="A49" s="37"/>
      <c r="B49" s="179"/>
      <c r="C49" s="184"/>
      <c r="D49" s="481"/>
      <c r="E49" s="22"/>
    </row>
    <row r="50" spans="1:5">
      <c r="A50" s="74" t="s">
        <v>172</v>
      </c>
      <c r="B50" s="147"/>
      <c r="C50" s="57"/>
      <c r="D50" s="481"/>
      <c r="E50" s="22"/>
    </row>
    <row r="51" spans="1:5">
      <c r="A51" s="31" t="s">
        <v>45</v>
      </c>
      <c r="B51" s="173">
        <f>IFERROR(ROUND((B27)/B7,2),0)</f>
        <v>0</v>
      </c>
      <c r="C51" s="173">
        <f t="shared" ref="C51" si="8">ROUND((C27)/C7,2)</f>
        <v>0.15</v>
      </c>
      <c r="D51" s="481"/>
      <c r="E51" s="22"/>
    </row>
    <row r="52" spans="1:5" ht="13.5" thickBot="1">
      <c r="A52" s="170" t="s">
        <v>46</v>
      </c>
      <c r="B52" s="233">
        <f>IFERROR(ROUND(B40/B7,2),0)</f>
        <v>0</v>
      </c>
      <c r="C52" s="233">
        <f t="shared" ref="C52" si="9">ROUND(C40/C7,2)</f>
        <v>0.22</v>
      </c>
      <c r="D52" s="481"/>
      <c r="E52" s="22"/>
    </row>
    <row r="53" spans="1:5" ht="16.5" thickBot="1">
      <c r="A53" s="251"/>
      <c r="B53" s="435"/>
      <c r="C53" s="152"/>
      <c r="D53" s="481"/>
    </row>
    <row r="54" spans="1:5">
      <c r="A54" s="67" t="s">
        <v>167</v>
      </c>
      <c r="B54" s="433"/>
      <c r="C54" s="180"/>
      <c r="D54" s="481"/>
    </row>
    <row r="55" spans="1:5">
      <c r="A55" s="239" t="s">
        <v>171</v>
      </c>
      <c r="B55" s="178"/>
      <c r="C55" s="172">
        <v>1254</v>
      </c>
      <c r="D55" s="481"/>
    </row>
    <row r="56" spans="1:5">
      <c r="A56" s="239" t="s">
        <v>47</v>
      </c>
      <c r="B56" s="178"/>
      <c r="C56" s="152">
        <f t="shared" ref="C56" si="10">(C$55*C$8)-C$27</f>
        <v>-73.120034666666612</v>
      </c>
      <c r="D56" s="481"/>
    </row>
    <row r="57" spans="1:5" ht="13.5" thickBot="1">
      <c r="A57" s="240" t="s">
        <v>48</v>
      </c>
      <c r="B57" s="432"/>
      <c r="C57" s="238">
        <f t="shared" ref="C57" si="11">(C$55*C$8)-C40</f>
        <v>-197.01185039310585</v>
      </c>
      <c r="D57" s="483"/>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AkJo50QPxNXtadGG/3z6tfN78XIxeDqXugyzzYMjCmlt2Px4VmnQH1t02CaXaaXL5/xXd0/PW6bQa/ErfVU3Gw==" saltValue="VEHaKYZueOOuofpEbh+9Vw==" spinCount="100000" sheet="1" objects="1" scenarios="1" selectLockedCells="1"/>
  <mergeCells count="3">
    <mergeCell ref="D3:D57"/>
    <mergeCell ref="B2:C2"/>
    <mergeCell ref="B3:C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4.7109375" style="8" customWidth="1"/>
    <col min="4" max="4" width="50.140625" style="8" customWidth="1"/>
    <col min="5" max="16384" width="9.140625" style="8"/>
  </cols>
  <sheetData>
    <row r="1" spans="1:5" ht="15.75">
      <c r="A1" s="273" t="s">
        <v>201</v>
      </c>
      <c r="B1" s="6"/>
      <c r="C1" s="6"/>
      <c r="D1" s="7"/>
    </row>
    <row r="2" spans="1:5" ht="13.5" thickBot="1">
      <c r="A2" s="9"/>
      <c r="B2" s="459" t="s">
        <v>19</v>
      </c>
      <c r="C2" s="459"/>
      <c r="D2" s="11" t="s">
        <v>20</v>
      </c>
    </row>
    <row r="3" spans="1:5" ht="13.5" customHeight="1" thickBot="1">
      <c r="A3" s="164" t="s">
        <v>3</v>
      </c>
      <c r="B3" s="484" t="s">
        <v>208</v>
      </c>
      <c r="C3" s="485"/>
      <c r="D3" s="486" t="s">
        <v>192</v>
      </c>
    </row>
    <row r="4" spans="1:5" ht="12.75" customHeight="1">
      <c r="A4" s="161"/>
      <c r="B4" s="375" t="s">
        <v>21</v>
      </c>
      <c r="C4" s="267"/>
      <c r="D4" s="487"/>
    </row>
    <row r="5" spans="1:5" ht="13.5" thickBot="1">
      <c r="A5" s="146" t="s">
        <v>22</v>
      </c>
      <c r="B5" s="403" t="s">
        <v>4</v>
      </c>
      <c r="C5" s="17" t="s">
        <v>4</v>
      </c>
      <c r="D5" s="487"/>
    </row>
    <row r="6" spans="1:5">
      <c r="A6" s="74" t="s">
        <v>0</v>
      </c>
      <c r="B6" s="377"/>
      <c r="C6" s="58"/>
      <c r="D6" s="487"/>
    </row>
    <row r="7" spans="1:5" ht="15.75" customHeight="1">
      <c r="A7" s="31" t="s">
        <v>134</v>
      </c>
      <c r="B7" s="378"/>
      <c r="C7" s="309">
        <v>2531.1999999999998</v>
      </c>
      <c r="D7" s="487"/>
      <c r="E7" s="22"/>
    </row>
    <row r="8" spans="1:5" ht="13.5" thickBot="1">
      <c r="A8" s="31" t="s">
        <v>163</v>
      </c>
      <c r="B8" s="379"/>
      <c r="C8" s="45">
        <v>0.23</v>
      </c>
      <c r="D8" s="487"/>
      <c r="E8" s="22"/>
    </row>
    <row r="9" spans="1:5" ht="13.5" thickBot="1">
      <c r="A9" s="33" t="s">
        <v>164</v>
      </c>
      <c r="B9" s="148">
        <f t="shared" ref="B9:C9" si="0">ROUND((B8*B7),2)</f>
        <v>0</v>
      </c>
      <c r="C9" s="169">
        <f t="shared" si="0"/>
        <v>582.17999999999995</v>
      </c>
      <c r="D9" s="487"/>
      <c r="E9" s="22"/>
    </row>
    <row r="10" spans="1:5">
      <c r="A10" s="31"/>
      <c r="B10" s="378"/>
      <c r="C10" s="77"/>
      <c r="D10" s="487"/>
      <c r="E10" s="22"/>
    </row>
    <row r="11" spans="1:5">
      <c r="A11" s="37" t="s">
        <v>174</v>
      </c>
      <c r="B11" s="378"/>
      <c r="C11" s="54"/>
      <c r="D11" s="487"/>
      <c r="E11" s="22"/>
    </row>
    <row r="12" spans="1:5">
      <c r="A12" s="37" t="s">
        <v>173</v>
      </c>
      <c r="B12" s="394"/>
      <c r="C12" s="99"/>
      <c r="D12" s="487"/>
      <c r="E12" s="22"/>
    </row>
    <row r="13" spans="1:5">
      <c r="A13" s="31" t="s">
        <v>23</v>
      </c>
      <c r="B13" s="396"/>
      <c r="C13" s="101">
        <v>62.35</v>
      </c>
      <c r="D13" s="487"/>
      <c r="E13" s="22"/>
    </row>
    <row r="14" spans="1:5">
      <c r="A14" s="31" t="s">
        <v>24</v>
      </c>
      <c r="B14" s="396"/>
      <c r="C14" s="101">
        <v>13.81</v>
      </c>
      <c r="D14" s="487"/>
      <c r="E14" s="22"/>
    </row>
    <row r="15" spans="1:5">
      <c r="A15" s="31" t="s">
        <v>25</v>
      </c>
      <c r="B15" s="396"/>
      <c r="C15" s="101">
        <v>4.0199999999999996</v>
      </c>
      <c r="D15" s="487"/>
      <c r="E15" s="22"/>
    </row>
    <row r="16" spans="1:5">
      <c r="A16" s="31" t="s">
        <v>85</v>
      </c>
      <c r="B16" s="396"/>
      <c r="C16" s="101">
        <v>18.079999999999998</v>
      </c>
      <c r="D16" s="487"/>
      <c r="E16" s="22"/>
    </row>
    <row r="17" spans="1:5">
      <c r="A17" s="31" t="s">
        <v>26</v>
      </c>
      <c r="B17" s="395"/>
      <c r="C17" s="102">
        <v>0</v>
      </c>
      <c r="D17" s="487"/>
      <c r="E17" s="22"/>
    </row>
    <row r="18" spans="1:5">
      <c r="A18" s="31" t="s">
        <v>89</v>
      </c>
      <c r="B18" s="396"/>
      <c r="C18" s="101">
        <v>93.85</v>
      </c>
      <c r="D18" s="487"/>
      <c r="E18" s="22"/>
    </row>
    <row r="19" spans="1:5">
      <c r="A19" s="31" t="s">
        <v>27</v>
      </c>
      <c r="B19" s="396"/>
      <c r="C19" s="101">
        <v>5.45</v>
      </c>
      <c r="D19" s="487"/>
      <c r="E19" s="22"/>
    </row>
    <row r="20" spans="1:5">
      <c r="A20" s="31" t="s">
        <v>28</v>
      </c>
      <c r="B20" s="396"/>
      <c r="C20" s="101">
        <v>37.520000000000003</v>
      </c>
      <c r="D20" s="487"/>
      <c r="E20" s="22"/>
    </row>
    <row r="21" spans="1:5">
      <c r="A21" s="31" t="s">
        <v>29</v>
      </c>
      <c r="B21" s="395"/>
      <c r="C21" s="102">
        <v>19.93</v>
      </c>
      <c r="D21" s="487"/>
      <c r="E21" s="22"/>
    </row>
    <row r="22" spans="1:5">
      <c r="A22" s="31" t="s">
        <v>30</v>
      </c>
      <c r="B22" s="396"/>
      <c r="C22" s="101">
        <v>8.57</v>
      </c>
      <c r="D22" s="487"/>
      <c r="E22" s="22"/>
    </row>
    <row r="23" spans="1:5">
      <c r="A23" s="31" t="s">
        <v>31</v>
      </c>
      <c r="B23" s="396"/>
      <c r="C23" s="101">
        <v>16.5</v>
      </c>
      <c r="D23" s="487"/>
      <c r="E23" s="22"/>
    </row>
    <row r="24" spans="1:5">
      <c r="A24" s="31" t="s">
        <v>32</v>
      </c>
      <c r="B24" s="397"/>
      <c r="C24" s="103">
        <v>16.61</v>
      </c>
      <c r="D24" s="487"/>
      <c r="E24" s="22"/>
    </row>
    <row r="25" spans="1:5">
      <c r="A25" s="31" t="s">
        <v>33</v>
      </c>
      <c r="B25" s="395"/>
      <c r="C25" s="102">
        <v>3.13</v>
      </c>
      <c r="D25" s="487"/>
      <c r="E25" s="22"/>
    </row>
    <row r="26" spans="1:5" ht="13.5" thickBot="1">
      <c r="A26" s="31" t="s">
        <v>34</v>
      </c>
      <c r="B26" s="396"/>
      <c r="C26" s="104">
        <f t="shared" ref="C26" si="1">SUM(C13:C25)*3.43%*(8/12)</f>
        <v>6.8558840000000005</v>
      </c>
      <c r="D26" s="487"/>
      <c r="E26" s="22"/>
    </row>
    <row r="27" spans="1:5" ht="13.5" thickBot="1">
      <c r="A27" s="33" t="s">
        <v>35</v>
      </c>
      <c r="B27" s="48">
        <f t="shared" ref="B27:C27" si="2">SUM(B13:B26)</f>
        <v>0</v>
      </c>
      <c r="C27" s="150">
        <f t="shared" si="2"/>
        <v>306.675884</v>
      </c>
      <c r="D27" s="487"/>
      <c r="E27" s="22"/>
    </row>
    <row r="28" spans="1:5">
      <c r="A28" s="31"/>
      <c r="B28" s="394"/>
      <c r="C28" s="147"/>
      <c r="D28" s="487"/>
      <c r="E28" s="22"/>
    </row>
    <row r="29" spans="1:5">
      <c r="A29" s="37" t="s">
        <v>1</v>
      </c>
      <c r="B29" s="394"/>
      <c r="C29" s="99"/>
      <c r="D29" s="487"/>
      <c r="E29" s="22"/>
    </row>
    <row r="30" spans="1:5">
      <c r="A30" s="31" t="s">
        <v>36</v>
      </c>
      <c r="B30" s="398"/>
      <c r="C30" s="281">
        <v>0.47181572643925018</v>
      </c>
      <c r="D30" s="487"/>
      <c r="E30" s="22"/>
    </row>
    <row r="31" spans="1:5">
      <c r="A31" s="31" t="s">
        <v>37</v>
      </c>
      <c r="B31" s="399"/>
      <c r="C31" s="282">
        <v>3.91</v>
      </c>
      <c r="D31" s="487"/>
      <c r="E31" s="22"/>
    </row>
    <row r="32" spans="1:5">
      <c r="A32" s="31" t="s">
        <v>38</v>
      </c>
      <c r="B32" s="400"/>
      <c r="C32" s="283">
        <v>2.08</v>
      </c>
      <c r="D32" s="487"/>
      <c r="E32" s="22"/>
    </row>
    <row r="33" spans="1:5">
      <c r="A33" s="31" t="s">
        <v>39</v>
      </c>
      <c r="B33" s="401"/>
      <c r="C33" s="284">
        <v>35.450000000000003</v>
      </c>
      <c r="D33" s="487"/>
      <c r="E33" s="22"/>
    </row>
    <row r="34" spans="1:5">
      <c r="A34" s="31" t="s">
        <v>40</v>
      </c>
      <c r="B34" s="398"/>
      <c r="C34" s="281">
        <v>1.05</v>
      </c>
      <c r="D34" s="487"/>
      <c r="E34" s="22"/>
    </row>
    <row r="35" spans="1:5">
      <c r="A35" s="31" t="s">
        <v>41</v>
      </c>
      <c r="B35" s="401"/>
      <c r="C35" s="284">
        <v>24.85</v>
      </c>
      <c r="D35" s="487"/>
      <c r="E35" s="22"/>
    </row>
    <row r="36" spans="1:5">
      <c r="A36" s="31" t="s">
        <v>42</v>
      </c>
      <c r="B36" s="398"/>
      <c r="C36" s="281">
        <v>0.75</v>
      </c>
      <c r="D36" s="487"/>
      <c r="E36" s="22"/>
    </row>
    <row r="37" spans="1:5" ht="13.5" thickBot="1">
      <c r="A37" s="31" t="s">
        <v>43</v>
      </c>
      <c r="B37" s="399"/>
      <c r="C37" s="285">
        <v>55.33</v>
      </c>
      <c r="D37" s="487"/>
      <c r="E37" s="22"/>
    </row>
    <row r="38" spans="1:5" ht="13.5" thickBot="1">
      <c r="A38" s="33" t="s">
        <v>44</v>
      </c>
      <c r="B38" s="106">
        <f t="shared" ref="B38:C38" si="3">SUM(B30:B37)</f>
        <v>0</v>
      </c>
      <c r="C38" s="81">
        <f t="shared" si="3"/>
        <v>123.89181572643925</v>
      </c>
      <c r="D38" s="487"/>
      <c r="E38" s="22"/>
    </row>
    <row r="39" spans="1:5" ht="13.5" thickBot="1">
      <c r="A39" s="31" t="s">
        <v>87</v>
      </c>
      <c r="B39" s="379"/>
      <c r="C39" s="45"/>
      <c r="D39" s="487"/>
      <c r="E39" s="22"/>
    </row>
    <row r="40" spans="1:5" ht="13.5" thickBot="1">
      <c r="A40" s="63" t="s">
        <v>15</v>
      </c>
      <c r="B40" s="106">
        <f t="shared" ref="B40:C40" si="4">B27+B38+B39</f>
        <v>0</v>
      </c>
      <c r="C40" s="35">
        <f t="shared" si="4"/>
        <v>430.56769972643923</v>
      </c>
      <c r="D40" s="487"/>
      <c r="E40" s="22"/>
    </row>
    <row r="41" spans="1:5" ht="13.5" thickBot="1">
      <c r="A41" s="64"/>
      <c r="B41" s="150"/>
      <c r="C41" s="66"/>
      <c r="D41" s="487"/>
      <c r="E41" s="22"/>
    </row>
    <row r="42" spans="1:5">
      <c r="A42" s="67" t="s">
        <v>169</v>
      </c>
      <c r="B42" s="147"/>
      <c r="C42" s="58"/>
      <c r="D42" s="487"/>
      <c r="E42" s="22"/>
    </row>
    <row r="43" spans="1:5">
      <c r="A43" s="239" t="s">
        <v>83</v>
      </c>
      <c r="B43" s="176">
        <f t="shared" ref="B43:C43" si="5">B9-B27</f>
        <v>0</v>
      </c>
      <c r="C43" s="174">
        <f t="shared" si="5"/>
        <v>275.50411599999995</v>
      </c>
      <c r="D43" s="487"/>
      <c r="E43" s="22"/>
    </row>
    <row r="44" spans="1:5" ht="13.5" thickBot="1">
      <c r="A44" s="240" t="s">
        <v>84</v>
      </c>
      <c r="B44" s="177">
        <f t="shared" ref="B44:C44" si="6">B9-B40</f>
        <v>0</v>
      </c>
      <c r="C44" s="234">
        <f t="shared" si="6"/>
        <v>151.61230027356072</v>
      </c>
      <c r="D44" s="487"/>
      <c r="E44" s="22"/>
    </row>
    <row r="45" spans="1:5" ht="13.5" thickBot="1">
      <c r="A45" s="37"/>
      <c r="B45" s="178"/>
      <c r="C45" s="152"/>
      <c r="D45" s="487"/>
      <c r="E45" s="22"/>
    </row>
    <row r="46" spans="1:5">
      <c r="A46" s="74" t="s">
        <v>170</v>
      </c>
      <c r="B46" s="147"/>
      <c r="C46" s="58"/>
      <c r="D46" s="487"/>
      <c r="E46" s="22"/>
    </row>
    <row r="47" spans="1:5">
      <c r="A47" s="95" t="s">
        <v>45</v>
      </c>
      <c r="B47" s="442">
        <f>IFERROR(ROUND((B27)/B8,2),0)</f>
        <v>0</v>
      </c>
      <c r="C47" s="172">
        <f t="shared" ref="C47" si="7">ROUND((C27)/C8,2)</f>
        <v>1333.37</v>
      </c>
      <c r="D47" s="487"/>
      <c r="E47" s="22"/>
    </row>
    <row r="48" spans="1:5" ht="13.5" thickBot="1">
      <c r="A48" s="302" t="s">
        <v>46</v>
      </c>
      <c r="B48" s="443">
        <f>IFERROR(ROUND(B40/B8,2),0)</f>
        <v>0</v>
      </c>
      <c r="C48" s="268">
        <f t="shared" ref="C48" si="8">ROUND(C40/C8,2)</f>
        <v>1872.03</v>
      </c>
      <c r="D48" s="487"/>
      <c r="E48" s="22"/>
    </row>
    <row r="49" spans="1:5" ht="13.5" thickBot="1">
      <c r="A49" s="96"/>
      <c r="B49" s="179"/>
      <c r="C49" s="269"/>
      <c r="D49" s="487"/>
      <c r="E49" s="22"/>
    </row>
    <row r="50" spans="1:5">
      <c r="A50" s="301" t="s">
        <v>172</v>
      </c>
      <c r="B50" s="147"/>
      <c r="C50" s="58"/>
      <c r="D50" s="487"/>
      <c r="E50" s="22"/>
    </row>
    <row r="51" spans="1:5">
      <c r="A51" s="95" t="s">
        <v>45</v>
      </c>
      <c r="B51" s="176">
        <f>IFERROR(ROUND((B27)/B7,2),0)</f>
        <v>0</v>
      </c>
      <c r="C51" s="174">
        <f t="shared" ref="C51" si="9">ROUND((C27)/C7,2)</f>
        <v>0.12</v>
      </c>
      <c r="D51" s="487"/>
      <c r="E51" s="22"/>
    </row>
    <row r="52" spans="1:5" ht="13.5" thickBot="1">
      <c r="A52" s="302" t="s">
        <v>46</v>
      </c>
      <c r="B52" s="177">
        <f>IFERROR(ROUND(B40/B7,2),0)</f>
        <v>0</v>
      </c>
      <c r="C52" s="234">
        <f t="shared" ref="C52" si="10">ROUND(C40/C7,2)</f>
        <v>0.17</v>
      </c>
      <c r="D52" s="487"/>
      <c r="E52" s="22"/>
    </row>
    <row r="53" spans="1:5" ht="16.5" thickBot="1">
      <c r="A53" s="251"/>
      <c r="B53" s="432"/>
      <c r="C53" s="152"/>
      <c r="D53" s="487"/>
    </row>
    <row r="54" spans="1:5">
      <c r="A54" s="67" t="s">
        <v>167</v>
      </c>
      <c r="B54" s="433"/>
      <c r="C54" s="180"/>
      <c r="D54" s="487"/>
    </row>
    <row r="55" spans="1:5">
      <c r="A55" s="239" t="s">
        <v>171</v>
      </c>
      <c r="B55" s="178"/>
      <c r="C55" s="172">
        <v>1590</v>
      </c>
      <c r="D55" s="487"/>
    </row>
    <row r="56" spans="1:5">
      <c r="A56" s="239" t="s">
        <v>47</v>
      </c>
      <c r="B56" s="178"/>
      <c r="C56" s="152">
        <f t="shared" ref="C56" si="11">(C$55*C$8)-C$27</f>
        <v>59.024115999999992</v>
      </c>
      <c r="D56" s="487"/>
    </row>
    <row r="57" spans="1:5" ht="13.5" thickBot="1">
      <c r="A57" s="240" t="s">
        <v>48</v>
      </c>
      <c r="B57" s="432"/>
      <c r="C57" s="238">
        <f t="shared" ref="C57" si="12">(C$55*C$8)-C40</f>
        <v>-64.867699726439241</v>
      </c>
      <c r="D57" s="308"/>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dGDguzKKgWrT0xokxtGW+Dmjt3fb7HbkZeH4wqeKQBo31cUyygzMGf1IAo2gXZy/nbiB1jlVg3NG5cvXfalh8A==" saltValue="OiRWJ1u6hqv89AS7GVyrtw==" spinCount="100000" sheet="1" objects="1" scenarios="1" selectLockedCells="1"/>
  <mergeCells count="3">
    <mergeCell ref="D3:D56"/>
    <mergeCell ref="B3:C3"/>
    <mergeCell ref="B2:C2"/>
  </mergeCell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4" activePane="bottomLeft" state="frozen"/>
      <selection pane="bottomLeft" activeCell="B39" sqref="B39"/>
    </sheetView>
  </sheetViews>
  <sheetFormatPr defaultColWidth="9.140625" defaultRowHeight="12.75"/>
  <cols>
    <col min="1" max="1" width="55.7109375" style="8" customWidth="1"/>
    <col min="2" max="3" width="13.85546875" style="8" bestFit="1" customWidth="1"/>
    <col min="4" max="4" width="50.140625" style="8" customWidth="1"/>
    <col min="5" max="16384" width="9.140625" style="8"/>
  </cols>
  <sheetData>
    <row r="1" spans="1:5" ht="15.75">
      <c r="A1" s="273" t="s">
        <v>202</v>
      </c>
      <c r="B1" s="6"/>
      <c r="C1" s="6"/>
      <c r="D1" s="7"/>
    </row>
    <row r="2" spans="1:5" ht="13.5" thickBot="1">
      <c r="A2" s="9"/>
      <c r="B2" s="459" t="s">
        <v>19</v>
      </c>
      <c r="C2" s="459"/>
      <c r="D2" s="11" t="s">
        <v>20</v>
      </c>
    </row>
    <row r="3" spans="1:5" ht="13.5" customHeight="1" thickBot="1">
      <c r="A3" s="164" t="s">
        <v>3</v>
      </c>
      <c r="B3" s="456" t="s">
        <v>207</v>
      </c>
      <c r="C3" s="458"/>
      <c r="D3" s="478" t="s">
        <v>193</v>
      </c>
    </row>
    <row r="4" spans="1:5" ht="16.5" thickBot="1">
      <c r="A4" s="165"/>
      <c r="B4" s="408" t="s">
        <v>21</v>
      </c>
      <c r="C4" s="286"/>
      <c r="D4" s="479"/>
    </row>
    <row r="5" spans="1:5" ht="13.5" thickBot="1">
      <c r="A5" s="168" t="s">
        <v>22</v>
      </c>
      <c r="B5" s="403" t="s">
        <v>4</v>
      </c>
      <c r="C5" s="17" t="s">
        <v>4</v>
      </c>
      <c r="D5" s="479"/>
    </row>
    <row r="6" spans="1:5">
      <c r="A6" s="74" t="s">
        <v>0</v>
      </c>
      <c r="B6" s="377"/>
      <c r="C6" s="59"/>
      <c r="D6" s="479"/>
    </row>
    <row r="7" spans="1:5">
      <c r="A7" s="31" t="s">
        <v>134</v>
      </c>
      <c r="B7" s="378"/>
      <c r="C7" s="280">
        <v>2307.1999999999998</v>
      </c>
      <c r="D7" s="479"/>
      <c r="E7" s="22"/>
    </row>
    <row r="8" spans="1:5" ht="13.5" thickBot="1">
      <c r="A8" s="31" t="s">
        <v>163</v>
      </c>
      <c r="B8" s="379"/>
      <c r="C8" s="46">
        <v>0.16</v>
      </c>
      <c r="D8" s="479"/>
      <c r="E8" s="22"/>
    </row>
    <row r="9" spans="1:5" ht="13.5" thickBot="1">
      <c r="A9" s="33" t="s">
        <v>164</v>
      </c>
      <c r="B9" s="148">
        <f t="shared" ref="B9:C9" si="0">ROUND((B8*B7),2)</f>
        <v>0</v>
      </c>
      <c r="C9" s="55">
        <f t="shared" si="0"/>
        <v>369.15</v>
      </c>
      <c r="D9" s="479"/>
      <c r="E9" s="22"/>
    </row>
    <row r="10" spans="1:5">
      <c r="A10" s="31"/>
      <c r="B10" s="378"/>
      <c r="C10" s="77"/>
      <c r="D10" s="479"/>
      <c r="E10" s="22"/>
    </row>
    <row r="11" spans="1:5">
      <c r="A11" s="37" t="s">
        <v>174</v>
      </c>
      <c r="B11" s="378"/>
      <c r="C11" s="54"/>
      <c r="D11" s="479"/>
      <c r="E11" s="22"/>
    </row>
    <row r="12" spans="1:5">
      <c r="A12" s="37" t="s">
        <v>173</v>
      </c>
      <c r="B12" s="394"/>
      <c r="C12" s="99"/>
      <c r="D12" s="479"/>
      <c r="E12" s="22"/>
    </row>
    <row r="13" spans="1:5">
      <c r="A13" s="31" t="s">
        <v>23</v>
      </c>
      <c r="B13" s="396"/>
      <c r="C13" s="101">
        <v>40.33</v>
      </c>
      <c r="D13" s="479"/>
      <c r="E13" s="22"/>
    </row>
    <row r="14" spans="1:5">
      <c r="A14" s="31" t="s">
        <v>24</v>
      </c>
      <c r="B14" s="396"/>
      <c r="C14" s="101">
        <v>13.81</v>
      </c>
      <c r="D14" s="479"/>
      <c r="E14" s="22"/>
    </row>
    <row r="15" spans="1:5">
      <c r="A15" s="31" t="s">
        <v>25</v>
      </c>
      <c r="B15" s="396"/>
      <c r="C15" s="101">
        <v>4.0199999999999996</v>
      </c>
      <c r="D15" s="479"/>
      <c r="E15" s="22"/>
    </row>
    <row r="16" spans="1:5">
      <c r="A16" s="31" t="s">
        <v>85</v>
      </c>
      <c r="B16" s="396"/>
      <c r="C16" s="101">
        <v>15.82</v>
      </c>
      <c r="D16" s="479"/>
      <c r="E16" s="22"/>
    </row>
    <row r="17" spans="1:5">
      <c r="A17" s="31" t="s">
        <v>26</v>
      </c>
      <c r="B17" s="395"/>
      <c r="C17" s="102">
        <v>0</v>
      </c>
      <c r="D17" s="479"/>
      <c r="E17" s="22"/>
    </row>
    <row r="18" spans="1:5">
      <c r="A18" s="31" t="s">
        <v>89</v>
      </c>
      <c r="B18" s="396"/>
      <c r="C18" s="101">
        <v>93.85</v>
      </c>
      <c r="D18" s="479"/>
      <c r="E18" s="22"/>
    </row>
    <row r="19" spans="1:5">
      <c r="A19" s="31" t="s">
        <v>27</v>
      </c>
      <c r="B19" s="396"/>
      <c r="C19" s="101">
        <v>5.45</v>
      </c>
      <c r="D19" s="479"/>
      <c r="E19" s="22"/>
    </row>
    <row r="20" spans="1:5">
      <c r="A20" s="31" t="s">
        <v>28</v>
      </c>
      <c r="B20" s="396"/>
      <c r="C20" s="101">
        <v>37.520000000000003</v>
      </c>
      <c r="D20" s="479"/>
      <c r="E20" s="22"/>
    </row>
    <row r="21" spans="1:5">
      <c r="A21" s="31" t="s">
        <v>29</v>
      </c>
      <c r="B21" s="395"/>
      <c r="C21" s="102">
        <v>19.93</v>
      </c>
      <c r="D21" s="479"/>
      <c r="E21" s="22"/>
    </row>
    <row r="22" spans="1:5">
      <c r="A22" s="31" t="s">
        <v>30</v>
      </c>
      <c r="B22" s="396"/>
      <c r="C22" s="101">
        <v>8.57</v>
      </c>
      <c r="D22" s="479"/>
      <c r="E22" s="22"/>
    </row>
    <row r="23" spans="1:5">
      <c r="A23" s="31" t="s">
        <v>31</v>
      </c>
      <c r="B23" s="396"/>
      <c r="C23" s="101">
        <v>16.5</v>
      </c>
      <c r="D23" s="479"/>
      <c r="E23" s="22"/>
    </row>
    <row r="24" spans="1:5">
      <c r="A24" s="31" t="s">
        <v>32</v>
      </c>
      <c r="B24" s="397"/>
      <c r="C24" s="103">
        <v>15.96</v>
      </c>
      <c r="D24" s="479"/>
      <c r="E24" s="22"/>
    </row>
    <row r="25" spans="1:5">
      <c r="A25" s="31" t="s">
        <v>33</v>
      </c>
      <c r="B25" s="395"/>
      <c r="C25" s="102">
        <v>3.13</v>
      </c>
      <c r="D25" s="479"/>
      <c r="E25" s="22"/>
    </row>
    <row r="26" spans="1:5" ht="13.5" thickBot="1">
      <c r="A26" s="31" t="s">
        <v>34</v>
      </c>
      <c r="B26" s="396"/>
      <c r="C26" s="104">
        <f t="shared" ref="C26" si="1">SUM(C13:C25)*3.43%*(8/12)</f>
        <v>6.2858179999999999</v>
      </c>
      <c r="D26" s="479"/>
      <c r="E26" s="22"/>
    </row>
    <row r="27" spans="1:5" ht="13.5" thickBot="1">
      <c r="A27" s="33" t="s">
        <v>35</v>
      </c>
      <c r="B27" s="48">
        <f t="shared" ref="B27" si="2">SUM(B13:B26)</f>
        <v>0</v>
      </c>
      <c r="C27" s="150">
        <f t="shared" ref="C27" si="3">SUM(C13:C26)</f>
        <v>281.17581799999999</v>
      </c>
      <c r="D27" s="479"/>
      <c r="E27" s="22"/>
    </row>
    <row r="28" spans="1:5">
      <c r="A28" s="31"/>
      <c r="B28" s="394"/>
      <c r="C28" s="147"/>
      <c r="D28" s="479"/>
      <c r="E28" s="22"/>
    </row>
    <row r="29" spans="1:5">
      <c r="A29" s="37" t="s">
        <v>1</v>
      </c>
      <c r="B29" s="394"/>
      <c r="C29" s="99"/>
      <c r="D29" s="479"/>
      <c r="E29" s="22"/>
    </row>
    <row r="30" spans="1:5">
      <c r="A30" s="31" t="s">
        <v>36</v>
      </c>
      <c r="B30" s="398"/>
      <c r="C30" s="281">
        <v>0.47181572643925018</v>
      </c>
      <c r="D30" s="479"/>
      <c r="E30" s="22"/>
    </row>
    <row r="31" spans="1:5">
      <c r="A31" s="31" t="s">
        <v>37</v>
      </c>
      <c r="B31" s="399"/>
      <c r="C31" s="282">
        <v>3.91</v>
      </c>
      <c r="D31" s="479"/>
      <c r="E31" s="22"/>
    </row>
    <row r="32" spans="1:5">
      <c r="A32" s="31" t="s">
        <v>38</v>
      </c>
      <c r="B32" s="400"/>
      <c r="C32" s="283">
        <v>2.08</v>
      </c>
      <c r="D32" s="479"/>
      <c r="E32" s="22"/>
    </row>
    <row r="33" spans="1:5">
      <c r="A33" s="31" t="s">
        <v>39</v>
      </c>
      <c r="B33" s="401"/>
      <c r="C33" s="284">
        <v>35.450000000000003</v>
      </c>
      <c r="D33" s="479"/>
      <c r="E33" s="22"/>
    </row>
    <row r="34" spans="1:5">
      <c r="A34" s="31" t="s">
        <v>40</v>
      </c>
      <c r="B34" s="398"/>
      <c r="C34" s="281">
        <v>1.05</v>
      </c>
      <c r="D34" s="479"/>
      <c r="E34" s="22"/>
    </row>
    <row r="35" spans="1:5">
      <c r="A35" s="31" t="s">
        <v>41</v>
      </c>
      <c r="B35" s="401"/>
      <c r="C35" s="284">
        <v>24.85</v>
      </c>
      <c r="D35" s="479"/>
      <c r="E35" s="22"/>
    </row>
    <row r="36" spans="1:5">
      <c r="A36" s="31" t="s">
        <v>42</v>
      </c>
      <c r="B36" s="398"/>
      <c r="C36" s="281">
        <v>0.75</v>
      </c>
      <c r="D36" s="479"/>
      <c r="E36" s="22"/>
    </row>
    <row r="37" spans="1:5" ht="13.5" thickBot="1">
      <c r="A37" s="31" t="s">
        <v>43</v>
      </c>
      <c r="B37" s="399"/>
      <c r="C37" s="285">
        <v>55.33</v>
      </c>
      <c r="D37" s="479"/>
      <c r="E37" s="22"/>
    </row>
    <row r="38" spans="1:5" ht="13.5" thickBot="1">
      <c r="A38" s="33" t="s">
        <v>44</v>
      </c>
      <c r="B38" s="48">
        <f t="shared" ref="B38:C38" si="4">SUM(B30:B37)</f>
        <v>0</v>
      </c>
      <c r="C38" s="105">
        <f t="shared" si="4"/>
        <v>123.89181572643925</v>
      </c>
      <c r="D38" s="479"/>
      <c r="E38" s="22"/>
    </row>
    <row r="39" spans="1:5" ht="13.5" thickBot="1">
      <c r="A39" s="31" t="s">
        <v>87</v>
      </c>
      <c r="B39" s="379"/>
      <c r="C39" s="45"/>
      <c r="D39" s="479"/>
      <c r="E39" s="22"/>
    </row>
    <row r="40" spans="1:5" ht="13.5" thickBot="1">
      <c r="A40" s="63" t="s">
        <v>15</v>
      </c>
      <c r="B40" s="106">
        <f t="shared" ref="B40:C40" si="5">B27+B38+B39</f>
        <v>0</v>
      </c>
      <c r="C40" s="36">
        <f t="shared" si="5"/>
        <v>405.06763372643923</v>
      </c>
      <c r="D40" s="479"/>
      <c r="E40" s="22"/>
    </row>
    <row r="41" spans="1:5" ht="13.5" thickBot="1">
      <c r="A41" s="24"/>
      <c r="B41" s="150"/>
      <c r="C41" s="3"/>
      <c r="D41" s="479"/>
      <c r="E41" s="22"/>
    </row>
    <row r="42" spans="1:5">
      <c r="A42" s="67" t="s">
        <v>169</v>
      </c>
      <c r="B42" s="147"/>
      <c r="C42" s="59"/>
      <c r="D42" s="479"/>
      <c r="E42" s="22"/>
    </row>
    <row r="43" spans="1:5">
      <c r="A43" s="239" t="s">
        <v>83</v>
      </c>
      <c r="B43" s="176">
        <f t="shared" ref="B43:C43" si="6">B9-B27</f>
        <v>0</v>
      </c>
      <c r="C43" s="175">
        <f t="shared" si="6"/>
        <v>87.974181999999985</v>
      </c>
      <c r="D43" s="479"/>
      <c r="E43" s="22"/>
    </row>
    <row r="44" spans="1:5" ht="13.5" thickBot="1">
      <c r="A44" s="240" t="s">
        <v>84</v>
      </c>
      <c r="B44" s="177">
        <f t="shared" ref="B44:C44" si="7">B9-B40</f>
        <v>0</v>
      </c>
      <c r="C44" s="235">
        <f t="shared" si="7"/>
        <v>-35.917633726439249</v>
      </c>
      <c r="D44" s="479"/>
      <c r="E44" s="22"/>
    </row>
    <row r="45" spans="1:5" ht="13.5" thickBot="1">
      <c r="A45" s="37"/>
      <c r="B45" s="178"/>
      <c r="C45" s="152"/>
      <c r="D45" s="479"/>
      <c r="E45" s="22"/>
    </row>
    <row r="46" spans="1:5">
      <c r="A46" s="74" t="s">
        <v>170</v>
      </c>
      <c r="B46" s="147"/>
      <c r="C46" s="59"/>
      <c r="D46" s="479"/>
      <c r="E46" s="22"/>
    </row>
    <row r="47" spans="1:5">
      <c r="A47" s="31" t="s">
        <v>45</v>
      </c>
      <c r="B47" s="444">
        <f>IFERROR(ROUND((B27)/B8,2),0)</f>
        <v>0</v>
      </c>
      <c r="C47" s="261">
        <f t="shared" ref="C47" si="8">ROUND((C27)/C8,2)</f>
        <v>1757.35</v>
      </c>
      <c r="D47" s="479"/>
      <c r="E47" s="22"/>
    </row>
    <row r="48" spans="1:5" ht="13.5" thickBot="1">
      <c r="A48" s="170" t="s">
        <v>46</v>
      </c>
      <c r="B48" s="445">
        <f>IFERROR(ROUND(B40/B8,2),0)</f>
        <v>0</v>
      </c>
      <c r="C48" s="262">
        <f t="shared" ref="C48" si="9">ROUND(C40/C8,2)</f>
        <v>2531.67</v>
      </c>
      <c r="D48" s="479"/>
      <c r="E48" s="22"/>
    </row>
    <row r="49" spans="1:5" ht="13.5" thickBot="1">
      <c r="A49" s="37"/>
      <c r="B49" s="179"/>
      <c r="C49" s="269"/>
      <c r="D49" s="479"/>
      <c r="E49" s="22"/>
    </row>
    <row r="50" spans="1:5">
      <c r="A50" s="74" t="s">
        <v>172</v>
      </c>
      <c r="B50" s="147"/>
      <c r="C50" s="59"/>
      <c r="D50" s="479"/>
      <c r="E50" s="22"/>
    </row>
    <row r="51" spans="1:5">
      <c r="A51" s="31" t="s">
        <v>45</v>
      </c>
      <c r="B51" s="175">
        <f>IFERROR(ROUND((B27)/B7,2),0)</f>
        <v>0</v>
      </c>
      <c r="C51" s="175">
        <f t="shared" ref="C51" si="10">ROUND((C27)/C7,2)</f>
        <v>0.12</v>
      </c>
      <c r="D51" s="479"/>
      <c r="E51" s="22"/>
    </row>
    <row r="52" spans="1:5" ht="13.5" thickBot="1">
      <c r="A52" s="170" t="s">
        <v>46</v>
      </c>
      <c r="B52" s="235">
        <f>IFERROR(ROUND(B40/B7,2),0)</f>
        <v>0</v>
      </c>
      <c r="C52" s="235">
        <f t="shared" ref="C52" si="11">ROUND(C40/C7,2)</f>
        <v>0.18</v>
      </c>
      <c r="D52" s="479"/>
      <c r="E52" s="22"/>
    </row>
    <row r="53" spans="1:5" ht="16.5" thickBot="1">
      <c r="A53" s="251"/>
      <c r="B53" s="435"/>
      <c r="C53" s="152"/>
      <c r="D53" s="479"/>
    </row>
    <row r="54" spans="1:5">
      <c r="A54" s="67" t="s">
        <v>167</v>
      </c>
      <c r="B54" s="433"/>
      <c r="C54" s="180"/>
      <c r="D54" s="479"/>
    </row>
    <row r="55" spans="1:5">
      <c r="A55" s="239" t="s">
        <v>171</v>
      </c>
      <c r="B55" s="178"/>
      <c r="C55" s="172">
        <v>1433.6</v>
      </c>
      <c r="D55" s="479"/>
    </row>
    <row r="56" spans="1:5">
      <c r="A56" s="239" t="s">
        <v>47</v>
      </c>
      <c r="B56" s="178"/>
      <c r="C56" s="152">
        <f t="shared" ref="C56" si="12">(C$55*C$8)-C$27</f>
        <v>-51.799818000000016</v>
      </c>
      <c r="D56" s="479"/>
    </row>
    <row r="57" spans="1:5" ht="13.5" thickBot="1">
      <c r="A57" s="240" t="s">
        <v>48</v>
      </c>
      <c r="B57" s="432"/>
      <c r="C57" s="238">
        <f t="shared" ref="C57" si="13">(C$55*C$8)-C40</f>
        <v>-175.69163372643925</v>
      </c>
      <c r="D57" s="308"/>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y+YeZ1tTsCZuQXOfqK6s3vuozUBstKElgyDrC6pSHBe+5LjemRpOjSPnKBA+1emeDSLr/DXT3Tm/6sQijidRfQ==" saltValue="bXS5bZVoUBriNCgJsG9Biw==" spinCount="100000" sheet="1" objects="1" scenarios="1" selectLockedCells="1"/>
  <mergeCells count="3">
    <mergeCell ref="D3:D56"/>
    <mergeCell ref="B3:C3"/>
    <mergeCell ref="B2:C2"/>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pane ySplit="1" topLeftCell="A4" activePane="bottomLeft" state="frozen"/>
      <selection pane="bottomLeft" activeCell="B18" sqref="B18"/>
    </sheetView>
  </sheetViews>
  <sheetFormatPr defaultColWidth="9.140625" defaultRowHeight="12.75"/>
  <cols>
    <col min="1" max="1" width="55.7109375" style="1" customWidth="1"/>
    <col min="2" max="3" width="10" style="1" bestFit="1" customWidth="1"/>
    <col min="4" max="4" width="48" style="1" customWidth="1"/>
    <col min="5" max="6" width="9.140625" style="1"/>
    <col min="7" max="7" width="12.5703125" style="1" bestFit="1" customWidth="1"/>
    <col min="8" max="16384" width="9.140625" style="1"/>
  </cols>
  <sheetData>
    <row r="1" spans="1:4" ht="15.75">
      <c r="A1" s="272" t="s">
        <v>144</v>
      </c>
      <c r="B1" s="141"/>
      <c r="C1" s="141"/>
      <c r="D1" s="129"/>
    </row>
    <row r="2" spans="1:4" ht="13.5" thickBot="1">
      <c r="A2" s="142"/>
      <c r="B2" s="488" t="s">
        <v>19</v>
      </c>
      <c r="C2" s="488"/>
      <c r="D2" s="258" t="s">
        <v>20</v>
      </c>
    </row>
    <row r="3" spans="1:4" ht="16.5" thickBot="1">
      <c r="A3" s="144" t="s">
        <v>3</v>
      </c>
      <c r="B3" s="469" t="s">
        <v>145</v>
      </c>
      <c r="C3" s="470"/>
      <c r="D3" s="471"/>
    </row>
    <row r="4" spans="1:4" ht="12.75" customHeight="1">
      <c r="A4" s="161"/>
      <c r="B4" s="375" t="s">
        <v>133</v>
      </c>
      <c r="C4" s="166" t="s">
        <v>50</v>
      </c>
      <c r="D4" s="478" t="s">
        <v>194</v>
      </c>
    </row>
    <row r="5" spans="1:4" ht="13.5" thickBot="1">
      <c r="A5" s="146" t="s">
        <v>22</v>
      </c>
      <c r="B5" s="376"/>
      <c r="C5" s="264" t="s">
        <v>137</v>
      </c>
      <c r="D5" s="481"/>
    </row>
    <row r="6" spans="1:4">
      <c r="A6" s="74" t="s">
        <v>0</v>
      </c>
      <c r="B6" s="377"/>
      <c r="C6" s="163"/>
      <c r="D6" s="481"/>
    </row>
    <row r="7" spans="1:4" s="8" customFormat="1">
      <c r="A7" s="31" t="s">
        <v>134</v>
      </c>
      <c r="B7" s="378"/>
      <c r="C7" s="288">
        <v>1344</v>
      </c>
      <c r="D7" s="481"/>
    </row>
    <row r="8" spans="1:4" ht="13.5" thickBot="1">
      <c r="A8" s="31" t="s">
        <v>163</v>
      </c>
      <c r="B8" s="379"/>
      <c r="C8" s="102">
        <v>0.4</v>
      </c>
      <c r="D8" s="481"/>
    </row>
    <row r="9" spans="1:4" ht="13.5" thickBot="1">
      <c r="A9" s="33" t="s">
        <v>164</v>
      </c>
      <c r="B9" s="148">
        <f t="shared" ref="B9:C9" si="0">ROUND((B8*B7),2)</f>
        <v>0</v>
      </c>
      <c r="C9" s="148">
        <f t="shared" si="0"/>
        <v>537.6</v>
      </c>
      <c r="D9" s="481"/>
    </row>
    <row r="10" spans="1:4">
      <c r="A10" s="31"/>
      <c r="B10" s="378"/>
      <c r="C10" s="99"/>
      <c r="D10" s="481"/>
    </row>
    <row r="11" spans="1:4">
      <c r="A11" s="37" t="s">
        <v>174</v>
      </c>
      <c r="B11" s="378"/>
      <c r="C11" s="99"/>
      <c r="D11" s="481"/>
    </row>
    <row r="12" spans="1:4">
      <c r="A12" s="37" t="s">
        <v>173</v>
      </c>
      <c r="B12" s="378"/>
      <c r="C12" s="99"/>
      <c r="D12" s="481"/>
    </row>
    <row r="13" spans="1:4">
      <c r="A13" s="31" t="s">
        <v>23</v>
      </c>
      <c r="B13" s="380"/>
      <c r="C13" s="101">
        <v>9.5</v>
      </c>
      <c r="D13" s="481"/>
    </row>
    <row r="14" spans="1:4">
      <c r="A14" s="31" t="s">
        <v>24</v>
      </c>
      <c r="B14" s="380"/>
      <c r="C14" s="101">
        <v>1.309747981355176</v>
      </c>
      <c r="D14" s="481"/>
    </row>
    <row r="15" spans="1:4">
      <c r="A15" s="31" t="s">
        <v>25</v>
      </c>
      <c r="B15" s="380"/>
      <c r="C15" s="101">
        <v>35.72</v>
      </c>
      <c r="D15" s="481"/>
    </row>
    <row r="16" spans="1:4">
      <c r="A16" s="31" t="s">
        <v>85</v>
      </c>
      <c r="B16" s="380"/>
      <c r="C16" s="101">
        <v>18.079999999999998</v>
      </c>
      <c r="D16" s="481"/>
    </row>
    <row r="17" spans="1:4">
      <c r="A17" s="31" t="s">
        <v>26</v>
      </c>
      <c r="B17" s="379"/>
      <c r="C17" s="102">
        <v>0</v>
      </c>
      <c r="D17" s="481"/>
    </row>
    <row r="18" spans="1:4">
      <c r="A18" s="31" t="s">
        <v>89</v>
      </c>
      <c r="B18" s="380"/>
      <c r="C18" s="101">
        <v>59.08</v>
      </c>
      <c r="D18" s="481"/>
    </row>
    <row r="19" spans="1:4">
      <c r="A19" s="31" t="s">
        <v>27</v>
      </c>
      <c r="B19" s="380"/>
      <c r="C19" s="101">
        <v>0</v>
      </c>
      <c r="D19" s="481"/>
    </row>
    <row r="20" spans="1:4">
      <c r="A20" s="31" t="s">
        <v>28</v>
      </c>
      <c r="B20" s="380"/>
      <c r="C20" s="101">
        <v>34.99</v>
      </c>
      <c r="D20" s="481"/>
    </row>
    <row r="21" spans="1:4">
      <c r="A21" s="31" t="s">
        <v>29</v>
      </c>
      <c r="B21" s="379"/>
      <c r="C21" s="102">
        <v>18.12</v>
      </c>
      <c r="D21" s="481"/>
    </row>
    <row r="22" spans="1:4">
      <c r="A22" s="31" t="s">
        <v>30</v>
      </c>
      <c r="B22" s="380"/>
      <c r="C22" s="101">
        <v>9.66</v>
      </c>
      <c r="D22" s="481"/>
    </row>
    <row r="23" spans="1:4">
      <c r="A23" s="31" t="s">
        <v>31</v>
      </c>
      <c r="B23" s="380"/>
      <c r="C23" s="101">
        <v>19.8</v>
      </c>
      <c r="D23" s="481"/>
    </row>
    <row r="24" spans="1:4">
      <c r="A24" s="31" t="s">
        <v>32</v>
      </c>
      <c r="B24" s="381"/>
      <c r="C24" s="103">
        <v>13.16</v>
      </c>
      <c r="D24" s="481"/>
    </row>
    <row r="25" spans="1:4">
      <c r="A25" s="31" t="s">
        <v>33</v>
      </c>
      <c r="B25" s="379"/>
      <c r="C25" s="102">
        <v>4.1100000000000003</v>
      </c>
      <c r="D25" s="481"/>
    </row>
    <row r="26" spans="1:4" ht="13.5" thickBot="1">
      <c r="A26" s="31" t="s">
        <v>34</v>
      </c>
      <c r="B26" s="380"/>
      <c r="C26" s="101">
        <f>SUM(C13:C25)*3.43%*(8/12)</f>
        <v>5.1113802371736554</v>
      </c>
      <c r="D26" s="481"/>
    </row>
    <row r="27" spans="1:4" ht="13.5" thickBot="1">
      <c r="A27" s="33" t="s">
        <v>35</v>
      </c>
      <c r="B27" s="446">
        <f t="shared" ref="B27" si="1">SUM(B13:B26)</f>
        <v>0</v>
      </c>
      <c r="C27" s="106">
        <f t="shared" ref="C27" si="2">SUM(C13:C26)</f>
        <v>228.64112821852885</v>
      </c>
      <c r="D27" s="481"/>
    </row>
    <row r="28" spans="1:4">
      <c r="A28" s="31"/>
      <c r="B28" s="378"/>
      <c r="C28" s="99"/>
      <c r="D28" s="481"/>
    </row>
    <row r="29" spans="1:4">
      <c r="A29" s="37" t="s">
        <v>1</v>
      </c>
      <c r="B29" s="378"/>
      <c r="C29" s="99"/>
      <c r="D29" s="481"/>
    </row>
    <row r="30" spans="1:4">
      <c r="A30" s="31" t="s">
        <v>36</v>
      </c>
      <c r="B30" s="382"/>
      <c r="C30" s="281">
        <v>0.62908763525233358</v>
      </c>
      <c r="D30" s="481"/>
    </row>
    <row r="31" spans="1:4">
      <c r="A31" s="31" t="s">
        <v>37</v>
      </c>
      <c r="B31" s="383"/>
      <c r="C31" s="282">
        <v>5.1100000000000003</v>
      </c>
      <c r="D31" s="481"/>
    </row>
    <row r="32" spans="1:4">
      <c r="A32" s="31" t="s">
        <v>38</v>
      </c>
      <c r="B32" s="384"/>
      <c r="C32" s="283">
        <v>3.18</v>
      </c>
      <c r="D32" s="481"/>
    </row>
    <row r="33" spans="1:4">
      <c r="A33" s="31" t="s">
        <v>39</v>
      </c>
      <c r="B33" s="385"/>
      <c r="C33" s="284">
        <v>39.979999999999997</v>
      </c>
      <c r="D33" s="481"/>
    </row>
    <row r="34" spans="1:4">
      <c r="A34" s="31" t="s">
        <v>40</v>
      </c>
      <c r="B34" s="382"/>
      <c r="C34" s="281">
        <v>1.4000000000000001</v>
      </c>
      <c r="D34" s="481"/>
    </row>
    <row r="35" spans="1:4">
      <c r="A35" s="31" t="s">
        <v>41</v>
      </c>
      <c r="B35" s="385"/>
      <c r="C35" s="284">
        <v>28.02</v>
      </c>
      <c r="D35" s="481"/>
    </row>
    <row r="36" spans="1:4">
      <c r="A36" s="31" t="s">
        <v>42</v>
      </c>
      <c r="B36" s="382"/>
      <c r="C36" s="281">
        <v>1</v>
      </c>
      <c r="D36" s="481"/>
    </row>
    <row r="37" spans="1:4" ht="13.5" thickBot="1">
      <c r="A37" s="31" t="s">
        <v>43</v>
      </c>
      <c r="B37" s="383"/>
      <c r="C37" s="282">
        <v>62.36</v>
      </c>
      <c r="D37" s="481"/>
    </row>
    <row r="38" spans="1:4" ht="13.5" thickBot="1">
      <c r="A38" s="33" t="s">
        <v>44</v>
      </c>
      <c r="B38" s="106">
        <f t="shared" ref="B38:C38" si="3">SUM(B30:B37)</f>
        <v>0</v>
      </c>
      <c r="C38" s="106">
        <f t="shared" si="3"/>
        <v>141.67908763525233</v>
      </c>
      <c r="D38" s="481"/>
    </row>
    <row r="39" spans="1:4" ht="13.5" thickBot="1">
      <c r="A39" s="21" t="s">
        <v>87</v>
      </c>
      <c r="B39" s="379"/>
      <c r="C39" s="107"/>
      <c r="D39" s="481"/>
    </row>
    <row r="40" spans="1:4" ht="13.5" thickBot="1">
      <c r="A40" s="63" t="s">
        <v>15</v>
      </c>
      <c r="B40" s="446">
        <f t="shared" ref="B40:C40" si="4">B27+B38+B39</f>
        <v>0</v>
      </c>
      <c r="C40" s="91">
        <f t="shared" si="4"/>
        <v>370.32021585378118</v>
      </c>
      <c r="D40" s="481"/>
    </row>
    <row r="41" spans="1:4" ht="13.5" thickBot="1">
      <c r="A41" s="64"/>
      <c r="B41" s="150"/>
      <c r="C41" s="108"/>
      <c r="D41" s="481"/>
    </row>
    <row r="42" spans="1:4">
      <c r="A42" s="67" t="s">
        <v>169</v>
      </c>
      <c r="B42" s="147"/>
      <c r="C42" s="147"/>
      <c r="D42" s="481"/>
    </row>
    <row r="43" spans="1:4">
      <c r="A43" s="239" t="s">
        <v>83</v>
      </c>
      <c r="B43" s="176">
        <f t="shared" ref="B43:C43" si="5">B9-B27</f>
        <v>0</v>
      </c>
      <c r="C43" s="176">
        <f t="shared" si="5"/>
        <v>308.9588717814712</v>
      </c>
      <c r="D43" s="481"/>
    </row>
    <row r="44" spans="1:4" ht="13.5" thickBot="1">
      <c r="A44" s="240" t="s">
        <v>84</v>
      </c>
      <c r="B44" s="177">
        <f t="shared" ref="B44:C44" si="6">B9-B40</f>
        <v>0</v>
      </c>
      <c r="C44" s="177">
        <f t="shared" si="6"/>
        <v>167.27978414621884</v>
      </c>
      <c r="D44" s="481"/>
    </row>
    <row r="45" spans="1:4" ht="13.5" thickBot="1">
      <c r="A45" s="37"/>
      <c r="B45" s="178"/>
      <c r="C45" s="178"/>
      <c r="D45" s="481"/>
    </row>
    <row r="46" spans="1:4">
      <c r="A46" s="74" t="s">
        <v>170</v>
      </c>
      <c r="B46" s="147"/>
      <c r="C46" s="147"/>
      <c r="D46" s="481"/>
    </row>
    <row r="47" spans="1:4">
      <c r="A47" s="31" t="s">
        <v>45</v>
      </c>
      <c r="B47" s="176">
        <f>IFERROR(ROUND((B27)/B8,2),0)</f>
        <v>0</v>
      </c>
      <c r="C47" s="176">
        <f t="shared" ref="C47" si="7">ROUND((C27)/C8,2)</f>
        <v>571.6</v>
      </c>
      <c r="D47" s="481"/>
    </row>
    <row r="48" spans="1:4" ht="13.5" thickBot="1">
      <c r="A48" s="170" t="s">
        <v>46</v>
      </c>
      <c r="B48" s="177">
        <f>IFERROR(ROUND(B40/B8,2),0)</f>
        <v>0</v>
      </c>
      <c r="C48" s="177">
        <f t="shared" ref="C48" si="8">ROUND(C40/C8,2)</f>
        <v>925.8</v>
      </c>
      <c r="D48" s="481"/>
    </row>
    <row r="49" spans="1:8" ht="13.5" thickBot="1">
      <c r="A49" s="33"/>
      <c r="B49" s="350"/>
      <c r="C49" s="350"/>
      <c r="D49" s="481"/>
    </row>
    <row r="50" spans="1:8">
      <c r="A50" s="37" t="s">
        <v>172</v>
      </c>
      <c r="B50" s="99"/>
      <c r="C50" s="99"/>
      <c r="D50" s="481"/>
    </row>
    <row r="51" spans="1:8">
      <c r="A51" s="31" t="s">
        <v>45</v>
      </c>
      <c r="B51" s="176">
        <f>IFERROR(ROUND((B27)/B7,2),0)</f>
        <v>0</v>
      </c>
      <c r="C51" s="176">
        <f t="shared" ref="C51" si="9">ROUND((C27)/C7,2)</f>
        <v>0.17</v>
      </c>
      <c r="D51" s="481"/>
    </row>
    <row r="52" spans="1:8" ht="13.5" thickBot="1">
      <c r="A52" s="170" t="s">
        <v>46</v>
      </c>
      <c r="B52" s="177">
        <f>IFERROR(ROUND(B40/B7,2),0)</f>
        <v>0</v>
      </c>
      <c r="C52" s="177">
        <f t="shared" ref="C52" si="10">ROUND(C40/C7,2)</f>
        <v>0.28000000000000003</v>
      </c>
      <c r="D52" s="481"/>
    </row>
    <row r="53" spans="1:8" ht="16.5" thickBot="1">
      <c r="A53" s="251"/>
      <c r="B53" s="435"/>
      <c r="C53" s="152"/>
      <c r="D53" s="481"/>
    </row>
    <row r="54" spans="1:8">
      <c r="A54" s="67" t="s">
        <v>167</v>
      </c>
      <c r="B54" s="433"/>
      <c r="C54" s="180"/>
      <c r="D54" s="481"/>
    </row>
    <row r="55" spans="1:8">
      <c r="A55" s="239" t="s">
        <v>171</v>
      </c>
      <c r="B55" s="178"/>
      <c r="C55" s="185">
        <v>1052.8</v>
      </c>
      <c r="D55" s="481"/>
    </row>
    <row r="56" spans="1:8">
      <c r="A56" s="239" t="s">
        <v>47</v>
      </c>
      <c r="B56" s="178"/>
      <c r="C56" s="152">
        <f t="shared" ref="C56" si="11">(C$55*C$8)-C$27</f>
        <v>192.47887178147116</v>
      </c>
      <c r="D56" s="481"/>
    </row>
    <row r="57" spans="1:8" ht="13.5" thickBot="1">
      <c r="A57" s="240" t="s">
        <v>48</v>
      </c>
      <c r="B57" s="432"/>
      <c r="C57" s="238">
        <f t="shared" ref="C57" si="12">(C$55*C$8)-C40</f>
        <v>50.799784146218826</v>
      </c>
      <c r="D57" s="483"/>
    </row>
    <row r="58" spans="1:8">
      <c r="A58" s="5" t="s">
        <v>88</v>
      </c>
      <c r="B58" s="3"/>
      <c r="C58" s="3"/>
    </row>
    <row r="59" spans="1:8">
      <c r="A59" s="153"/>
      <c r="B59" s="3"/>
      <c r="C59" s="3"/>
    </row>
    <row r="60" spans="1:8">
      <c r="A60" s="5"/>
      <c r="B60" s="154"/>
      <c r="C60" s="154"/>
      <c r="H60" s="287"/>
    </row>
    <row r="61" spans="1:8">
      <c r="A61" s="5"/>
      <c r="B61" s="155"/>
      <c r="C61" s="155"/>
    </row>
    <row r="62" spans="1:8">
      <c r="A62" s="156"/>
      <c r="B62" s="155"/>
      <c r="C62" s="155"/>
    </row>
    <row r="63" spans="1:8">
      <c r="A63" s="155"/>
      <c r="B63" s="155"/>
      <c r="C63" s="155"/>
    </row>
    <row r="64" spans="1:8">
      <c r="A64" s="157"/>
      <c r="B64" s="158"/>
      <c r="C64" s="158"/>
    </row>
    <row r="65" spans="1:3">
      <c r="A65" s="157"/>
      <c r="B65" s="159"/>
      <c r="C65" s="159"/>
    </row>
  </sheetData>
  <sheetProtection algorithmName="SHA-512" hashValue="haIJ1v6Gt4nG0Jg97HPdjpx4UGR15ZsRcrQWAS51bQz1huydZmCKX1h6zozga4ZRXN1ZYz9sTjxMxknW2VxhfQ==" saltValue="TDvXDDj/spsR9sn0l5Fy9w==" spinCount="100000" sheet="1" objects="1" scenarios="1" selectLockedCells="1"/>
  <mergeCells count="3">
    <mergeCell ref="B3:D3"/>
    <mergeCell ref="D4:D57"/>
    <mergeCell ref="B2:C2"/>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pane ySplit="1" topLeftCell="A5" activePane="bottomLeft" state="frozen"/>
      <selection pane="bottomLeft" activeCell="B10" sqref="B10"/>
    </sheetView>
  </sheetViews>
  <sheetFormatPr defaultColWidth="9.140625" defaultRowHeight="12.75"/>
  <cols>
    <col min="1" max="1" width="55.7109375" style="1" customWidth="1"/>
    <col min="2" max="3" width="10" style="1" bestFit="1" customWidth="1"/>
    <col min="4" max="4" width="48" style="1" customWidth="1"/>
    <col min="5" max="11" width="9.140625" style="1"/>
    <col min="12" max="12" width="9.7109375" style="1" bestFit="1" customWidth="1"/>
    <col min="13" max="16384" width="9.140625" style="1"/>
  </cols>
  <sheetData>
    <row r="1" spans="1:4" ht="15.75">
      <c r="A1" s="272" t="s">
        <v>146</v>
      </c>
      <c r="B1" s="141"/>
      <c r="C1" s="141"/>
      <c r="D1" s="129"/>
    </row>
    <row r="2" spans="1:4" ht="13.5" thickBot="1">
      <c r="A2" s="142"/>
      <c r="B2" s="488" t="s">
        <v>19</v>
      </c>
      <c r="C2" s="488"/>
      <c r="D2" s="258" t="s">
        <v>20</v>
      </c>
    </row>
    <row r="3" spans="1:4" ht="16.5" thickBot="1">
      <c r="A3" s="144" t="s">
        <v>3</v>
      </c>
      <c r="B3" s="469" t="s">
        <v>147</v>
      </c>
      <c r="C3" s="470"/>
      <c r="D3" s="471"/>
    </row>
    <row r="4" spans="1:4">
      <c r="A4" s="161"/>
      <c r="B4" s="375" t="s">
        <v>133</v>
      </c>
      <c r="C4" s="166" t="s">
        <v>50</v>
      </c>
      <c r="D4" s="478" t="s">
        <v>195</v>
      </c>
    </row>
    <row r="5" spans="1:4" ht="13.5" thickBot="1">
      <c r="A5" s="146" t="s">
        <v>22</v>
      </c>
      <c r="B5" s="403" t="s">
        <v>4</v>
      </c>
      <c r="C5" s="271" t="s">
        <v>4</v>
      </c>
      <c r="D5" s="479"/>
    </row>
    <row r="6" spans="1:4">
      <c r="A6" s="74" t="s">
        <v>0</v>
      </c>
      <c r="B6" s="377"/>
      <c r="C6" s="147"/>
      <c r="D6" s="479"/>
    </row>
    <row r="7" spans="1:4" s="8" customFormat="1" ht="15.75" customHeight="1">
      <c r="A7" s="31" t="s">
        <v>134</v>
      </c>
      <c r="B7" s="378"/>
      <c r="C7" s="288">
        <v>1175</v>
      </c>
      <c r="D7" s="479"/>
    </row>
    <row r="8" spans="1:4" ht="13.5" thickBot="1">
      <c r="A8" s="31" t="s">
        <v>163</v>
      </c>
      <c r="B8" s="379"/>
      <c r="C8" s="102">
        <v>0.24</v>
      </c>
      <c r="D8" s="479"/>
    </row>
    <row r="9" spans="1:4" ht="13.5" thickBot="1">
      <c r="A9" s="33" t="s">
        <v>164</v>
      </c>
      <c r="B9" s="148">
        <f t="shared" ref="B9:C9" si="0">ROUND((B8*B7),2)</f>
        <v>0</v>
      </c>
      <c r="C9" s="148">
        <f t="shared" si="0"/>
        <v>282</v>
      </c>
      <c r="D9" s="479"/>
    </row>
    <row r="10" spans="1:4">
      <c r="A10" s="31"/>
      <c r="B10" s="378"/>
      <c r="C10" s="99"/>
      <c r="D10" s="479"/>
    </row>
    <row r="11" spans="1:4">
      <c r="A11" s="37" t="s">
        <v>174</v>
      </c>
      <c r="B11" s="378"/>
      <c r="C11" s="99"/>
      <c r="D11" s="479"/>
    </row>
    <row r="12" spans="1:4">
      <c r="A12" s="37" t="s">
        <v>173</v>
      </c>
      <c r="B12" s="378"/>
      <c r="C12" s="99"/>
      <c r="D12" s="479"/>
    </row>
    <row r="13" spans="1:4">
      <c r="A13" s="31" t="s">
        <v>23</v>
      </c>
      <c r="B13" s="380"/>
      <c r="C13" s="101">
        <v>15</v>
      </c>
      <c r="D13" s="479"/>
    </row>
    <row r="14" spans="1:4">
      <c r="A14" s="31" t="s">
        <v>24</v>
      </c>
      <c r="B14" s="380"/>
      <c r="C14" s="101">
        <v>0</v>
      </c>
      <c r="D14" s="479"/>
    </row>
    <row r="15" spans="1:4">
      <c r="A15" s="31" t="s">
        <v>25</v>
      </c>
      <c r="B15" s="380"/>
      <c r="C15" s="101">
        <v>1.17</v>
      </c>
      <c r="D15" s="479"/>
    </row>
    <row r="16" spans="1:4">
      <c r="A16" s="31" t="s">
        <v>85</v>
      </c>
      <c r="B16" s="380"/>
      <c r="C16" s="101">
        <v>4.97</v>
      </c>
      <c r="D16" s="479"/>
    </row>
    <row r="17" spans="1:4">
      <c r="A17" s="31" t="s">
        <v>26</v>
      </c>
      <c r="B17" s="379"/>
      <c r="C17" s="102">
        <v>0</v>
      </c>
      <c r="D17" s="479"/>
    </row>
    <row r="18" spans="1:4">
      <c r="A18" s="31" t="s">
        <v>89</v>
      </c>
      <c r="B18" s="380"/>
      <c r="C18" s="101">
        <v>22.84</v>
      </c>
      <c r="D18" s="479"/>
    </row>
    <row r="19" spans="1:4">
      <c r="A19" s="31" t="s">
        <v>27</v>
      </c>
      <c r="B19" s="380"/>
      <c r="C19" s="101">
        <v>0</v>
      </c>
      <c r="D19" s="479"/>
    </row>
    <row r="20" spans="1:4">
      <c r="A20" s="31" t="s">
        <v>28</v>
      </c>
      <c r="B20" s="380"/>
      <c r="C20" s="101">
        <v>0</v>
      </c>
      <c r="D20" s="479"/>
    </row>
    <row r="21" spans="1:4">
      <c r="A21" s="31" t="s">
        <v>29</v>
      </c>
      <c r="B21" s="379"/>
      <c r="C21" s="102">
        <v>15.4</v>
      </c>
      <c r="D21" s="479"/>
    </row>
    <row r="22" spans="1:4">
      <c r="A22" s="31" t="s">
        <v>30</v>
      </c>
      <c r="B22" s="380"/>
      <c r="C22" s="101">
        <v>9.66</v>
      </c>
      <c r="D22" s="479"/>
    </row>
    <row r="23" spans="1:4">
      <c r="A23" s="31" t="s">
        <v>31</v>
      </c>
      <c r="B23" s="380"/>
      <c r="C23" s="101">
        <v>19.8</v>
      </c>
      <c r="D23" s="479"/>
    </row>
    <row r="24" spans="1:4">
      <c r="A24" s="31" t="s">
        <v>32</v>
      </c>
      <c r="B24" s="381"/>
      <c r="C24" s="103">
        <v>0</v>
      </c>
      <c r="D24" s="479"/>
    </row>
    <row r="25" spans="1:4">
      <c r="A25" s="31" t="s">
        <v>33</v>
      </c>
      <c r="B25" s="379"/>
      <c r="C25" s="102">
        <v>3.13</v>
      </c>
      <c r="D25" s="479"/>
    </row>
    <row r="26" spans="1:4" ht="13.5" thickBot="1">
      <c r="A26" s="31" t="s">
        <v>34</v>
      </c>
      <c r="B26" s="380"/>
      <c r="C26" s="101">
        <f>SUM(C13:C25)*3.43%*(8/12)</f>
        <v>2.1030473333333335</v>
      </c>
      <c r="D26" s="479"/>
    </row>
    <row r="27" spans="1:4" ht="13.5" thickBot="1">
      <c r="A27" s="33" t="s">
        <v>35</v>
      </c>
      <c r="B27" s="106">
        <f t="shared" ref="B27" si="1">SUM(B13:B26)</f>
        <v>0</v>
      </c>
      <c r="C27" s="106">
        <f t="shared" ref="C27" si="2">SUM(C13:C26)</f>
        <v>94.073047333333335</v>
      </c>
      <c r="D27" s="479"/>
    </row>
    <row r="28" spans="1:4">
      <c r="A28" s="31"/>
      <c r="B28" s="378"/>
      <c r="C28" s="99"/>
      <c r="D28" s="479"/>
    </row>
    <row r="29" spans="1:4">
      <c r="A29" s="37" t="s">
        <v>1</v>
      </c>
      <c r="B29" s="378"/>
      <c r="C29" s="99"/>
      <c r="D29" s="479"/>
    </row>
    <row r="30" spans="1:4">
      <c r="A30" s="31" t="s">
        <v>36</v>
      </c>
      <c r="B30" s="382"/>
      <c r="C30" s="281">
        <v>0.47</v>
      </c>
      <c r="D30" s="479"/>
    </row>
    <row r="31" spans="1:4">
      <c r="A31" s="31" t="s">
        <v>37</v>
      </c>
      <c r="B31" s="383"/>
      <c r="C31" s="282">
        <v>3.91</v>
      </c>
      <c r="D31" s="479"/>
    </row>
    <row r="32" spans="1:4">
      <c r="A32" s="31" t="s">
        <v>38</v>
      </c>
      <c r="B32" s="384"/>
      <c r="C32" s="283">
        <v>2.08</v>
      </c>
      <c r="D32" s="479"/>
    </row>
    <row r="33" spans="1:4">
      <c r="A33" s="31" t="s">
        <v>39</v>
      </c>
      <c r="B33" s="385"/>
      <c r="C33" s="284">
        <v>35.450000000000003</v>
      </c>
      <c r="D33" s="479"/>
    </row>
    <row r="34" spans="1:4">
      <c r="A34" s="31" t="s">
        <v>40</v>
      </c>
      <c r="B34" s="382"/>
      <c r="C34" s="281">
        <v>1.05</v>
      </c>
      <c r="D34" s="479"/>
    </row>
    <row r="35" spans="1:4">
      <c r="A35" s="31" t="s">
        <v>41</v>
      </c>
      <c r="B35" s="385"/>
      <c r="C35" s="284">
        <v>24.85</v>
      </c>
      <c r="D35" s="479"/>
    </row>
    <row r="36" spans="1:4">
      <c r="A36" s="31" t="s">
        <v>42</v>
      </c>
      <c r="B36" s="382"/>
      <c r="C36" s="281">
        <v>0.75</v>
      </c>
      <c r="D36" s="479"/>
    </row>
    <row r="37" spans="1:4" ht="13.5" thickBot="1">
      <c r="A37" s="31" t="s">
        <v>43</v>
      </c>
      <c r="B37" s="383"/>
      <c r="C37" s="282">
        <v>55.33</v>
      </c>
      <c r="D37" s="479"/>
    </row>
    <row r="38" spans="1:4" ht="13.5" thickBot="1">
      <c r="A38" s="33" t="s">
        <v>44</v>
      </c>
      <c r="B38" s="106">
        <f t="shared" ref="B38:C38" si="3">SUM(B30:B37)</f>
        <v>0</v>
      </c>
      <c r="C38" s="106">
        <f t="shared" si="3"/>
        <v>123.89</v>
      </c>
      <c r="D38" s="479"/>
    </row>
    <row r="39" spans="1:4" ht="13.5" thickBot="1">
      <c r="A39" s="31" t="s">
        <v>87</v>
      </c>
      <c r="B39" s="379"/>
      <c r="C39" s="102"/>
      <c r="D39" s="479"/>
    </row>
    <row r="40" spans="1:4" ht="13.5" thickBot="1">
      <c r="A40" s="63" t="s">
        <v>15</v>
      </c>
      <c r="B40" s="106">
        <f t="shared" ref="B40:C40" si="4">B27+B38+B39</f>
        <v>0</v>
      </c>
      <c r="C40" s="106">
        <f t="shared" si="4"/>
        <v>217.96304733333335</v>
      </c>
      <c r="D40" s="479"/>
    </row>
    <row r="41" spans="1:4" ht="13.5" thickBot="1">
      <c r="A41" s="64"/>
      <c r="B41" s="150"/>
      <c r="C41" s="150"/>
      <c r="D41" s="479"/>
    </row>
    <row r="42" spans="1:4">
      <c r="A42" s="67" t="s">
        <v>169</v>
      </c>
      <c r="B42" s="147"/>
      <c r="C42" s="147"/>
      <c r="D42" s="479"/>
    </row>
    <row r="43" spans="1:4">
      <c r="A43" s="239" t="s">
        <v>83</v>
      </c>
      <c r="B43" s="176">
        <f t="shared" ref="B43:C43" si="5">B9-B27</f>
        <v>0</v>
      </c>
      <c r="C43" s="176">
        <f t="shared" si="5"/>
        <v>187.92695266666666</v>
      </c>
      <c r="D43" s="479"/>
    </row>
    <row r="44" spans="1:4" ht="13.5" thickBot="1">
      <c r="A44" s="240" t="s">
        <v>84</v>
      </c>
      <c r="B44" s="177">
        <f t="shared" ref="B44:C44" si="6">B9-B40</f>
        <v>0</v>
      </c>
      <c r="C44" s="177">
        <f t="shared" si="6"/>
        <v>64.03695266666665</v>
      </c>
      <c r="D44" s="479"/>
    </row>
    <row r="45" spans="1:4" ht="13.5" thickBot="1">
      <c r="A45" s="37"/>
      <c r="B45" s="178"/>
      <c r="C45" s="178"/>
      <c r="D45" s="479"/>
    </row>
    <row r="46" spans="1:4">
      <c r="A46" s="74" t="s">
        <v>170</v>
      </c>
      <c r="B46" s="147"/>
      <c r="C46" s="147"/>
      <c r="D46" s="479"/>
    </row>
    <row r="47" spans="1:4">
      <c r="A47" s="31" t="s">
        <v>45</v>
      </c>
      <c r="B47" s="176">
        <f>IFERROR(ROUND((B27)/B8,2),0)</f>
        <v>0</v>
      </c>
      <c r="C47" s="176">
        <f t="shared" ref="C47" si="7">ROUND((C27)/C8,2)</f>
        <v>391.97</v>
      </c>
      <c r="D47" s="479"/>
    </row>
    <row r="48" spans="1:4" ht="13.5" thickBot="1">
      <c r="A48" s="170" t="s">
        <v>46</v>
      </c>
      <c r="B48" s="177">
        <f>IFERROR(ROUND(B40/B8,2),0)</f>
        <v>0</v>
      </c>
      <c r="C48" s="177">
        <f t="shared" ref="C48" si="8">ROUND(C40/C8,2)</f>
        <v>908.18</v>
      </c>
      <c r="D48" s="479"/>
    </row>
    <row r="49" spans="1:4" ht="13.5" thickBot="1">
      <c r="A49" s="37"/>
      <c r="B49" s="179"/>
      <c r="C49" s="179"/>
      <c r="D49" s="479"/>
    </row>
    <row r="50" spans="1:4">
      <c r="A50" s="74" t="s">
        <v>172</v>
      </c>
      <c r="B50" s="147"/>
      <c r="C50" s="147"/>
      <c r="D50" s="479"/>
    </row>
    <row r="51" spans="1:4">
      <c r="A51" s="31" t="s">
        <v>45</v>
      </c>
      <c r="B51" s="176">
        <f>IFERROR(ROUND((B27)/B7,2),0)</f>
        <v>0</v>
      </c>
      <c r="C51" s="176">
        <f t="shared" ref="C51" si="9">ROUND((C27)/C7,2)</f>
        <v>0.08</v>
      </c>
      <c r="D51" s="479"/>
    </row>
    <row r="52" spans="1:4" ht="13.5" thickBot="1">
      <c r="A52" s="170" t="s">
        <v>46</v>
      </c>
      <c r="B52" s="177">
        <f>IFERROR(ROUND(B40/B7,2),0)</f>
        <v>0</v>
      </c>
      <c r="C52" s="177">
        <f t="shared" ref="C52" si="10">ROUND(C40/C7,2)</f>
        <v>0.19</v>
      </c>
      <c r="D52" s="479"/>
    </row>
    <row r="53" spans="1:4" ht="16.5" thickBot="1">
      <c r="A53" s="251"/>
      <c r="B53" s="435"/>
      <c r="C53" s="152"/>
      <c r="D53" s="479"/>
    </row>
    <row r="54" spans="1:4">
      <c r="A54" s="67" t="s">
        <v>167</v>
      </c>
      <c r="B54" s="433"/>
      <c r="C54" s="180"/>
      <c r="D54" s="479"/>
    </row>
    <row r="55" spans="1:4">
      <c r="A55" s="239" t="s">
        <v>171</v>
      </c>
      <c r="B55" s="178"/>
      <c r="C55" s="152">
        <v>740.25</v>
      </c>
      <c r="D55" s="479"/>
    </row>
    <row r="56" spans="1:4">
      <c r="A56" s="239" t="s">
        <v>47</v>
      </c>
      <c r="B56" s="178"/>
      <c r="C56" s="152">
        <f t="shared" ref="C56" si="11">(C$55*C$8)-C$27</f>
        <v>83.586952666666662</v>
      </c>
      <c r="D56" s="479"/>
    </row>
    <row r="57" spans="1:4" ht="13.5" thickBot="1">
      <c r="A57" s="240" t="s">
        <v>48</v>
      </c>
      <c r="B57" s="432"/>
      <c r="C57" s="238">
        <f t="shared" ref="C57" si="12">(C$55*C$8)-C40</f>
        <v>-40.303047333333353</v>
      </c>
      <c r="D57" s="480"/>
    </row>
    <row r="58" spans="1:4">
      <c r="A58" s="5" t="s">
        <v>88</v>
      </c>
      <c r="B58" s="3"/>
      <c r="C58" s="3"/>
    </row>
    <row r="59" spans="1:4">
      <c r="A59" s="153"/>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algorithmName="SHA-512" hashValue="ZczQ5m+8ogyXTGzLAq80URSlZn43TW57amQOmBlFBFUELMEqc0XT0SojRygY3KR19lTZCuAcADAibBohNrHuZA==" saltValue="G82Nykp4QYGgzdTYIeLGtg==" spinCount="100000" sheet="1" objects="1" scenarios="1" selectLockedCells="1"/>
  <mergeCells count="3">
    <mergeCell ref="B3:D3"/>
    <mergeCell ref="D4:D57"/>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
  <sheetViews>
    <sheetView topLeftCell="A43" workbookViewId="0">
      <selection activeCell="Y26" sqref="Y26"/>
    </sheetView>
  </sheetViews>
  <sheetFormatPr defaultColWidth="9.140625" defaultRowHeight="12.75"/>
  <cols>
    <col min="1" max="16384" width="9.140625" style="129"/>
  </cols>
  <sheetData>
    <row r="2" spans="2:4">
      <c r="B2" s="130"/>
      <c r="C2" s="130"/>
      <c r="D2" s="130"/>
    </row>
  </sheetData>
  <sheetProtection algorithmName="SHA-512" hashValue="wJw+0Dkw9AzRnEd+2kZggAmbTS4yWNm7dw/5977E0bBM7KombMzBhlYMNrwfZbbdxJtsBJ90LGOfsietcVzpBg==" saltValue="v2OaHNcH3Ai4XhqV0OwFCw==" spinCount="100000" sheet="1" objects="1" scenarios="1"/>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pane="bottomLeft" activeCell="B39" sqref="B39"/>
    </sheetView>
  </sheetViews>
  <sheetFormatPr defaultColWidth="9.140625" defaultRowHeight="12.75"/>
  <cols>
    <col min="1" max="1" width="55.7109375" style="8" customWidth="1"/>
    <col min="2" max="3" width="13.85546875" style="8" bestFit="1" customWidth="1"/>
    <col min="4" max="4" width="50" style="8" customWidth="1"/>
    <col min="5" max="16384" width="9.140625" style="8"/>
  </cols>
  <sheetData>
    <row r="1" spans="1:5" ht="15.75">
      <c r="A1" s="272" t="s">
        <v>205</v>
      </c>
      <c r="B1" s="141"/>
      <c r="C1" s="141"/>
      <c r="D1" s="274"/>
    </row>
    <row r="2" spans="1:5" ht="13.5" thickBot="1">
      <c r="A2" s="142"/>
      <c r="B2" s="488" t="s">
        <v>19</v>
      </c>
      <c r="C2" s="488"/>
      <c r="D2" s="275" t="s">
        <v>20</v>
      </c>
    </row>
    <row r="3" spans="1:5" ht="16.5" customHeight="1" thickBot="1">
      <c r="A3" s="164" t="s">
        <v>3</v>
      </c>
      <c r="B3" s="489" t="s">
        <v>122</v>
      </c>
      <c r="C3" s="490"/>
      <c r="D3" s="486" t="s">
        <v>196</v>
      </c>
    </row>
    <row r="4" spans="1:5" ht="15.75" customHeight="1">
      <c r="A4" s="15"/>
      <c r="B4" s="391" t="s">
        <v>21</v>
      </c>
      <c r="C4" s="278"/>
      <c r="D4" s="487"/>
    </row>
    <row r="5" spans="1:5" ht="13.5" thickBot="1">
      <c r="A5" s="53" t="s">
        <v>22</v>
      </c>
      <c r="B5" s="402" t="s">
        <v>4</v>
      </c>
      <c r="C5" s="276" t="s">
        <v>4</v>
      </c>
      <c r="D5" s="487"/>
    </row>
    <row r="6" spans="1:5">
      <c r="A6" s="74" t="s">
        <v>0</v>
      </c>
      <c r="B6" s="393"/>
      <c r="C6" s="147"/>
      <c r="D6" s="487"/>
    </row>
    <row r="7" spans="1:5" ht="15.75" customHeight="1">
      <c r="A7" s="31" t="s">
        <v>134</v>
      </c>
      <c r="B7" s="394"/>
      <c r="C7" s="288">
        <v>1321.6</v>
      </c>
      <c r="D7" s="487"/>
      <c r="E7" s="22"/>
    </row>
    <row r="8" spans="1:5" ht="13.5" thickBot="1">
      <c r="A8" s="31" t="s">
        <v>163</v>
      </c>
      <c r="B8" s="395"/>
      <c r="C8" s="107">
        <v>0.3</v>
      </c>
      <c r="D8" s="487"/>
      <c r="E8" s="22"/>
    </row>
    <row r="9" spans="1:5" ht="13.5" thickBot="1">
      <c r="A9" s="33" t="s">
        <v>164</v>
      </c>
      <c r="B9" s="34">
        <f t="shared" ref="B9:C9" si="0">ROUND((B8*B7),2)</f>
        <v>0</v>
      </c>
      <c r="C9" s="100">
        <f t="shared" si="0"/>
        <v>396.48</v>
      </c>
      <c r="D9" s="487"/>
      <c r="E9" s="22"/>
    </row>
    <row r="10" spans="1:5">
      <c r="A10" s="31"/>
      <c r="B10" s="394"/>
      <c r="C10" s="147"/>
      <c r="D10" s="487"/>
      <c r="E10" s="22"/>
    </row>
    <row r="11" spans="1:5">
      <c r="A11" s="37" t="s">
        <v>174</v>
      </c>
      <c r="B11" s="394"/>
      <c r="C11" s="99"/>
      <c r="D11" s="487"/>
      <c r="E11" s="22"/>
    </row>
    <row r="12" spans="1:5">
      <c r="A12" s="37" t="s">
        <v>173</v>
      </c>
      <c r="B12" s="394"/>
      <c r="C12" s="99"/>
      <c r="D12" s="487"/>
      <c r="E12" s="22"/>
    </row>
    <row r="13" spans="1:5">
      <c r="A13" s="31" t="s">
        <v>23</v>
      </c>
      <c r="B13" s="396"/>
      <c r="C13" s="101">
        <v>26.4</v>
      </c>
      <c r="D13" s="487"/>
      <c r="E13" s="22"/>
    </row>
    <row r="14" spans="1:5">
      <c r="A14" s="31" t="s">
        <v>24</v>
      </c>
      <c r="B14" s="396"/>
      <c r="C14" s="101">
        <v>0.5</v>
      </c>
      <c r="D14" s="487"/>
      <c r="E14" s="22"/>
    </row>
    <row r="15" spans="1:5">
      <c r="A15" s="31" t="s">
        <v>25</v>
      </c>
      <c r="B15" s="396"/>
      <c r="C15" s="101">
        <v>25.65</v>
      </c>
      <c r="D15" s="487"/>
      <c r="E15" s="22"/>
    </row>
    <row r="16" spans="1:5">
      <c r="A16" s="31" t="s">
        <v>85</v>
      </c>
      <c r="B16" s="396"/>
      <c r="C16" s="101">
        <v>12.66</v>
      </c>
      <c r="D16" s="487"/>
      <c r="E16" s="22"/>
    </row>
    <row r="17" spans="1:5">
      <c r="A17" s="31" t="s">
        <v>26</v>
      </c>
      <c r="B17" s="395"/>
      <c r="C17" s="102">
        <v>6.17</v>
      </c>
      <c r="D17" s="487"/>
      <c r="E17" s="22"/>
    </row>
    <row r="18" spans="1:5">
      <c r="A18" s="31" t="s">
        <v>89</v>
      </c>
      <c r="B18" s="396"/>
      <c r="C18" s="101">
        <v>80.91</v>
      </c>
      <c r="D18" s="487"/>
      <c r="E18" s="22"/>
    </row>
    <row r="19" spans="1:5">
      <c r="A19" s="31" t="s">
        <v>27</v>
      </c>
      <c r="B19" s="396"/>
      <c r="C19" s="101">
        <v>0</v>
      </c>
      <c r="D19" s="487"/>
      <c r="E19" s="22"/>
    </row>
    <row r="20" spans="1:5">
      <c r="A20" s="31" t="s">
        <v>28</v>
      </c>
      <c r="B20" s="396"/>
      <c r="C20" s="101">
        <v>0</v>
      </c>
      <c r="D20" s="487"/>
      <c r="E20" s="22"/>
    </row>
    <row r="21" spans="1:5">
      <c r="A21" s="31" t="s">
        <v>29</v>
      </c>
      <c r="B21" s="395"/>
      <c r="C21" s="102">
        <v>19.03</v>
      </c>
      <c r="D21" s="487"/>
      <c r="E21" s="22"/>
    </row>
    <row r="22" spans="1:5">
      <c r="A22" s="31" t="s">
        <v>30</v>
      </c>
      <c r="B22" s="396"/>
      <c r="C22" s="101">
        <v>8.57</v>
      </c>
      <c r="D22" s="487"/>
      <c r="E22" s="22"/>
    </row>
    <row r="23" spans="1:5">
      <c r="A23" s="31" t="s">
        <v>31</v>
      </c>
      <c r="B23" s="396"/>
      <c r="C23" s="101">
        <v>20.3</v>
      </c>
      <c r="D23" s="487"/>
      <c r="E23" s="22"/>
    </row>
    <row r="24" spans="1:5">
      <c r="A24" s="31" t="s">
        <v>32</v>
      </c>
      <c r="B24" s="397"/>
      <c r="C24" s="103">
        <v>8.6300000000000008</v>
      </c>
      <c r="D24" s="487"/>
      <c r="E24" s="22"/>
    </row>
    <row r="25" spans="1:5">
      <c r="A25" s="31" t="s">
        <v>33</v>
      </c>
      <c r="B25" s="395"/>
      <c r="C25" s="102">
        <v>3.13</v>
      </c>
      <c r="D25" s="487"/>
      <c r="E25" s="22"/>
    </row>
    <row r="26" spans="1:5" ht="13.5" thickBot="1">
      <c r="A26" s="31" t="s">
        <v>34</v>
      </c>
      <c r="B26" s="396"/>
      <c r="C26" s="104">
        <f>SUM(C13:C25)*3.43%*(8/12)</f>
        <v>4.84659</v>
      </c>
      <c r="D26" s="487"/>
      <c r="E26" s="22"/>
    </row>
    <row r="27" spans="1:5" ht="13.5" thickBot="1">
      <c r="A27" s="33" t="s">
        <v>35</v>
      </c>
      <c r="B27" s="48">
        <f t="shared" ref="B27" si="1">SUM(B13:B26)</f>
        <v>0</v>
      </c>
      <c r="C27" s="150">
        <f t="shared" ref="C27" si="2">SUM(C13:C26)</f>
        <v>216.79658999999998</v>
      </c>
      <c r="D27" s="487"/>
      <c r="E27" s="22"/>
    </row>
    <row r="28" spans="1:5">
      <c r="A28" s="31"/>
      <c r="B28" s="394"/>
      <c r="C28" s="147"/>
      <c r="D28" s="487"/>
      <c r="E28" s="22"/>
    </row>
    <row r="29" spans="1:5">
      <c r="A29" s="37" t="s">
        <v>1</v>
      </c>
      <c r="B29" s="394"/>
      <c r="C29" s="99"/>
      <c r="D29" s="487"/>
      <c r="E29" s="22"/>
    </row>
    <row r="30" spans="1:5">
      <c r="A30" s="31" t="s">
        <v>36</v>
      </c>
      <c r="B30" s="398"/>
      <c r="C30" s="281">
        <v>0.47181572643925018</v>
      </c>
      <c r="D30" s="487"/>
      <c r="E30" s="22"/>
    </row>
    <row r="31" spans="1:5">
      <c r="A31" s="31" t="s">
        <v>37</v>
      </c>
      <c r="B31" s="399"/>
      <c r="C31" s="282">
        <v>3.91</v>
      </c>
      <c r="D31" s="487"/>
      <c r="E31" s="22"/>
    </row>
    <row r="32" spans="1:5">
      <c r="A32" s="31" t="s">
        <v>38</v>
      </c>
      <c r="B32" s="400"/>
      <c r="C32" s="283">
        <v>2.08</v>
      </c>
      <c r="D32" s="487"/>
      <c r="E32" s="22"/>
    </row>
    <row r="33" spans="1:5">
      <c r="A33" s="31" t="s">
        <v>39</v>
      </c>
      <c r="B33" s="401"/>
      <c r="C33" s="284">
        <v>35.450000000000003</v>
      </c>
      <c r="D33" s="487"/>
      <c r="E33" s="22"/>
    </row>
    <row r="34" spans="1:5">
      <c r="A34" s="31" t="s">
        <v>40</v>
      </c>
      <c r="B34" s="398"/>
      <c r="C34" s="281">
        <v>1.05</v>
      </c>
      <c r="D34" s="487"/>
      <c r="E34" s="22"/>
    </row>
    <row r="35" spans="1:5">
      <c r="A35" s="31" t="s">
        <v>41</v>
      </c>
      <c r="B35" s="401"/>
      <c r="C35" s="284">
        <v>24.85</v>
      </c>
      <c r="D35" s="487"/>
      <c r="E35" s="22"/>
    </row>
    <row r="36" spans="1:5">
      <c r="A36" s="31" t="s">
        <v>42</v>
      </c>
      <c r="B36" s="398"/>
      <c r="C36" s="281">
        <v>0.75</v>
      </c>
      <c r="D36" s="487"/>
      <c r="E36" s="22"/>
    </row>
    <row r="37" spans="1:5" ht="13.5" thickBot="1">
      <c r="A37" s="31" t="s">
        <v>43</v>
      </c>
      <c r="B37" s="399"/>
      <c r="C37" s="285">
        <v>55.33</v>
      </c>
      <c r="D37" s="487"/>
      <c r="E37" s="22"/>
    </row>
    <row r="38" spans="1:5" ht="13.5" thickBot="1">
      <c r="A38" s="33" t="s">
        <v>44</v>
      </c>
      <c r="B38" s="48">
        <f t="shared" ref="B38:C38" si="3">SUM(B30:B37)</f>
        <v>0</v>
      </c>
      <c r="C38" s="105">
        <f t="shared" si="3"/>
        <v>123.89181572643925</v>
      </c>
      <c r="D38" s="487"/>
      <c r="E38" s="22"/>
    </row>
    <row r="39" spans="1:5" ht="13.5" thickBot="1">
      <c r="A39" s="31" t="s">
        <v>87</v>
      </c>
      <c r="B39" s="395"/>
      <c r="C39" s="102"/>
      <c r="D39" s="487"/>
      <c r="E39" s="22"/>
    </row>
    <row r="40" spans="1:5" ht="13.5" thickBot="1">
      <c r="A40" s="63" t="s">
        <v>15</v>
      </c>
      <c r="B40" s="48">
        <f t="shared" ref="B40:C40" si="4">B27+B38+B39</f>
        <v>0</v>
      </c>
      <c r="C40" s="106">
        <f t="shared" si="4"/>
        <v>340.68840572643921</v>
      </c>
      <c r="D40" s="487"/>
      <c r="E40" s="22"/>
    </row>
    <row r="41" spans="1:5" ht="13.5" thickBot="1">
      <c r="A41" s="64"/>
      <c r="B41" s="65"/>
      <c r="C41" s="150"/>
      <c r="D41" s="487"/>
      <c r="E41" s="22"/>
    </row>
    <row r="42" spans="1:5">
      <c r="A42" s="67" t="s">
        <v>169</v>
      </c>
      <c r="B42" s="57"/>
      <c r="C42" s="147"/>
      <c r="D42" s="487"/>
      <c r="E42" s="22"/>
    </row>
    <row r="43" spans="1:5">
      <c r="A43" s="239" t="s">
        <v>83</v>
      </c>
      <c r="B43" s="173">
        <f t="shared" ref="B43:C43" si="5">B9-B27</f>
        <v>0</v>
      </c>
      <c r="C43" s="176">
        <f t="shared" si="5"/>
        <v>179.68341000000004</v>
      </c>
      <c r="D43" s="487"/>
      <c r="E43" s="22"/>
    </row>
    <row r="44" spans="1:5" ht="13.5" thickBot="1">
      <c r="A44" s="240" t="s">
        <v>84</v>
      </c>
      <c r="B44" s="233">
        <f t="shared" ref="B44:C44" si="6">B9-B40</f>
        <v>0</v>
      </c>
      <c r="C44" s="177">
        <f t="shared" si="6"/>
        <v>55.791594273560804</v>
      </c>
      <c r="D44" s="487"/>
      <c r="E44" s="22"/>
    </row>
    <row r="45" spans="1:5" ht="13.5" thickBot="1">
      <c r="A45" s="37"/>
      <c r="B45" s="181"/>
      <c r="C45" s="178"/>
      <c r="D45" s="487"/>
      <c r="E45" s="22"/>
    </row>
    <row r="46" spans="1:5">
      <c r="A46" s="74" t="s">
        <v>170</v>
      </c>
      <c r="B46" s="57"/>
      <c r="C46" s="147"/>
      <c r="D46" s="487"/>
      <c r="E46" s="22"/>
    </row>
    <row r="47" spans="1:5">
      <c r="A47" s="31" t="s">
        <v>45</v>
      </c>
      <c r="B47" s="442">
        <f>IFERROR(ROUND((B27)/B8,2),0)</f>
        <v>0</v>
      </c>
      <c r="C47" s="182">
        <f t="shared" ref="C47" si="7">ROUND((C27)/C8,2)</f>
        <v>722.66</v>
      </c>
      <c r="D47" s="487"/>
      <c r="E47" s="22"/>
    </row>
    <row r="48" spans="1:5" ht="13.5" thickBot="1">
      <c r="A48" s="170" t="s">
        <v>46</v>
      </c>
      <c r="B48" s="443">
        <f>IFERROR(ROUND(B40/B8,2),0)</f>
        <v>0</v>
      </c>
      <c r="C48" s="183">
        <f t="shared" ref="C48" si="8">ROUND(C40/C8,2)</f>
        <v>1135.6300000000001</v>
      </c>
      <c r="D48" s="487"/>
      <c r="E48" s="22"/>
    </row>
    <row r="49" spans="1:5" ht="13.5" thickBot="1">
      <c r="A49" s="37"/>
      <c r="B49" s="184"/>
      <c r="C49" s="179"/>
      <c r="D49" s="487"/>
      <c r="E49" s="22"/>
    </row>
    <row r="50" spans="1:5">
      <c r="A50" s="74" t="s">
        <v>172</v>
      </c>
      <c r="B50" s="57"/>
      <c r="C50" s="147"/>
      <c r="D50" s="487"/>
      <c r="E50" s="22"/>
    </row>
    <row r="51" spans="1:5">
      <c r="A51" s="31" t="s">
        <v>45</v>
      </c>
      <c r="B51" s="176">
        <f>IFERROR(ROUND((B27)/B7,2),0)</f>
        <v>0</v>
      </c>
      <c r="C51" s="176">
        <f t="shared" ref="C51" si="9">ROUND((C27)/C7,2)</f>
        <v>0.16</v>
      </c>
      <c r="D51" s="487"/>
      <c r="E51" s="22"/>
    </row>
    <row r="52" spans="1:5" ht="13.5" thickBot="1">
      <c r="A52" s="170" t="s">
        <v>46</v>
      </c>
      <c r="B52" s="177">
        <f>IFERROR(ROUND(B40/B7,2),0)</f>
        <v>0</v>
      </c>
      <c r="C52" s="177">
        <f t="shared" ref="C52" si="10">ROUND(C40/C7,2)</f>
        <v>0.26</v>
      </c>
      <c r="D52" s="487"/>
      <c r="E52" s="22"/>
    </row>
    <row r="53" spans="1:5" ht="16.5" thickBot="1">
      <c r="A53" s="251"/>
      <c r="B53" s="435"/>
      <c r="C53" s="178"/>
      <c r="D53" s="487"/>
    </row>
    <row r="54" spans="1:5">
      <c r="A54" s="67" t="s">
        <v>167</v>
      </c>
      <c r="B54" s="433"/>
      <c r="C54" s="277"/>
      <c r="D54" s="487"/>
    </row>
    <row r="55" spans="1:5">
      <c r="A55" s="239" t="s">
        <v>171</v>
      </c>
      <c r="B55" s="178"/>
      <c r="C55" s="261">
        <v>873.6</v>
      </c>
      <c r="D55" s="487"/>
    </row>
    <row r="56" spans="1:5">
      <c r="A56" s="239" t="s">
        <v>47</v>
      </c>
      <c r="B56" s="178"/>
      <c r="C56" s="152">
        <f t="shared" ref="C56" si="11">(C$55*C$8)-C$27</f>
        <v>45.283410000000003</v>
      </c>
      <c r="D56" s="487"/>
    </row>
    <row r="57" spans="1:5" ht="13.5" thickBot="1">
      <c r="A57" s="240" t="s">
        <v>48</v>
      </c>
      <c r="B57" s="432"/>
      <c r="C57" s="238">
        <f t="shared" ref="C57" si="12">(C$55*C$8)-C40</f>
        <v>-78.60840572643923</v>
      </c>
      <c r="D57" s="308"/>
    </row>
    <row r="58" spans="1:5">
      <c r="A58" s="5" t="s">
        <v>88</v>
      </c>
      <c r="B58" s="7"/>
      <c r="C58" s="7"/>
    </row>
    <row r="59" spans="1:5">
      <c r="A59" s="26"/>
      <c r="B59" s="7"/>
      <c r="C59" s="7"/>
    </row>
    <row r="60" spans="1:5">
      <c r="A60" s="7"/>
      <c r="B60" s="7"/>
      <c r="C60" s="7"/>
      <c r="D60" s="307"/>
    </row>
    <row r="61" spans="1:5" ht="15.75">
      <c r="A61" s="28"/>
      <c r="B61" s="27"/>
      <c r="C61" s="27"/>
    </row>
    <row r="62" spans="1:5" ht="15.75">
      <c r="A62" s="28"/>
      <c r="B62" s="27"/>
      <c r="C62" s="27"/>
    </row>
  </sheetData>
  <sheetProtection algorithmName="SHA-512" hashValue="FvZCnTMMbdTHxUCJDJTuuaxYyYTDTGM/CtlzxcQXf0dDc50merkVLyK53yxgB1Nj/PtzbRp0uerOm0HpA9+eng==" saltValue="GG/mD4qdcQC2VyLe+rVK8g==" spinCount="100000" sheet="1" objects="1" scenarios="1" selectLockedCells="1"/>
  <mergeCells count="3">
    <mergeCell ref="D3:D56"/>
    <mergeCell ref="B3:C3"/>
    <mergeCell ref="B2:C2"/>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0" activePane="bottomLeft" state="frozen"/>
      <selection pane="bottomLeft" activeCell="B33" sqref="B33"/>
    </sheetView>
  </sheetViews>
  <sheetFormatPr defaultColWidth="9.140625" defaultRowHeight="12.75"/>
  <cols>
    <col min="1" max="1" width="55.7109375" style="8" customWidth="1"/>
    <col min="2" max="3" width="13.85546875" style="8" bestFit="1" customWidth="1"/>
    <col min="4" max="4" width="50" style="8" customWidth="1"/>
    <col min="5" max="16384" width="9.140625" style="8"/>
  </cols>
  <sheetData>
    <row r="1" spans="1:5" ht="15.75">
      <c r="A1" s="272" t="s">
        <v>204</v>
      </c>
      <c r="B1" s="141"/>
      <c r="C1" s="141"/>
      <c r="D1" s="274"/>
    </row>
    <row r="2" spans="1:5" ht="13.5" thickBot="1">
      <c r="A2" s="142"/>
      <c r="B2" s="488" t="s">
        <v>19</v>
      </c>
      <c r="C2" s="488"/>
      <c r="D2" s="275" t="s">
        <v>20</v>
      </c>
    </row>
    <row r="3" spans="1:5" ht="16.5" customHeight="1" thickBot="1">
      <c r="A3" s="164" t="s">
        <v>3</v>
      </c>
      <c r="B3" s="489" t="s">
        <v>123</v>
      </c>
      <c r="C3" s="490"/>
      <c r="D3" s="491" t="s">
        <v>203</v>
      </c>
    </row>
    <row r="4" spans="1:5" ht="15.75" customHeight="1">
      <c r="A4" s="15"/>
      <c r="B4" s="391" t="s">
        <v>21</v>
      </c>
      <c r="C4" s="278"/>
      <c r="D4" s="487"/>
    </row>
    <row r="5" spans="1:5" ht="13.5" thickBot="1">
      <c r="A5" s="53" t="s">
        <v>22</v>
      </c>
      <c r="B5" s="402" t="s">
        <v>4</v>
      </c>
      <c r="C5" s="276" t="s">
        <v>4</v>
      </c>
      <c r="D5" s="487"/>
    </row>
    <row r="6" spans="1:5">
      <c r="A6" s="74" t="s">
        <v>0</v>
      </c>
      <c r="B6" s="393"/>
      <c r="C6" s="147"/>
      <c r="D6" s="487"/>
    </row>
    <row r="7" spans="1:5" ht="15.75" customHeight="1">
      <c r="A7" s="31" t="s">
        <v>134</v>
      </c>
      <c r="B7" s="394"/>
      <c r="C7" s="288">
        <v>1456</v>
      </c>
      <c r="D7" s="487"/>
      <c r="E7" s="22"/>
    </row>
    <row r="8" spans="1:5" ht="13.5" thickBot="1">
      <c r="A8" s="31" t="s">
        <v>163</v>
      </c>
      <c r="B8" s="395"/>
      <c r="C8" s="107">
        <v>0.25</v>
      </c>
      <c r="D8" s="487"/>
      <c r="E8" s="22"/>
    </row>
    <row r="9" spans="1:5" ht="13.5" thickBot="1">
      <c r="A9" s="33" t="s">
        <v>164</v>
      </c>
      <c r="B9" s="34">
        <f t="shared" ref="B9" si="0">ROUND((B8*B7),2)</f>
        <v>0</v>
      </c>
      <c r="C9" s="100">
        <f>ROUND((C8*C7),2)</f>
        <v>364</v>
      </c>
      <c r="D9" s="487"/>
      <c r="E9" s="22"/>
    </row>
    <row r="10" spans="1:5">
      <c r="A10" s="31"/>
      <c r="B10" s="394"/>
      <c r="C10" s="147"/>
      <c r="D10" s="487"/>
      <c r="E10" s="22"/>
    </row>
    <row r="11" spans="1:5">
      <c r="A11" s="37" t="s">
        <v>174</v>
      </c>
      <c r="B11" s="394"/>
      <c r="C11" s="99"/>
      <c r="D11" s="487"/>
      <c r="E11" s="22"/>
    </row>
    <row r="12" spans="1:5">
      <c r="A12" s="37" t="s">
        <v>173</v>
      </c>
      <c r="B12" s="394"/>
      <c r="C12" s="99"/>
      <c r="D12" s="487"/>
      <c r="E12" s="22"/>
    </row>
    <row r="13" spans="1:5">
      <c r="A13" s="31" t="s">
        <v>23</v>
      </c>
      <c r="B13" s="396"/>
      <c r="C13" s="101">
        <v>26.4</v>
      </c>
      <c r="D13" s="487"/>
      <c r="E13" s="22"/>
    </row>
    <row r="14" spans="1:5">
      <c r="A14" s="31" t="s">
        <v>24</v>
      </c>
      <c r="B14" s="396"/>
      <c r="C14" s="101">
        <v>0.5</v>
      </c>
      <c r="D14" s="487"/>
      <c r="E14" s="22"/>
    </row>
    <row r="15" spans="1:5">
      <c r="A15" s="31" t="s">
        <v>25</v>
      </c>
      <c r="B15" s="396"/>
      <c r="C15" s="101">
        <v>27.67</v>
      </c>
      <c r="D15" s="487"/>
      <c r="E15" s="22"/>
    </row>
    <row r="16" spans="1:5">
      <c r="A16" s="31" t="s">
        <v>85</v>
      </c>
      <c r="B16" s="396"/>
      <c r="C16" s="101">
        <v>13.11</v>
      </c>
      <c r="D16" s="487"/>
      <c r="E16" s="22"/>
    </row>
    <row r="17" spans="1:5">
      <c r="A17" s="31" t="s">
        <v>26</v>
      </c>
      <c r="B17" s="395"/>
      <c r="C17" s="102">
        <v>6.17</v>
      </c>
      <c r="D17" s="487"/>
      <c r="E17" s="22"/>
    </row>
    <row r="18" spans="1:5">
      <c r="A18" s="31" t="s">
        <v>89</v>
      </c>
      <c r="B18" s="396"/>
      <c r="C18" s="101">
        <v>80.91</v>
      </c>
      <c r="D18" s="487"/>
      <c r="E18" s="22"/>
    </row>
    <row r="19" spans="1:5">
      <c r="A19" s="31" t="s">
        <v>27</v>
      </c>
      <c r="B19" s="396"/>
      <c r="C19" s="101">
        <v>0</v>
      </c>
      <c r="D19" s="487"/>
      <c r="E19" s="22"/>
    </row>
    <row r="20" spans="1:5">
      <c r="A20" s="31" t="s">
        <v>28</v>
      </c>
      <c r="B20" s="396"/>
      <c r="C20" s="101">
        <v>0</v>
      </c>
      <c r="D20" s="487"/>
      <c r="E20" s="22"/>
    </row>
    <row r="21" spans="1:5">
      <c r="A21" s="31" t="s">
        <v>29</v>
      </c>
      <c r="B21" s="395"/>
      <c r="C21" s="102">
        <v>19.03</v>
      </c>
      <c r="D21" s="487"/>
      <c r="E21" s="22"/>
    </row>
    <row r="22" spans="1:5">
      <c r="A22" s="31" t="s">
        <v>30</v>
      </c>
      <c r="B22" s="396"/>
      <c r="C22" s="101">
        <v>8.57</v>
      </c>
      <c r="D22" s="487"/>
      <c r="E22" s="22"/>
    </row>
    <row r="23" spans="1:5">
      <c r="A23" s="31" t="s">
        <v>31</v>
      </c>
      <c r="B23" s="396"/>
      <c r="C23" s="101">
        <v>20.3</v>
      </c>
      <c r="D23" s="487"/>
      <c r="E23" s="22"/>
    </row>
    <row r="24" spans="1:5">
      <c r="A24" s="31" t="s">
        <v>32</v>
      </c>
      <c r="B24" s="397"/>
      <c r="C24" s="103">
        <v>8.6999999999999993</v>
      </c>
      <c r="D24" s="487"/>
      <c r="E24" s="22"/>
    </row>
    <row r="25" spans="1:5">
      <c r="A25" s="31" t="s">
        <v>33</v>
      </c>
      <c r="B25" s="395"/>
      <c r="C25" s="102">
        <v>3.13</v>
      </c>
      <c r="D25" s="487"/>
      <c r="E25" s="22"/>
    </row>
    <row r="26" spans="1:5" ht="13.5" thickBot="1">
      <c r="A26" s="31" t="s">
        <v>34</v>
      </c>
      <c r="B26" s="396"/>
      <c r="C26" s="104">
        <f>SUM(C13:C25)*3.43%*(8/12)</f>
        <v>4.9046713333333329</v>
      </c>
      <c r="D26" s="487"/>
      <c r="E26" s="22"/>
    </row>
    <row r="27" spans="1:5" ht="13.5" thickBot="1">
      <c r="A27" s="33" t="s">
        <v>35</v>
      </c>
      <c r="B27" s="48">
        <f t="shared" ref="B27:C27" si="1">SUM(B13:B26)</f>
        <v>0</v>
      </c>
      <c r="C27" s="150">
        <f t="shared" si="1"/>
        <v>219.39467133333332</v>
      </c>
      <c r="D27" s="487"/>
      <c r="E27" s="22"/>
    </row>
    <row r="28" spans="1:5">
      <c r="A28" s="31"/>
      <c r="B28" s="394"/>
      <c r="C28" s="147"/>
      <c r="D28" s="487"/>
      <c r="E28" s="22"/>
    </row>
    <row r="29" spans="1:5">
      <c r="A29" s="37" t="s">
        <v>1</v>
      </c>
      <c r="B29" s="394"/>
      <c r="C29" s="99"/>
      <c r="D29" s="487"/>
      <c r="E29" s="22"/>
    </row>
    <row r="30" spans="1:5">
      <c r="A30" s="31" t="s">
        <v>36</v>
      </c>
      <c r="B30" s="398"/>
      <c r="C30" s="281">
        <v>0.47181572643925018</v>
      </c>
      <c r="D30" s="487"/>
      <c r="E30" s="22"/>
    </row>
    <row r="31" spans="1:5">
      <c r="A31" s="31" t="s">
        <v>37</v>
      </c>
      <c r="B31" s="399"/>
      <c r="C31" s="282">
        <v>3.91</v>
      </c>
      <c r="D31" s="487"/>
      <c r="E31" s="22"/>
    </row>
    <row r="32" spans="1:5">
      <c r="A32" s="31" t="s">
        <v>38</v>
      </c>
      <c r="B32" s="400"/>
      <c r="C32" s="283">
        <v>2.08</v>
      </c>
      <c r="D32" s="487"/>
      <c r="E32" s="22"/>
    </row>
    <row r="33" spans="1:5">
      <c r="A33" s="31" t="s">
        <v>39</v>
      </c>
      <c r="B33" s="401"/>
      <c r="C33" s="284">
        <v>35.450000000000003</v>
      </c>
      <c r="D33" s="487"/>
      <c r="E33" s="22"/>
    </row>
    <row r="34" spans="1:5">
      <c r="A34" s="31" t="s">
        <v>40</v>
      </c>
      <c r="B34" s="398"/>
      <c r="C34" s="281">
        <v>1.05</v>
      </c>
      <c r="D34" s="487"/>
      <c r="E34" s="22"/>
    </row>
    <row r="35" spans="1:5">
      <c r="A35" s="31" t="s">
        <v>41</v>
      </c>
      <c r="B35" s="401"/>
      <c r="C35" s="284">
        <v>24.85</v>
      </c>
      <c r="D35" s="487"/>
      <c r="E35" s="22"/>
    </row>
    <row r="36" spans="1:5">
      <c r="A36" s="31" t="s">
        <v>42</v>
      </c>
      <c r="B36" s="398"/>
      <c r="C36" s="281">
        <v>0.75</v>
      </c>
      <c r="D36" s="487"/>
      <c r="E36" s="22"/>
    </row>
    <row r="37" spans="1:5" ht="13.5" thickBot="1">
      <c r="A37" s="31" t="s">
        <v>43</v>
      </c>
      <c r="B37" s="399"/>
      <c r="C37" s="285">
        <v>55.33</v>
      </c>
      <c r="D37" s="487"/>
      <c r="E37" s="22"/>
    </row>
    <row r="38" spans="1:5" ht="13.5" thickBot="1">
      <c r="A38" s="33" t="s">
        <v>44</v>
      </c>
      <c r="B38" s="48">
        <f t="shared" ref="B38:C38" si="2">SUM(B30:B37)</f>
        <v>0</v>
      </c>
      <c r="C38" s="105">
        <f t="shared" si="2"/>
        <v>123.89181572643925</v>
      </c>
      <c r="D38" s="487"/>
      <c r="E38" s="22"/>
    </row>
    <row r="39" spans="1:5" ht="13.5" thickBot="1">
      <c r="A39" s="31" t="s">
        <v>87</v>
      </c>
      <c r="B39" s="395"/>
      <c r="C39" s="102"/>
      <c r="D39" s="487"/>
      <c r="E39" s="22"/>
    </row>
    <row r="40" spans="1:5" ht="13.5" thickBot="1">
      <c r="A40" s="63" t="s">
        <v>15</v>
      </c>
      <c r="B40" s="48">
        <f t="shared" ref="B40:C40" si="3">B27+B38+B39</f>
        <v>0</v>
      </c>
      <c r="C40" s="106">
        <f t="shared" si="3"/>
        <v>343.28648705977258</v>
      </c>
      <c r="D40" s="487"/>
      <c r="E40" s="22"/>
    </row>
    <row r="41" spans="1:5" ht="13.5" thickBot="1">
      <c r="A41" s="64"/>
      <c r="B41" s="65"/>
      <c r="C41" s="150"/>
      <c r="D41" s="487"/>
      <c r="E41" s="22"/>
    </row>
    <row r="42" spans="1:5">
      <c r="A42" s="67" t="s">
        <v>169</v>
      </c>
      <c r="B42" s="57"/>
      <c r="C42" s="147"/>
      <c r="D42" s="487"/>
      <c r="E42" s="22"/>
    </row>
    <row r="43" spans="1:5">
      <c r="A43" s="239" t="s">
        <v>83</v>
      </c>
      <c r="B43" s="173">
        <f t="shared" ref="B43:C43" si="4">B9-B27</f>
        <v>0</v>
      </c>
      <c r="C43" s="176">
        <f t="shared" si="4"/>
        <v>144.60532866666668</v>
      </c>
      <c r="D43" s="487"/>
      <c r="E43" s="22"/>
    </row>
    <row r="44" spans="1:5" ht="13.5" thickBot="1">
      <c r="A44" s="240" t="s">
        <v>84</v>
      </c>
      <c r="B44" s="233">
        <f t="shared" ref="B44:C44" si="5">B9-B40</f>
        <v>0</v>
      </c>
      <c r="C44" s="177">
        <f t="shared" si="5"/>
        <v>20.713512940227417</v>
      </c>
      <c r="D44" s="487"/>
      <c r="E44" s="22"/>
    </row>
    <row r="45" spans="1:5" ht="13.5" thickBot="1">
      <c r="A45" s="37"/>
      <c r="B45" s="181"/>
      <c r="C45" s="178"/>
      <c r="D45" s="487"/>
      <c r="E45" s="22"/>
    </row>
    <row r="46" spans="1:5">
      <c r="A46" s="74" t="s">
        <v>170</v>
      </c>
      <c r="B46" s="57"/>
      <c r="C46" s="147"/>
      <c r="D46" s="487"/>
      <c r="E46" s="22"/>
    </row>
    <row r="47" spans="1:5">
      <c r="A47" s="31" t="s">
        <v>45</v>
      </c>
      <c r="B47" s="442">
        <f>IFERROR(ROUND((B27)/B8,2),0)</f>
        <v>0</v>
      </c>
      <c r="C47" s="182">
        <f t="shared" ref="C47" si="6">ROUND((C27)/C8,2)</f>
        <v>877.58</v>
      </c>
      <c r="D47" s="487"/>
      <c r="E47" s="22"/>
    </row>
    <row r="48" spans="1:5" ht="13.5" thickBot="1">
      <c r="A48" s="170" t="s">
        <v>46</v>
      </c>
      <c r="B48" s="443">
        <f>IFERROR(ROUND(B40/B8,2),0)</f>
        <v>0</v>
      </c>
      <c r="C48" s="183">
        <f t="shared" ref="C48" si="7">ROUND(C40/C8,2)</f>
        <v>1373.15</v>
      </c>
      <c r="D48" s="487"/>
      <c r="E48" s="22"/>
    </row>
    <row r="49" spans="1:5" ht="13.5" thickBot="1">
      <c r="A49" s="37"/>
      <c r="B49" s="184"/>
      <c r="C49" s="179"/>
      <c r="D49" s="487"/>
      <c r="E49" s="22"/>
    </row>
    <row r="50" spans="1:5">
      <c r="A50" s="74" t="s">
        <v>172</v>
      </c>
      <c r="B50" s="57"/>
      <c r="C50" s="147"/>
      <c r="D50" s="487"/>
      <c r="E50" s="22"/>
    </row>
    <row r="51" spans="1:5">
      <c r="A51" s="31" t="s">
        <v>45</v>
      </c>
      <c r="B51" s="176">
        <f>IFERROR(ROUND((B27)/B7,2),0)</f>
        <v>0</v>
      </c>
      <c r="C51" s="176">
        <f t="shared" ref="C51" si="8">ROUND((C27)/C7,2)</f>
        <v>0.15</v>
      </c>
      <c r="D51" s="487"/>
      <c r="E51" s="22"/>
    </row>
    <row r="52" spans="1:5" ht="13.5" thickBot="1">
      <c r="A52" s="170" t="s">
        <v>46</v>
      </c>
      <c r="B52" s="177">
        <f>IFERROR(ROUND(B40/B7,2),0)</f>
        <v>0</v>
      </c>
      <c r="C52" s="177">
        <f t="shared" ref="C52" si="9">ROUND(C40/C7,2)</f>
        <v>0.24</v>
      </c>
      <c r="D52" s="487"/>
      <c r="E52" s="22"/>
    </row>
    <row r="53" spans="1:5" ht="16.5" thickBot="1">
      <c r="A53" s="251"/>
      <c r="B53" s="435"/>
      <c r="C53" s="178"/>
      <c r="D53" s="487"/>
    </row>
    <row r="54" spans="1:5">
      <c r="A54" s="67" t="s">
        <v>167</v>
      </c>
      <c r="B54" s="433"/>
      <c r="C54" s="277"/>
      <c r="D54" s="487"/>
    </row>
    <row r="55" spans="1:5">
      <c r="A55" s="239" t="s">
        <v>171</v>
      </c>
      <c r="B55" s="178"/>
      <c r="C55" s="261">
        <v>985.6</v>
      </c>
      <c r="D55" s="487"/>
    </row>
    <row r="56" spans="1:5">
      <c r="A56" s="239" t="s">
        <v>47</v>
      </c>
      <c r="B56" s="178"/>
      <c r="C56" s="152">
        <f t="shared" ref="C56" si="10">(C$55*C$8)-C$27</f>
        <v>27.005328666666685</v>
      </c>
      <c r="D56" s="487"/>
    </row>
    <row r="57" spans="1:5" ht="13.5" thickBot="1">
      <c r="A57" s="240" t="s">
        <v>48</v>
      </c>
      <c r="B57" s="432"/>
      <c r="C57" s="238">
        <f t="shared" ref="C57" si="11">(C$55*C$8)-C40</f>
        <v>-96.886487059772577</v>
      </c>
      <c r="D57" s="270"/>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MOZUqigYUOj2XsQts65eu9NSxPn8ACGvVzQpI+C1RxqVaQui2hkaAntMC1YZ3fXX/DFxNI9hjKBTtI9yx+DStA==" saltValue="lJsWy0rFY6/VJ4GCbRiwOg==" spinCount="100000" sheet="1" objects="1" scenarios="1" selectLockedCells="1"/>
  <mergeCells count="3">
    <mergeCell ref="D3:D56"/>
    <mergeCell ref="B3:C3"/>
    <mergeCell ref="B2:C2"/>
  </mergeCells>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pane ySplit="1" topLeftCell="A2" activePane="bottomLeft" state="frozen"/>
      <selection pane="bottomLeft" activeCell="B8" sqref="B8"/>
    </sheetView>
  </sheetViews>
  <sheetFormatPr defaultColWidth="9.140625" defaultRowHeight="12.75"/>
  <cols>
    <col min="1" max="1" width="55.7109375" style="8" customWidth="1"/>
    <col min="2" max="2" width="13.85546875" style="8" bestFit="1" customWidth="1"/>
    <col min="3" max="3" width="11.42578125" style="8" customWidth="1"/>
    <col min="4" max="4" width="50" style="8" customWidth="1"/>
    <col min="5" max="16384" width="9.140625" style="8"/>
  </cols>
  <sheetData>
    <row r="1" spans="1:5" ht="15.75">
      <c r="A1" s="272" t="s">
        <v>206</v>
      </c>
      <c r="B1" s="141"/>
      <c r="C1" s="141"/>
      <c r="D1" s="274"/>
    </row>
    <row r="2" spans="1:5" ht="13.5" thickBot="1">
      <c r="A2" s="142"/>
      <c r="B2" s="488" t="s">
        <v>19</v>
      </c>
      <c r="C2" s="488"/>
      <c r="D2" s="275" t="s">
        <v>20</v>
      </c>
    </row>
    <row r="3" spans="1:5" ht="32.25" customHeight="1" thickBot="1">
      <c r="A3" s="164" t="s">
        <v>3</v>
      </c>
      <c r="B3" s="492" t="s">
        <v>124</v>
      </c>
      <c r="C3" s="493"/>
      <c r="D3" s="486" t="s">
        <v>197</v>
      </c>
    </row>
    <row r="4" spans="1:5" ht="15.75" customHeight="1">
      <c r="A4" s="15"/>
      <c r="B4" s="391" t="s">
        <v>21</v>
      </c>
      <c r="C4" s="278"/>
      <c r="D4" s="487"/>
    </row>
    <row r="5" spans="1:5" ht="13.5" thickBot="1">
      <c r="A5" s="53" t="s">
        <v>22</v>
      </c>
      <c r="B5" s="392" t="s">
        <v>4</v>
      </c>
      <c r="C5" s="279" t="s">
        <v>4</v>
      </c>
      <c r="D5" s="487"/>
    </row>
    <row r="6" spans="1:5">
      <c r="A6" s="74" t="s">
        <v>0</v>
      </c>
      <c r="B6" s="393"/>
      <c r="C6" s="57"/>
      <c r="D6" s="487"/>
    </row>
    <row r="7" spans="1:5" ht="15.75" customHeight="1">
      <c r="A7" s="31" t="s">
        <v>134</v>
      </c>
      <c r="B7" s="394"/>
      <c r="C7" s="305">
        <v>1097.5999999999999</v>
      </c>
      <c r="D7" s="487"/>
      <c r="E7" s="22"/>
    </row>
    <row r="8" spans="1:5" ht="13.5" thickBot="1">
      <c r="A8" s="31" t="s">
        <v>163</v>
      </c>
      <c r="B8" s="395"/>
      <c r="C8" s="23">
        <v>0.4</v>
      </c>
      <c r="D8" s="487"/>
      <c r="E8" s="22"/>
    </row>
    <row r="9" spans="1:5" ht="13.5" thickBot="1">
      <c r="A9" s="33" t="s">
        <v>164</v>
      </c>
      <c r="B9" s="34">
        <f t="shared" ref="B9:C9" si="0">ROUND((B8*B7),2)</f>
        <v>0</v>
      </c>
      <c r="C9" s="87">
        <f t="shared" si="0"/>
        <v>439.04</v>
      </c>
      <c r="D9" s="487"/>
      <c r="E9" s="22"/>
    </row>
    <row r="10" spans="1:5">
      <c r="A10" s="31"/>
      <c r="B10" s="394"/>
      <c r="C10" s="57"/>
      <c r="D10" s="487"/>
      <c r="E10" s="22"/>
    </row>
    <row r="11" spans="1:5">
      <c r="A11" s="37" t="s">
        <v>174</v>
      </c>
      <c r="B11" s="394"/>
      <c r="C11" s="50"/>
      <c r="D11" s="487"/>
      <c r="E11" s="22"/>
    </row>
    <row r="12" spans="1:5">
      <c r="A12" s="37" t="s">
        <v>173</v>
      </c>
      <c r="B12" s="394"/>
      <c r="C12" s="50"/>
      <c r="D12" s="487"/>
      <c r="E12" s="22"/>
    </row>
    <row r="13" spans="1:5">
      <c r="A13" s="31" t="s">
        <v>23</v>
      </c>
      <c r="B13" s="396"/>
      <c r="C13" s="41">
        <v>44</v>
      </c>
      <c r="D13" s="487"/>
      <c r="E13" s="22"/>
    </row>
    <row r="14" spans="1:5">
      <c r="A14" s="31" t="s">
        <v>24</v>
      </c>
      <c r="B14" s="396"/>
      <c r="C14" s="41">
        <v>1</v>
      </c>
      <c r="D14" s="487"/>
      <c r="E14" s="22"/>
    </row>
    <row r="15" spans="1:5">
      <c r="A15" s="31" t="s">
        <v>25</v>
      </c>
      <c r="B15" s="396"/>
      <c r="C15" s="41">
        <v>21.13</v>
      </c>
      <c r="D15" s="487"/>
      <c r="E15" s="22"/>
    </row>
    <row r="16" spans="1:5">
      <c r="A16" s="31" t="s">
        <v>85</v>
      </c>
      <c r="B16" s="396"/>
      <c r="C16" s="41">
        <v>10.4</v>
      </c>
      <c r="D16" s="487"/>
      <c r="E16" s="22"/>
    </row>
    <row r="17" spans="1:5">
      <c r="A17" s="31" t="s">
        <v>26</v>
      </c>
      <c r="B17" s="395"/>
      <c r="C17" s="44">
        <v>6.17</v>
      </c>
      <c r="D17" s="487"/>
      <c r="E17" s="22"/>
    </row>
    <row r="18" spans="1:5">
      <c r="A18" s="31" t="s">
        <v>89</v>
      </c>
      <c r="B18" s="396"/>
      <c r="C18" s="41">
        <v>76.78</v>
      </c>
      <c r="D18" s="487"/>
      <c r="E18" s="22"/>
    </row>
    <row r="19" spans="1:5">
      <c r="A19" s="31" t="s">
        <v>27</v>
      </c>
      <c r="B19" s="396"/>
      <c r="C19" s="41">
        <v>0</v>
      </c>
      <c r="D19" s="487"/>
      <c r="E19" s="22"/>
    </row>
    <row r="20" spans="1:5">
      <c r="A20" s="31" t="s">
        <v>28</v>
      </c>
      <c r="B20" s="396"/>
      <c r="C20" s="41">
        <v>0</v>
      </c>
      <c r="D20" s="487"/>
      <c r="E20" s="22"/>
    </row>
    <row r="21" spans="1:5">
      <c r="A21" s="31" t="s">
        <v>29</v>
      </c>
      <c r="B21" s="395"/>
      <c r="C21" s="44">
        <v>19.03</v>
      </c>
      <c r="D21" s="487"/>
      <c r="E21" s="22"/>
    </row>
    <row r="22" spans="1:5">
      <c r="A22" s="31" t="s">
        <v>30</v>
      </c>
      <c r="B22" s="396"/>
      <c r="C22" s="41">
        <v>8.57</v>
      </c>
      <c r="D22" s="487"/>
      <c r="E22" s="22"/>
    </row>
    <row r="23" spans="1:5">
      <c r="A23" s="31" t="s">
        <v>31</v>
      </c>
      <c r="B23" s="396"/>
      <c r="C23" s="41">
        <v>20.3</v>
      </c>
      <c r="D23" s="487"/>
      <c r="E23" s="22"/>
    </row>
    <row r="24" spans="1:5">
      <c r="A24" s="31" t="s">
        <v>32</v>
      </c>
      <c r="B24" s="397"/>
      <c r="C24" s="47">
        <v>8.83</v>
      </c>
      <c r="D24" s="487"/>
      <c r="E24" s="22"/>
    </row>
    <row r="25" spans="1:5">
      <c r="A25" s="31" t="s">
        <v>33</v>
      </c>
      <c r="B25" s="395"/>
      <c r="C25" s="44">
        <v>3.13</v>
      </c>
      <c r="D25" s="487"/>
      <c r="E25" s="22"/>
    </row>
    <row r="26" spans="1:5" ht="13.5" thickBot="1">
      <c r="A26" s="31" t="s">
        <v>34</v>
      </c>
      <c r="B26" s="396"/>
      <c r="C26" s="84">
        <f>SUM(C13:C25)*3.43%*(8/12)</f>
        <v>5.0155746666666676</v>
      </c>
      <c r="D26" s="487"/>
      <c r="E26" s="22"/>
    </row>
    <row r="27" spans="1:5" ht="13.5" thickBot="1">
      <c r="A27" s="33" t="s">
        <v>35</v>
      </c>
      <c r="B27" s="48">
        <f t="shared" ref="B27:C27" si="1">SUM(B13:B26)</f>
        <v>0</v>
      </c>
      <c r="C27" s="65">
        <f t="shared" si="1"/>
        <v>224.35557466666671</v>
      </c>
      <c r="D27" s="487"/>
      <c r="E27" s="22"/>
    </row>
    <row r="28" spans="1:5">
      <c r="A28" s="31"/>
      <c r="B28" s="394"/>
      <c r="C28" s="57"/>
      <c r="D28" s="487"/>
      <c r="E28" s="22"/>
    </row>
    <row r="29" spans="1:5">
      <c r="A29" s="37" t="s">
        <v>1</v>
      </c>
      <c r="B29" s="394"/>
      <c r="C29" s="50"/>
      <c r="D29" s="487"/>
      <c r="E29" s="22"/>
    </row>
    <row r="30" spans="1:5">
      <c r="A30" s="31" t="s">
        <v>36</v>
      </c>
      <c r="B30" s="398"/>
      <c r="C30" s="194">
        <v>0.47181572643925018</v>
      </c>
      <c r="D30" s="487"/>
      <c r="E30" s="22"/>
    </row>
    <row r="31" spans="1:5">
      <c r="A31" s="31" t="s">
        <v>37</v>
      </c>
      <c r="B31" s="399"/>
      <c r="C31" s="196">
        <v>3.91</v>
      </c>
      <c r="D31" s="487"/>
      <c r="E31" s="22"/>
    </row>
    <row r="32" spans="1:5">
      <c r="A32" s="31" t="s">
        <v>38</v>
      </c>
      <c r="B32" s="400"/>
      <c r="C32" s="199">
        <v>2.08</v>
      </c>
      <c r="D32" s="487"/>
      <c r="E32" s="22"/>
    </row>
    <row r="33" spans="1:5">
      <c r="A33" s="31" t="s">
        <v>39</v>
      </c>
      <c r="B33" s="401"/>
      <c r="C33" s="202">
        <v>35.450000000000003</v>
      </c>
      <c r="D33" s="487"/>
      <c r="E33" s="22"/>
    </row>
    <row r="34" spans="1:5">
      <c r="A34" s="31" t="s">
        <v>40</v>
      </c>
      <c r="B34" s="398"/>
      <c r="C34" s="194">
        <v>1.05</v>
      </c>
      <c r="D34" s="487"/>
      <c r="E34" s="22"/>
    </row>
    <row r="35" spans="1:5">
      <c r="A35" s="31" t="s">
        <v>41</v>
      </c>
      <c r="B35" s="401"/>
      <c r="C35" s="202">
        <v>24.85</v>
      </c>
      <c r="D35" s="487"/>
      <c r="E35" s="22"/>
    </row>
    <row r="36" spans="1:5">
      <c r="A36" s="31" t="s">
        <v>42</v>
      </c>
      <c r="B36" s="398"/>
      <c r="C36" s="194">
        <v>0.75</v>
      </c>
      <c r="D36" s="487"/>
      <c r="E36" s="22"/>
    </row>
    <row r="37" spans="1:5" ht="13.5" thickBot="1">
      <c r="A37" s="31" t="s">
        <v>43</v>
      </c>
      <c r="B37" s="399"/>
      <c r="C37" s="306">
        <v>55.33</v>
      </c>
      <c r="D37" s="487"/>
      <c r="E37" s="22"/>
    </row>
    <row r="38" spans="1:5" ht="13.5" thickBot="1">
      <c r="A38" s="33" t="s">
        <v>44</v>
      </c>
      <c r="B38" s="48">
        <f t="shared" ref="B38:C38" si="2">SUM(B30:B37)</f>
        <v>0</v>
      </c>
      <c r="C38" s="80">
        <f t="shared" si="2"/>
        <v>123.89181572643925</v>
      </c>
      <c r="D38" s="487"/>
      <c r="E38" s="22"/>
    </row>
    <row r="39" spans="1:5" ht="13.5" thickBot="1">
      <c r="A39" s="31" t="s">
        <v>87</v>
      </c>
      <c r="B39" s="395"/>
      <c r="C39" s="44"/>
      <c r="D39" s="487"/>
      <c r="E39" s="22"/>
    </row>
    <row r="40" spans="1:5" ht="13.5" thickBot="1">
      <c r="A40" s="63" t="s">
        <v>15</v>
      </c>
      <c r="B40" s="48">
        <f t="shared" ref="B40:C40" si="3">B27+B38+B39</f>
        <v>0</v>
      </c>
      <c r="C40" s="48">
        <f t="shared" si="3"/>
        <v>348.24739039310595</v>
      </c>
      <c r="D40" s="487"/>
      <c r="E40" s="22"/>
    </row>
    <row r="41" spans="1:5" ht="13.5" thickBot="1">
      <c r="A41" s="64"/>
      <c r="B41" s="65"/>
      <c r="C41" s="65"/>
      <c r="D41" s="487"/>
      <c r="E41" s="22"/>
    </row>
    <row r="42" spans="1:5">
      <c r="A42" s="67" t="s">
        <v>169</v>
      </c>
      <c r="B42" s="57"/>
      <c r="C42" s="57"/>
      <c r="D42" s="487"/>
      <c r="E42" s="22"/>
    </row>
    <row r="43" spans="1:5">
      <c r="A43" s="239" t="s">
        <v>83</v>
      </c>
      <c r="B43" s="173">
        <f t="shared" ref="B43:C43" si="4">B9-B27</f>
        <v>0</v>
      </c>
      <c r="C43" s="173">
        <f t="shared" si="4"/>
        <v>214.68442533333331</v>
      </c>
      <c r="D43" s="487"/>
      <c r="E43" s="22"/>
    </row>
    <row r="44" spans="1:5" ht="13.5" thickBot="1">
      <c r="A44" s="240" t="s">
        <v>84</v>
      </c>
      <c r="B44" s="233">
        <f t="shared" ref="B44:C44" si="5">B9-B40</f>
        <v>0</v>
      </c>
      <c r="C44" s="233">
        <f t="shared" si="5"/>
        <v>90.792609606894075</v>
      </c>
      <c r="D44" s="487"/>
      <c r="E44" s="22"/>
    </row>
    <row r="45" spans="1:5" ht="13.5" thickBot="1">
      <c r="A45" s="37"/>
      <c r="B45" s="181"/>
      <c r="C45" s="181"/>
      <c r="D45" s="487"/>
      <c r="E45" s="22"/>
    </row>
    <row r="46" spans="1:5">
      <c r="A46" s="74" t="s">
        <v>170</v>
      </c>
      <c r="B46" s="57"/>
      <c r="C46" s="57"/>
      <c r="D46" s="487"/>
      <c r="E46" s="22"/>
    </row>
    <row r="47" spans="1:5">
      <c r="A47" s="31" t="s">
        <v>45</v>
      </c>
      <c r="B47" s="440">
        <f>IFERROR(ROUND((B27)/B8,2),0)</f>
        <v>0</v>
      </c>
      <c r="C47" s="265">
        <f t="shared" ref="C47" si="6">ROUND((C27)/C8,2)</f>
        <v>560.89</v>
      </c>
      <c r="D47" s="487"/>
      <c r="E47" s="22"/>
    </row>
    <row r="48" spans="1:5" ht="13.5" thickBot="1">
      <c r="A48" s="170" t="s">
        <v>46</v>
      </c>
      <c r="B48" s="441">
        <f>IFERROR(ROUND(B40/B8,2),0)</f>
        <v>0</v>
      </c>
      <c r="C48" s="266">
        <f t="shared" ref="C48" si="7">ROUND(C40/C8,2)</f>
        <v>870.62</v>
      </c>
      <c r="D48" s="487"/>
      <c r="E48" s="22"/>
    </row>
    <row r="49" spans="1:5" ht="13.5" thickBot="1">
      <c r="A49" s="37"/>
      <c r="B49" s="184"/>
      <c r="C49" s="184"/>
      <c r="D49" s="487"/>
      <c r="E49" s="22"/>
    </row>
    <row r="50" spans="1:5">
      <c r="A50" s="74" t="s">
        <v>172</v>
      </c>
      <c r="B50" s="57"/>
      <c r="C50" s="57"/>
      <c r="D50" s="487"/>
      <c r="E50" s="22"/>
    </row>
    <row r="51" spans="1:5">
      <c r="A51" s="31" t="s">
        <v>45</v>
      </c>
      <c r="B51" s="173">
        <f>IFERROR(ROUND((B27)/B7,2),0)</f>
        <v>0</v>
      </c>
      <c r="C51" s="173">
        <f>ROUND((C27)/C7,2)</f>
        <v>0.2</v>
      </c>
      <c r="D51" s="487"/>
      <c r="E51" s="22"/>
    </row>
    <row r="52" spans="1:5" ht="13.5" thickBot="1">
      <c r="A52" s="170" t="s">
        <v>46</v>
      </c>
      <c r="B52" s="233">
        <f>IFERROR(ROUND(B40/B7,2),0)</f>
        <v>0</v>
      </c>
      <c r="C52" s="233">
        <f>ROUND(C40/C7,2)</f>
        <v>0.32</v>
      </c>
      <c r="D52" s="487"/>
      <c r="E52" s="22"/>
    </row>
    <row r="53" spans="1:5" ht="16.5" thickBot="1">
      <c r="A53" s="251"/>
      <c r="B53" s="435"/>
      <c r="C53" s="152"/>
      <c r="D53" s="487"/>
    </row>
    <row r="54" spans="1:5">
      <c r="A54" s="67" t="s">
        <v>167</v>
      </c>
      <c r="B54" s="433"/>
      <c r="C54" s="180"/>
      <c r="D54" s="487"/>
    </row>
    <row r="55" spans="1:5">
      <c r="A55" s="239" t="s">
        <v>171</v>
      </c>
      <c r="B55" s="178"/>
      <c r="C55" s="172">
        <v>694.4</v>
      </c>
      <c r="D55" s="487"/>
    </row>
    <row r="56" spans="1:5">
      <c r="A56" s="239" t="s">
        <v>217</v>
      </c>
      <c r="B56" s="178"/>
      <c r="C56" s="152">
        <f t="shared" ref="C56" si="8">(C$55*C$8)-C$27</f>
        <v>53.404425333333279</v>
      </c>
      <c r="D56" s="487"/>
    </row>
    <row r="57" spans="1:5" ht="13.5" thickBot="1">
      <c r="A57" s="240" t="s">
        <v>218</v>
      </c>
      <c r="B57" s="432"/>
      <c r="C57" s="238">
        <f t="shared" ref="C57" si="9">(C$55*C$8)-C40</f>
        <v>-70.487390393105954</v>
      </c>
      <c r="D57" s="270"/>
    </row>
    <row r="58" spans="1:5">
      <c r="A58" s="5" t="s">
        <v>88</v>
      </c>
      <c r="B58" s="7"/>
      <c r="C58" s="7"/>
    </row>
    <row r="59" spans="1:5">
      <c r="A59" s="26"/>
      <c r="B59" s="7"/>
      <c r="C59" s="7"/>
    </row>
    <row r="60" spans="1:5">
      <c r="A60" s="7"/>
      <c r="B60" s="7"/>
      <c r="C60" s="7"/>
    </row>
    <row r="61" spans="1:5" ht="15.75">
      <c r="A61" s="28"/>
      <c r="B61" s="27"/>
      <c r="C61" s="27"/>
    </row>
    <row r="62" spans="1:5" ht="15.75">
      <c r="A62" s="28"/>
      <c r="B62" s="27"/>
      <c r="C62" s="27"/>
    </row>
  </sheetData>
  <sheetProtection algorithmName="SHA-512" hashValue="Z0lPt+EIy1j5Uaqojw6g4IcOO227YUUDRGcCBDcE9Uky1hNqKFrkQRdiRwQ3CkalA6C+hOmsEs3e8ooRk09BkQ==" saltValue="RfxyDj1TNS1lRf1+mGQZcw==" spinCount="100000" sheet="1" objects="1" scenarios="1" selectLockedCells="1"/>
  <mergeCells count="3">
    <mergeCell ref="D3:D56"/>
    <mergeCell ref="B3:C3"/>
    <mergeCell ref="B2:C2"/>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pane ySplit="1" topLeftCell="A5" activePane="bottomLeft" state="frozen"/>
      <selection pane="bottomLeft" activeCell="B7" sqref="B7"/>
    </sheetView>
  </sheetViews>
  <sheetFormatPr defaultColWidth="9.140625" defaultRowHeight="12.75"/>
  <cols>
    <col min="1" max="1" width="55.7109375" style="1" customWidth="1"/>
    <col min="2" max="3" width="10" style="1" bestFit="1" customWidth="1"/>
    <col min="4" max="4" width="48.5703125" style="1" customWidth="1"/>
    <col min="5" max="16384" width="9.140625" style="1"/>
  </cols>
  <sheetData>
    <row r="1" spans="1:4" ht="15.75">
      <c r="A1" s="272" t="s">
        <v>148</v>
      </c>
      <c r="B1" s="141"/>
      <c r="C1" s="141"/>
      <c r="D1" s="129"/>
    </row>
    <row r="2" spans="1:4" ht="13.5" thickBot="1">
      <c r="A2" s="142"/>
      <c r="B2" s="488" t="s">
        <v>19</v>
      </c>
      <c r="C2" s="488"/>
      <c r="D2" s="258" t="s">
        <v>20</v>
      </c>
    </row>
    <row r="3" spans="1:4" ht="16.5" thickBot="1">
      <c r="A3" s="144" t="s">
        <v>3</v>
      </c>
      <c r="B3" s="469" t="s">
        <v>149</v>
      </c>
      <c r="C3" s="470"/>
      <c r="D3" s="471"/>
    </row>
    <row r="4" spans="1:4">
      <c r="A4" s="161"/>
      <c r="B4" s="373" t="s">
        <v>133</v>
      </c>
      <c r="C4" s="145" t="s">
        <v>50</v>
      </c>
      <c r="D4" s="478" t="s">
        <v>198</v>
      </c>
    </row>
    <row r="5" spans="1:4" ht="13.5" thickBot="1">
      <c r="A5" s="146" t="s">
        <v>22</v>
      </c>
      <c r="B5" s="376"/>
      <c r="C5" s="52" t="s">
        <v>137</v>
      </c>
      <c r="D5" s="479"/>
    </row>
    <row r="6" spans="1:4">
      <c r="A6" s="74" t="s">
        <v>0</v>
      </c>
      <c r="B6" s="377"/>
      <c r="C6" s="147"/>
      <c r="D6" s="479"/>
    </row>
    <row r="7" spans="1:4" s="8" customFormat="1" ht="15.75" customHeight="1">
      <c r="A7" s="31" t="s">
        <v>134</v>
      </c>
      <c r="B7" s="378"/>
      <c r="C7" s="288">
        <v>1396</v>
      </c>
      <c r="D7" s="479"/>
    </row>
    <row r="8" spans="1:4" ht="13.5" thickBot="1">
      <c r="A8" s="31" t="s">
        <v>163</v>
      </c>
      <c r="B8" s="387"/>
      <c r="C8" s="289">
        <v>0.34</v>
      </c>
      <c r="D8" s="479"/>
    </row>
    <row r="9" spans="1:4" ht="13.5" thickBot="1">
      <c r="A9" s="33" t="s">
        <v>164</v>
      </c>
      <c r="B9" s="148">
        <f t="shared" ref="B9:C9" si="0">ROUND((B8*B7),2)</f>
        <v>0</v>
      </c>
      <c r="C9" s="148">
        <f t="shared" si="0"/>
        <v>474.64</v>
      </c>
      <c r="D9" s="479"/>
    </row>
    <row r="10" spans="1:4">
      <c r="A10" s="31"/>
      <c r="B10" s="377"/>
      <c r="C10" s="147"/>
      <c r="D10" s="479"/>
    </row>
    <row r="11" spans="1:4">
      <c r="A11" s="37" t="s">
        <v>174</v>
      </c>
      <c r="B11" s="378"/>
      <c r="C11" s="99"/>
      <c r="D11" s="479"/>
    </row>
    <row r="12" spans="1:4">
      <c r="A12" s="37" t="s">
        <v>173</v>
      </c>
      <c r="B12" s="378"/>
      <c r="C12" s="99"/>
      <c r="D12" s="479"/>
    </row>
    <row r="13" spans="1:4">
      <c r="A13" s="31" t="s">
        <v>23</v>
      </c>
      <c r="B13" s="380"/>
      <c r="C13" s="101">
        <v>111.87</v>
      </c>
      <c r="D13" s="479"/>
    </row>
    <row r="14" spans="1:4">
      <c r="A14" s="31" t="s">
        <v>24</v>
      </c>
      <c r="B14" s="380"/>
      <c r="C14" s="101">
        <v>19.600000000000001</v>
      </c>
      <c r="D14" s="479"/>
    </row>
    <row r="15" spans="1:4">
      <c r="A15" s="31" t="s">
        <v>25</v>
      </c>
      <c r="B15" s="380"/>
      <c r="C15" s="101">
        <v>11.57</v>
      </c>
      <c r="D15" s="479"/>
    </row>
    <row r="16" spans="1:4">
      <c r="A16" s="31" t="s">
        <v>85</v>
      </c>
      <c r="B16" s="380"/>
      <c r="C16" s="101">
        <v>3.62</v>
      </c>
      <c r="D16" s="479"/>
    </row>
    <row r="17" spans="1:4">
      <c r="A17" s="31" t="s">
        <v>26</v>
      </c>
      <c r="B17" s="379"/>
      <c r="C17" s="102">
        <v>0</v>
      </c>
      <c r="D17" s="479"/>
    </row>
    <row r="18" spans="1:4">
      <c r="A18" s="31" t="s">
        <v>89</v>
      </c>
      <c r="B18" s="380"/>
      <c r="C18" s="101">
        <v>89.3</v>
      </c>
      <c r="D18" s="479"/>
    </row>
    <row r="19" spans="1:4">
      <c r="A19" s="31" t="s">
        <v>27</v>
      </c>
      <c r="B19" s="380"/>
      <c r="C19" s="101">
        <v>0</v>
      </c>
      <c r="D19" s="479"/>
    </row>
    <row r="20" spans="1:4">
      <c r="A20" s="31" t="s">
        <v>150</v>
      </c>
      <c r="B20" s="380"/>
      <c r="C20" s="101">
        <v>11.6</v>
      </c>
      <c r="D20" s="479"/>
    </row>
    <row r="21" spans="1:4">
      <c r="A21" s="31" t="s">
        <v>29</v>
      </c>
      <c r="B21" s="379"/>
      <c r="C21" s="102">
        <v>17.21</v>
      </c>
      <c r="D21" s="479"/>
    </row>
    <row r="22" spans="1:4">
      <c r="A22" s="31" t="s">
        <v>30</v>
      </c>
      <c r="B22" s="380"/>
      <c r="C22" s="101">
        <v>9.66</v>
      </c>
      <c r="D22" s="479"/>
    </row>
    <row r="23" spans="1:4">
      <c r="A23" s="31" t="s">
        <v>31</v>
      </c>
      <c r="B23" s="380"/>
      <c r="C23" s="101">
        <v>19.8</v>
      </c>
      <c r="D23" s="479"/>
    </row>
    <row r="24" spans="1:4">
      <c r="A24" s="31" t="s">
        <v>32</v>
      </c>
      <c r="B24" s="381"/>
      <c r="C24" s="103">
        <v>12.84</v>
      </c>
      <c r="D24" s="479"/>
    </row>
    <row r="25" spans="1:4">
      <c r="A25" s="31" t="s">
        <v>33</v>
      </c>
      <c r="B25" s="379"/>
      <c r="C25" s="102">
        <v>4.1100000000000003</v>
      </c>
      <c r="D25" s="479"/>
    </row>
    <row r="26" spans="1:4" ht="13.5" thickBot="1">
      <c r="A26" s="170" t="s">
        <v>34</v>
      </c>
      <c r="B26" s="388"/>
      <c r="C26" s="104">
        <f>SUM(C13:C25)*3.43%*(8/12)</f>
        <v>7.1156493333333346</v>
      </c>
      <c r="D26" s="479"/>
    </row>
    <row r="27" spans="1:4" ht="13.5" thickBot="1">
      <c r="A27" s="33" t="s">
        <v>35</v>
      </c>
      <c r="B27" s="106">
        <f t="shared" ref="B27" si="1">SUM(B13:B26)</f>
        <v>0</v>
      </c>
      <c r="C27" s="106">
        <f>SUM(C13:C26)</f>
        <v>318.29564933333336</v>
      </c>
      <c r="D27" s="479"/>
    </row>
    <row r="28" spans="1:4">
      <c r="A28" s="31"/>
      <c r="B28" s="378"/>
      <c r="C28" s="99"/>
      <c r="D28" s="479"/>
    </row>
    <row r="29" spans="1:4" ht="13.5" thickBot="1">
      <c r="A29" s="37" t="s">
        <v>1</v>
      </c>
      <c r="B29" s="378"/>
      <c r="C29" s="99"/>
      <c r="D29" s="479"/>
    </row>
    <row r="30" spans="1:4">
      <c r="A30" s="171" t="s">
        <v>36</v>
      </c>
      <c r="B30" s="389"/>
      <c r="C30" s="290">
        <v>0.62908763525233358</v>
      </c>
      <c r="D30" s="479"/>
    </row>
    <row r="31" spans="1:4">
      <c r="A31" s="31" t="s">
        <v>37</v>
      </c>
      <c r="B31" s="383"/>
      <c r="C31" s="282">
        <v>5.1100000000000003</v>
      </c>
      <c r="D31" s="479"/>
    </row>
    <row r="32" spans="1:4">
      <c r="A32" s="31" t="s">
        <v>38</v>
      </c>
      <c r="B32" s="384"/>
      <c r="C32" s="283">
        <v>3.18</v>
      </c>
      <c r="D32" s="479"/>
    </row>
    <row r="33" spans="1:4">
      <c r="A33" s="31" t="s">
        <v>39</v>
      </c>
      <c r="B33" s="385"/>
      <c r="C33" s="284">
        <v>39.979999999999997</v>
      </c>
      <c r="D33" s="479"/>
    </row>
    <row r="34" spans="1:4">
      <c r="A34" s="31" t="s">
        <v>40</v>
      </c>
      <c r="B34" s="382"/>
      <c r="C34" s="281">
        <v>1.4000000000000001</v>
      </c>
      <c r="D34" s="479"/>
    </row>
    <row r="35" spans="1:4">
      <c r="A35" s="31" t="s">
        <v>41</v>
      </c>
      <c r="B35" s="385"/>
      <c r="C35" s="284">
        <v>28.02</v>
      </c>
      <c r="D35" s="479"/>
    </row>
    <row r="36" spans="1:4">
      <c r="A36" s="31" t="s">
        <v>42</v>
      </c>
      <c r="B36" s="382"/>
      <c r="C36" s="281">
        <v>1</v>
      </c>
      <c r="D36" s="479"/>
    </row>
    <row r="37" spans="1:4" ht="13.5" thickBot="1">
      <c r="A37" s="170" t="s">
        <v>43</v>
      </c>
      <c r="B37" s="386"/>
      <c r="C37" s="285">
        <v>62.36</v>
      </c>
      <c r="D37" s="479"/>
    </row>
    <row r="38" spans="1:4" ht="13.5" thickBot="1">
      <c r="A38" s="33" t="s">
        <v>44</v>
      </c>
      <c r="B38" s="106">
        <f t="shared" ref="B38:C38" si="2">SUM(B30:B37)</f>
        <v>0</v>
      </c>
      <c r="C38" s="106">
        <f t="shared" si="2"/>
        <v>141.67908763525233</v>
      </c>
      <c r="D38" s="479"/>
    </row>
    <row r="39" spans="1:4" ht="13.5" thickBot="1">
      <c r="A39" s="31" t="s">
        <v>87</v>
      </c>
      <c r="B39" s="379"/>
      <c r="C39" s="102"/>
      <c r="D39" s="479"/>
    </row>
    <row r="40" spans="1:4" ht="13.5" thickBot="1">
      <c r="A40" s="63" t="s">
        <v>15</v>
      </c>
      <c r="B40" s="106">
        <f t="shared" ref="B40:C40" si="3">B27+B38+B39</f>
        <v>0</v>
      </c>
      <c r="C40" s="91">
        <f t="shared" si="3"/>
        <v>459.97473696858572</v>
      </c>
      <c r="D40" s="479"/>
    </row>
    <row r="41" spans="1:4" ht="13.5" thickBot="1">
      <c r="A41" s="64"/>
      <c r="B41" s="150"/>
      <c r="C41" s="108"/>
      <c r="D41" s="479"/>
    </row>
    <row r="42" spans="1:4">
      <c r="A42" s="67" t="s">
        <v>169</v>
      </c>
      <c r="B42" s="147"/>
      <c r="C42" s="147"/>
      <c r="D42" s="479"/>
    </row>
    <row r="43" spans="1:4">
      <c r="A43" s="239" t="s">
        <v>83</v>
      </c>
      <c r="B43" s="176">
        <f t="shared" ref="B43:C43" si="4">B9-B27</f>
        <v>0</v>
      </c>
      <c r="C43" s="176">
        <f t="shared" si="4"/>
        <v>156.34435066666663</v>
      </c>
      <c r="D43" s="479"/>
    </row>
    <row r="44" spans="1:4" ht="13.5" thickBot="1">
      <c r="A44" s="240" t="s">
        <v>84</v>
      </c>
      <c r="B44" s="177">
        <f t="shared" ref="B44:C44" si="5">B9-B40</f>
        <v>0</v>
      </c>
      <c r="C44" s="177">
        <f t="shared" si="5"/>
        <v>14.66526303141427</v>
      </c>
      <c r="D44" s="479"/>
    </row>
    <row r="45" spans="1:4" ht="13.5" thickBot="1">
      <c r="A45" s="37"/>
      <c r="B45" s="178"/>
      <c r="C45" s="178"/>
      <c r="D45" s="479"/>
    </row>
    <row r="46" spans="1:4">
      <c r="A46" s="74" t="s">
        <v>170</v>
      </c>
      <c r="B46" s="147"/>
      <c r="C46" s="147"/>
      <c r="D46" s="479"/>
    </row>
    <row r="47" spans="1:4">
      <c r="A47" s="31" t="s">
        <v>45</v>
      </c>
      <c r="B47" s="442">
        <f>IFERROR(ROUND((B27)/B8,2),0)</f>
        <v>0</v>
      </c>
      <c r="C47" s="182">
        <f>ROUND((C27)/C8,2)</f>
        <v>936.16</v>
      </c>
      <c r="D47" s="479"/>
    </row>
    <row r="48" spans="1:4" ht="13.5" thickBot="1">
      <c r="A48" s="170" t="s">
        <v>46</v>
      </c>
      <c r="B48" s="443">
        <f>IFERROR(ROUND(B40/B8,2),0)</f>
        <v>0</v>
      </c>
      <c r="C48" s="183">
        <f t="shared" ref="C48" si="6">ROUND(C40/C8,2)</f>
        <v>1352.87</v>
      </c>
      <c r="D48" s="479"/>
    </row>
    <row r="49" spans="1:4" ht="13.5" thickBot="1">
      <c r="A49" s="37"/>
      <c r="B49" s="179"/>
      <c r="C49" s="179"/>
      <c r="D49" s="479"/>
    </row>
    <row r="50" spans="1:4">
      <c r="A50" s="74" t="s">
        <v>172</v>
      </c>
      <c r="B50" s="147"/>
      <c r="C50" s="147"/>
      <c r="D50" s="479"/>
    </row>
    <row r="51" spans="1:4">
      <c r="A51" s="31" t="s">
        <v>45</v>
      </c>
      <c r="B51" s="176">
        <f>IFERROR(ROUND((B27)/B7,2),0)</f>
        <v>0</v>
      </c>
      <c r="C51" s="176">
        <f t="shared" ref="C51" si="7">ROUND((C27)/C7,2)</f>
        <v>0.23</v>
      </c>
      <c r="D51" s="479"/>
    </row>
    <row r="52" spans="1:4" ht="13.5" thickBot="1">
      <c r="A52" s="170" t="s">
        <v>46</v>
      </c>
      <c r="B52" s="177">
        <f>IFERROR(ROUND(B40/B7,2),0)</f>
        <v>0</v>
      </c>
      <c r="C52" s="177">
        <f t="shared" ref="C52" si="8">ROUND(C40/C7,2)</f>
        <v>0.33</v>
      </c>
      <c r="D52" s="479"/>
    </row>
    <row r="53" spans="1:4" ht="16.5" thickBot="1">
      <c r="A53" s="251"/>
      <c r="B53" s="435"/>
      <c r="C53" s="152"/>
      <c r="D53" s="479"/>
    </row>
    <row r="54" spans="1:4">
      <c r="A54" s="67" t="s">
        <v>167</v>
      </c>
      <c r="B54" s="433"/>
      <c r="C54" s="180"/>
      <c r="D54" s="479"/>
    </row>
    <row r="55" spans="1:4">
      <c r="A55" s="239" t="s">
        <v>171</v>
      </c>
      <c r="B55" s="178"/>
      <c r="C55" s="152">
        <v>879.48</v>
      </c>
      <c r="D55" s="479"/>
    </row>
    <row r="56" spans="1:4">
      <c r="A56" s="239" t="s">
        <v>47</v>
      </c>
      <c r="B56" s="178"/>
      <c r="C56" s="152">
        <f t="shared" ref="C56" si="9">(C$55*C$8)-C$27</f>
        <v>-19.272449333333327</v>
      </c>
      <c r="D56" s="479"/>
    </row>
    <row r="57" spans="1:4" ht="13.5" thickBot="1">
      <c r="A57" s="240" t="s">
        <v>48</v>
      </c>
      <c r="B57" s="432"/>
      <c r="C57" s="238">
        <f t="shared" ref="C57" si="10">(C$55*C$8)-C40</f>
        <v>-160.95153696858569</v>
      </c>
      <c r="D57" s="480"/>
    </row>
    <row r="58" spans="1:4">
      <c r="A58" s="5" t="s">
        <v>88</v>
      </c>
      <c r="B58" s="3"/>
      <c r="C58" s="3"/>
    </row>
    <row r="59" spans="1:4">
      <c r="A59" s="5" t="s">
        <v>151</v>
      </c>
      <c r="B59" s="154"/>
      <c r="C59" s="154"/>
    </row>
    <row r="60" spans="1:4">
      <c r="A60" s="5"/>
      <c r="B60" s="155"/>
      <c r="C60" s="155"/>
    </row>
    <row r="61" spans="1:4">
      <c r="A61" s="156"/>
      <c r="B61" s="155"/>
      <c r="C61" s="155"/>
    </row>
    <row r="62" spans="1:4">
      <c r="A62" s="155"/>
      <c r="B62" s="155"/>
      <c r="C62" s="155"/>
    </row>
    <row r="63" spans="1:4">
      <c r="A63" s="157"/>
      <c r="B63" s="158"/>
      <c r="C63" s="158"/>
    </row>
    <row r="64" spans="1:4">
      <c r="A64" s="157"/>
      <c r="B64" s="159"/>
      <c r="C64" s="159"/>
    </row>
  </sheetData>
  <sheetProtection algorithmName="SHA-512" hashValue="v2YraEasnhf0dcPE5hCIb6cqkRiD74UMozA8pVxZr+r5R5gSqu/5Dw5ejZCdQs9tdTDkH5Fusxp2YZY3JKgaaQ==" saltValue="pSRXJuN92Z+LOjdBECbzhA==" spinCount="100000" sheet="1" objects="1" scenarios="1" selectLockedCells="1"/>
  <mergeCells count="3">
    <mergeCell ref="B3:D3"/>
    <mergeCell ref="D4:D57"/>
    <mergeCell ref="B2:C2"/>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pane ySplit="1" topLeftCell="A11" activePane="bottomLeft" state="frozen"/>
      <selection pane="bottomLeft" activeCell="B20" sqref="B20"/>
    </sheetView>
  </sheetViews>
  <sheetFormatPr defaultColWidth="9.140625" defaultRowHeight="12.75"/>
  <cols>
    <col min="1" max="1" width="55.7109375" style="1" customWidth="1"/>
    <col min="2" max="3" width="10" style="1" bestFit="1" customWidth="1"/>
    <col min="4" max="4" width="50.7109375" style="1" customWidth="1"/>
    <col min="5" max="16384" width="9.140625" style="1"/>
  </cols>
  <sheetData>
    <row r="1" spans="1:20" ht="15.75">
      <c r="A1" s="272" t="s">
        <v>152</v>
      </c>
      <c r="B1" s="141"/>
      <c r="C1" s="141"/>
      <c r="D1" s="129"/>
    </row>
    <row r="2" spans="1:20" ht="13.5" thickBot="1">
      <c r="A2" s="142"/>
      <c r="B2" s="488" t="s">
        <v>19</v>
      </c>
      <c r="C2" s="488"/>
      <c r="D2" s="258" t="s">
        <v>20</v>
      </c>
    </row>
    <row r="3" spans="1:20" ht="16.5" thickBot="1">
      <c r="A3" s="144" t="s">
        <v>3</v>
      </c>
      <c r="B3" s="469" t="s">
        <v>153</v>
      </c>
      <c r="C3" s="470"/>
      <c r="D3" s="471"/>
    </row>
    <row r="4" spans="1:20">
      <c r="A4" s="287"/>
      <c r="B4" s="375" t="s">
        <v>133</v>
      </c>
      <c r="C4" s="145" t="s">
        <v>50</v>
      </c>
      <c r="D4" s="478" t="s">
        <v>199</v>
      </c>
    </row>
    <row r="5" spans="1:20" ht="13.5" thickBot="1">
      <c r="A5" s="146" t="s">
        <v>22</v>
      </c>
      <c r="B5" s="376"/>
      <c r="C5" s="52" t="s">
        <v>14</v>
      </c>
      <c r="D5" s="479"/>
    </row>
    <row r="6" spans="1:20">
      <c r="A6" s="74" t="s">
        <v>0</v>
      </c>
      <c r="B6" s="377"/>
      <c r="C6" s="59"/>
      <c r="D6" s="479"/>
    </row>
    <row r="7" spans="1:20" s="129" customFormat="1" ht="15.75" customHeight="1">
      <c r="A7" s="31" t="s">
        <v>134</v>
      </c>
      <c r="B7" s="378"/>
      <c r="C7" s="280">
        <v>1000</v>
      </c>
      <c r="D7" s="479"/>
      <c r="E7" s="1"/>
      <c r="F7" s="1"/>
      <c r="G7" s="1"/>
      <c r="H7" s="1"/>
      <c r="I7" s="1"/>
      <c r="J7" s="1"/>
      <c r="K7" s="1"/>
      <c r="L7" s="1"/>
      <c r="M7" s="1"/>
      <c r="N7" s="1"/>
      <c r="O7" s="1"/>
      <c r="P7" s="1"/>
      <c r="Q7" s="1"/>
      <c r="R7" s="1"/>
      <c r="S7" s="1"/>
      <c r="T7" s="1"/>
    </row>
    <row r="8" spans="1:20" s="129" customFormat="1" ht="13.5" thickBot="1">
      <c r="A8" s="31" t="s">
        <v>163</v>
      </c>
      <c r="B8" s="379"/>
      <c r="C8" s="46">
        <v>0.7</v>
      </c>
      <c r="D8" s="479"/>
      <c r="E8" s="1"/>
      <c r="F8" s="1"/>
      <c r="G8" s="1"/>
      <c r="H8" s="1"/>
      <c r="I8" s="1"/>
      <c r="J8" s="1"/>
      <c r="K8" s="1"/>
      <c r="L8" s="1"/>
      <c r="M8" s="1"/>
      <c r="N8" s="1"/>
      <c r="O8" s="1"/>
      <c r="P8" s="1"/>
      <c r="Q8" s="1"/>
      <c r="R8" s="1"/>
      <c r="S8" s="1"/>
      <c r="T8" s="1"/>
    </row>
    <row r="9" spans="1:20" s="129" customFormat="1" ht="13.5" thickBot="1">
      <c r="A9" s="33" t="s">
        <v>164</v>
      </c>
      <c r="B9" s="148">
        <f t="shared" ref="B9:C9" si="0">ROUND((B8*B7),2)</f>
        <v>0</v>
      </c>
      <c r="C9" s="55">
        <f t="shared" si="0"/>
        <v>700</v>
      </c>
      <c r="D9" s="479"/>
      <c r="E9" s="1"/>
      <c r="F9" s="1"/>
      <c r="G9" s="1"/>
      <c r="H9" s="1"/>
      <c r="I9" s="1"/>
      <c r="J9" s="1"/>
      <c r="K9" s="1"/>
      <c r="L9" s="1"/>
      <c r="M9" s="1"/>
      <c r="N9" s="1"/>
      <c r="O9" s="1"/>
      <c r="P9" s="1"/>
      <c r="Q9" s="1"/>
      <c r="R9" s="1"/>
      <c r="S9" s="1"/>
      <c r="T9" s="1"/>
    </row>
    <row r="10" spans="1:20" s="129" customFormat="1">
      <c r="A10" s="31"/>
      <c r="B10" s="378"/>
      <c r="C10" s="99"/>
      <c r="D10" s="479"/>
      <c r="E10" s="1"/>
      <c r="F10" s="1"/>
      <c r="G10" s="1"/>
      <c r="H10" s="1"/>
      <c r="I10" s="1"/>
      <c r="J10" s="1"/>
      <c r="K10" s="1"/>
      <c r="L10" s="1"/>
      <c r="M10" s="1"/>
      <c r="N10" s="1"/>
      <c r="O10" s="1"/>
      <c r="P10" s="1"/>
      <c r="Q10" s="1"/>
      <c r="R10" s="1"/>
      <c r="S10" s="1"/>
      <c r="T10" s="1"/>
    </row>
    <row r="11" spans="1:20" s="129" customFormat="1">
      <c r="A11" s="37" t="s">
        <v>174</v>
      </c>
      <c r="B11" s="378"/>
      <c r="C11" s="99"/>
      <c r="D11" s="479"/>
      <c r="E11" s="1"/>
      <c r="F11" s="1"/>
      <c r="G11" s="1"/>
      <c r="H11" s="1"/>
      <c r="I11" s="1"/>
      <c r="J11" s="1"/>
      <c r="K11" s="1"/>
      <c r="L11" s="1"/>
      <c r="M11" s="1"/>
      <c r="N11" s="1"/>
      <c r="O11" s="1"/>
      <c r="P11" s="1"/>
      <c r="Q11" s="1"/>
      <c r="R11" s="1"/>
      <c r="S11" s="1"/>
      <c r="T11" s="1"/>
    </row>
    <row r="12" spans="1:20" s="129" customFormat="1">
      <c r="A12" s="37" t="s">
        <v>173</v>
      </c>
      <c r="B12" s="378"/>
      <c r="C12" s="99"/>
      <c r="D12" s="479"/>
      <c r="E12" s="1"/>
      <c r="F12" s="1"/>
      <c r="G12" s="1"/>
      <c r="H12" s="1"/>
      <c r="I12" s="1"/>
      <c r="J12" s="1"/>
      <c r="K12" s="1"/>
      <c r="L12" s="1"/>
      <c r="M12" s="1"/>
      <c r="N12" s="1"/>
      <c r="O12" s="1"/>
      <c r="P12" s="1"/>
      <c r="Q12" s="1"/>
      <c r="R12" s="1"/>
      <c r="S12" s="1"/>
      <c r="T12" s="1"/>
    </row>
    <row r="13" spans="1:20" s="129" customFormat="1">
      <c r="A13" s="31" t="s">
        <v>23</v>
      </c>
      <c r="B13" s="380"/>
      <c r="C13" s="101">
        <v>60</v>
      </c>
      <c r="D13" s="479"/>
      <c r="E13" s="8"/>
      <c r="F13" s="8"/>
      <c r="G13" s="8"/>
      <c r="H13" s="8"/>
      <c r="I13" s="8"/>
      <c r="J13" s="8"/>
      <c r="K13" s="8"/>
      <c r="L13" s="8"/>
      <c r="M13" s="8"/>
      <c r="N13" s="8"/>
      <c r="O13" s="8"/>
      <c r="P13" s="8"/>
      <c r="Q13" s="8"/>
      <c r="R13" s="8"/>
      <c r="S13" s="8"/>
      <c r="T13" s="8"/>
    </row>
    <row r="14" spans="1:20" s="129" customFormat="1">
      <c r="A14" s="31" t="s">
        <v>24</v>
      </c>
      <c r="B14" s="380"/>
      <c r="C14" s="101">
        <v>0.5</v>
      </c>
      <c r="D14" s="479"/>
      <c r="E14" s="1"/>
      <c r="F14" s="1"/>
      <c r="G14" s="1"/>
      <c r="H14" s="1"/>
      <c r="I14" s="1"/>
      <c r="J14" s="1"/>
      <c r="K14" s="1"/>
      <c r="L14" s="1"/>
      <c r="M14" s="1"/>
      <c r="N14" s="1"/>
      <c r="O14" s="1"/>
      <c r="P14" s="1"/>
      <c r="Q14" s="1"/>
      <c r="R14" s="1"/>
      <c r="S14" s="1"/>
      <c r="T14" s="1"/>
    </row>
    <row r="15" spans="1:20" s="129" customFormat="1">
      <c r="A15" s="31" t="s">
        <v>25</v>
      </c>
      <c r="B15" s="380"/>
      <c r="C15" s="101">
        <v>21.13</v>
      </c>
      <c r="D15" s="479"/>
      <c r="E15" s="1"/>
      <c r="F15" s="1"/>
      <c r="G15" s="1"/>
      <c r="H15" s="1"/>
      <c r="I15" s="1"/>
      <c r="J15" s="1"/>
      <c r="K15" s="1"/>
      <c r="L15" s="1"/>
      <c r="M15" s="1"/>
      <c r="N15" s="1"/>
      <c r="O15" s="1"/>
      <c r="P15" s="1"/>
      <c r="Q15" s="1"/>
      <c r="R15" s="1"/>
      <c r="S15" s="1"/>
      <c r="T15" s="1"/>
    </row>
    <row r="16" spans="1:20" s="129" customFormat="1">
      <c r="A16" s="31" t="s">
        <v>85</v>
      </c>
      <c r="B16" s="380"/>
      <c r="C16" s="101">
        <v>8.14</v>
      </c>
      <c r="D16" s="479"/>
      <c r="E16" s="1"/>
      <c r="F16" s="1"/>
      <c r="G16" s="1"/>
      <c r="H16" s="1"/>
      <c r="I16" s="1"/>
      <c r="J16" s="1"/>
      <c r="K16" s="1"/>
      <c r="L16" s="1"/>
      <c r="M16" s="1"/>
      <c r="N16" s="1"/>
      <c r="O16" s="1"/>
      <c r="P16" s="1"/>
      <c r="Q16" s="1"/>
      <c r="R16" s="1"/>
      <c r="S16" s="1"/>
      <c r="T16" s="1"/>
    </row>
    <row r="17" spans="1:20" s="129" customFormat="1">
      <c r="A17" s="31" t="s">
        <v>26</v>
      </c>
      <c r="B17" s="379"/>
      <c r="C17" s="102">
        <v>2.4700000000000002</v>
      </c>
      <c r="D17" s="479"/>
      <c r="E17" s="1"/>
      <c r="F17" s="1"/>
      <c r="G17" s="1"/>
      <c r="H17" s="1"/>
      <c r="I17" s="1"/>
      <c r="J17" s="1"/>
      <c r="K17" s="1"/>
      <c r="L17" s="1"/>
      <c r="M17" s="1"/>
      <c r="N17" s="1"/>
      <c r="O17" s="1"/>
      <c r="P17" s="1"/>
      <c r="Q17" s="1"/>
      <c r="R17" s="1"/>
      <c r="S17" s="1"/>
      <c r="T17" s="1"/>
    </row>
    <row r="18" spans="1:20" s="129" customFormat="1">
      <c r="A18" s="31" t="s">
        <v>89</v>
      </c>
      <c r="B18" s="380"/>
      <c r="C18" s="101">
        <v>7.81</v>
      </c>
      <c r="D18" s="479"/>
      <c r="E18" s="1"/>
      <c r="F18" s="1"/>
      <c r="G18" s="1"/>
      <c r="H18" s="1"/>
      <c r="I18" s="1"/>
      <c r="J18" s="1"/>
      <c r="K18" s="1"/>
      <c r="L18" s="1"/>
      <c r="M18" s="1"/>
      <c r="N18" s="1"/>
      <c r="O18" s="1"/>
      <c r="P18" s="1"/>
      <c r="Q18" s="1"/>
      <c r="R18" s="1"/>
      <c r="S18" s="1"/>
      <c r="T18" s="1"/>
    </row>
    <row r="19" spans="1:20" s="129" customFormat="1">
      <c r="A19" s="31" t="s">
        <v>27</v>
      </c>
      <c r="B19" s="380"/>
      <c r="C19" s="101">
        <v>8</v>
      </c>
      <c r="D19" s="479"/>
      <c r="E19" s="1"/>
      <c r="F19" s="1"/>
      <c r="G19" s="1"/>
      <c r="H19" s="1"/>
      <c r="I19" s="1"/>
      <c r="J19" s="1"/>
      <c r="K19" s="1"/>
      <c r="L19" s="1"/>
      <c r="M19" s="1"/>
      <c r="N19" s="1"/>
      <c r="O19" s="1"/>
      <c r="P19" s="1"/>
      <c r="Q19" s="1"/>
      <c r="R19" s="1"/>
      <c r="S19" s="1"/>
      <c r="T19" s="1"/>
    </row>
    <row r="20" spans="1:20" s="129" customFormat="1">
      <c r="A20" s="31" t="s">
        <v>28</v>
      </c>
      <c r="B20" s="380"/>
      <c r="C20" s="101">
        <v>0</v>
      </c>
      <c r="D20" s="479"/>
      <c r="E20" s="1"/>
      <c r="F20" s="1"/>
      <c r="G20" s="1"/>
      <c r="H20" s="1"/>
      <c r="I20" s="1"/>
      <c r="J20" s="1"/>
      <c r="K20" s="1"/>
      <c r="L20" s="1"/>
      <c r="M20" s="1"/>
      <c r="N20" s="1"/>
      <c r="O20" s="1"/>
      <c r="P20" s="1"/>
      <c r="Q20" s="1"/>
      <c r="R20" s="1"/>
      <c r="S20" s="1"/>
      <c r="T20" s="1"/>
    </row>
    <row r="21" spans="1:20" s="129" customFormat="1">
      <c r="A21" s="31" t="s">
        <v>29</v>
      </c>
      <c r="B21" s="379"/>
      <c r="C21" s="102">
        <v>15.4</v>
      </c>
      <c r="D21" s="479"/>
      <c r="E21" s="1"/>
      <c r="F21" s="1"/>
      <c r="G21" s="1"/>
      <c r="H21" s="1"/>
      <c r="I21" s="1"/>
      <c r="J21" s="1"/>
      <c r="K21" s="1"/>
      <c r="L21" s="1"/>
      <c r="M21" s="1"/>
      <c r="N21" s="1"/>
      <c r="O21" s="1"/>
      <c r="P21" s="1"/>
      <c r="Q21" s="1"/>
      <c r="R21" s="1"/>
      <c r="S21" s="1"/>
      <c r="T21" s="1"/>
    </row>
    <row r="22" spans="1:20" s="129" customFormat="1">
      <c r="A22" s="31" t="s">
        <v>30</v>
      </c>
      <c r="B22" s="380"/>
      <c r="C22" s="101">
        <v>10.94</v>
      </c>
      <c r="D22" s="479"/>
      <c r="E22" s="1"/>
      <c r="F22" s="1"/>
      <c r="G22" s="1"/>
      <c r="H22" s="1"/>
      <c r="I22" s="1"/>
      <c r="J22" s="1"/>
      <c r="K22" s="1"/>
      <c r="L22" s="1"/>
      <c r="M22" s="1"/>
      <c r="N22" s="1"/>
      <c r="O22" s="1"/>
      <c r="P22" s="1"/>
      <c r="Q22" s="1"/>
      <c r="R22" s="1"/>
      <c r="S22" s="1"/>
      <c r="T22" s="1"/>
    </row>
    <row r="23" spans="1:20" s="129" customFormat="1">
      <c r="A23" s="31" t="s">
        <v>31</v>
      </c>
      <c r="B23" s="380"/>
      <c r="C23" s="101">
        <v>19.8</v>
      </c>
      <c r="D23" s="479"/>
      <c r="E23" s="1"/>
      <c r="F23" s="1"/>
      <c r="G23" s="1"/>
      <c r="H23" s="1"/>
      <c r="I23" s="1"/>
      <c r="J23" s="1"/>
      <c r="K23" s="1"/>
      <c r="L23" s="1"/>
      <c r="M23" s="1"/>
      <c r="N23" s="1"/>
      <c r="O23" s="1"/>
      <c r="P23" s="1"/>
      <c r="Q23" s="1"/>
      <c r="R23" s="1"/>
      <c r="S23" s="1"/>
      <c r="T23" s="1"/>
    </row>
    <row r="24" spans="1:20" s="129" customFormat="1">
      <c r="A24" s="31" t="s">
        <v>32</v>
      </c>
      <c r="B24" s="381"/>
      <c r="C24" s="103">
        <v>20.93</v>
      </c>
      <c r="D24" s="479"/>
      <c r="E24" s="1"/>
      <c r="F24" s="1"/>
      <c r="G24" s="1"/>
      <c r="H24" s="1"/>
      <c r="I24" s="1"/>
      <c r="J24" s="1"/>
      <c r="K24" s="1"/>
      <c r="L24" s="1"/>
      <c r="M24" s="1"/>
      <c r="N24" s="1"/>
      <c r="O24" s="1"/>
      <c r="P24" s="1"/>
      <c r="Q24" s="1"/>
      <c r="R24" s="1"/>
      <c r="S24" s="1"/>
      <c r="T24" s="1"/>
    </row>
    <row r="25" spans="1:20" s="129" customFormat="1">
      <c r="A25" s="31" t="s">
        <v>33</v>
      </c>
      <c r="B25" s="379"/>
      <c r="C25" s="102">
        <v>4.75</v>
      </c>
      <c r="D25" s="479"/>
      <c r="E25" s="1"/>
      <c r="F25" s="1"/>
      <c r="G25" s="1"/>
      <c r="H25" s="1"/>
      <c r="I25" s="1"/>
      <c r="J25" s="1"/>
      <c r="K25" s="1"/>
      <c r="L25" s="1"/>
      <c r="M25" s="1"/>
      <c r="N25" s="1"/>
      <c r="O25" s="1"/>
      <c r="P25" s="1"/>
      <c r="Q25" s="1"/>
      <c r="R25" s="1"/>
      <c r="S25" s="1"/>
      <c r="T25" s="1"/>
    </row>
    <row r="26" spans="1:20" s="129" customFormat="1" ht="13.5" thickBot="1">
      <c r="A26" s="31" t="s">
        <v>34</v>
      </c>
      <c r="B26" s="380"/>
      <c r="C26" s="101">
        <f>SUM(C13:C25)*3.43%*(8/12)</f>
        <v>4.113027333333334</v>
      </c>
      <c r="D26" s="479"/>
      <c r="E26" s="1"/>
      <c r="F26" s="1"/>
      <c r="G26" s="1"/>
      <c r="H26" s="1"/>
      <c r="I26" s="1"/>
      <c r="J26" s="1"/>
      <c r="K26" s="1"/>
      <c r="L26" s="1"/>
      <c r="M26" s="1"/>
      <c r="N26" s="1"/>
      <c r="O26" s="1"/>
      <c r="P26" s="1"/>
      <c r="Q26" s="1"/>
      <c r="R26" s="1"/>
      <c r="S26" s="1"/>
      <c r="T26" s="1"/>
    </row>
    <row r="27" spans="1:20" s="129" customFormat="1" ht="13.5" thickBot="1">
      <c r="A27" s="33" t="s">
        <v>35</v>
      </c>
      <c r="B27" s="106">
        <f t="shared" ref="B27" si="1">SUM(B13:B26)</f>
        <v>0</v>
      </c>
      <c r="C27" s="106">
        <f t="shared" ref="C27" si="2">SUM(C13:C26)</f>
        <v>183.98302733333335</v>
      </c>
      <c r="D27" s="479"/>
      <c r="E27" s="1"/>
      <c r="F27" s="1"/>
      <c r="G27" s="1"/>
      <c r="H27" s="1"/>
      <c r="I27" s="1"/>
      <c r="J27" s="1"/>
      <c r="K27" s="1"/>
      <c r="L27" s="1"/>
      <c r="M27" s="1"/>
      <c r="N27" s="1"/>
      <c r="O27" s="1"/>
      <c r="P27" s="1"/>
      <c r="Q27" s="1"/>
      <c r="R27" s="1"/>
      <c r="S27" s="1"/>
      <c r="T27" s="1"/>
    </row>
    <row r="28" spans="1:20" s="129" customFormat="1">
      <c r="A28" s="31"/>
      <c r="B28" s="378"/>
      <c r="C28" s="99"/>
      <c r="D28" s="479"/>
      <c r="E28" s="1"/>
      <c r="F28" s="1"/>
      <c r="G28" s="1"/>
      <c r="H28" s="1"/>
      <c r="I28" s="1"/>
      <c r="J28" s="1"/>
      <c r="K28" s="1"/>
      <c r="L28" s="1"/>
      <c r="M28" s="1"/>
      <c r="N28" s="1"/>
      <c r="O28" s="1"/>
      <c r="P28" s="1"/>
      <c r="Q28" s="1"/>
      <c r="R28" s="1"/>
      <c r="S28" s="1"/>
      <c r="T28" s="1"/>
    </row>
    <row r="29" spans="1:20" s="129" customFormat="1">
      <c r="A29" s="37" t="s">
        <v>1</v>
      </c>
      <c r="B29" s="378"/>
      <c r="C29" s="99"/>
      <c r="D29" s="479"/>
      <c r="E29" s="1"/>
      <c r="F29" s="1"/>
      <c r="G29" s="1"/>
      <c r="H29" s="1"/>
      <c r="I29" s="1"/>
      <c r="J29" s="1"/>
      <c r="K29" s="1"/>
      <c r="L29" s="1"/>
      <c r="M29" s="1"/>
      <c r="N29" s="1"/>
      <c r="O29" s="1"/>
      <c r="P29" s="1"/>
      <c r="Q29" s="1"/>
      <c r="R29" s="1"/>
      <c r="S29" s="1"/>
      <c r="T29" s="1"/>
    </row>
    <row r="30" spans="1:20" s="129" customFormat="1">
      <c r="A30" s="31" t="s">
        <v>36</v>
      </c>
      <c r="B30" s="382"/>
      <c r="C30" s="281">
        <v>0.85376179069959557</v>
      </c>
      <c r="D30" s="479"/>
      <c r="E30" s="1"/>
      <c r="F30" s="1"/>
      <c r="G30" s="1"/>
      <c r="H30" s="1"/>
      <c r="I30" s="1"/>
      <c r="J30" s="1"/>
      <c r="K30" s="1"/>
      <c r="L30" s="1"/>
      <c r="M30" s="1"/>
      <c r="N30" s="1"/>
      <c r="O30" s="1"/>
      <c r="P30" s="1"/>
      <c r="Q30" s="1"/>
      <c r="R30" s="1"/>
      <c r="S30" s="1"/>
      <c r="T30" s="1"/>
    </row>
    <row r="31" spans="1:20" s="129" customFormat="1">
      <c r="A31" s="31" t="s">
        <v>37</v>
      </c>
      <c r="B31" s="383"/>
      <c r="C31" s="282">
        <v>7.75</v>
      </c>
      <c r="D31" s="479"/>
      <c r="E31" s="1"/>
      <c r="F31" s="1"/>
      <c r="G31" s="1"/>
      <c r="H31" s="1"/>
      <c r="I31" s="1"/>
      <c r="J31" s="1"/>
      <c r="K31" s="1"/>
      <c r="L31" s="1"/>
      <c r="M31" s="1"/>
      <c r="N31" s="1"/>
      <c r="O31" s="1"/>
      <c r="P31" s="1"/>
      <c r="Q31" s="1"/>
      <c r="R31" s="1"/>
      <c r="S31" s="1"/>
      <c r="T31" s="1"/>
    </row>
    <row r="32" spans="1:20" s="129" customFormat="1">
      <c r="A32" s="31" t="s">
        <v>38</v>
      </c>
      <c r="B32" s="384"/>
      <c r="C32" s="283">
        <v>3.73</v>
      </c>
      <c r="D32" s="479"/>
      <c r="E32" s="1"/>
      <c r="F32" s="1"/>
      <c r="G32" s="1"/>
      <c r="H32" s="1"/>
      <c r="I32" s="1"/>
      <c r="J32" s="1"/>
      <c r="K32" s="1"/>
      <c r="L32" s="1"/>
      <c r="M32" s="1"/>
      <c r="N32" s="1"/>
      <c r="O32" s="1"/>
      <c r="P32" s="1"/>
      <c r="Q32" s="1"/>
      <c r="R32" s="1"/>
      <c r="S32" s="1"/>
      <c r="T32" s="1"/>
    </row>
    <row r="33" spans="1:20" s="129" customFormat="1">
      <c r="A33" s="31" t="s">
        <v>39</v>
      </c>
      <c r="B33" s="385"/>
      <c r="C33" s="284">
        <v>45.25</v>
      </c>
      <c r="D33" s="479"/>
      <c r="E33" s="1"/>
      <c r="F33" s="1"/>
      <c r="G33" s="1"/>
      <c r="H33" s="1"/>
      <c r="I33" s="1"/>
      <c r="J33" s="1"/>
      <c r="K33" s="1"/>
      <c r="L33" s="1"/>
      <c r="M33" s="1"/>
      <c r="N33" s="1"/>
      <c r="O33" s="1"/>
      <c r="P33" s="1"/>
      <c r="Q33" s="1"/>
      <c r="R33" s="1"/>
      <c r="S33" s="1"/>
      <c r="T33" s="1"/>
    </row>
    <row r="34" spans="1:20" s="129" customFormat="1">
      <c r="A34" s="31" t="s">
        <v>40</v>
      </c>
      <c r="B34" s="382"/>
      <c r="C34" s="281">
        <v>1.9000000000000001</v>
      </c>
      <c r="D34" s="479"/>
      <c r="E34" s="1"/>
      <c r="F34" s="1"/>
      <c r="G34" s="1"/>
      <c r="H34" s="1"/>
      <c r="I34" s="1"/>
      <c r="J34" s="1"/>
      <c r="K34" s="1"/>
      <c r="L34" s="1"/>
      <c r="M34" s="1"/>
      <c r="N34" s="1"/>
      <c r="O34" s="1"/>
      <c r="P34" s="1"/>
      <c r="Q34" s="1"/>
      <c r="R34" s="1"/>
      <c r="S34" s="1"/>
      <c r="T34" s="1"/>
    </row>
    <row r="35" spans="1:20" s="129" customFormat="1">
      <c r="A35" s="31" t="s">
        <v>41</v>
      </c>
      <c r="B35" s="385"/>
      <c r="C35" s="284">
        <v>31.72</v>
      </c>
      <c r="D35" s="479"/>
      <c r="E35" s="1"/>
      <c r="F35" s="1"/>
      <c r="G35" s="1"/>
      <c r="H35" s="1"/>
      <c r="I35" s="1"/>
      <c r="J35" s="1"/>
      <c r="K35" s="1"/>
      <c r="L35" s="1"/>
      <c r="M35" s="1"/>
      <c r="N35" s="1"/>
      <c r="O35" s="1"/>
      <c r="P35" s="1"/>
      <c r="Q35" s="1"/>
      <c r="R35" s="1"/>
      <c r="S35" s="1"/>
      <c r="T35" s="1"/>
    </row>
    <row r="36" spans="1:20" s="129" customFormat="1">
      <c r="A36" s="31" t="s">
        <v>42</v>
      </c>
      <c r="B36" s="382"/>
      <c r="C36" s="281">
        <v>1.36</v>
      </c>
      <c r="D36" s="479"/>
      <c r="E36" s="1"/>
      <c r="F36" s="1"/>
      <c r="G36" s="1"/>
      <c r="H36" s="1"/>
      <c r="I36" s="1"/>
      <c r="J36" s="1"/>
      <c r="K36" s="1"/>
      <c r="L36" s="1"/>
      <c r="M36" s="1"/>
      <c r="N36" s="1"/>
      <c r="O36" s="1"/>
      <c r="P36" s="1"/>
      <c r="Q36" s="1"/>
      <c r="R36" s="1"/>
      <c r="S36" s="1"/>
      <c r="T36" s="1"/>
    </row>
    <row r="37" spans="1:20" s="129" customFormat="1" ht="13.5" thickBot="1">
      <c r="A37" s="31" t="s">
        <v>43</v>
      </c>
      <c r="B37" s="383"/>
      <c r="C37" s="282">
        <v>59.55</v>
      </c>
      <c r="D37" s="479"/>
      <c r="E37" s="1"/>
      <c r="F37" s="1"/>
      <c r="G37" s="1"/>
      <c r="H37" s="1"/>
      <c r="I37" s="1"/>
      <c r="J37" s="1"/>
      <c r="K37" s="1"/>
      <c r="L37" s="1"/>
      <c r="M37" s="1"/>
      <c r="N37" s="1"/>
      <c r="O37" s="1"/>
      <c r="P37" s="1"/>
      <c r="Q37" s="1"/>
      <c r="R37" s="1"/>
      <c r="S37" s="1"/>
      <c r="T37" s="1"/>
    </row>
    <row r="38" spans="1:20" ht="13.5" thickBot="1">
      <c r="A38" s="33" t="s">
        <v>44</v>
      </c>
      <c r="B38" s="106">
        <f t="shared" ref="B38:C38" si="3">SUM(B30:B37)</f>
        <v>0</v>
      </c>
      <c r="C38" s="91">
        <f t="shared" si="3"/>
        <v>152.11376179069958</v>
      </c>
      <c r="D38" s="479"/>
    </row>
    <row r="39" spans="1:20" ht="13.5" thickBot="1">
      <c r="A39" s="21" t="s">
        <v>87</v>
      </c>
      <c r="B39" s="379"/>
      <c r="C39" s="107"/>
      <c r="D39" s="479"/>
    </row>
    <row r="40" spans="1:20" ht="13.5" thickBot="1">
      <c r="A40" s="63" t="s">
        <v>15</v>
      </c>
      <c r="B40" s="106">
        <f t="shared" ref="B40:C40" si="4">B27+B38+B39</f>
        <v>0</v>
      </c>
      <c r="C40" s="91">
        <f t="shared" si="4"/>
        <v>336.09678912403297</v>
      </c>
      <c r="D40" s="479"/>
    </row>
    <row r="41" spans="1:20" ht="13.5" thickBot="1">
      <c r="A41" s="64"/>
      <c r="B41" s="150"/>
      <c r="C41" s="108"/>
      <c r="D41" s="479"/>
    </row>
    <row r="42" spans="1:20">
      <c r="A42" s="67" t="s">
        <v>169</v>
      </c>
      <c r="B42" s="147"/>
      <c r="C42" s="147"/>
      <c r="D42" s="479"/>
    </row>
    <row r="43" spans="1:20">
      <c r="A43" s="239" t="s">
        <v>83</v>
      </c>
      <c r="B43" s="176">
        <f t="shared" ref="B43:C43" si="5">B9-B27</f>
        <v>0</v>
      </c>
      <c r="C43" s="176">
        <f t="shared" si="5"/>
        <v>516.01697266666667</v>
      </c>
      <c r="D43" s="479"/>
    </row>
    <row r="44" spans="1:20" ht="13.5" thickBot="1">
      <c r="A44" s="240" t="s">
        <v>84</v>
      </c>
      <c r="B44" s="177">
        <f t="shared" ref="B44:C44" si="6">B9-B40</f>
        <v>0</v>
      </c>
      <c r="C44" s="177">
        <f t="shared" si="6"/>
        <v>363.90321087596703</v>
      </c>
      <c r="D44" s="479"/>
    </row>
    <row r="45" spans="1:20" ht="13.5" thickBot="1">
      <c r="A45" s="37"/>
      <c r="B45" s="178"/>
      <c r="C45" s="178"/>
      <c r="D45" s="479"/>
    </row>
    <row r="46" spans="1:20">
      <c r="A46" s="74" t="s">
        <v>170</v>
      </c>
      <c r="B46" s="147"/>
      <c r="C46" s="147"/>
      <c r="D46" s="479"/>
    </row>
    <row r="47" spans="1:20">
      <c r="A47" s="31" t="s">
        <v>45</v>
      </c>
      <c r="B47" s="176">
        <f>IFERROR(ROUND((B27)/B8,2),0)</f>
        <v>0</v>
      </c>
      <c r="C47" s="176">
        <f t="shared" ref="C47" si="7">ROUND((C27)/C8,2)</f>
        <v>262.83</v>
      </c>
      <c r="D47" s="479"/>
    </row>
    <row r="48" spans="1:20" ht="13.5" thickBot="1">
      <c r="A48" s="170" t="s">
        <v>46</v>
      </c>
      <c r="B48" s="177">
        <f>IFERROR(ROUND(B40/B8,2),0)</f>
        <v>0</v>
      </c>
      <c r="C48" s="177">
        <f t="shared" ref="C48" si="8">ROUND(C40/C8,2)</f>
        <v>480.14</v>
      </c>
      <c r="D48" s="479"/>
    </row>
    <row r="49" spans="1:4" ht="13.5" thickBot="1">
      <c r="A49" s="37"/>
      <c r="B49" s="179"/>
      <c r="C49" s="179"/>
      <c r="D49" s="479"/>
    </row>
    <row r="50" spans="1:4">
      <c r="A50" s="74" t="s">
        <v>172</v>
      </c>
      <c r="B50" s="147"/>
      <c r="C50" s="147"/>
      <c r="D50" s="479"/>
    </row>
    <row r="51" spans="1:4">
      <c r="A51" s="31" t="s">
        <v>45</v>
      </c>
      <c r="B51" s="176">
        <f>IFERROR(ROUND((B27)/B7,2),0)</f>
        <v>0</v>
      </c>
      <c r="C51" s="176">
        <f t="shared" ref="C51" si="9">ROUND((C27)/C7,2)</f>
        <v>0.18</v>
      </c>
      <c r="D51" s="479"/>
    </row>
    <row r="52" spans="1:4" ht="13.5" thickBot="1">
      <c r="A52" s="170" t="s">
        <v>46</v>
      </c>
      <c r="B52" s="177">
        <f>IFERROR(ROUND(B40/B7,2),0)</f>
        <v>0</v>
      </c>
      <c r="C52" s="177">
        <f t="shared" ref="C52" si="10">ROUND(C40/C7,2)</f>
        <v>0.34</v>
      </c>
      <c r="D52" s="479"/>
    </row>
    <row r="53" spans="1:4" ht="16.5" thickBot="1">
      <c r="A53" s="251"/>
      <c r="B53" s="435"/>
      <c r="C53" s="152"/>
      <c r="D53" s="479"/>
    </row>
    <row r="54" spans="1:4">
      <c r="A54" s="67" t="s">
        <v>167</v>
      </c>
      <c r="B54" s="433"/>
      <c r="C54" s="180"/>
      <c r="D54" s="479"/>
    </row>
    <row r="55" spans="1:4">
      <c r="A55" s="239" t="s">
        <v>171</v>
      </c>
      <c r="B55" s="178"/>
      <c r="C55" s="152">
        <v>630</v>
      </c>
      <c r="D55" s="479"/>
    </row>
    <row r="56" spans="1:4">
      <c r="A56" s="239" t="s">
        <v>47</v>
      </c>
      <c r="B56" s="178"/>
      <c r="C56" s="152">
        <f t="shared" ref="C56" si="11">(C$55*C$8)-C$27</f>
        <v>257.01697266666667</v>
      </c>
      <c r="D56" s="479"/>
    </row>
    <row r="57" spans="1:4" ht="13.5" thickBot="1">
      <c r="A57" s="240" t="s">
        <v>48</v>
      </c>
      <c r="B57" s="432"/>
      <c r="C57" s="238">
        <f t="shared" ref="C57" si="12">(C$55*C$8)-C40</f>
        <v>104.90321087596703</v>
      </c>
      <c r="D57" s="480"/>
    </row>
    <row r="58" spans="1:4">
      <c r="A58" s="5" t="s">
        <v>88</v>
      </c>
      <c r="B58" s="3"/>
      <c r="C58" s="3"/>
    </row>
    <row r="59" spans="1:4">
      <c r="A59" s="153"/>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algorithmName="SHA-512" hashValue="x3C0j983TXER1zTWiZseoEwbgWtq3+mdC2UDjtXKBfFGUbYOvYk18t5ONCw8iFt0XQs5xGZ3xtUqbbx2x3vRcg==" saltValue="N8keMx7vInhLuHXbzMAsfA==" spinCount="100000" sheet="1" objects="1" scenarios="1" selectLockedCells="1"/>
  <mergeCells count="3">
    <mergeCell ref="B3:D3"/>
    <mergeCell ref="D4:D57"/>
    <mergeCell ref="B2:C2"/>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pane ySplit="1" topLeftCell="A4" activePane="bottomLeft" state="frozen"/>
      <selection pane="bottomLeft" activeCell="B8" sqref="B8"/>
    </sheetView>
  </sheetViews>
  <sheetFormatPr defaultColWidth="9.140625" defaultRowHeight="12.75"/>
  <cols>
    <col min="1" max="1" width="55.7109375" style="1" customWidth="1"/>
    <col min="2" max="3" width="10" style="1" bestFit="1" customWidth="1"/>
    <col min="4" max="4" width="48" style="1" customWidth="1"/>
    <col min="5" max="16384" width="9.140625" style="1"/>
  </cols>
  <sheetData>
    <row r="1" spans="1:20" ht="15.75">
      <c r="A1" s="272" t="s">
        <v>154</v>
      </c>
      <c r="B1" s="141"/>
      <c r="C1" s="141"/>
      <c r="D1" s="129"/>
    </row>
    <row r="2" spans="1:20" ht="13.5" thickBot="1">
      <c r="A2" s="142"/>
      <c r="B2" s="488" t="s">
        <v>19</v>
      </c>
      <c r="C2" s="488"/>
      <c r="D2" s="258" t="s">
        <v>20</v>
      </c>
    </row>
    <row r="3" spans="1:20" ht="16.5" thickBot="1">
      <c r="A3" s="144" t="s">
        <v>3</v>
      </c>
      <c r="B3" s="469" t="s">
        <v>155</v>
      </c>
      <c r="C3" s="470"/>
      <c r="D3" s="471"/>
    </row>
    <row r="4" spans="1:20">
      <c r="A4" s="161"/>
      <c r="B4" s="375" t="s">
        <v>133</v>
      </c>
      <c r="C4" s="145" t="s">
        <v>50</v>
      </c>
      <c r="D4" s="478" t="s">
        <v>200</v>
      </c>
    </row>
    <row r="5" spans="1:20" ht="13.5" thickBot="1">
      <c r="A5" s="146" t="s">
        <v>22</v>
      </c>
      <c r="B5" s="376"/>
      <c r="C5" s="52" t="s">
        <v>137</v>
      </c>
      <c r="D5" s="479"/>
    </row>
    <row r="6" spans="1:20">
      <c r="A6" s="74" t="s">
        <v>0</v>
      </c>
      <c r="B6" s="377"/>
      <c r="C6" s="59"/>
      <c r="D6" s="479"/>
    </row>
    <row r="7" spans="1:20" s="129" customFormat="1" ht="15.75" customHeight="1">
      <c r="A7" s="31" t="s">
        <v>134</v>
      </c>
      <c r="B7" s="378"/>
      <c r="C7" s="280">
        <v>2038.4</v>
      </c>
      <c r="D7" s="479"/>
      <c r="E7" s="1"/>
      <c r="F7" s="1"/>
      <c r="G7" s="1"/>
      <c r="H7" s="1"/>
      <c r="I7" s="1"/>
      <c r="J7" s="1"/>
      <c r="K7" s="1"/>
      <c r="L7" s="1"/>
      <c r="M7" s="1"/>
      <c r="N7" s="1"/>
      <c r="O7" s="1"/>
      <c r="P7" s="1"/>
      <c r="Q7" s="1"/>
      <c r="R7" s="1"/>
      <c r="S7" s="1"/>
      <c r="T7" s="1"/>
    </row>
    <row r="8" spans="1:20" s="129" customFormat="1" ht="13.5" thickBot="1">
      <c r="A8" s="31" t="s">
        <v>163</v>
      </c>
      <c r="B8" s="379"/>
      <c r="C8" s="46">
        <v>0.27</v>
      </c>
      <c r="D8" s="479"/>
      <c r="E8" s="1"/>
      <c r="F8" s="1"/>
      <c r="G8" s="1"/>
      <c r="H8" s="1"/>
      <c r="I8" s="1"/>
      <c r="J8" s="1"/>
      <c r="K8" s="1"/>
      <c r="L8" s="1"/>
      <c r="M8" s="1"/>
      <c r="N8" s="1"/>
      <c r="O8" s="1"/>
      <c r="P8" s="1"/>
      <c r="Q8" s="1"/>
      <c r="R8" s="1"/>
      <c r="S8" s="1"/>
      <c r="T8" s="1"/>
    </row>
    <row r="9" spans="1:20" s="129" customFormat="1" ht="13.5" thickBot="1">
      <c r="A9" s="33" t="s">
        <v>164</v>
      </c>
      <c r="B9" s="148">
        <f t="shared" ref="B9:C9" si="0">ROUND((B8*B7),2)</f>
        <v>0</v>
      </c>
      <c r="C9" s="55">
        <f t="shared" si="0"/>
        <v>550.37</v>
      </c>
      <c r="D9" s="479"/>
      <c r="E9" s="1"/>
      <c r="F9" s="1"/>
      <c r="G9" s="1"/>
      <c r="H9" s="1"/>
      <c r="I9" s="1"/>
      <c r="J9" s="1"/>
      <c r="K9" s="1"/>
      <c r="L9" s="1"/>
      <c r="M9" s="1"/>
      <c r="N9" s="1"/>
      <c r="O9" s="1"/>
      <c r="P9" s="1"/>
      <c r="Q9" s="1"/>
      <c r="R9" s="1"/>
      <c r="S9" s="1"/>
      <c r="T9" s="1"/>
    </row>
    <row r="10" spans="1:20" s="129" customFormat="1">
      <c r="A10" s="31"/>
      <c r="B10" s="377"/>
      <c r="C10" s="147"/>
      <c r="D10" s="479"/>
      <c r="E10" s="1"/>
      <c r="F10" s="1"/>
      <c r="G10" s="1"/>
      <c r="H10" s="1"/>
      <c r="I10" s="1"/>
      <c r="J10" s="1"/>
      <c r="K10" s="1"/>
      <c r="L10" s="1"/>
      <c r="M10" s="1"/>
      <c r="N10" s="1"/>
      <c r="O10" s="1"/>
      <c r="P10" s="1"/>
      <c r="Q10" s="1"/>
      <c r="R10" s="1"/>
      <c r="S10" s="1"/>
      <c r="T10" s="1"/>
    </row>
    <row r="11" spans="1:20" s="129" customFormat="1">
      <c r="A11" s="37" t="s">
        <v>174</v>
      </c>
      <c r="B11" s="378"/>
      <c r="C11" s="99"/>
      <c r="D11" s="479"/>
      <c r="E11" s="1"/>
      <c r="F11" s="1"/>
      <c r="G11" s="1"/>
      <c r="H11" s="1"/>
      <c r="I11" s="1"/>
      <c r="J11" s="1"/>
      <c r="K11" s="1"/>
      <c r="L11" s="1"/>
      <c r="M11" s="1"/>
      <c r="N11" s="1"/>
      <c r="O11" s="1"/>
      <c r="P11" s="1"/>
      <c r="Q11" s="1"/>
      <c r="R11" s="1"/>
      <c r="S11" s="1"/>
      <c r="T11" s="1"/>
    </row>
    <row r="12" spans="1:20" s="129" customFormat="1">
      <c r="A12" s="37" t="s">
        <v>173</v>
      </c>
      <c r="B12" s="378"/>
      <c r="C12" s="99"/>
      <c r="D12" s="479"/>
      <c r="E12" s="8"/>
      <c r="F12" s="8"/>
      <c r="G12" s="8"/>
      <c r="H12" s="8"/>
      <c r="I12" s="8"/>
      <c r="J12" s="8"/>
      <c r="K12" s="8"/>
      <c r="L12" s="8"/>
      <c r="M12" s="8"/>
      <c r="N12" s="8"/>
      <c r="O12" s="8"/>
      <c r="P12" s="8"/>
      <c r="Q12" s="8"/>
      <c r="R12" s="8"/>
      <c r="S12" s="8"/>
      <c r="T12" s="8"/>
    </row>
    <row r="13" spans="1:20" s="129" customFormat="1">
      <c r="A13" s="31" t="s">
        <v>23</v>
      </c>
      <c r="B13" s="380"/>
      <c r="C13" s="101">
        <v>40.28</v>
      </c>
      <c r="D13" s="479"/>
      <c r="E13" s="1"/>
      <c r="F13" s="1"/>
      <c r="G13" s="1"/>
      <c r="H13" s="1"/>
      <c r="I13" s="1"/>
      <c r="J13" s="1"/>
      <c r="K13" s="1"/>
      <c r="L13" s="1"/>
      <c r="M13" s="1"/>
      <c r="N13" s="1"/>
      <c r="O13" s="1"/>
      <c r="P13" s="1"/>
      <c r="Q13" s="1"/>
      <c r="R13" s="1"/>
      <c r="S13" s="1"/>
      <c r="T13" s="1"/>
    </row>
    <row r="14" spans="1:20" s="129" customFormat="1">
      <c r="A14" s="31" t="s">
        <v>24</v>
      </c>
      <c r="B14" s="380"/>
      <c r="C14" s="101">
        <v>0</v>
      </c>
      <c r="D14" s="479"/>
      <c r="E14" s="1"/>
      <c r="F14" s="1"/>
      <c r="G14" s="1"/>
      <c r="H14" s="1"/>
      <c r="I14" s="1"/>
      <c r="J14" s="1"/>
      <c r="K14" s="1"/>
      <c r="L14" s="1"/>
      <c r="M14" s="1"/>
      <c r="N14" s="1"/>
      <c r="O14" s="1"/>
      <c r="P14" s="1"/>
      <c r="Q14" s="1"/>
      <c r="R14" s="1"/>
      <c r="S14" s="1"/>
      <c r="T14" s="1"/>
    </row>
    <row r="15" spans="1:20" s="129" customFormat="1">
      <c r="A15" s="31" t="s">
        <v>25</v>
      </c>
      <c r="B15" s="380"/>
      <c r="C15" s="101">
        <v>37.729999999999997</v>
      </c>
      <c r="D15" s="479"/>
      <c r="E15" s="1"/>
      <c r="F15" s="1"/>
      <c r="G15" s="1"/>
      <c r="H15" s="1"/>
      <c r="I15" s="1"/>
      <c r="J15" s="1"/>
      <c r="K15" s="1"/>
      <c r="L15" s="1"/>
      <c r="M15" s="1"/>
      <c r="N15" s="1"/>
      <c r="O15" s="1"/>
      <c r="P15" s="1"/>
      <c r="Q15" s="1"/>
      <c r="R15" s="1"/>
      <c r="S15" s="1"/>
      <c r="T15" s="1"/>
    </row>
    <row r="16" spans="1:20" s="129" customFormat="1">
      <c r="A16" s="31" t="s">
        <v>85</v>
      </c>
      <c r="B16" s="380"/>
      <c r="C16" s="101">
        <v>13.56</v>
      </c>
      <c r="D16" s="479"/>
      <c r="E16" s="1"/>
      <c r="F16" s="1"/>
      <c r="G16" s="1"/>
      <c r="H16" s="1"/>
      <c r="I16" s="1"/>
      <c r="J16" s="1"/>
      <c r="K16" s="1"/>
      <c r="L16" s="1"/>
      <c r="M16" s="1"/>
      <c r="N16" s="1"/>
      <c r="O16" s="1"/>
      <c r="P16" s="1"/>
      <c r="Q16" s="1"/>
      <c r="R16" s="1"/>
      <c r="S16" s="1"/>
      <c r="T16" s="1"/>
    </row>
    <row r="17" spans="1:20" s="129" customFormat="1">
      <c r="A17" s="31" t="s">
        <v>26</v>
      </c>
      <c r="B17" s="379"/>
      <c r="C17" s="102">
        <v>28.66</v>
      </c>
      <c r="D17" s="479"/>
      <c r="E17" s="1"/>
      <c r="F17" s="1"/>
      <c r="G17" s="1"/>
      <c r="H17" s="1"/>
      <c r="I17" s="1"/>
      <c r="J17" s="1"/>
      <c r="K17" s="1"/>
      <c r="L17" s="1"/>
      <c r="M17" s="1"/>
      <c r="N17" s="1"/>
      <c r="O17" s="1"/>
      <c r="P17" s="1"/>
      <c r="Q17" s="1"/>
      <c r="R17" s="1"/>
      <c r="S17" s="1"/>
      <c r="T17" s="1"/>
    </row>
    <row r="18" spans="1:20" s="129" customFormat="1">
      <c r="A18" s="31" t="s">
        <v>89</v>
      </c>
      <c r="B18" s="380"/>
      <c r="C18" s="101">
        <v>75.150000000000006</v>
      </c>
      <c r="D18" s="479"/>
      <c r="E18" s="1"/>
      <c r="F18" s="1"/>
      <c r="G18" s="1"/>
      <c r="H18" s="1"/>
      <c r="I18" s="1"/>
      <c r="J18" s="1"/>
      <c r="K18" s="1"/>
      <c r="L18" s="1"/>
      <c r="M18" s="1"/>
      <c r="N18" s="1"/>
      <c r="O18" s="1"/>
      <c r="P18" s="1"/>
      <c r="Q18" s="1"/>
      <c r="R18" s="1"/>
      <c r="S18" s="1"/>
      <c r="T18" s="1"/>
    </row>
    <row r="19" spans="1:20" s="129" customFormat="1">
      <c r="A19" s="31" t="s">
        <v>27</v>
      </c>
      <c r="B19" s="380"/>
      <c r="C19" s="101">
        <v>0</v>
      </c>
      <c r="D19" s="479"/>
      <c r="E19" s="1"/>
      <c r="F19" s="1"/>
      <c r="G19" s="1"/>
      <c r="H19" s="1"/>
      <c r="I19" s="1"/>
      <c r="J19" s="1"/>
      <c r="K19" s="1"/>
      <c r="L19" s="1"/>
      <c r="M19" s="1"/>
      <c r="N19" s="1"/>
      <c r="O19" s="1"/>
      <c r="P19" s="1"/>
      <c r="Q19" s="1"/>
      <c r="R19" s="1"/>
      <c r="S19" s="1"/>
      <c r="T19" s="1"/>
    </row>
    <row r="20" spans="1:20" s="129" customFormat="1">
      <c r="A20" s="31" t="s">
        <v>28</v>
      </c>
      <c r="B20" s="380"/>
      <c r="C20" s="101">
        <v>0</v>
      </c>
      <c r="D20" s="479"/>
      <c r="E20" s="1"/>
      <c r="F20" s="1"/>
      <c r="G20" s="1"/>
      <c r="H20" s="1"/>
      <c r="I20" s="1"/>
      <c r="J20" s="1"/>
      <c r="K20" s="1"/>
      <c r="L20" s="1"/>
      <c r="M20" s="1"/>
      <c r="N20" s="1"/>
      <c r="O20" s="1"/>
      <c r="P20" s="1"/>
      <c r="Q20" s="1"/>
      <c r="R20" s="1"/>
      <c r="S20" s="1"/>
      <c r="T20" s="1"/>
    </row>
    <row r="21" spans="1:20" s="129" customFormat="1">
      <c r="A21" s="31" t="s">
        <v>29</v>
      </c>
      <c r="B21" s="379"/>
      <c r="C21" s="102">
        <v>19.93</v>
      </c>
      <c r="D21" s="479"/>
      <c r="E21" s="1"/>
      <c r="F21" s="1"/>
      <c r="G21" s="1"/>
      <c r="H21" s="1"/>
      <c r="I21" s="1"/>
      <c r="J21" s="1"/>
      <c r="K21" s="1"/>
      <c r="L21" s="1"/>
      <c r="M21" s="1"/>
      <c r="N21" s="1"/>
      <c r="O21" s="1"/>
      <c r="P21" s="1"/>
      <c r="Q21" s="1"/>
      <c r="R21" s="1"/>
      <c r="S21" s="1"/>
      <c r="T21" s="1"/>
    </row>
    <row r="22" spans="1:20" s="129" customFormat="1">
      <c r="A22" s="31" t="s">
        <v>30</v>
      </c>
      <c r="B22" s="380"/>
      <c r="C22" s="101">
        <v>9.66</v>
      </c>
      <c r="D22" s="479"/>
      <c r="E22" s="1"/>
      <c r="F22" s="1"/>
      <c r="G22" s="1"/>
      <c r="H22" s="1"/>
      <c r="I22" s="1"/>
      <c r="J22" s="1"/>
      <c r="K22" s="1"/>
      <c r="L22" s="1"/>
      <c r="M22" s="1"/>
      <c r="N22" s="1"/>
      <c r="O22" s="1"/>
      <c r="P22" s="1"/>
      <c r="Q22" s="1"/>
      <c r="R22" s="1"/>
      <c r="S22" s="1"/>
      <c r="T22" s="1"/>
    </row>
    <row r="23" spans="1:20" s="129" customFormat="1">
      <c r="A23" s="31" t="s">
        <v>31</v>
      </c>
      <c r="B23" s="380"/>
      <c r="C23" s="101">
        <v>20.8</v>
      </c>
      <c r="D23" s="479"/>
      <c r="E23" s="1"/>
      <c r="F23" s="1"/>
      <c r="G23" s="1"/>
      <c r="H23" s="1"/>
      <c r="I23" s="1"/>
      <c r="J23" s="1"/>
      <c r="K23" s="1"/>
      <c r="L23" s="1"/>
      <c r="M23" s="1"/>
      <c r="N23" s="1"/>
      <c r="O23" s="1"/>
      <c r="P23" s="1"/>
      <c r="Q23" s="1"/>
      <c r="R23" s="1"/>
      <c r="S23" s="1"/>
      <c r="T23" s="1"/>
    </row>
    <row r="24" spans="1:20" s="129" customFormat="1">
      <c r="A24" s="31" t="s">
        <v>32</v>
      </c>
      <c r="B24" s="381"/>
      <c r="C24" s="103">
        <v>7.24</v>
      </c>
      <c r="D24" s="479"/>
      <c r="E24" s="1"/>
      <c r="F24" s="1"/>
      <c r="G24" s="1"/>
      <c r="H24" s="1"/>
      <c r="I24" s="1"/>
      <c r="J24" s="1"/>
      <c r="K24" s="1"/>
      <c r="L24" s="1"/>
      <c r="M24" s="1"/>
      <c r="N24" s="1"/>
      <c r="O24" s="1"/>
      <c r="P24" s="1"/>
      <c r="Q24" s="1"/>
      <c r="R24" s="1"/>
      <c r="S24" s="1"/>
      <c r="T24" s="1"/>
    </row>
    <row r="25" spans="1:20" s="129" customFormat="1">
      <c r="A25" s="31" t="s">
        <v>33</v>
      </c>
      <c r="B25" s="379"/>
      <c r="C25" s="102">
        <v>4.1100000000000003</v>
      </c>
      <c r="D25" s="479"/>
      <c r="E25" s="1"/>
      <c r="F25" s="1"/>
      <c r="G25" s="1"/>
      <c r="H25" s="1"/>
      <c r="I25" s="1"/>
      <c r="J25" s="1"/>
      <c r="K25" s="1"/>
      <c r="L25" s="1"/>
      <c r="M25" s="1"/>
      <c r="N25" s="1"/>
      <c r="O25" s="1"/>
      <c r="P25" s="1"/>
      <c r="Q25" s="1"/>
      <c r="R25" s="1"/>
      <c r="S25" s="1"/>
      <c r="T25" s="1"/>
    </row>
    <row r="26" spans="1:20" s="129" customFormat="1" ht="13.5" thickBot="1">
      <c r="A26" s="31" t="s">
        <v>34</v>
      </c>
      <c r="B26" s="380"/>
      <c r="C26" s="101">
        <f>SUM(C13:C25)*3.43%*(8/12)</f>
        <v>5.8794773333333339</v>
      </c>
      <c r="D26" s="479"/>
      <c r="E26" s="1"/>
      <c r="F26" s="1"/>
      <c r="G26" s="1"/>
      <c r="H26" s="1"/>
      <c r="I26" s="1"/>
      <c r="J26" s="1"/>
      <c r="K26" s="1"/>
      <c r="L26" s="1"/>
      <c r="M26" s="1"/>
      <c r="N26" s="1"/>
      <c r="O26" s="1"/>
      <c r="P26" s="1"/>
      <c r="Q26" s="1"/>
      <c r="R26" s="1"/>
      <c r="S26" s="1"/>
      <c r="T26" s="1"/>
    </row>
    <row r="27" spans="1:20" s="129" customFormat="1" ht="13.5" thickBot="1">
      <c r="A27" s="33" t="s">
        <v>35</v>
      </c>
      <c r="B27" s="106">
        <f t="shared" ref="B27" si="1">SUM(B13:B26)</f>
        <v>0</v>
      </c>
      <c r="C27" s="106">
        <f t="shared" ref="C27" si="2">SUM(C13:C26)</f>
        <v>262.99947733333335</v>
      </c>
      <c r="D27" s="479"/>
      <c r="E27" s="1"/>
      <c r="F27" s="1"/>
      <c r="G27" s="1"/>
      <c r="H27" s="1"/>
      <c r="I27" s="1"/>
      <c r="J27" s="1"/>
      <c r="K27" s="1"/>
      <c r="L27" s="1"/>
      <c r="M27" s="1"/>
      <c r="N27" s="1"/>
      <c r="O27" s="1"/>
      <c r="P27" s="1"/>
      <c r="Q27" s="1"/>
      <c r="R27" s="1"/>
      <c r="S27" s="1"/>
      <c r="T27" s="1"/>
    </row>
    <row r="28" spans="1:20" s="129" customFormat="1" ht="13.5" thickBot="1">
      <c r="A28" s="31"/>
      <c r="B28" s="378"/>
      <c r="C28" s="99"/>
      <c r="D28" s="479"/>
      <c r="E28" s="1"/>
      <c r="F28" s="1"/>
      <c r="G28" s="1"/>
      <c r="H28" s="1"/>
      <c r="I28" s="1"/>
      <c r="J28" s="1"/>
      <c r="K28" s="1"/>
      <c r="L28" s="1"/>
      <c r="M28" s="1"/>
      <c r="N28" s="1"/>
      <c r="O28" s="1"/>
      <c r="P28" s="1"/>
      <c r="Q28" s="1"/>
      <c r="R28" s="1"/>
      <c r="S28" s="1"/>
      <c r="T28" s="1"/>
    </row>
    <row r="29" spans="1:20" s="129" customFormat="1">
      <c r="A29" s="74" t="s">
        <v>1</v>
      </c>
      <c r="B29" s="377"/>
      <c r="C29" s="147"/>
      <c r="D29" s="479"/>
      <c r="E29" s="1"/>
      <c r="F29" s="1"/>
      <c r="G29" s="1"/>
      <c r="H29" s="1"/>
      <c r="I29" s="1"/>
      <c r="J29" s="1"/>
      <c r="K29" s="1"/>
      <c r="L29" s="1"/>
      <c r="M29" s="1"/>
      <c r="N29" s="1"/>
      <c r="O29" s="1"/>
      <c r="P29" s="1"/>
      <c r="Q29" s="1"/>
      <c r="R29" s="1"/>
      <c r="S29" s="1"/>
      <c r="T29" s="1"/>
    </row>
    <row r="30" spans="1:20" s="129" customFormat="1">
      <c r="A30" s="31" t="s">
        <v>36</v>
      </c>
      <c r="B30" s="382"/>
      <c r="C30" s="281">
        <v>0.62908763525233358</v>
      </c>
      <c r="D30" s="479"/>
      <c r="E30" s="1"/>
      <c r="F30" s="1"/>
      <c r="G30" s="1"/>
      <c r="H30" s="1"/>
      <c r="I30" s="1"/>
      <c r="J30" s="1"/>
      <c r="K30" s="1"/>
      <c r="L30" s="1"/>
      <c r="M30" s="1"/>
      <c r="N30" s="1"/>
      <c r="O30" s="1"/>
      <c r="P30" s="1"/>
      <c r="Q30" s="1"/>
      <c r="R30" s="1"/>
      <c r="S30" s="1"/>
      <c r="T30" s="1"/>
    </row>
    <row r="31" spans="1:20" s="129" customFormat="1">
      <c r="A31" s="31" t="s">
        <v>37</v>
      </c>
      <c r="B31" s="383"/>
      <c r="C31" s="282">
        <v>5.1100000000000003</v>
      </c>
      <c r="D31" s="479"/>
      <c r="E31" s="1"/>
      <c r="F31" s="1"/>
      <c r="G31" s="1"/>
      <c r="H31" s="1"/>
      <c r="I31" s="1"/>
      <c r="J31" s="1"/>
      <c r="K31" s="1"/>
      <c r="L31" s="1"/>
      <c r="M31" s="1"/>
      <c r="N31" s="1"/>
      <c r="O31" s="1"/>
      <c r="P31" s="1"/>
      <c r="Q31" s="1"/>
      <c r="R31" s="1"/>
      <c r="S31" s="1"/>
      <c r="T31" s="1"/>
    </row>
    <row r="32" spans="1:20" s="129" customFormat="1">
      <c r="A32" s="31" t="s">
        <v>38</v>
      </c>
      <c r="B32" s="384"/>
      <c r="C32" s="283">
        <v>3.18</v>
      </c>
      <c r="D32" s="479"/>
      <c r="E32" s="1"/>
      <c r="F32" s="1"/>
      <c r="G32" s="1"/>
      <c r="H32" s="1"/>
      <c r="I32" s="1"/>
      <c r="J32" s="1"/>
      <c r="K32" s="1"/>
      <c r="L32" s="1"/>
      <c r="M32" s="1"/>
      <c r="N32" s="1"/>
      <c r="O32" s="1"/>
      <c r="P32" s="1"/>
      <c r="Q32" s="1"/>
      <c r="R32" s="1"/>
      <c r="S32" s="1"/>
      <c r="T32" s="1"/>
    </row>
    <row r="33" spans="1:20" s="129" customFormat="1">
      <c r="A33" s="31" t="s">
        <v>39</v>
      </c>
      <c r="B33" s="385"/>
      <c r="C33" s="284">
        <v>39.979999999999997</v>
      </c>
      <c r="D33" s="479"/>
      <c r="E33" s="1"/>
      <c r="F33" s="1"/>
      <c r="G33" s="1"/>
      <c r="H33" s="1"/>
      <c r="I33" s="1"/>
      <c r="J33" s="1"/>
      <c r="K33" s="1"/>
      <c r="L33" s="1"/>
      <c r="M33" s="1"/>
      <c r="N33" s="1"/>
      <c r="O33" s="1"/>
      <c r="P33" s="1"/>
      <c r="Q33" s="1"/>
      <c r="R33" s="1"/>
      <c r="S33" s="1"/>
      <c r="T33" s="1"/>
    </row>
    <row r="34" spans="1:20" s="129" customFormat="1">
      <c r="A34" s="31" t="s">
        <v>40</v>
      </c>
      <c r="B34" s="382"/>
      <c r="C34" s="281">
        <v>1.4000000000000001</v>
      </c>
      <c r="D34" s="479"/>
      <c r="E34" s="1"/>
      <c r="F34" s="1"/>
      <c r="G34" s="1"/>
      <c r="H34" s="1"/>
      <c r="I34" s="1"/>
      <c r="J34" s="1"/>
      <c r="K34" s="1"/>
      <c r="L34" s="1"/>
      <c r="M34" s="1"/>
      <c r="N34" s="1"/>
      <c r="O34" s="1"/>
      <c r="P34" s="1"/>
      <c r="Q34" s="1"/>
      <c r="R34" s="1"/>
      <c r="S34" s="1"/>
      <c r="T34" s="1"/>
    </row>
    <row r="35" spans="1:20" s="129" customFormat="1">
      <c r="A35" s="31" t="s">
        <v>41</v>
      </c>
      <c r="B35" s="385"/>
      <c r="C35" s="284">
        <v>28.02</v>
      </c>
      <c r="D35" s="479"/>
      <c r="E35" s="1"/>
      <c r="F35" s="1"/>
      <c r="G35" s="1"/>
      <c r="H35" s="1"/>
      <c r="I35" s="1"/>
      <c r="J35" s="1"/>
      <c r="K35" s="1"/>
      <c r="L35" s="1"/>
      <c r="M35" s="1"/>
      <c r="N35" s="1"/>
      <c r="O35" s="1"/>
      <c r="P35" s="1"/>
      <c r="Q35" s="1"/>
      <c r="R35" s="1"/>
      <c r="S35" s="1"/>
      <c r="T35" s="1"/>
    </row>
    <row r="36" spans="1:20" s="129" customFormat="1">
      <c r="A36" s="31" t="s">
        <v>42</v>
      </c>
      <c r="B36" s="382"/>
      <c r="C36" s="281">
        <v>1</v>
      </c>
      <c r="D36" s="479"/>
      <c r="E36" s="1"/>
      <c r="F36" s="1"/>
      <c r="G36" s="1"/>
      <c r="H36" s="1"/>
      <c r="I36" s="1"/>
      <c r="J36" s="1"/>
      <c r="K36" s="1"/>
      <c r="L36" s="1"/>
      <c r="M36" s="1"/>
      <c r="N36" s="1"/>
      <c r="O36" s="1"/>
      <c r="P36" s="1"/>
      <c r="Q36" s="1"/>
      <c r="R36" s="1"/>
      <c r="S36" s="1"/>
      <c r="T36" s="1"/>
    </row>
    <row r="37" spans="1:20" s="129" customFormat="1" ht="13.5" thickBot="1">
      <c r="A37" s="170" t="s">
        <v>43</v>
      </c>
      <c r="B37" s="386"/>
      <c r="C37" s="285">
        <v>62.36</v>
      </c>
      <c r="D37" s="479"/>
      <c r="E37" s="1"/>
      <c r="F37" s="1"/>
      <c r="G37" s="1"/>
      <c r="H37" s="1"/>
      <c r="I37" s="1"/>
      <c r="J37" s="1"/>
      <c r="K37" s="1"/>
      <c r="L37" s="1"/>
      <c r="M37" s="1"/>
      <c r="N37" s="1"/>
      <c r="O37" s="1"/>
      <c r="P37" s="1"/>
      <c r="Q37" s="1"/>
      <c r="R37" s="1"/>
      <c r="S37" s="1"/>
      <c r="T37" s="1"/>
    </row>
    <row r="38" spans="1:20" ht="13.5" thickBot="1">
      <c r="A38" s="33" t="s">
        <v>44</v>
      </c>
      <c r="B38" s="106">
        <f t="shared" ref="B38:C38" si="3">SUM(B30:B37)</f>
        <v>0</v>
      </c>
      <c r="C38" s="91">
        <f t="shared" si="3"/>
        <v>141.67908763525233</v>
      </c>
      <c r="D38" s="479"/>
    </row>
    <row r="39" spans="1:20" ht="13.5" thickBot="1">
      <c r="A39" s="21" t="s">
        <v>87</v>
      </c>
      <c r="B39" s="379"/>
      <c r="C39" s="107"/>
      <c r="D39" s="479"/>
    </row>
    <row r="40" spans="1:20" ht="13.5" thickBot="1">
      <c r="A40" s="63" t="s">
        <v>15</v>
      </c>
      <c r="B40" s="106">
        <f t="shared" ref="B40:C40" si="4">B27+B38+B39</f>
        <v>0</v>
      </c>
      <c r="C40" s="106">
        <f t="shared" si="4"/>
        <v>404.67856496858565</v>
      </c>
      <c r="D40" s="479"/>
    </row>
    <row r="41" spans="1:20" ht="13.5" thickBot="1">
      <c r="A41" s="64"/>
      <c r="B41" s="150"/>
      <c r="C41" s="150"/>
      <c r="D41" s="479"/>
    </row>
    <row r="42" spans="1:20">
      <c r="A42" s="67" t="s">
        <v>169</v>
      </c>
      <c r="B42" s="147"/>
      <c r="C42" s="147"/>
      <c r="D42" s="479"/>
    </row>
    <row r="43" spans="1:20">
      <c r="A43" s="239" t="s">
        <v>83</v>
      </c>
      <c r="B43" s="176">
        <f t="shared" ref="B43:C43" si="5">B9-B27</f>
        <v>0</v>
      </c>
      <c r="C43" s="176">
        <f t="shared" si="5"/>
        <v>287.37052266666666</v>
      </c>
      <c r="D43" s="479"/>
    </row>
    <row r="44" spans="1:20" ht="13.5" thickBot="1">
      <c r="A44" s="240" t="s">
        <v>84</v>
      </c>
      <c r="B44" s="177">
        <f t="shared" ref="B44:C44" si="6">B9-B40</f>
        <v>0</v>
      </c>
      <c r="C44" s="177">
        <f t="shared" si="6"/>
        <v>145.69143503141436</v>
      </c>
      <c r="D44" s="479"/>
    </row>
    <row r="45" spans="1:20" ht="13.5" thickBot="1">
      <c r="A45" s="37"/>
      <c r="B45" s="178"/>
      <c r="C45" s="178"/>
      <c r="D45" s="479"/>
    </row>
    <row r="46" spans="1:20">
      <c r="A46" s="74" t="s">
        <v>170</v>
      </c>
      <c r="B46" s="147"/>
      <c r="C46" s="147"/>
      <c r="D46" s="479"/>
    </row>
    <row r="47" spans="1:20">
      <c r="A47" s="31" t="s">
        <v>45</v>
      </c>
      <c r="B47" s="438">
        <f>IFERROR(ROUND((B27)/B8,2),0)</f>
        <v>0</v>
      </c>
      <c r="C47" s="182">
        <f>ROUND((C27)/C8,2)</f>
        <v>974.07</v>
      </c>
      <c r="D47" s="479"/>
    </row>
    <row r="48" spans="1:20" ht="13.5" thickBot="1">
      <c r="A48" s="170" t="s">
        <v>46</v>
      </c>
      <c r="B48" s="439">
        <f>IFERROR(ROUND(B40/B8,2),0)</f>
        <v>0</v>
      </c>
      <c r="C48" s="183">
        <f t="shared" ref="C48" si="7">ROUND(C40/C8,2)</f>
        <v>1498.81</v>
      </c>
      <c r="D48" s="479"/>
    </row>
    <row r="49" spans="1:4" ht="13.5" thickBot="1">
      <c r="A49" s="37"/>
      <c r="B49" s="179"/>
      <c r="C49" s="179"/>
      <c r="D49" s="479"/>
    </row>
    <row r="50" spans="1:4">
      <c r="A50" s="74" t="s">
        <v>172</v>
      </c>
      <c r="B50" s="147"/>
      <c r="C50" s="147"/>
      <c r="D50" s="479"/>
    </row>
    <row r="51" spans="1:4">
      <c r="A51" s="31" t="s">
        <v>45</v>
      </c>
      <c r="B51" s="176">
        <f>IFERROR(ROUND((B27)/B7,2),0)</f>
        <v>0</v>
      </c>
      <c r="C51" s="176">
        <f t="shared" ref="C51" si="8">ROUND((C27)/C7,2)</f>
        <v>0.13</v>
      </c>
      <c r="D51" s="479"/>
    </row>
    <row r="52" spans="1:4" ht="13.5" thickBot="1">
      <c r="A52" s="170" t="s">
        <v>46</v>
      </c>
      <c r="B52" s="177">
        <f>IFERROR(ROUND(B40/B7,2),0)</f>
        <v>0</v>
      </c>
      <c r="C52" s="177">
        <f t="shared" ref="C52" si="9">ROUND(C40/C7,2)</f>
        <v>0.2</v>
      </c>
      <c r="D52" s="479"/>
    </row>
    <row r="53" spans="1:4" ht="16.5" thickBot="1">
      <c r="A53" s="251"/>
      <c r="B53" s="435"/>
      <c r="C53" s="152"/>
      <c r="D53" s="479"/>
    </row>
    <row r="54" spans="1:4">
      <c r="A54" s="67" t="s">
        <v>167</v>
      </c>
      <c r="B54" s="433"/>
      <c r="C54" s="180"/>
      <c r="D54" s="479"/>
    </row>
    <row r="55" spans="1:4">
      <c r="A55" s="239" t="s">
        <v>171</v>
      </c>
      <c r="B55" s="178"/>
      <c r="C55" s="172">
        <v>1742</v>
      </c>
      <c r="D55" s="479"/>
    </row>
    <row r="56" spans="1:4">
      <c r="A56" s="239" t="s">
        <v>47</v>
      </c>
      <c r="B56" s="178"/>
      <c r="C56" s="152">
        <f t="shared" ref="C56" si="10">(C$55*C$8)-C$27</f>
        <v>207.34052266666669</v>
      </c>
      <c r="D56" s="479"/>
    </row>
    <row r="57" spans="1:4" ht="13.5" thickBot="1">
      <c r="A57" s="240" t="s">
        <v>48</v>
      </c>
      <c r="B57" s="432"/>
      <c r="C57" s="238">
        <f t="shared" ref="C57" si="11">(C$55*C$8)-C40</f>
        <v>65.661435031414385</v>
      </c>
      <c r="D57" s="480"/>
    </row>
    <row r="58" spans="1:4">
      <c r="A58" s="5" t="s">
        <v>88</v>
      </c>
      <c r="B58" s="3"/>
      <c r="C58" s="3"/>
    </row>
    <row r="59" spans="1:4">
      <c r="A59" s="153"/>
      <c r="B59" s="3"/>
      <c r="C59" s="3"/>
    </row>
    <row r="60" spans="1:4">
      <c r="A60" s="5"/>
      <c r="B60" s="154"/>
      <c r="C60" s="154"/>
    </row>
    <row r="61" spans="1:4">
      <c r="A61" s="5"/>
      <c r="B61" s="155"/>
      <c r="C61" s="155"/>
    </row>
    <row r="62" spans="1:4">
      <c r="A62" s="156"/>
      <c r="B62" s="155"/>
      <c r="C62" s="155"/>
    </row>
    <row r="63" spans="1:4">
      <c r="A63" s="155"/>
      <c r="B63" s="155"/>
      <c r="C63" s="155"/>
    </row>
    <row r="64" spans="1:4">
      <c r="A64" s="157"/>
      <c r="B64" s="158"/>
      <c r="C64" s="158"/>
    </row>
    <row r="65" spans="1:3">
      <c r="A65" s="157"/>
      <c r="B65" s="159"/>
      <c r="C65" s="159"/>
    </row>
  </sheetData>
  <sheetProtection algorithmName="SHA-512" hashValue="Wg+WrRTKo6a4lsAJ4YWbalJLiu4SoeDpvyysWT12lYOEFHh+MLZl9T5MHMQLZHiQXebyRIOhKtHVEGTvOhiFFA==" saltValue="bnUp3/hVJNZbo/aDFjypTA==" spinCount="100000" sheet="1" objects="1" scenarios="1" selectLockedCells="1"/>
  <mergeCells count="3">
    <mergeCell ref="B3:D3"/>
    <mergeCell ref="D4:D57"/>
    <mergeCell ref="B2:C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opLeftCell="A7" workbookViewId="0">
      <selection activeCell="J88" sqref="J88"/>
    </sheetView>
  </sheetViews>
  <sheetFormatPr defaultColWidth="9.140625" defaultRowHeight="12.75"/>
  <cols>
    <col min="1" max="1" width="5.28515625" style="132" customWidth="1"/>
    <col min="2" max="2" width="4.85546875" style="132" customWidth="1"/>
    <col min="3" max="16384" width="9.140625" style="132"/>
  </cols>
  <sheetData>
    <row r="1" spans="1:1" ht="26.25">
      <c r="A1" s="131"/>
    </row>
    <row r="2" spans="1:1">
      <c r="A2" s="133"/>
    </row>
    <row r="3" spans="1:1">
      <c r="A3" s="134"/>
    </row>
    <row r="4" spans="1:1">
      <c r="A4" s="134"/>
    </row>
    <row r="5" spans="1:1">
      <c r="A5" s="134"/>
    </row>
    <row r="6" spans="1:1">
      <c r="A6" s="134"/>
    </row>
    <row r="7" spans="1:1">
      <c r="A7" s="134"/>
    </row>
    <row r="8" spans="1:1" ht="15" customHeight="1">
      <c r="A8" s="134"/>
    </row>
    <row r="9" spans="1:1">
      <c r="A9" s="135"/>
    </row>
    <row r="10" spans="1:1">
      <c r="A10" s="135"/>
    </row>
    <row r="11" spans="1:1">
      <c r="A11" s="134"/>
    </row>
    <row r="12" spans="1:1">
      <c r="A12" s="135"/>
    </row>
    <row r="13" spans="1:1">
      <c r="A13" s="135"/>
    </row>
    <row r="14" spans="1:1">
      <c r="A14" s="135"/>
    </row>
    <row r="15" spans="1:1">
      <c r="A15" s="135"/>
    </row>
    <row r="16" spans="1:1">
      <c r="A16" s="135"/>
    </row>
    <row r="17" spans="1:1">
      <c r="A17" s="135"/>
    </row>
    <row r="18" spans="1:1">
      <c r="A18" s="135"/>
    </row>
    <row r="19" spans="1:1">
      <c r="A19" s="135"/>
    </row>
    <row r="20" spans="1:1">
      <c r="A20" s="135"/>
    </row>
    <row r="21" spans="1:1">
      <c r="A21" s="135"/>
    </row>
  </sheetData>
  <sheetProtection algorithmName="SHA-512" hashValue="/AKHGx2bdad34km950mRJsHS3lY9eg1UgebsIHUwUKoL6GdFyRid72HHe1B/k/IpWjDd76oEv4Wy21x0cnmS4w==" saltValue="GkaogJ38rq7laEUe/p3T2g==" spinCount="100000" sheet="1" objects="1" scenarios="1"/>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O405"/>
  <sheetViews>
    <sheetView topLeftCell="A4" zoomScale="85" zoomScaleNormal="85" workbookViewId="0">
      <selection activeCell="D18" sqref="D18"/>
    </sheetView>
  </sheetViews>
  <sheetFormatPr defaultRowHeight="12.75"/>
  <cols>
    <col min="1" max="1" width="35.28515625" bestFit="1" customWidth="1"/>
    <col min="2" max="2" width="37.85546875" style="1" customWidth="1"/>
    <col min="3" max="3" width="11" customWidth="1"/>
    <col min="4" max="4" width="11.140625" customWidth="1"/>
    <col min="5" max="5" width="10.140625" bestFit="1" customWidth="1"/>
    <col min="6" max="6" width="9.7109375" customWidth="1"/>
    <col min="7" max="7" width="12.5703125" customWidth="1"/>
    <col min="8" max="8" width="10.85546875" customWidth="1"/>
    <col min="9" max="9" width="11.7109375" customWidth="1"/>
    <col min="10" max="10" width="9.85546875" customWidth="1"/>
    <col min="11" max="11" width="11.140625" customWidth="1"/>
    <col min="12" max="12" width="9.5703125" customWidth="1"/>
    <col min="13" max="13" width="11.42578125" customWidth="1"/>
    <col min="14" max="14" width="9.5703125" customWidth="1"/>
    <col min="15" max="15" width="11.28515625" customWidth="1"/>
    <col min="16" max="16" width="10.28515625" customWidth="1"/>
    <col min="17" max="17" width="12.7109375" customWidth="1"/>
    <col min="18" max="18" width="10.28515625" customWidth="1"/>
    <col min="19" max="19" width="12" customWidth="1"/>
    <col min="20" max="20" width="9.28515625" customWidth="1"/>
    <col min="21" max="21" width="10.7109375" customWidth="1"/>
    <col min="22" max="22" width="10" customWidth="1"/>
    <col min="23" max="23" width="11.85546875" customWidth="1"/>
    <col min="24" max="24" width="9" customWidth="1"/>
    <col min="25" max="25" width="8.85546875" customWidth="1"/>
    <col min="26" max="26" width="10" customWidth="1"/>
    <col min="27" max="27" width="10.5703125" customWidth="1"/>
    <col min="28" max="28" width="10.7109375" customWidth="1"/>
    <col min="29" max="29" width="10.85546875" customWidth="1"/>
    <col min="30" max="30" width="10.140625" customWidth="1"/>
    <col min="31" max="31" width="10.85546875" customWidth="1"/>
    <col min="32" max="32" width="10.140625" customWidth="1"/>
    <col min="33" max="33" width="10.7109375" customWidth="1"/>
    <col min="34" max="34" width="10" customWidth="1"/>
    <col min="35" max="35" width="11.140625" customWidth="1"/>
  </cols>
  <sheetData>
    <row r="1" spans="1:93" ht="18.75">
      <c r="A1" s="137"/>
      <c r="B1" s="138"/>
      <c r="C1" s="138"/>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row>
    <row r="2" spans="1:93" ht="15.75">
      <c r="A2" s="138"/>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row>
    <row r="3" spans="1:93" ht="15.75">
      <c r="A3" s="138"/>
      <c r="B3" s="138"/>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row>
    <row r="4" spans="1:93" ht="15.75">
      <c r="A4" s="138"/>
      <c r="B4" s="138"/>
      <c r="C4" s="138"/>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29"/>
      <c r="AL4" s="129"/>
      <c r="AM4" s="129"/>
      <c r="AN4" s="129"/>
      <c r="AO4" s="129"/>
      <c r="AP4" s="129"/>
      <c r="AQ4" s="129"/>
      <c r="AR4" s="129"/>
      <c r="AS4" s="129"/>
      <c r="AT4" s="129"/>
      <c r="AU4" s="129"/>
      <c r="AV4" s="129"/>
      <c r="AW4" s="129"/>
      <c r="AX4" s="129"/>
      <c r="AY4" s="129"/>
      <c r="AZ4" s="129"/>
      <c r="BA4" s="129"/>
      <c r="BB4" s="129"/>
      <c r="BC4" s="129"/>
      <c r="BD4" s="129"/>
      <c r="BE4" s="129"/>
      <c r="BF4" s="129"/>
      <c r="BG4" s="129"/>
      <c r="BH4" s="129"/>
      <c r="BI4" s="129"/>
      <c r="BJ4" s="129"/>
      <c r="BK4" s="129"/>
      <c r="BL4" s="129"/>
      <c r="BM4" s="129"/>
      <c r="BN4" s="129"/>
      <c r="BO4" s="129"/>
      <c r="BP4" s="129"/>
      <c r="BQ4" s="129"/>
      <c r="BR4" s="129"/>
      <c r="BS4" s="129"/>
      <c r="BT4" s="129"/>
      <c r="BU4" s="129"/>
      <c r="BV4" s="129"/>
      <c r="BW4" s="129"/>
      <c r="BX4" s="129"/>
      <c r="BY4" s="129"/>
      <c r="BZ4" s="129"/>
      <c r="CA4" s="129"/>
      <c r="CB4" s="129"/>
      <c r="CC4" s="129"/>
      <c r="CD4" s="129"/>
      <c r="CE4" s="129"/>
      <c r="CF4" s="129"/>
      <c r="CG4" s="129"/>
      <c r="CH4" s="129"/>
      <c r="CI4" s="129"/>
      <c r="CJ4" s="129"/>
      <c r="CK4" s="129"/>
      <c r="CL4" s="129"/>
      <c r="CM4" s="129"/>
      <c r="CN4" s="129"/>
      <c r="CO4" s="129"/>
    </row>
    <row r="5" spans="1:93" ht="15.75">
      <c r="A5" s="138"/>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29"/>
      <c r="BK5" s="129"/>
      <c r="BL5" s="129"/>
      <c r="BM5" s="129"/>
      <c r="BN5" s="129"/>
      <c r="BO5" s="129"/>
      <c r="BP5" s="129"/>
      <c r="BQ5" s="129"/>
      <c r="BR5" s="129"/>
      <c r="BS5" s="129"/>
      <c r="BT5" s="129"/>
      <c r="BU5" s="129"/>
      <c r="BV5" s="129"/>
      <c r="BW5" s="129"/>
      <c r="BX5" s="129"/>
      <c r="BY5" s="129"/>
      <c r="BZ5" s="129"/>
      <c r="CA5" s="129"/>
      <c r="CB5" s="129"/>
      <c r="CC5" s="129"/>
      <c r="CD5" s="129"/>
      <c r="CE5" s="129"/>
      <c r="CF5" s="129"/>
      <c r="CG5" s="129"/>
      <c r="CH5" s="129"/>
      <c r="CI5" s="129"/>
      <c r="CJ5" s="129"/>
      <c r="CK5" s="129"/>
      <c r="CL5" s="129"/>
      <c r="CM5" s="129"/>
      <c r="CN5" s="129"/>
      <c r="CO5" s="129"/>
    </row>
    <row r="6" spans="1:93" ht="15.75">
      <c r="A6" s="138"/>
      <c r="B6" s="138"/>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29"/>
      <c r="AL6" s="129"/>
      <c r="AM6" s="129"/>
      <c r="AN6" s="129"/>
      <c r="AO6" s="129"/>
      <c r="AP6" s="129"/>
      <c r="AQ6" s="129"/>
      <c r="AR6" s="129"/>
      <c r="AS6" s="129"/>
      <c r="AT6" s="129"/>
      <c r="AU6" s="129"/>
      <c r="AV6" s="129"/>
      <c r="AW6" s="129"/>
      <c r="AX6" s="129"/>
      <c r="AY6" s="129"/>
      <c r="AZ6" s="129"/>
      <c r="BA6" s="129"/>
      <c r="BB6" s="129"/>
      <c r="BC6" s="129"/>
      <c r="BD6" s="129"/>
      <c r="BE6" s="129"/>
      <c r="BF6" s="129"/>
      <c r="BG6" s="129"/>
      <c r="BH6" s="129"/>
      <c r="BI6" s="129"/>
      <c r="BJ6" s="129"/>
      <c r="BK6" s="129"/>
      <c r="BL6" s="129"/>
      <c r="BM6" s="129"/>
      <c r="BN6" s="129"/>
      <c r="BO6" s="129"/>
      <c r="BP6" s="129"/>
      <c r="BQ6" s="129"/>
      <c r="BR6" s="129"/>
      <c r="BS6" s="129"/>
      <c r="BT6" s="129"/>
      <c r="BU6" s="129"/>
      <c r="BV6" s="129"/>
      <c r="BW6" s="129"/>
      <c r="BX6" s="129"/>
      <c r="BY6" s="129"/>
      <c r="BZ6" s="129"/>
      <c r="CA6" s="129"/>
      <c r="CB6" s="129"/>
      <c r="CC6" s="129"/>
      <c r="CD6" s="129"/>
      <c r="CE6" s="129"/>
      <c r="CF6" s="129"/>
      <c r="CG6" s="129"/>
      <c r="CH6" s="129"/>
      <c r="CI6" s="129"/>
      <c r="CJ6" s="129"/>
      <c r="CK6" s="129"/>
      <c r="CL6" s="129"/>
      <c r="CM6" s="129"/>
      <c r="CN6" s="129"/>
      <c r="CO6" s="129"/>
    </row>
    <row r="7" spans="1:93" s="1" customFormat="1" ht="15.75">
      <c r="A7" s="138"/>
      <c r="B7" s="138"/>
      <c r="C7" s="138"/>
      <c r="D7" s="138"/>
      <c r="E7" s="138"/>
      <c r="F7" s="138"/>
      <c r="G7" s="13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29"/>
      <c r="AL7" s="129"/>
      <c r="AM7" s="129"/>
      <c r="AN7" s="129"/>
      <c r="AO7" s="129"/>
      <c r="AP7" s="129"/>
      <c r="AQ7" s="129"/>
      <c r="AR7" s="129"/>
      <c r="AS7" s="129"/>
      <c r="AT7" s="129"/>
      <c r="AU7" s="129"/>
      <c r="AV7" s="129"/>
      <c r="AW7" s="129"/>
      <c r="AX7" s="129"/>
      <c r="AY7" s="129"/>
      <c r="AZ7" s="129"/>
      <c r="BA7" s="129"/>
      <c r="BB7" s="129"/>
      <c r="BC7" s="129"/>
      <c r="BD7" s="129"/>
      <c r="BE7" s="129"/>
      <c r="BF7" s="129"/>
      <c r="BG7" s="129"/>
      <c r="BH7" s="129"/>
      <c r="BI7" s="129"/>
      <c r="BJ7" s="129"/>
      <c r="BK7" s="129"/>
      <c r="BL7" s="129"/>
      <c r="BM7" s="129"/>
      <c r="BN7" s="129"/>
      <c r="BO7" s="129"/>
      <c r="BP7" s="129"/>
      <c r="BQ7" s="129"/>
      <c r="BR7" s="129"/>
      <c r="BS7" s="129"/>
      <c r="BT7" s="129"/>
      <c r="BU7" s="129"/>
      <c r="BV7" s="129"/>
      <c r="BW7" s="129"/>
      <c r="BX7" s="129"/>
      <c r="BY7" s="129"/>
      <c r="BZ7" s="129"/>
      <c r="CA7" s="129"/>
      <c r="CB7" s="129"/>
      <c r="CC7" s="129"/>
      <c r="CD7" s="129"/>
      <c r="CE7" s="129"/>
      <c r="CF7" s="129"/>
      <c r="CG7" s="129"/>
      <c r="CH7" s="129"/>
      <c r="CI7" s="129"/>
      <c r="CJ7" s="129"/>
      <c r="CK7" s="129"/>
      <c r="CL7" s="129"/>
      <c r="CM7" s="129"/>
      <c r="CN7" s="129"/>
      <c r="CO7" s="129"/>
    </row>
    <row r="8" spans="1:93" s="1" customFormat="1" ht="15.75">
      <c r="A8" s="138"/>
      <c r="B8" s="138"/>
      <c r="C8" s="138"/>
      <c r="D8" s="138"/>
      <c r="E8" s="138"/>
      <c r="F8" s="138"/>
      <c r="G8" s="138"/>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29"/>
      <c r="AL8" s="129"/>
      <c r="AM8" s="129"/>
      <c r="AN8" s="129"/>
      <c r="AO8" s="129"/>
      <c r="AP8" s="129"/>
      <c r="AQ8" s="129"/>
      <c r="AR8" s="129"/>
      <c r="AS8" s="129"/>
      <c r="AT8" s="129"/>
      <c r="AU8" s="129"/>
      <c r="AV8" s="129"/>
      <c r="AW8" s="129"/>
      <c r="AX8" s="129"/>
      <c r="AY8" s="129"/>
      <c r="AZ8" s="129"/>
      <c r="BA8" s="129"/>
      <c r="BB8" s="129"/>
      <c r="BC8" s="129"/>
      <c r="BD8" s="129"/>
      <c r="BE8" s="129"/>
      <c r="BF8" s="129"/>
      <c r="BG8" s="129"/>
      <c r="BH8" s="129"/>
      <c r="BI8" s="129"/>
      <c r="BJ8" s="129"/>
      <c r="BK8" s="129"/>
      <c r="BL8" s="129"/>
      <c r="BM8" s="129"/>
      <c r="BN8" s="129"/>
      <c r="BO8" s="129"/>
      <c r="BP8" s="129"/>
      <c r="BQ8" s="129"/>
      <c r="BR8" s="129"/>
      <c r="BS8" s="129"/>
      <c r="BT8" s="129"/>
      <c r="BU8" s="129"/>
      <c r="BV8" s="129"/>
      <c r="BW8" s="129"/>
      <c r="BX8" s="129"/>
      <c r="BY8" s="129"/>
      <c r="BZ8" s="129"/>
      <c r="CA8" s="129"/>
      <c r="CB8" s="129"/>
      <c r="CC8" s="129"/>
      <c r="CD8" s="129"/>
      <c r="CE8" s="129"/>
      <c r="CF8" s="129"/>
      <c r="CG8" s="129"/>
      <c r="CH8" s="129"/>
      <c r="CI8" s="129"/>
      <c r="CJ8" s="129"/>
      <c r="CK8" s="129"/>
      <c r="CL8" s="129"/>
      <c r="CM8" s="129"/>
      <c r="CN8" s="129"/>
      <c r="CO8" s="129"/>
    </row>
    <row r="9" spans="1:93" s="1" customFormat="1" ht="15.75">
      <c r="A9" s="138"/>
      <c r="B9" s="138"/>
      <c r="C9" s="138"/>
      <c r="D9" s="138"/>
      <c r="E9" s="138"/>
      <c r="F9" s="138"/>
      <c r="G9" s="138"/>
      <c r="H9" s="138"/>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c r="BO9" s="129"/>
      <c r="BP9" s="129"/>
      <c r="BQ9" s="129"/>
      <c r="BR9" s="129"/>
      <c r="BS9" s="129"/>
      <c r="BT9" s="129"/>
      <c r="BU9" s="129"/>
      <c r="BV9" s="129"/>
      <c r="BW9" s="129"/>
      <c r="BX9" s="129"/>
      <c r="BY9" s="129"/>
      <c r="BZ9" s="129"/>
      <c r="CA9" s="129"/>
      <c r="CB9" s="129"/>
      <c r="CC9" s="129"/>
      <c r="CD9" s="129"/>
      <c r="CE9" s="129"/>
      <c r="CF9" s="129"/>
      <c r="CG9" s="129"/>
      <c r="CH9" s="129"/>
      <c r="CI9" s="129"/>
      <c r="CJ9" s="129"/>
      <c r="CK9" s="129"/>
      <c r="CL9" s="129"/>
      <c r="CM9" s="129"/>
      <c r="CN9" s="129"/>
      <c r="CO9" s="129"/>
    </row>
    <row r="10" spans="1:93" s="1" customFormat="1" ht="15.75">
      <c r="A10" s="138"/>
      <c r="B10" s="138"/>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c r="BO10" s="129"/>
      <c r="BP10" s="129"/>
      <c r="BQ10" s="129"/>
      <c r="BR10" s="129"/>
      <c r="BS10" s="129"/>
      <c r="BT10" s="129"/>
      <c r="BU10" s="129"/>
      <c r="BV10" s="129"/>
      <c r="BW10" s="129"/>
      <c r="BX10" s="129"/>
      <c r="BY10" s="129"/>
      <c r="BZ10" s="129"/>
      <c r="CA10" s="129"/>
      <c r="CB10" s="129"/>
      <c r="CC10" s="129"/>
      <c r="CD10" s="129"/>
      <c r="CE10" s="129"/>
      <c r="CF10" s="129"/>
      <c r="CG10" s="129"/>
      <c r="CH10" s="129"/>
      <c r="CI10" s="129"/>
      <c r="CJ10" s="129"/>
      <c r="CK10" s="129"/>
      <c r="CL10" s="129"/>
      <c r="CM10" s="129"/>
      <c r="CN10" s="129"/>
      <c r="CO10" s="129"/>
    </row>
    <row r="11" spans="1:93" s="1" customFormat="1" ht="15.75">
      <c r="A11" s="138"/>
      <c r="B11" s="138"/>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c r="BO11" s="129"/>
      <c r="BP11" s="129"/>
      <c r="BQ11" s="129"/>
      <c r="BR11" s="129"/>
      <c r="BS11" s="129"/>
      <c r="BT11" s="129"/>
      <c r="BU11" s="129"/>
      <c r="BV11" s="129"/>
      <c r="BW11" s="129"/>
      <c r="BX11" s="129"/>
      <c r="BY11" s="129"/>
      <c r="BZ11" s="129"/>
      <c r="CA11" s="129"/>
      <c r="CB11" s="129"/>
      <c r="CC11" s="129"/>
      <c r="CD11" s="129"/>
      <c r="CE11" s="129"/>
      <c r="CF11" s="129"/>
      <c r="CG11" s="129"/>
      <c r="CH11" s="129"/>
      <c r="CI11" s="129"/>
      <c r="CJ11" s="129"/>
      <c r="CK11" s="129"/>
      <c r="CL11" s="129"/>
      <c r="CM11" s="129"/>
      <c r="CN11" s="129"/>
      <c r="CO11" s="129"/>
    </row>
    <row r="12" spans="1:93" s="1" customFormat="1" ht="15.75">
      <c r="A12" s="138"/>
      <c r="B12" s="138"/>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c r="AE12" s="138"/>
      <c r="AF12" s="138"/>
      <c r="AG12" s="138"/>
      <c r="AH12" s="138"/>
      <c r="AI12" s="138"/>
      <c r="AJ12" s="138"/>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c r="BO12" s="129"/>
      <c r="BP12" s="129"/>
      <c r="BQ12" s="129"/>
      <c r="BR12" s="129"/>
      <c r="BS12" s="129"/>
      <c r="BT12" s="129"/>
      <c r="BU12" s="129"/>
      <c r="BV12" s="129"/>
      <c r="BW12" s="129"/>
      <c r="BX12" s="129"/>
      <c r="BY12" s="129"/>
      <c r="BZ12" s="129"/>
      <c r="CA12" s="129"/>
      <c r="CB12" s="129"/>
      <c r="CC12" s="129"/>
      <c r="CD12" s="129"/>
      <c r="CE12" s="129"/>
      <c r="CF12" s="129"/>
      <c r="CG12" s="129"/>
      <c r="CH12" s="129"/>
      <c r="CI12" s="129"/>
      <c r="CJ12" s="129"/>
      <c r="CK12" s="129"/>
      <c r="CL12" s="129"/>
      <c r="CM12" s="129"/>
      <c r="CN12" s="129"/>
      <c r="CO12" s="129"/>
    </row>
    <row r="13" spans="1:93" s="1" customFormat="1" ht="15.75">
      <c r="A13" s="138"/>
      <c r="B13" s="138"/>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c r="BO13" s="129"/>
      <c r="BP13" s="129"/>
      <c r="BQ13" s="129"/>
      <c r="BR13" s="129"/>
      <c r="BS13" s="129"/>
      <c r="BT13" s="129"/>
      <c r="BU13" s="129"/>
      <c r="BV13" s="129"/>
      <c r="BW13" s="129"/>
      <c r="BX13" s="129"/>
      <c r="BY13" s="129"/>
      <c r="BZ13" s="129"/>
      <c r="CA13" s="129"/>
      <c r="CB13" s="129"/>
      <c r="CC13" s="129"/>
      <c r="CD13" s="129"/>
      <c r="CE13" s="129"/>
      <c r="CF13" s="129"/>
      <c r="CG13" s="129"/>
      <c r="CH13" s="129"/>
      <c r="CI13" s="129"/>
      <c r="CJ13" s="129"/>
      <c r="CK13" s="129"/>
      <c r="CL13" s="129"/>
      <c r="CM13" s="129"/>
      <c r="CN13" s="129"/>
      <c r="CO13" s="129"/>
    </row>
    <row r="14" spans="1:93" s="1" customFormat="1" ht="15.75">
      <c r="A14" s="138"/>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c r="BO14" s="129"/>
      <c r="BP14" s="129"/>
      <c r="BQ14" s="129"/>
      <c r="BR14" s="129"/>
      <c r="BS14" s="129"/>
      <c r="BT14" s="129"/>
      <c r="BU14" s="129"/>
      <c r="BV14" s="129"/>
      <c r="BW14" s="129"/>
      <c r="BX14" s="129"/>
      <c r="BY14" s="129"/>
      <c r="BZ14" s="129"/>
      <c r="CA14" s="129"/>
      <c r="CB14" s="129"/>
      <c r="CC14" s="129"/>
      <c r="CD14" s="129"/>
      <c r="CE14" s="129"/>
      <c r="CF14" s="129"/>
      <c r="CG14" s="129"/>
      <c r="CH14" s="129"/>
      <c r="CI14" s="129"/>
      <c r="CJ14" s="129"/>
      <c r="CK14" s="129"/>
      <c r="CL14" s="129"/>
      <c r="CM14" s="129"/>
      <c r="CN14" s="129"/>
      <c r="CO14" s="129"/>
    </row>
    <row r="15" spans="1:93" s="1" customFormat="1" ht="15.75">
      <c r="A15" s="138"/>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c r="BY15" s="129"/>
      <c r="BZ15" s="129"/>
      <c r="CA15" s="129"/>
      <c r="CB15" s="129"/>
      <c r="CC15" s="129"/>
      <c r="CD15" s="129"/>
      <c r="CE15" s="129"/>
      <c r="CF15" s="129"/>
      <c r="CG15" s="129"/>
      <c r="CH15" s="129"/>
      <c r="CI15" s="129"/>
      <c r="CJ15" s="129"/>
      <c r="CK15" s="129"/>
      <c r="CL15" s="129"/>
      <c r="CM15" s="129"/>
      <c r="CN15" s="129"/>
      <c r="CO15" s="129"/>
    </row>
    <row r="16" spans="1:93" ht="15.75">
      <c r="A16" s="138"/>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c r="BO16" s="129"/>
      <c r="BP16" s="129"/>
      <c r="BQ16" s="129"/>
      <c r="BR16" s="129"/>
      <c r="BS16" s="129"/>
      <c r="BT16" s="129"/>
      <c r="BU16" s="129"/>
      <c r="BV16" s="129"/>
      <c r="BW16" s="129"/>
      <c r="BX16" s="129"/>
      <c r="BY16" s="129"/>
      <c r="BZ16" s="129"/>
      <c r="CA16" s="129"/>
      <c r="CB16" s="129"/>
      <c r="CC16" s="129"/>
      <c r="CD16" s="129"/>
      <c r="CE16" s="129"/>
      <c r="CF16" s="129"/>
      <c r="CG16" s="129"/>
      <c r="CH16" s="129"/>
      <c r="CI16" s="129"/>
      <c r="CJ16" s="129"/>
      <c r="CK16" s="129"/>
      <c r="CL16" s="129"/>
      <c r="CM16" s="129"/>
      <c r="CN16" s="129"/>
      <c r="CO16" s="129"/>
    </row>
    <row r="17" spans="1:93" s="1" customFormat="1" ht="19.5" thickBot="1">
      <c r="A17" s="137" t="s">
        <v>114</v>
      </c>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c r="BO17" s="129"/>
      <c r="BP17" s="129"/>
      <c r="BQ17" s="129"/>
      <c r="BR17" s="129"/>
      <c r="BS17" s="129"/>
      <c r="BT17" s="129"/>
      <c r="BU17" s="129"/>
      <c r="BV17" s="129"/>
      <c r="BW17" s="129"/>
      <c r="BX17" s="129"/>
      <c r="BY17" s="129"/>
      <c r="BZ17" s="129"/>
      <c r="CA17" s="129"/>
      <c r="CB17" s="129"/>
      <c r="CC17" s="129"/>
      <c r="CD17" s="129"/>
      <c r="CE17" s="129"/>
      <c r="CF17" s="129"/>
      <c r="CG17" s="129"/>
      <c r="CH17" s="129"/>
      <c r="CI17" s="129"/>
      <c r="CJ17" s="129"/>
      <c r="CK17" s="129"/>
      <c r="CL17" s="129"/>
      <c r="CM17" s="129"/>
      <c r="CN17" s="129"/>
      <c r="CO17" s="129"/>
    </row>
    <row r="18" spans="1:93" s="112" customFormat="1" ht="47.25">
      <c r="A18" s="335"/>
      <c r="B18" s="336" t="s">
        <v>105</v>
      </c>
      <c r="C18" s="337" t="s">
        <v>90</v>
      </c>
      <c r="D18" s="424" t="s">
        <v>104</v>
      </c>
      <c r="E18" s="337" t="s">
        <v>91</v>
      </c>
      <c r="F18" s="424" t="s">
        <v>104</v>
      </c>
      <c r="G18" s="337" t="s">
        <v>2</v>
      </c>
      <c r="H18" s="424" t="s">
        <v>104</v>
      </c>
      <c r="I18" s="337" t="s">
        <v>92</v>
      </c>
      <c r="J18" s="424" t="s">
        <v>104</v>
      </c>
      <c r="K18" s="337" t="s">
        <v>93</v>
      </c>
      <c r="L18" s="424" t="s">
        <v>104</v>
      </c>
      <c r="M18" s="337" t="s">
        <v>94</v>
      </c>
      <c r="N18" s="424" t="s">
        <v>104</v>
      </c>
      <c r="O18" s="337" t="s">
        <v>95</v>
      </c>
      <c r="P18" s="424" t="s">
        <v>104</v>
      </c>
      <c r="Q18" s="337" t="s">
        <v>210</v>
      </c>
      <c r="R18" s="424" t="s">
        <v>104</v>
      </c>
      <c r="S18" s="337" t="s">
        <v>96</v>
      </c>
      <c r="T18" s="424" t="s">
        <v>104</v>
      </c>
      <c r="U18" s="337" t="s">
        <v>97</v>
      </c>
      <c r="V18" s="424" t="s">
        <v>104</v>
      </c>
      <c r="W18" s="337" t="s">
        <v>98</v>
      </c>
      <c r="X18" s="424" t="s">
        <v>104</v>
      </c>
      <c r="Y18" s="337" t="s">
        <v>99</v>
      </c>
      <c r="Z18" s="424" t="s">
        <v>104</v>
      </c>
      <c r="AA18" s="337" t="s">
        <v>100</v>
      </c>
      <c r="AB18" s="424" t="s">
        <v>104</v>
      </c>
      <c r="AC18" s="337" t="s">
        <v>101</v>
      </c>
      <c r="AD18" s="424" t="s">
        <v>104</v>
      </c>
      <c r="AE18" s="337" t="s">
        <v>102</v>
      </c>
      <c r="AF18" s="424" t="s">
        <v>104</v>
      </c>
      <c r="AG18" s="337" t="s">
        <v>103</v>
      </c>
      <c r="AH18" s="424" t="s">
        <v>104</v>
      </c>
      <c r="AI18" s="140"/>
      <c r="AJ18" s="140"/>
      <c r="AK18" s="140"/>
      <c r="AL18" s="140"/>
      <c r="AM18" s="140"/>
      <c r="AN18" s="140"/>
      <c r="AO18" s="140"/>
      <c r="AP18" s="140"/>
      <c r="AQ18" s="140"/>
      <c r="AR18" s="140"/>
      <c r="AS18" s="140"/>
      <c r="AT18" s="427"/>
      <c r="AU18" s="427"/>
      <c r="AV18" s="427"/>
      <c r="AW18" s="427"/>
      <c r="AX18" s="427"/>
      <c r="AY18" s="427"/>
      <c r="AZ18" s="427"/>
      <c r="BA18" s="427"/>
      <c r="BB18" s="427"/>
      <c r="BC18" s="427"/>
      <c r="BD18" s="427"/>
      <c r="BE18" s="427"/>
      <c r="BF18" s="427"/>
      <c r="BG18" s="427"/>
      <c r="BH18" s="427"/>
      <c r="BI18" s="427"/>
      <c r="BJ18" s="427"/>
      <c r="BK18" s="427"/>
      <c r="BL18" s="427"/>
      <c r="BM18" s="427"/>
      <c r="BN18" s="427"/>
      <c r="BO18" s="427"/>
      <c r="BP18" s="427"/>
      <c r="BQ18" s="427"/>
      <c r="BR18" s="427"/>
      <c r="BS18" s="427"/>
      <c r="BT18" s="427"/>
      <c r="BU18" s="427"/>
      <c r="BV18" s="427"/>
      <c r="BW18" s="427"/>
      <c r="BX18" s="427"/>
      <c r="BY18" s="427"/>
      <c r="BZ18" s="427"/>
      <c r="CA18" s="427"/>
      <c r="CB18" s="427"/>
      <c r="CC18" s="427"/>
      <c r="CD18" s="139"/>
      <c r="CE18" s="139"/>
      <c r="CF18" s="139"/>
      <c r="CG18" s="139"/>
      <c r="CH18" s="139"/>
      <c r="CI18" s="139"/>
      <c r="CJ18" s="139"/>
      <c r="CK18" s="139"/>
      <c r="CL18" s="139"/>
      <c r="CM18" s="139"/>
      <c r="CN18" s="139"/>
      <c r="CO18" s="139"/>
    </row>
    <row r="19" spans="1:93" ht="15.75">
      <c r="A19" s="338" t="s">
        <v>106</v>
      </c>
      <c r="B19" s="351">
        <f>C19*D19+E19*F19+G19*H19+I19*J19+K19*L19+M19*N19+O19*P19+Q19*R19+S19*T19+U19*V19+W19*X19+Y19*Z19+AA19*AB19+AC19*AD19+AE19*AF19+AG19*AH19</f>
        <v>0</v>
      </c>
      <c r="C19" s="339">
        <f>FBarley!$B$9</f>
        <v>0</v>
      </c>
      <c r="D19" s="425"/>
      <c r="E19" s="339">
        <f>MBarley!$B$9</f>
        <v>0</v>
      </c>
      <c r="F19" s="425"/>
      <c r="G19" s="339">
        <f>Canola!$B$9</f>
        <v>0</v>
      </c>
      <c r="H19" s="425"/>
      <c r="I19" s="339">
        <f>Corn!$B$9</f>
        <v>0</v>
      </c>
      <c r="J19" s="425"/>
      <c r="K19" s="339">
        <f>Fbean!$B$9</f>
        <v>0</v>
      </c>
      <c r="L19" s="425"/>
      <c r="M19" s="339">
        <f>HFallRye!$B$9</f>
        <v>0</v>
      </c>
      <c r="N19" s="425"/>
      <c r="O19" s="339">
        <f>Flax!$B$9</f>
        <v>0</v>
      </c>
      <c r="P19" s="425"/>
      <c r="Q19" s="339">
        <f>LGLentil!$B$9</f>
        <v>0</v>
      </c>
      <c r="R19" s="425"/>
      <c r="S19" s="339">
        <f>RLentil!$B$9</f>
        <v>0</v>
      </c>
      <c r="T19" s="425"/>
      <c r="U19" s="339">
        <f>Oats!$B$9</f>
        <v>0</v>
      </c>
      <c r="V19" s="425"/>
      <c r="W19" s="339">
        <f>GPeas!$B$9</f>
        <v>0</v>
      </c>
      <c r="X19" s="425"/>
      <c r="Y19" s="339">
        <f>Ypeas!$B$9</f>
        <v>0</v>
      </c>
      <c r="Z19" s="425"/>
      <c r="AA19" s="339">
        <f>Soybean!$B$9</f>
        <v>0</v>
      </c>
      <c r="AB19" s="425"/>
      <c r="AC19" s="339">
        <f>Durum!$B$9</f>
        <v>0</v>
      </c>
      <c r="AD19" s="425"/>
      <c r="AE19" s="339">
        <f>SWheat!$B$9</f>
        <v>0</v>
      </c>
      <c r="AF19" s="426"/>
      <c r="AG19" s="339">
        <f>WWheat!$B$9</f>
        <v>0</v>
      </c>
      <c r="AH19" s="426"/>
      <c r="AI19" s="140"/>
      <c r="AJ19" s="140"/>
      <c r="AK19" s="140"/>
      <c r="AL19" s="140"/>
      <c r="AM19" s="140"/>
      <c r="AN19" s="140"/>
      <c r="AO19" s="140"/>
      <c r="AP19" s="140"/>
      <c r="AQ19" s="140"/>
      <c r="AR19" s="140"/>
      <c r="AS19" s="140"/>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129"/>
      <c r="CA19" s="129"/>
      <c r="CB19" s="129"/>
      <c r="CC19" s="129"/>
      <c r="CD19" s="129"/>
      <c r="CE19" s="129"/>
      <c r="CF19" s="129"/>
      <c r="CG19" s="129"/>
      <c r="CH19" s="129"/>
      <c r="CI19" s="129"/>
      <c r="CJ19" s="129"/>
      <c r="CK19" s="129"/>
      <c r="CL19" s="129"/>
      <c r="CM19" s="129"/>
      <c r="CN19" s="129"/>
      <c r="CO19" s="129"/>
    </row>
    <row r="20" spans="1:93" ht="15.75">
      <c r="A20" s="338" t="s">
        <v>129</v>
      </c>
      <c r="B20" s="351">
        <f t="shared" ref="B20:B21" si="0">C20*D20+E20*F20+G20*H20+I20*J20+K20*L20+M20*N20+O20*P20+Q20*R20+S20*T20+U20*V20+W20*X20+Y20*Z20+AA20*AB20+AC20*AD20+AE20*AF20+AG20*AH20</f>
        <v>0</v>
      </c>
      <c r="C20" s="339">
        <f>FBarley!$B$27</f>
        <v>0</v>
      </c>
      <c r="D20" s="447">
        <f>D$19</f>
        <v>0</v>
      </c>
      <c r="E20" s="339">
        <f>MBarley!$B$27</f>
        <v>0</v>
      </c>
      <c r="F20" s="428"/>
      <c r="G20" s="339">
        <f>Canola!$B$27</f>
        <v>0</v>
      </c>
      <c r="H20" s="447">
        <f t="shared" ref="D20:AH21" si="1">H$19</f>
        <v>0</v>
      </c>
      <c r="I20" s="339">
        <f>Corn!$B$27</f>
        <v>0</v>
      </c>
      <c r="J20" s="428">
        <f t="shared" si="1"/>
        <v>0</v>
      </c>
      <c r="K20" s="339">
        <f>Fbean!$B$27</f>
        <v>0</v>
      </c>
      <c r="L20" s="428">
        <f t="shared" si="1"/>
        <v>0</v>
      </c>
      <c r="M20" s="339">
        <f>HFallRye!$B$27</f>
        <v>0</v>
      </c>
      <c r="N20" s="428">
        <f t="shared" si="1"/>
        <v>0</v>
      </c>
      <c r="O20" s="339">
        <f>Flax!$B$27</f>
        <v>0</v>
      </c>
      <c r="P20" s="428">
        <f t="shared" si="1"/>
        <v>0</v>
      </c>
      <c r="Q20" s="339">
        <f>LGLentil!$B$27</f>
        <v>0</v>
      </c>
      <c r="R20" s="428">
        <f t="shared" si="1"/>
        <v>0</v>
      </c>
      <c r="S20" s="339">
        <f>RLentil!$B$27</f>
        <v>0</v>
      </c>
      <c r="T20" s="428">
        <f t="shared" si="1"/>
        <v>0</v>
      </c>
      <c r="U20" s="339">
        <f>Oats!$B$27</f>
        <v>0</v>
      </c>
      <c r="V20" s="428">
        <f t="shared" si="1"/>
        <v>0</v>
      </c>
      <c r="W20" s="339">
        <f>GPeas!$B$27</f>
        <v>0</v>
      </c>
      <c r="X20" s="428">
        <f t="shared" si="1"/>
        <v>0</v>
      </c>
      <c r="Y20" s="339">
        <f>Ypeas!$B$27</f>
        <v>0</v>
      </c>
      <c r="Z20" s="428">
        <f t="shared" si="1"/>
        <v>0</v>
      </c>
      <c r="AA20" s="339">
        <f>Soybean!$B$27</f>
        <v>0</v>
      </c>
      <c r="AB20" s="428">
        <f t="shared" si="1"/>
        <v>0</v>
      </c>
      <c r="AC20" s="339">
        <f>Durum!$B$27</f>
        <v>0</v>
      </c>
      <c r="AD20" s="428">
        <f t="shared" si="1"/>
        <v>0</v>
      </c>
      <c r="AE20" s="339">
        <f>SWheat!$B$27</f>
        <v>0</v>
      </c>
      <c r="AF20" s="428">
        <f t="shared" si="1"/>
        <v>0</v>
      </c>
      <c r="AG20" s="339">
        <f>WWheat!$B$27</f>
        <v>0</v>
      </c>
      <c r="AH20" s="428">
        <f t="shared" si="1"/>
        <v>0</v>
      </c>
      <c r="AI20" s="136"/>
      <c r="AJ20" s="136"/>
      <c r="AK20" s="136"/>
      <c r="AL20" s="136"/>
      <c r="AM20" s="136"/>
      <c r="AN20" s="136"/>
      <c r="AO20" s="136"/>
      <c r="AP20" s="136"/>
      <c r="AQ20" s="136"/>
      <c r="AR20" s="136"/>
      <c r="AS20" s="136"/>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129"/>
      <c r="CA20" s="129"/>
      <c r="CB20" s="129"/>
      <c r="CC20" s="129"/>
      <c r="CD20" s="129"/>
      <c r="CE20" s="129"/>
      <c r="CF20" s="129"/>
      <c r="CG20" s="129"/>
      <c r="CH20" s="129"/>
      <c r="CI20" s="129"/>
      <c r="CJ20" s="129"/>
      <c r="CK20" s="129"/>
      <c r="CL20" s="129"/>
      <c r="CM20" s="129"/>
      <c r="CN20" s="129"/>
      <c r="CO20" s="129"/>
    </row>
    <row r="21" spans="1:93" ht="15.75">
      <c r="A21" s="338" t="s">
        <v>211</v>
      </c>
      <c r="B21" s="351">
        <f t="shared" si="0"/>
        <v>0</v>
      </c>
      <c r="C21" s="339">
        <f>(FBarley!$B$38+FBarley!B39)</f>
        <v>0</v>
      </c>
      <c r="D21" s="428">
        <f t="shared" si="1"/>
        <v>0</v>
      </c>
      <c r="E21" s="339">
        <f>(MBarley!$B$38+MBarley!B39)</f>
        <v>0</v>
      </c>
      <c r="F21" s="428">
        <f t="shared" si="1"/>
        <v>0</v>
      </c>
      <c r="G21" s="339">
        <f>(Canola!$B$38+Canola!B39)</f>
        <v>0</v>
      </c>
      <c r="H21" s="428">
        <f t="shared" si="1"/>
        <v>0</v>
      </c>
      <c r="I21" s="339">
        <f>(Corn!$B$38+Corn!B39)</f>
        <v>0</v>
      </c>
      <c r="J21" s="428">
        <f t="shared" si="1"/>
        <v>0</v>
      </c>
      <c r="K21" s="339">
        <f>(Fbean!$B$38+Fbean!B39)</f>
        <v>0</v>
      </c>
      <c r="L21" s="428">
        <f t="shared" si="1"/>
        <v>0</v>
      </c>
      <c r="M21" s="339">
        <f>(HFallRye!$B$38+HFallRye!B39)</f>
        <v>0</v>
      </c>
      <c r="N21" s="428">
        <f t="shared" si="1"/>
        <v>0</v>
      </c>
      <c r="O21" s="339">
        <f>(Flax!$B$38+Flax!B39)</f>
        <v>0</v>
      </c>
      <c r="P21" s="428">
        <f t="shared" si="1"/>
        <v>0</v>
      </c>
      <c r="Q21" s="339">
        <f>(LGLentil!$B$38+LGLentil!B39)</f>
        <v>0</v>
      </c>
      <c r="R21" s="428">
        <f t="shared" si="1"/>
        <v>0</v>
      </c>
      <c r="S21" s="339">
        <f>(RLentil!$B$38+RLentil!B39)</f>
        <v>0</v>
      </c>
      <c r="T21" s="428">
        <f t="shared" si="1"/>
        <v>0</v>
      </c>
      <c r="U21" s="339">
        <f>(Oats!$B$38+Oats!B39)</f>
        <v>0</v>
      </c>
      <c r="V21" s="428">
        <f t="shared" si="1"/>
        <v>0</v>
      </c>
      <c r="W21" s="339">
        <f>(GPeas!$B$38+GPeas!B39)</f>
        <v>0</v>
      </c>
      <c r="X21" s="428">
        <f t="shared" si="1"/>
        <v>0</v>
      </c>
      <c r="Y21" s="339">
        <f>(Ypeas!$B$38+Ypeas!B39)</f>
        <v>0</v>
      </c>
      <c r="Z21" s="428">
        <f t="shared" si="1"/>
        <v>0</v>
      </c>
      <c r="AA21" s="339">
        <f>(Soybean!$B$38+Soybean!B39)</f>
        <v>0</v>
      </c>
      <c r="AB21" s="428">
        <f t="shared" si="1"/>
        <v>0</v>
      </c>
      <c r="AC21" s="339">
        <f>(Durum!$B$38+Durum!B39)</f>
        <v>0</v>
      </c>
      <c r="AD21" s="428">
        <f t="shared" si="1"/>
        <v>0</v>
      </c>
      <c r="AE21" s="339">
        <f>(SWheat!$B$38+SWheat!B39)</f>
        <v>0</v>
      </c>
      <c r="AF21" s="428">
        <f t="shared" si="1"/>
        <v>0</v>
      </c>
      <c r="AG21" s="339">
        <f>(WWheat!$B$38+WWheat!B39)</f>
        <v>0</v>
      </c>
      <c r="AH21" s="428">
        <f t="shared" si="1"/>
        <v>0</v>
      </c>
      <c r="AI21" s="136"/>
      <c r="AJ21" s="136"/>
      <c r="AK21" s="136"/>
      <c r="AL21" s="136"/>
      <c r="AM21" s="136"/>
      <c r="AN21" s="136"/>
      <c r="AO21" s="136"/>
      <c r="AP21" s="136"/>
      <c r="AQ21" s="136"/>
      <c r="AR21" s="136"/>
      <c r="AS21" s="136"/>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129"/>
      <c r="CA21" s="129"/>
      <c r="CB21" s="129"/>
      <c r="CC21" s="129"/>
      <c r="CD21" s="129"/>
      <c r="CE21" s="129"/>
      <c r="CF21" s="129"/>
      <c r="CG21" s="129"/>
      <c r="CH21" s="129"/>
      <c r="CI21" s="129"/>
      <c r="CJ21" s="129"/>
      <c r="CK21" s="129"/>
      <c r="CL21" s="129"/>
      <c r="CM21" s="129"/>
      <c r="CN21" s="129"/>
      <c r="CO21" s="129"/>
    </row>
    <row r="22" spans="1:93" ht="15.75">
      <c r="A22" s="338" t="s">
        <v>130</v>
      </c>
      <c r="B22" s="352">
        <f>SUM(B20:B21)</f>
        <v>0</v>
      </c>
      <c r="C22" s="287"/>
      <c r="D22" s="347"/>
      <c r="E22" s="287"/>
      <c r="F22" s="347"/>
      <c r="G22" s="346"/>
      <c r="H22" s="349"/>
      <c r="I22" s="346"/>
      <c r="J22" s="349"/>
      <c r="K22" s="346"/>
      <c r="L22" s="349"/>
      <c r="M22" s="346"/>
      <c r="N22" s="349"/>
      <c r="O22" s="346"/>
      <c r="P22" s="349"/>
      <c r="Q22" s="346"/>
      <c r="R22" s="349"/>
      <c r="S22" s="346"/>
      <c r="T22" s="349"/>
      <c r="U22" s="346"/>
      <c r="V22" s="349"/>
      <c r="W22" s="346"/>
      <c r="X22" s="349"/>
      <c r="Y22" s="346"/>
      <c r="Z22" s="349"/>
      <c r="AA22" s="346"/>
      <c r="AB22" s="349"/>
      <c r="AC22" s="346"/>
      <c r="AD22" s="349"/>
      <c r="AE22" s="140"/>
      <c r="AF22" s="140"/>
      <c r="AG22" s="140"/>
      <c r="AH22" s="140"/>
      <c r="AI22" s="140"/>
      <c r="AJ22" s="140"/>
      <c r="AK22" s="140"/>
      <c r="AL22" s="140"/>
      <c r="AM22" s="140"/>
      <c r="AN22" s="140"/>
      <c r="AO22" s="140"/>
      <c r="AP22" s="140"/>
      <c r="AQ22" s="140"/>
      <c r="AR22" s="140"/>
      <c r="AS22" s="140"/>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129"/>
      <c r="CA22" s="129"/>
      <c r="CB22" s="129"/>
      <c r="CC22" s="129"/>
      <c r="CD22" s="129"/>
      <c r="CE22" s="129"/>
      <c r="CF22" s="129"/>
      <c r="CG22" s="129"/>
      <c r="CH22" s="129"/>
      <c r="CI22" s="129"/>
      <c r="CJ22" s="129"/>
      <c r="CK22" s="129"/>
      <c r="CL22" s="129"/>
      <c r="CM22" s="129"/>
      <c r="CN22" s="129"/>
      <c r="CO22" s="129"/>
    </row>
    <row r="23" spans="1:93" ht="15.75">
      <c r="A23" s="136"/>
      <c r="B23" s="136"/>
      <c r="C23" s="136"/>
      <c r="D23" s="348"/>
      <c r="E23" s="341"/>
      <c r="F23" s="348"/>
      <c r="G23" s="341"/>
      <c r="H23" s="348"/>
      <c r="I23" s="341"/>
      <c r="J23" s="348"/>
      <c r="K23" s="341"/>
      <c r="L23" s="348"/>
      <c r="M23" s="341"/>
      <c r="N23" s="348"/>
      <c r="O23" s="341"/>
      <c r="P23" s="348"/>
      <c r="Q23" s="341"/>
      <c r="R23" s="348"/>
      <c r="S23" s="341"/>
      <c r="T23" s="348"/>
      <c r="U23" s="341"/>
      <c r="V23" s="348"/>
      <c r="W23" s="341"/>
      <c r="X23" s="348"/>
      <c r="Y23" s="341"/>
      <c r="Z23" s="348"/>
      <c r="AA23" s="341"/>
      <c r="AB23" s="348"/>
      <c r="AC23" s="341"/>
      <c r="AD23" s="348"/>
      <c r="AE23" s="136"/>
      <c r="AF23" s="136"/>
      <c r="AG23" s="136"/>
      <c r="AH23" s="136"/>
      <c r="AI23" s="136"/>
      <c r="AJ23" s="136"/>
      <c r="AK23" s="136"/>
      <c r="AL23" s="136"/>
      <c r="AM23" s="136"/>
      <c r="AN23" s="136"/>
      <c r="AO23" s="136"/>
      <c r="AP23" s="136"/>
      <c r="AQ23" s="136"/>
      <c r="AR23" s="136"/>
      <c r="AS23" s="140"/>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129"/>
      <c r="CA23" s="129"/>
      <c r="CB23" s="129"/>
      <c r="CC23" s="129"/>
      <c r="CD23" s="129"/>
      <c r="CE23" s="129"/>
      <c r="CF23" s="129"/>
      <c r="CG23" s="129"/>
      <c r="CH23" s="129"/>
      <c r="CI23" s="129"/>
      <c r="CJ23" s="129"/>
      <c r="CK23" s="129"/>
      <c r="CL23" s="129"/>
      <c r="CM23" s="129"/>
      <c r="CN23" s="129"/>
      <c r="CO23" s="129"/>
    </row>
    <row r="24" spans="1:93" s="1" customFormat="1" ht="15.75">
      <c r="A24" s="136"/>
      <c r="B24" s="136"/>
      <c r="C24" s="136"/>
      <c r="D24" s="348"/>
      <c r="E24" s="341"/>
      <c r="F24" s="348"/>
      <c r="G24" s="341"/>
      <c r="H24" s="348"/>
      <c r="I24" s="341"/>
      <c r="J24" s="348"/>
      <c r="K24" s="341"/>
      <c r="L24" s="348"/>
      <c r="M24" s="341"/>
      <c r="N24" s="348"/>
      <c r="O24" s="341"/>
      <c r="P24" s="348"/>
      <c r="Q24" s="341"/>
      <c r="R24" s="348"/>
      <c r="S24" s="341"/>
      <c r="T24" s="348"/>
      <c r="U24" s="341"/>
      <c r="V24" s="348"/>
      <c r="W24" s="341"/>
      <c r="X24" s="348"/>
      <c r="Y24" s="341"/>
      <c r="Z24" s="348"/>
      <c r="AA24" s="341"/>
      <c r="AB24" s="348"/>
      <c r="AC24" s="341"/>
      <c r="AD24" s="348"/>
      <c r="AE24" s="136"/>
      <c r="AF24" s="136"/>
      <c r="AG24" s="136"/>
      <c r="AH24" s="136"/>
      <c r="AI24" s="136"/>
      <c r="AJ24" s="136"/>
      <c r="AK24" s="136"/>
      <c r="AL24" s="136"/>
      <c r="AM24" s="136"/>
      <c r="AN24" s="136"/>
      <c r="AO24" s="136"/>
      <c r="AP24" s="136"/>
      <c r="AQ24" s="136"/>
      <c r="AR24" s="136"/>
      <c r="AS24" s="140"/>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129"/>
      <c r="CA24" s="129"/>
      <c r="CB24" s="129"/>
      <c r="CC24" s="129"/>
      <c r="CD24" s="129"/>
      <c r="CE24" s="129"/>
      <c r="CF24" s="129"/>
      <c r="CG24" s="129"/>
      <c r="CH24" s="129"/>
      <c r="CI24" s="129"/>
      <c r="CJ24" s="129"/>
      <c r="CK24" s="129"/>
      <c r="CL24" s="129"/>
      <c r="CM24" s="129"/>
      <c r="CN24" s="129"/>
      <c r="CO24" s="129"/>
    </row>
    <row r="25" spans="1:93" ht="19.5" thickBot="1">
      <c r="A25" s="340" t="s">
        <v>128</v>
      </c>
      <c r="B25" s="341"/>
      <c r="C25" s="341"/>
      <c r="D25" s="348"/>
      <c r="E25" s="341"/>
      <c r="F25" s="348"/>
      <c r="G25" s="341"/>
      <c r="H25" s="348"/>
      <c r="I25" s="341"/>
      <c r="J25" s="348"/>
      <c r="K25" s="341"/>
      <c r="L25" s="348"/>
      <c r="M25" s="341"/>
      <c r="N25" s="348"/>
      <c r="O25" s="341"/>
      <c r="P25" s="348"/>
      <c r="Q25" s="341"/>
      <c r="R25" s="348"/>
      <c r="S25" s="341"/>
      <c r="T25" s="348"/>
      <c r="U25" s="341"/>
      <c r="V25" s="348"/>
      <c r="W25" s="341"/>
      <c r="X25" s="348"/>
      <c r="Y25" s="341"/>
      <c r="Z25" s="348"/>
      <c r="AA25" s="341"/>
      <c r="AB25" s="348"/>
      <c r="AC25" s="341"/>
      <c r="AD25" s="348"/>
      <c r="AE25" s="136"/>
      <c r="AF25" s="136"/>
      <c r="AG25" s="136"/>
      <c r="AH25" s="136"/>
      <c r="AI25" s="136"/>
      <c r="AJ25" s="136"/>
      <c r="AK25" s="136"/>
      <c r="AL25" s="136"/>
      <c r="AM25" s="136"/>
      <c r="AN25" s="136"/>
      <c r="AO25" s="136"/>
      <c r="AP25" s="136"/>
      <c r="AQ25" s="136"/>
      <c r="AR25" s="136"/>
      <c r="AS25" s="140"/>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129"/>
      <c r="CA25" s="129"/>
      <c r="CB25" s="129"/>
      <c r="CC25" s="129"/>
      <c r="CD25" s="129"/>
      <c r="CE25" s="129"/>
      <c r="CF25" s="129"/>
      <c r="CG25" s="129"/>
      <c r="CH25" s="129"/>
      <c r="CI25" s="129"/>
      <c r="CJ25" s="129"/>
      <c r="CK25" s="129"/>
      <c r="CL25" s="129"/>
      <c r="CM25" s="129"/>
      <c r="CN25" s="129"/>
      <c r="CO25" s="129"/>
    </row>
    <row r="26" spans="1:93" ht="31.5">
      <c r="A26" s="335"/>
      <c r="B26" s="336" t="s">
        <v>105</v>
      </c>
      <c r="C26" s="337" t="s">
        <v>115</v>
      </c>
      <c r="D26" s="424" t="s">
        <v>104</v>
      </c>
      <c r="E26" s="337" t="s">
        <v>116</v>
      </c>
      <c r="F26" s="424" t="s">
        <v>104</v>
      </c>
      <c r="G26" s="337" t="s">
        <v>213</v>
      </c>
      <c r="H26" s="424" t="s">
        <v>104</v>
      </c>
      <c r="I26" s="337" t="s">
        <v>117</v>
      </c>
      <c r="J26" s="424" t="s">
        <v>104</v>
      </c>
      <c r="K26" s="337" t="s">
        <v>118</v>
      </c>
      <c r="L26" s="424" t="s">
        <v>104</v>
      </c>
      <c r="M26" s="337" t="s">
        <v>119</v>
      </c>
      <c r="N26" s="424" t="s">
        <v>104</v>
      </c>
      <c r="O26" s="337" t="s">
        <v>120</v>
      </c>
      <c r="P26" s="424" t="s">
        <v>104</v>
      </c>
      <c r="Q26" s="337" t="s">
        <v>121</v>
      </c>
      <c r="R26" s="424" t="s">
        <v>104</v>
      </c>
      <c r="S26" s="337" t="s">
        <v>122</v>
      </c>
      <c r="T26" s="424" t="s">
        <v>104</v>
      </c>
      <c r="U26" s="337" t="s">
        <v>123</v>
      </c>
      <c r="V26" s="424" t="s">
        <v>104</v>
      </c>
      <c r="W26" s="337" t="s">
        <v>124</v>
      </c>
      <c r="X26" s="424" t="s">
        <v>104</v>
      </c>
      <c r="Y26" s="337" t="s">
        <v>125</v>
      </c>
      <c r="Z26" s="424" t="s">
        <v>104</v>
      </c>
      <c r="AA26" s="337" t="s">
        <v>126</v>
      </c>
      <c r="AB26" s="424" t="s">
        <v>104</v>
      </c>
      <c r="AC26" s="337" t="s">
        <v>127</v>
      </c>
      <c r="AD26" s="424" t="s">
        <v>104</v>
      </c>
      <c r="AI26" s="136"/>
      <c r="AJ26" s="136"/>
      <c r="AK26" s="136"/>
      <c r="AL26" s="136"/>
      <c r="AM26" s="136"/>
      <c r="AN26" s="136"/>
      <c r="AO26" s="136"/>
      <c r="AP26" s="136"/>
      <c r="AQ26" s="136"/>
      <c r="AR26" s="136"/>
      <c r="AS26" s="136"/>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129"/>
      <c r="CA26" s="129"/>
      <c r="CB26" s="129"/>
      <c r="CC26" s="129"/>
      <c r="CD26" s="129"/>
      <c r="CE26" s="129"/>
      <c r="CF26" s="129"/>
      <c r="CG26" s="129"/>
      <c r="CH26" s="129"/>
      <c r="CI26" s="129"/>
      <c r="CJ26" s="129"/>
      <c r="CK26" s="129"/>
      <c r="CL26" s="129"/>
      <c r="CM26" s="129"/>
      <c r="CN26" s="129"/>
      <c r="CO26" s="129"/>
    </row>
    <row r="27" spans="1:93" ht="15.75">
      <c r="A27" s="338" t="s">
        <v>106</v>
      </c>
      <c r="B27" s="351">
        <f>C27*D27+E27*F27+G27*H27+I27*J27+K27*L27+M27*N27+O27*P27+Q27*R27+S27*T27+U27*V27+W27*X27+Y27*Z27+AA27*AB27+AC27*AD27</f>
        <v>0</v>
      </c>
      <c r="C27" s="339">
        <f>Camelina!$B$9</f>
        <v>0</v>
      </c>
      <c r="D27" s="425"/>
      <c r="E27" s="339">
        <f>Canary!$B$9</f>
        <v>0</v>
      </c>
      <c r="F27" s="425"/>
      <c r="G27" s="339">
        <f>Caraway!$B$9</f>
        <v>0</v>
      </c>
      <c r="H27" s="425"/>
      <c r="I27" s="339">
        <f>'Desi Chickpeas'!$B$9</f>
        <v>0</v>
      </c>
      <c r="J27" s="425"/>
      <c r="K27" s="339">
        <f>'Large Chickpeas'!$B$9</f>
        <v>0</v>
      </c>
      <c r="L27" s="425"/>
      <c r="M27" s="339">
        <f>'Small Chickpeas'!$B$9</f>
        <v>0</v>
      </c>
      <c r="N27" s="425"/>
      <c r="O27" s="339">
        <f>Coriander!$B$9</f>
        <v>0</v>
      </c>
      <c r="P27" s="425"/>
      <c r="Q27" s="339">
        <f>Fenugreek!$B$9</f>
        <v>0</v>
      </c>
      <c r="R27" s="425"/>
      <c r="S27" s="339">
        <f>BrownMustard!$B$9</f>
        <v>0</v>
      </c>
      <c r="T27" s="425"/>
      <c r="U27" s="339">
        <f>'Oriental Mustard'!$B$9</f>
        <v>0</v>
      </c>
      <c r="V27" s="425"/>
      <c r="W27" s="339">
        <f>'Yellow Mustard'!$B$9</f>
        <v>0</v>
      </c>
      <c r="X27" s="425"/>
      <c r="Y27" s="339">
        <f>PintoBean!$B$9</f>
        <v>0</v>
      </c>
      <c r="Z27" s="425"/>
      <c r="AA27" s="339">
        <f>Quinoa!$B$9</f>
        <v>0</v>
      </c>
      <c r="AB27" s="425"/>
      <c r="AC27" s="339">
        <f>Sunflower!$B$9</f>
        <v>0</v>
      </c>
      <c r="AD27" s="425"/>
      <c r="AI27" s="140"/>
      <c r="AJ27" s="140"/>
      <c r="AK27" s="140"/>
      <c r="AL27" s="140"/>
      <c r="AM27" s="140"/>
      <c r="AN27" s="140"/>
      <c r="AO27" s="140"/>
      <c r="AP27" s="140"/>
      <c r="AQ27" s="140"/>
      <c r="AR27" s="140"/>
      <c r="AS27" s="140"/>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129"/>
      <c r="CA27" s="129"/>
      <c r="CB27" s="129"/>
      <c r="CC27" s="129"/>
      <c r="CD27" s="129"/>
      <c r="CE27" s="129"/>
      <c r="CF27" s="129"/>
      <c r="CG27" s="129"/>
      <c r="CH27" s="129"/>
      <c r="CI27" s="129"/>
      <c r="CJ27" s="129"/>
      <c r="CK27" s="129"/>
      <c r="CL27" s="129"/>
      <c r="CM27" s="129"/>
      <c r="CN27" s="129"/>
      <c r="CO27" s="129"/>
    </row>
    <row r="28" spans="1:93" ht="15.75">
      <c r="A28" s="338" t="s">
        <v>129</v>
      </c>
      <c r="B28" s="351">
        <f t="shared" ref="B28:B29" si="2">C28*D28+E28*F28+G28*H28+I28*J28+K28*L28+M28*N28+O28*P28+Q28*R28+S28*T28+U28*V28+W28*X28+Y28*Z28+AA28*AB28+AC28*AD28</f>
        <v>0</v>
      </c>
      <c r="C28" s="339">
        <f>Camelina!$B$27</f>
        <v>0</v>
      </c>
      <c r="D28" s="428">
        <f>D$27</f>
        <v>0</v>
      </c>
      <c r="E28" s="339">
        <f>Canary!$B$27</f>
        <v>0</v>
      </c>
      <c r="F28" s="428">
        <f>F$27</f>
        <v>0</v>
      </c>
      <c r="G28" s="339">
        <f>Caraway!$B$27</f>
        <v>0</v>
      </c>
      <c r="H28" s="428">
        <f>H$27</f>
        <v>0</v>
      </c>
      <c r="I28" s="339">
        <f>'Desi Chickpeas'!$B$27</f>
        <v>0</v>
      </c>
      <c r="J28" s="428">
        <f>J$27</f>
        <v>0</v>
      </c>
      <c r="K28" s="339">
        <f>'Large Chickpeas'!$B$27</f>
        <v>0</v>
      </c>
      <c r="L28" s="428">
        <f>L$27</f>
        <v>0</v>
      </c>
      <c r="M28" s="339">
        <f>'Small Chickpeas'!$B$27</f>
        <v>0</v>
      </c>
      <c r="N28" s="428">
        <f>N$27</f>
        <v>0</v>
      </c>
      <c r="O28" s="339">
        <f>Coriander!$B$27</f>
        <v>0</v>
      </c>
      <c r="P28" s="428">
        <f>P$27</f>
        <v>0</v>
      </c>
      <c r="Q28" s="339">
        <f>Fenugreek!$B$27</f>
        <v>0</v>
      </c>
      <c r="R28" s="428">
        <f>R$27</f>
        <v>0</v>
      </c>
      <c r="S28" s="339">
        <f>BrownMustard!$B$27</f>
        <v>0</v>
      </c>
      <c r="T28" s="428">
        <f>T$27</f>
        <v>0</v>
      </c>
      <c r="U28" s="339">
        <f>'Oriental Mustard'!$B$27</f>
        <v>0</v>
      </c>
      <c r="V28" s="428">
        <f>V$27</f>
        <v>0</v>
      </c>
      <c r="W28" s="339">
        <f>'Yellow Mustard'!$B$27</f>
        <v>0</v>
      </c>
      <c r="X28" s="428">
        <f>X$27</f>
        <v>0</v>
      </c>
      <c r="Y28" s="339">
        <f>PintoBean!$B$27</f>
        <v>0</v>
      </c>
      <c r="Z28" s="428">
        <f>Z$27</f>
        <v>0</v>
      </c>
      <c r="AA28" s="339">
        <f>Quinoa!$B$27</f>
        <v>0</v>
      </c>
      <c r="AB28" s="428">
        <f>AB$27</f>
        <v>0</v>
      </c>
      <c r="AC28" s="339">
        <f>Sunflower!$B$27</f>
        <v>0</v>
      </c>
      <c r="AD28" s="428">
        <f>AD$27</f>
        <v>0</v>
      </c>
      <c r="AI28" s="140"/>
      <c r="AJ28" s="140"/>
      <c r="AK28" s="140"/>
      <c r="AL28" s="140"/>
      <c r="AM28" s="140"/>
      <c r="AN28" s="140"/>
      <c r="AO28" s="140"/>
      <c r="AP28" s="140"/>
      <c r="AQ28" s="140"/>
      <c r="AR28" s="140"/>
      <c r="AS28" s="140"/>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129"/>
      <c r="CA28" s="129"/>
      <c r="CB28" s="129"/>
      <c r="CC28" s="129"/>
      <c r="CD28" s="129"/>
      <c r="CE28" s="129"/>
      <c r="CF28" s="129"/>
      <c r="CG28" s="129"/>
      <c r="CH28" s="129"/>
      <c r="CI28" s="129"/>
      <c r="CJ28" s="129"/>
      <c r="CK28" s="129"/>
      <c r="CL28" s="129"/>
      <c r="CM28" s="129"/>
      <c r="CN28" s="129"/>
      <c r="CO28" s="129"/>
    </row>
    <row r="29" spans="1:93" ht="15.75">
      <c r="A29" s="338" t="s">
        <v>211</v>
      </c>
      <c r="B29" s="351">
        <f t="shared" si="2"/>
        <v>0</v>
      </c>
      <c r="C29" s="339">
        <f>(Camelina!$B$38+Camelina!B39)</f>
        <v>0</v>
      </c>
      <c r="D29" s="428">
        <f>D$27</f>
        <v>0</v>
      </c>
      <c r="E29" s="339">
        <f>(Canary!$B$38+Canary!B39)</f>
        <v>0</v>
      </c>
      <c r="F29" s="428">
        <f>F$27</f>
        <v>0</v>
      </c>
      <c r="G29" s="339">
        <f>(Caraway!$B$38+Caraway!B39)</f>
        <v>0</v>
      </c>
      <c r="H29" s="428">
        <f>H$27</f>
        <v>0</v>
      </c>
      <c r="I29" s="339">
        <f>('Desi Chickpeas'!$B$38+'Desi Chickpeas'!B39)</f>
        <v>0</v>
      </c>
      <c r="J29" s="428">
        <f>J$27</f>
        <v>0</v>
      </c>
      <c r="K29" s="339">
        <f>('Large Chickpeas'!$B$38+'Large Chickpeas'!B39)</f>
        <v>0</v>
      </c>
      <c r="L29" s="428">
        <f>L$27</f>
        <v>0</v>
      </c>
      <c r="M29" s="339">
        <f>('Small Chickpeas'!$B$38+'Small Chickpeas'!B39)</f>
        <v>0</v>
      </c>
      <c r="N29" s="428">
        <f>N$27</f>
        <v>0</v>
      </c>
      <c r="O29" s="339">
        <f>(Coriander!$B$38+Coriander!B39)</f>
        <v>0</v>
      </c>
      <c r="P29" s="428">
        <f>P$27</f>
        <v>0</v>
      </c>
      <c r="Q29" s="339">
        <f>(Fenugreek!$B$38+Fenugreek!B39)</f>
        <v>0</v>
      </c>
      <c r="R29" s="428">
        <f>R$27</f>
        <v>0</v>
      </c>
      <c r="S29" s="339">
        <f>(BrownMustard!$B$38+BrownMustard!B39)</f>
        <v>0</v>
      </c>
      <c r="T29" s="428">
        <f>T$27</f>
        <v>0</v>
      </c>
      <c r="U29" s="339">
        <f>('Oriental Mustard'!$B$38+'Oriental Mustard'!B39)</f>
        <v>0</v>
      </c>
      <c r="V29" s="428">
        <f>V$27</f>
        <v>0</v>
      </c>
      <c r="W29" s="339">
        <f>('Yellow Mustard'!$B$38+'Yellow Mustard'!B39)</f>
        <v>0</v>
      </c>
      <c r="X29" s="428">
        <f>X$27</f>
        <v>0</v>
      </c>
      <c r="Y29" s="339">
        <f>(PintoBean!$B$38+PintoBean!B39)</f>
        <v>0</v>
      </c>
      <c r="Z29" s="428">
        <f>Z$27</f>
        <v>0</v>
      </c>
      <c r="AA29" s="339">
        <f>(Quinoa!$B$38+Quinoa!B39)</f>
        <v>0</v>
      </c>
      <c r="AB29" s="428">
        <f>AB$27</f>
        <v>0</v>
      </c>
      <c r="AC29" s="339">
        <f>(Sunflower!$B$38+Sunflower!B39)</f>
        <v>0</v>
      </c>
      <c r="AD29" s="428">
        <f>AD$27</f>
        <v>0</v>
      </c>
      <c r="AI29" s="136"/>
      <c r="AJ29" s="136"/>
      <c r="AK29" s="136"/>
      <c r="AL29" s="136"/>
      <c r="AM29" s="136"/>
      <c r="AN29" s="136"/>
      <c r="AO29" s="136"/>
      <c r="AP29" s="136"/>
      <c r="AQ29" s="136"/>
      <c r="AR29" s="136"/>
      <c r="AS29" s="136"/>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129"/>
      <c r="CA29" s="129"/>
      <c r="CB29" s="129"/>
      <c r="CC29" s="129"/>
      <c r="CD29" s="129"/>
      <c r="CE29" s="129"/>
      <c r="CF29" s="129"/>
      <c r="CG29" s="129"/>
      <c r="CH29" s="129"/>
      <c r="CI29" s="129"/>
      <c r="CJ29" s="129"/>
      <c r="CK29" s="129"/>
      <c r="CL29" s="129"/>
      <c r="CM29" s="129"/>
      <c r="CN29" s="129"/>
      <c r="CO29" s="129"/>
    </row>
    <row r="30" spans="1:93" ht="15.75">
      <c r="A30" s="338" t="s">
        <v>108</v>
      </c>
      <c r="B30" s="352">
        <f>SUM(B28:B29)</f>
        <v>0</v>
      </c>
      <c r="C30" s="287"/>
      <c r="D30" s="1"/>
      <c r="E30" s="1"/>
      <c r="F30" s="1"/>
      <c r="G30" s="140"/>
      <c r="H30" s="140"/>
      <c r="I30" s="346"/>
      <c r="J30" s="140"/>
      <c r="K30" s="140"/>
      <c r="L30" s="349"/>
      <c r="M30" s="140"/>
      <c r="N30" s="140"/>
      <c r="O30" s="140"/>
      <c r="P30" s="140"/>
      <c r="Q30" s="140"/>
      <c r="R30" s="140"/>
      <c r="S30" s="346"/>
      <c r="T30" s="140"/>
      <c r="U30" s="140"/>
      <c r="V30" s="349"/>
      <c r="W30" s="346"/>
      <c r="X30" s="349"/>
      <c r="Y30" s="140"/>
      <c r="Z30" s="1"/>
      <c r="AA30" s="1"/>
      <c r="AB30" s="1"/>
      <c r="AC30" s="1"/>
      <c r="AD30" s="140"/>
      <c r="AE30" s="140"/>
      <c r="AF30" s="140"/>
      <c r="AG30" s="140"/>
      <c r="AH30" s="140"/>
      <c r="AI30" s="136"/>
      <c r="AJ30" s="136"/>
      <c r="AK30" s="136"/>
      <c r="AL30" s="136"/>
      <c r="AM30" s="136"/>
      <c r="AN30" s="136"/>
      <c r="AO30" s="136"/>
      <c r="AP30" s="136"/>
      <c r="AQ30" s="136"/>
      <c r="AR30" s="136"/>
      <c r="AS30" s="136"/>
      <c r="AT30" s="140"/>
      <c r="AU30" s="140"/>
      <c r="AV30" s="140"/>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129"/>
      <c r="CA30" s="129"/>
      <c r="CB30" s="129"/>
      <c r="CC30" s="129"/>
      <c r="CD30" s="129"/>
      <c r="CE30" s="129"/>
      <c r="CF30" s="129"/>
      <c r="CG30" s="129"/>
      <c r="CH30" s="129"/>
      <c r="CI30" s="129"/>
      <c r="CJ30" s="129"/>
      <c r="CK30" s="129"/>
      <c r="CL30" s="129"/>
      <c r="CM30" s="129"/>
      <c r="CN30" s="129"/>
      <c r="CO30" s="129"/>
    </row>
    <row r="31" spans="1:93">
      <c r="AI31" s="1"/>
      <c r="AJ31" s="1"/>
      <c r="AK31" s="1"/>
      <c r="AL31" s="1"/>
      <c r="AM31" s="1"/>
      <c r="AN31" s="1"/>
      <c r="AO31" s="1"/>
      <c r="AP31" s="1"/>
      <c r="AQ31" s="1"/>
      <c r="AR31" s="1"/>
      <c r="AS31" s="1"/>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129"/>
      <c r="CA31" s="129"/>
      <c r="CB31" s="129"/>
      <c r="CC31" s="129"/>
      <c r="CD31" s="129"/>
      <c r="CE31" s="129"/>
      <c r="CF31" s="129"/>
      <c r="CG31" s="129"/>
      <c r="CH31" s="129"/>
      <c r="CI31" s="129"/>
      <c r="CJ31" s="129"/>
      <c r="CK31" s="129"/>
      <c r="CL31" s="129"/>
      <c r="CM31" s="129"/>
      <c r="CN31" s="129"/>
      <c r="CO31" s="129"/>
    </row>
    <row r="32" spans="1:93">
      <c r="AI32" s="1"/>
      <c r="AJ32" s="1"/>
      <c r="AK32" s="1"/>
      <c r="AL32" s="1"/>
      <c r="AM32" s="1"/>
      <c r="AN32" s="1"/>
      <c r="AO32" s="1"/>
      <c r="AP32" s="1"/>
      <c r="AQ32" s="1"/>
      <c r="AR32" s="1"/>
      <c r="AS32" s="1"/>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129"/>
      <c r="CA32" s="129"/>
      <c r="CB32" s="129"/>
      <c r="CC32" s="129"/>
      <c r="CD32" s="129"/>
      <c r="CE32" s="129"/>
      <c r="CF32" s="129"/>
      <c r="CG32" s="129"/>
      <c r="CH32" s="129"/>
      <c r="CI32" s="129"/>
      <c r="CJ32" s="129"/>
      <c r="CK32" s="129"/>
      <c r="CL32" s="129"/>
      <c r="CM32" s="129"/>
      <c r="CN32" s="129"/>
      <c r="CO32" s="129"/>
    </row>
    <row r="33" spans="1:93" ht="21.75" thickBot="1">
      <c r="A33" s="342" t="s">
        <v>156</v>
      </c>
      <c r="B33" s="287"/>
      <c r="K33" s="8"/>
      <c r="AI33" s="1"/>
      <c r="AJ33" s="1"/>
      <c r="AK33" s="1"/>
      <c r="AL33" s="287"/>
      <c r="AM33" s="1"/>
      <c r="AN33" s="1"/>
      <c r="AO33" s="1"/>
      <c r="AP33" s="1"/>
      <c r="AQ33" s="1"/>
      <c r="AR33" s="1"/>
      <c r="AS33" s="1"/>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129"/>
      <c r="CA33" s="129"/>
      <c r="CB33" s="129"/>
      <c r="CC33" s="129"/>
      <c r="CD33" s="129"/>
      <c r="CE33" s="129"/>
      <c r="CF33" s="129"/>
      <c r="CG33" s="129"/>
      <c r="CH33" s="129"/>
      <c r="CI33" s="129"/>
      <c r="CJ33" s="129"/>
      <c r="CK33" s="129"/>
      <c r="CL33" s="129"/>
      <c r="CM33" s="129"/>
      <c r="CN33" s="129"/>
      <c r="CO33" s="129"/>
    </row>
    <row r="34" spans="1:93" ht="15.75">
      <c r="A34" s="343" t="s">
        <v>106</v>
      </c>
      <c r="B34" s="353">
        <f>B19+B27</f>
        <v>0</v>
      </c>
      <c r="AI34" s="1"/>
      <c r="AJ34" s="1"/>
      <c r="AK34" s="1"/>
      <c r="AL34" s="1"/>
      <c r="AM34" s="1"/>
      <c r="AN34" s="1"/>
      <c r="AO34" s="1"/>
      <c r="AP34" s="1"/>
      <c r="AQ34" s="1"/>
      <c r="AR34" s="1"/>
      <c r="AS34" s="1"/>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129"/>
      <c r="CA34" s="129"/>
      <c r="CB34" s="129"/>
      <c r="CC34" s="129"/>
      <c r="CD34" s="129"/>
      <c r="CE34" s="129"/>
      <c r="CF34" s="129"/>
      <c r="CG34" s="129"/>
      <c r="CH34" s="129"/>
      <c r="CI34" s="129"/>
      <c r="CJ34" s="129"/>
      <c r="CK34" s="129"/>
      <c r="CL34" s="129"/>
      <c r="CM34" s="129"/>
      <c r="CN34" s="129"/>
      <c r="CO34" s="129"/>
    </row>
    <row r="35" spans="1:93" ht="15.75">
      <c r="A35" s="338" t="s">
        <v>129</v>
      </c>
      <c r="B35" s="354">
        <f>B20+B28</f>
        <v>0</v>
      </c>
      <c r="AI35" s="1"/>
      <c r="AJ35" s="1"/>
      <c r="AK35" s="1"/>
      <c r="AL35" s="1"/>
      <c r="AM35" s="1"/>
      <c r="AN35" s="1"/>
      <c r="AO35" s="1"/>
      <c r="AP35" s="1"/>
      <c r="AQ35" s="1"/>
      <c r="AR35" s="1"/>
      <c r="AS35" s="1"/>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129"/>
      <c r="CA35" s="129"/>
      <c r="CB35" s="129"/>
      <c r="CC35" s="129"/>
      <c r="CD35" s="129"/>
      <c r="CE35" s="129"/>
      <c r="CF35" s="129"/>
      <c r="CG35" s="129"/>
      <c r="CH35" s="129"/>
      <c r="CI35" s="129"/>
      <c r="CJ35" s="129"/>
      <c r="CK35" s="129"/>
      <c r="CL35" s="129"/>
      <c r="CM35" s="129"/>
      <c r="CN35" s="129"/>
      <c r="CO35" s="129"/>
    </row>
    <row r="36" spans="1:93" ht="15.75">
      <c r="A36" s="338" t="s">
        <v>107</v>
      </c>
      <c r="B36" s="354">
        <f>B21+B29</f>
        <v>0</v>
      </c>
      <c r="AI36" s="1"/>
      <c r="AJ36" s="1"/>
      <c r="AK36" s="1"/>
      <c r="AL36" s="1"/>
      <c r="AM36" s="1"/>
      <c r="AN36" s="1"/>
      <c r="AO36" s="1"/>
      <c r="AP36" s="1"/>
      <c r="AQ36" s="1"/>
      <c r="AR36" s="1"/>
      <c r="AS36" s="1"/>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129"/>
      <c r="CA36" s="129"/>
      <c r="CB36" s="129"/>
      <c r="CC36" s="129"/>
      <c r="CD36" s="129"/>
      <c r="CE36" s="129"/>
      <c r="CF36" s="129"/>
      <c r="CG36" s="129"/>
      <c r="CH36" s="129"/>
      <c r="CI36" s="129"/>
      <c r="CJ36" s="129"/>
      <c r="CK36" s="129"/>
      <c r="CL36" s="129"/>
      <c r="CM36" s="129"/>
      <c r="CN36" s="129"/>
      <c r="CO36" s="129"/>
    </row>
    <row r="37" spans="1:93" ht="15.75">
      <c r="A37" s="338" t="s">
        <v>212</v>
      </c>
      <c r="B37" s="354">
        <f>B36+B35</f>
        <v>0</v>
      </c>
      <c r="S37" s="287"/>
      <c r="AI37" s="1"/>
      <c r="AJ37" s="1"/>
      <c r="AK37" s="1"/>
      <c r="AL37" s="1"/>
      <c r="AM37" s="1"/>
      <c r="AN37" s="1"/>
      <c r="AO37" s="1"/>
      <c r="AP37" s="1"/>
      <c r="AQ37" s="1"/>
      <c r="AR37" s="1"/>
      <c r="AS37" s="1"/>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129"/>
      <c r="CA37" s="129"/>
      <c r="CB37" s="129"/>
      <c r="CC37" s="129"/>
      <c r="CD37" s="129"/>
      <c r="CE37" s="129"/>
      <c r="CF37" s="129"/>
      <c r="CG37" s="129"/>
      <c r="CH37" s="129"/>
      <c r="CI37" s="129"/>
      <c r="CJ37" s="129"/>
      <c r="CK37" s="129"/>
      <c r="CL37" s="129"/>
      <c r="CM37" s="129"/>
      <c r="CN37" s="129"/>
      <c r="CO37" s="129"/>
    </row>
    <row r="38" spans="1:93" ht="15.75">
      <c r="A38" s="344" t="s">
        <v>157</v>
      </c>
      <c r="B38" s="354">
        <f>B34-B35</f>
        <v>0</v>
      </c>
      <c r="AI38" s="1"/>
      <c r="AJ38" s="1"/>
      <c r="AK38" s="1"/>
      <c r="AL38" s="1"/>
      <c r="AM38" s="1"/>
      <c r="AN38" s="1"/>
      <c r="AO38" s="1"/>
      <c r="AP38" s="1"/>
      <c r="AQ38" s="1"/>
      <c r="AR38" s="1"/>
      <c r="AS38" s="1"/>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129"/>
      <c r="CA38" s="129"/>
      <c r="CB38" s="129"/>
      <c r="CC38" s="129"/>
      <c r="CD38" s="129"/>
      <c r="CE38" s="129"/>
      <c r="CF38" s="129"/>
      <c r="CG38" s="129"/>
      <c r="CH38" s="129"/>
      <c r="CI38" s="129"/>
      <c r="CJ38" s="129"/>
      <c r="CK38" s="129"/>
      <c r="CL38" s="129"/>
      <c r="CM38" s="129"/>
      <c r="CN38" s="129"/>
      <c r="CO38" s="129"/>
    </row>
    <row r="39" spans="1:93" ht="16.5" thickBot="1">
      <c r="A39" s="345" t="s">
        <v>158</v>
      </c>
      <c r="B39" s="355">
        <f>B34-B37</f>
        <v>0</v>
      </c>
      <c r="AI39" s="1"/>
      <c r="AJ39" s="1"/>
      <c r="AK39" s="1"/>
      <c r="AL39" s="1"/>
      <c r="AM39" s="1"/>
      <c r="AN39" s="1"/>
      <c r="AO39" s="1"/>
      <c r="AP39" s="1"/>
      <c r="AQ39" s="1"/>
      <c r="AR39" s="1"/>
      <c r="AS39" s="1"/>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129"/>
      <c r="CA39" s="129"/>
      <c r="CB39" s="129"/>
      <c r="CC39" s="129"/>
      <c r="CD39" s="129"/>
      <c r="CE39" s="129"/>
      <c r="CF39" s="129"/>
      <c r="CG39" s="129"/>
      <c r="CH39" s="129"/>
      <c r="CI39" s="129"/>
      <c r="CJ39" s="129"/>
      <c r="CK39" s="129"/>
      <c r="CL39" s="129"/>
      <c r="CM39" s="129"/>
      <c r="CN39" s="129"/>
      <c r="CO39" s="129"/>
    </row>
    <row r="40" spans="1:93">
      <c r="A40" s="287"/>
      <c r="B40" s="287"/>
      <c r="AI40" s="1"/>
      <c r="AJ40" s="1"/>
      <c r="AK40" s="1"/>
      <c r="AL40" s="1"/>
      <c r="AM40" s="1"/>
      <c r="AN40" s="1"/>
      <c r="AO40" s="1"/>
      <c r="AP40" s="1"/>
      <c r="AQ40" s="1"/>
      <c r="AR40" s="1"/>
      <c r="AS40" s="1"/>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129"/>
      <c r="CA40" s="129"/>
      <c r="CB40" s="129"/>
      <c r="CC40" s="129"/>
      <c r="CD40" s="129"/>
      <c r="CE40" s="129"/>
      <c r="CF40" s="129"/>
      <c r="CG40" s="129"/>
      <c r="CH40" s="129"/>
      <c r="CI40" s="129"/>
      <c r="CJ40" s="129"/>
      <c r="CK40" s="129"/>
      <c r="CL40" s="129"/>
      <c r="CM40" s="129"/>
      <c r="CN40" s="129"/>
      <c r="CO40" s="129"/>
    </row>
    <row r="41" spans="1:93" ht="15.75">
      <c r="A41" s="356" t="s">
        <v>214</v>
      </c>
      <c r="B41" s="356"/>
      <c r="C41" s="356"/>
      <c r="D41" s="356"/>
      <c r="E41" s="160"/>
      <c r="F41" s="160"/>
      <c r="G41" s="160"/>
      <c r="H41" s="160"/>
      <c r="I41" s="160"/>
      <c r="J41" s="160"/>
      <c r="K41" s="160"/>
      <c r="L41" s="160"/>
      <c r="M41" s="160"/>
      <c r="N41" s="160"/>
      <c r="O41" s="160"/>
      <c r="P41" s="160"/>
      <c r="AI41" s="1"/>
      <c r="AJ41" s="1"/>
      <c r="AK41" s="1"/>
      <c r="AL41" s="1"/>
      <c r="AM41" s="1"/>
      <c r="AN41" s="1"/>
      <c r="AO41" s="1"/>
      <c r="AP41" s="1"/>
      <c r="AQ41" s="1"/>
      <c r="AR41" s="1"/>
      <c r="AS41" s="1"/>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129"/>
      <c r="CA41" s="129"/>
      <c r="CB41" s="129"/>
      <c r="CC41" s="129"/>
      <c r="CD41" s="129"/>
      <c r="CE41" s="129"/>
      <c r="CF41" s="129"/>
      <c r="CG41" s="129"/>
      <c r="CH41" s="129"/>
      <c r="CI41" s="129"/>
      <c r="CJ41" s="129"/>
      <c r="CK41" s="129"/>
      <c r="CL41" s="129"/>
      <c r="CM41" s="129"/>
      <c r="CN41" s="129"/>
      <c r="CO41" s="129"/>
    </row>
    <row r="42" spans="1:93" ht="15.75" customHeight="1">
      <c r="A42" s="358" t="s">
        <v>215</v>
      </c>
      <c r="B42" s="357"/>
      <c r="C42" s="357"/>
      <c r="D42" s="357"/>
      <c r="E42" s="357"/>
      <c r="F42" s="357"/>
      <c r="G42" s="357"/>
      <c r="H42" s="357"/>
      <c r="I42" s="357"/>
      <c r="J42" s="357"/>
      <c r="K42" s="357"/>
      <c r="L42" s="357"/>
      <c r="M42" s="357"/>
      <c r="N42" s="357"/>
      <c r="O42" s="357"/>
      <c r="P42" s="357"/>
      <c r="Q42" s="1"/>
      <c r="R42" s="1"/>
      <c r="S42" s="1"/>
      <c r="T42" s="1"/>
      <c r="U42" s="1"/>
      <c r="V42" s="1"/>
      <c r="W42" s="1"/>
      <c r="X42" s="1"/>
      <c r="AI42" s="1"/>
      <c r="AJ42" s="1"/>
      <c r="AK42" s="1"/>
      <c r="AL42" s="1"/>
      <c r="AM42" s="1"/>
      <c r="AN42" s="1"/>
      <c r="AO42" s="1"/>
      <c r="AP42" s="1"/>
      <c r="AQ42" s="1"/>
      <c r="AR42" s="1"/>
      <c r="AS42" s="1"/>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129"/>
      <c r="CA42" s="129"/>
      <c r="CB42" s="129"/>
      <c r="CC42" s="129"/>
      <c r="CD42" s="129"/>
      <c r="CE42" s="129"/>
      <c r="CF42" s="129"/>
      <c r="CG42" s="129"/>
      <c r="CH42" s="129"/>
      <c r="CI42" s="129"/>
      <c r="CJ42" s="129"/>
      <c r="CK42" s="129"/>
      <c r="CL42" s="129"/>
      <c r="CM42" s="129"/>
      <c r="CN42" s="129"/>
      <c r="CO42" s="129"/>
    </row>
    <row r="43" spans="1:93">
      <c r="AI43" s="1"/>
      <c r="AJ43" s="1"/>
      <c r="AK43" s="1"/>
      <c r="AL43" s="1"/>
      <c r="AM43" s="1"/>
      <c r="AN43" s="1"/>
      <c r="AO43" s="1"/>
      <c r="AP43" s="1"/>
      <c r="AQ43" s="1"/>
      <c r="AR43" s="1"/>
      <c r="AS43" s="1"/>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129"/>
      <c r="CA43" s="129"/>
      <c r="CB43" s="129"/>
      <c r="CC43" s="129"/>
      <c r="CD43" s="129"/>
      <c r="CE43" s="129"/>
      <c r="CF43" s="129"/>
      <c r="CG43" s="129"/>
      <c r="CH43" s="129"/>
      <c r="CI43" s="129"/>
      <c r="CJ43" s="129"/>
      <c r="CK43" s="129"/>
      <c r="CL43" s="129"/>
      <c r="CM43" s="129"/>
      <c r="CN43" s="129"/>
      <c r="CO43" s="129"/>
    </row>
    <row r="44" spans="1:93">
      <c r="AI44" s="1"/>
      <c r="AJ44" s="1"/>
      <c r="AK44" s="1"/>
      <c r="AL44" s="1"/>
      <c r="AM44" s="1"/>
      <c r="AN44" s="1"/>
      <c r="AO44" s="1"/>
      <c r="AP44" s="1"/>
      <c r="AQ44" s="1"/>
      <c r="AR44" s="1"/>
      <c r="AS44" s="1"/>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129"/>
      <c r="CA44" s="129"/>
      <c r="CB44" s="129"/>
      <c r="CC44" s="129"/>
      <c r="CD44" s="129"/>
      <c r="CE44" s="129"/>
      <c r="CF44" s="129"/>
      <c r="CG44" s="129"/>
      <c r="CH44" s="129"/>
      <c r="CI44" s="129"/>
      <c r="CJ44" s="129"/>
      <c r="CK44" s="129"/>
      <c r="CL44" s="129"/>
      <c r="CM44" s="129"/>
      <c r="CN44" s="129"/>
      <c r="CO44" s="129"/>
    </row>
    <row r="45" spans="1:93">
      <c r="AI45" s="1"/>
      <c r="AJ45" s="1"/>
      <c r="AK45" s="1"/>
      <c r="AL45" s="1"/>
      <c r="AM45" s="1"/>
      <c r="AN45" s="1"/>
      <c r="AO45" s="1"/>
      <c r="AP45" s="1"/>
      <c r="AQ45" s="1"/>
      <c r="AR45" s="1"/>
      <c r="AS45" s="1"/>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129"/>
      <c r="CA45" s="129"/>
      <c r="CB45" s="129"/>
      <c r="CC45" s="129"/>
      <c r="CD45" s="129"/>
      <c r="CE45" s="129"/>
      <c r="CF45" s="129"/>
      <c r="CG45" s="129"/>
      <c r="CH45" s="129"/>
      <c r="CI45" s="129"/>
      <c r="CJ45" s="129"/>
      <c r="CK45" s="129"/>
      <c r="CL45" s="129"/>
      <c r="CM45" s="129"/>
      <c r="CN45" s="129"/>
      <c r="CO45" s="129"/>
    </row>
    <row r="46" spans="1:93">
      <c r="AI46" s="1"/>
      <c r="AJ46" s="1"/>
      <c r="AK46" s="1"/>
      <c r="AL46" s="1"/>
      <c r="AM46" s="1"/>
      <c r="AN46" s="1"/>
      <c r="AO46" s="1"/>
      <c r="AP46" s="1"/>
      <c r="AQ46" s="1"/>
      <c r="AR46" s="1"/>
      <c r="AS46" s="1"/>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129"/>
      <c r="CA46" s="129"/>
      <c r="CB46" s="129"/>
      <c r="CC46" s="129"/>
      <c r="CD46" s="129"/>
      <c r="CE46" s="129"/>
      <c r="CF46" s="129"/>
      <c r="CG46" s="129"/>
      <c r="CH46" s="129"/>
      <c r="CI46" s="129"/>
      <c r="CJ46" s="129"/>
      <c r="CK46" s="129"/>
      <c r="CL46" s="129"/>
      <c r="CM46" s="129"/>
      <c r="CN46" s="129"/>
      <c r="CO46" s="129"/>
    </row>
    <row r="47" spans="1:93">
      <c r="AI47" s="1"/>
      <c r="AJ47" s="1"/>
      <c r="AK47" s="1"/>
      <c r="AL47" s="1"/>
      <c r="AM47" s="1"/>
      <c r="AN47" s="1"/>
      <c r="AO47" s="1"/>
      <c r="AP47" s="1"/>
      <c r="AQ47" s="1"/>
      <c r="AR47" s="1"/>
      <c r="AS47" s="1"/>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129"/>
      <c r="CA47" s="129"/>
      <c r="CB47" s="129"/>
      <c r="CC47" s="129"/>
      <c r="CD47" s="129"/>
      <c r="CE47" s="129"/>
      <c r="CF47" s="129"/>
      <c r="CG47" s="129"/>
      <c r="CH47" s="129"/>
      <c r="CI47" s="129"/>
      <c r="CJ47" s="129"/>
      <c r="CK47" s="129"/>
      <c r="CL47" s="129"/>
      <c r="CM47" s="129"/>
      <c r="CN47" s="129"/>
      <c r="CO47" s="129"/>
    </row>
    <row r="48" spans="1:93">
      <c r="AI48" s="1"/>
      <c r="AJ48" s="1"/>
      <c r="AK48" s="1"/>
      <c r="AL48" s="1"/>
      <c r="AM48" s="1"/>
      <c r="AN48" s="1"/>
      <c r="AO48" s="1"/>
      <c r="AP48" s="1"/>
      <c r="AQ48" s="1"/>
      <c r="AR48" s="1"/>
      <c r="AS48" s="1"/>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129"/>
      <c r="CA48" s="129"/>
      <c r="CB48" s="129"/>
      <c r="CC48" s="129"/>
      <c r="CD48" s="129"/>
      <c r="CE48" s="129"/>
      <c r="CF48" s="129"/>
      <c r="CG48" s="129"/>
      <c r="CH48" s="129"/>
      <c r="CI48" s="129"/>
      <c r="CJ48" s="129"/>
      <c r="CK48" s="129"/>
      <c r="CL48" s="129"/>
      <c r="CM48" s="129"/>
      <c r="CN48" s="129"/>
      <c r="CO48" s="129"/>
    </row>
    <row r="49" spans="35:93">
      <c r="AI49" s="1"/>
      <c r="AJ49" s="1"/>
      <c r="AK49" s="1"/>
      <c r="AL49" s="1"/>
      <c r="AM49" s="1"/>
      <c r="AN49" s="1"/>
      <c r="AO49" s="1"/>
      <c r="AP49" s="1"/>
      <c r="AQ49" s="1"/>
      <c r="AR49" s="1"/>
      <c r="AS49" s="1"/>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129"/>
      <c r="CA49" s="129"/>
      <c r="CB49" s="129"/>
      <c r="CC49" s="129"/>
      <c r="CD49" s="129"/>
      <c r="CE49" s="129"/>
      <c r="CF49" s="129"/>
      <c r="CG49" s="129"/>
      <c r="CH49" s="129"/>
      <c r="CI49" s="129"/>
      <c r="CJ49" s="129"/>
      <c r="CK49" s="129"/>
      <c r="CL49" s="129"/>
      <c r="CM49" s="129"/>
      <c r="CN49" s="129"/>
      <c r="CO49" s="129"/>
    </row>
    <row r="50" spans="35:93">
      <c r="AI50" s="1"/>
      <c r="AJ50" s="1"/>
      <c r="AK50" s="1"/>
      <c r="AL50" s="1"/>
      <c r="AM50" s="1"/>
      <c r="AN50" s="1"/>
      <c r="AO50" s="1"/>
      <c r="AP50" s="1"/>
      <c r="AQ50" s="1"/>
      <c r="AR50" s="1"/>
      <c r="AS50" s="1"/>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129"/>
      <c r="CA50" s="129"/>
      <c r="CB50" s="129"/>
      <c r="CC50" s="129"/>
      <c r="CD50" s="129"/>
      <c r="CE50" s="129"/>
      <c r="CF50" s="129"/>
      <c r="CG50" s="129"/>
      <c r="CH50" s="129"/>
      <c r="CI50" s="129"/>
      <c r="CJ50" s="129"/>
      <c r="CK50" s="129"/>
      <c r="CL50" s="129"/>
      <c r="CM50" s="129"/>
      <c r="CN50" s="129"/>
      <c r="CO50" s="129"/>
    </row>
    <row r="51" spans="35:93">
      <c r="AI51" s="1"/>
      <c r="AJ51" s="1"/>
      <c r="AK51" s="1"/>
      <c r="AL51" s="1"/>
      <c r="AM51" s="1"/>
      <c r="AN51" s="1"/>
      <c r="AO51" s="1"/>
      <c r="AP51" s="1"/>
      <c r="AQ51" s="1"/>
      <c r="AR51" s="1"/>
      <c r="AS51" s="1"/>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129"/>
      <c r="CA51" s="129"/>
      <c r="CB51" s="129"/>
      <c r="CC51" s="129"/>
      <c r="CD51" s="129"/>
      <c r="CE51" s="129"/>
      <c r="CF51" s="129"/>
      <c r="CG51" s="129"/>
      <c r="CH51" s="129"/>
      <c r="CI51" s="129"/>
      <c r="CJ51" s="129"/>
      <c r="CK51" s="129"/>
      <c r="CL51" s="129"/>
      <c r="CM51" s="129"/>
      <c r="CN51" s="129"/>
      <c r="CO51" s="129"/>
    </row>
    <row r="52" spans="35:93">
      <c r="AI52" s="1"/>
      <c r="AJ52" s="1"/>
      <c r="AK52" s="1"/>
      <c r="AL52" s="287"/>
      <c r="AM52" s="1"/>
      <c r="AN52" s="1"/>
      <c r="AO52" s="1"/>
      <c r="AP52" s="1"/>
      <c r="AQ52" s="1"/>
      <c r="AR52" s="1"/>
      <c r="AS52" s="1"/>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129"/>
      <c r="CA52" s="129"/>
      <c r="CB52" s="129"/>
      <c r="CC52" s="129"/>
      <c r="CD52" s="129"/>
      <c r="CE52" s="129"/>
      <c r="CF52" s="129"/>
      <c r="CG52" s="129"/>
      <c r="CH52" s="129"/>
      <c r="CI52" s="129"/>
      <c r="CJ52" s="129"/>
      <c r="CK52" s="129"/>
      <c r="CL52" s="129"/>
      <c r="CM52" s="129"/>
      <c r="CN52" s="129"/>
      <c r="CO52" s="129"/>
    </row>
    <row r="53" spans="35:93">
      <c r="AI53" s="1"/>
      <c r="AJ53" s="1"/>
      <c r="AK53" s="1"/>
      <c r="AL53" s="1"/>
      <c r="AM53" s="1"/>
      <c r="AN53" s="1"/>
      <c r="AO53" s="1"/>
      <c r="AP53" s="1"/>
      <c r="AQ53" s="1"/>
      <c r="AR53" s="1"/>
      <c r="AS53" s="1"/>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129"/>
      <c r="CA53" s="129"/>
      <c r="CB53" s="129"/>
      <c r="CC53" s="129"/>
      <c r="CD53" s="129"/>
      <c r="CE53" s="129"/>
      <c r="CF53" s="129"/>
      <c r="CG53" s="129"/>
      <c r="CH53" s="129"/>
      <c r="CI53" s="129"/>
      <c r="CJ53" s="129"/>
      <c r="CK53" s="129"/>
      <c r="CL53" s="129"/>
      <c r="CM53" s="129"/>
      <c r="CN53" s="129"/>
      <c r="CO53" s="129"/>
    </row>
    <row r="54" spans="35:93">
      <c r="AI54" s="1"/>
      <c r="AJ54" s="1"/>
      <c r="AK54" s="1"/>
      <c r="AL54" s="1"/>
      <c r="AM54" s="1"/>
      <c r="AN54" s="1"/>
      <c r="AO54" s="1"/>
      <c r="AP54" s="1"/>
      <c r="AQ54" s="1"/>
      <c r="AR54" s="1"/>
      <c r="AS54" s="1"/>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129"/>
      <c r="CA54" s="129"/>
      <c r="CB54" s="129"/>
      <c r="CC54" s="129"/>
      <c r="CD54" s="129"/>
      <c r="CE54" s="129"/>
      <c r="CF54" s="129"/>
      <c r="CG54" s="129"/>
      <c r="CH54" s="129"/>
      <c r="CI54" s="129"/>
      <c r="CJ54" s="129"/>
      <c r="CK54" s="129"/>
      <c r="CL54" s="129"/>
      <c r="CM54" s="129"/>
      <c r="CN54" s="129"/>
      <c r="CO54" s="129"/>
    </row>
    <row r="55" spans="35:93">
      <c r="AI55" s="1"/>
      <c r="AJ55" s="1"/>
      <c r="AK55" s="1"/>
      <c r="AL55" s="1"/>
      <c r="AM55" s="1"/>
      <c r="AN55" s="1"/>
      <c r="AO55" s="1"/>
      <c r="AP55" s="1"/>
      <c r="AQ55" s="1"/>
      <c r="AR55" s="1"/>
      <c r="AS55" s="1"/>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129"/>
      <c r="CA55" s="129"/>
      <c r="CB55" s="129"/>
      <c r="CC55" s="129"/>
      <c r="CD55" s="129"/>
      <c r="CE55" s="129"/>
      <c r="CF55" s="129"/>
      <c r="CG55" s="129"/>
      <c r="CH55" s="129"/>
      <c r="CI55" s="129"/>
      <c r="CJ55" s="129"/>
      <c r="CK55" s="129"/>
      <c r="CL55" s="129"/>
      <c r="CM55" s="129"/>
      <c r="CN55" s="129"/>
      <c r="CO55" s="129"/>
    </row>
    <row r="56" spans="35:93">
      <c r="AI56" s="1"/>
      <c r="AJ56" s="1"/>
      <c r="AK56" s="1"/>
      <c r="AL56" s="1"/>
      <c r="AM56" s="1"/>
      <c r="AN56" s="1"/>
      <c r="AO56" s="1"/>
      <c r="AP56" s="1"/>
      <c r="AQ56" s="1"/>
      <c r="AR56" s="1"/>
      <c r="AS56" s="1"/>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129"/>
      <c r="CA56" s="129"/>
      <c r="CB56" s="129"/>
      <c r="CC56" s="129"/>
      <c r="CD56" s="129"/>
      <c r="CE56" s="129"/>
      <c r="CF56" s="129"/>
      <c r="CG56" s="129"/>
      <c r="CH56" s="129"/>
      <c r="CI56" s="129"/>
      <c r="CJ56" s="129"/>
      <c r="CK56" s="129"/>
      <c r="CL56" s="129"/>
      <c r="CM56" s="129"/>
      <c r="CN56" s="129"/>
      <c r="CO56" s="129"/>
    </row>
    <row r="57" spans="35:93">
      <c r="AI57" s="1"/>
      <c r="AJ57" s="1"/>
      <c r="AK57" s="1"/>
      <c r="AL57" s="1"/>
      <c r="AM57" s="1"/>
      <c r="AN57" s="1"/>
      <c r="AO57" s="1"/>
      <c r="AP57" s="1"/>
      <c r="AQ57" s="1"/>
      <c r="AR57" s="1"/>
      <c r="AS57" s="1"/>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129"/>
      <c r="CA57" s="129"/>
      <c r="CB57" s="129"/>
      <c r="CC57" s="129"/>
      <c r="CD57" s="129"/>
      <c r="CE57" s="129"/>
      <c r="CF57" s="129"/>
      <c r="CG57" s="129"/>
      <c r="CH57" s="129"/>
      <c r="CI57" s="129"/>
      <c r="CJ57" s="129"/>
      <c r="CK57" s="129"/>
      <c r="CL57" s="129"/>
      <c r="CM57" s="129"/>
      <c r="CN57" s="129"/>
      <c r="CO57" s="129"/>
    </row>
    <row r="58" spans="35:93">
      <c r="AI58" s="1"/>
      <c r="AJ58" s="1"/>
      <c r="AK58" s="1"/>
      <c r="AL58" s="1"/>
      <c r="AM58" s="1"/>
      <c r="AN58" s="1"/>
      <c r="AO58" s="1"/>
      <c r="AP58" s="1"/>
      <c r="AQ58" s="1"/>
      <c r="AR58" s="1"/>
      <c r="AS58" s="1"/>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129"/>
      <c r="CA58" s="129"/>
      <c r="CB58" s="129"/>
      <c r="CC58" s="129"/>
      <c r="CD58" s="129"/>
      <c r="CE58" s="129"/>
      <c r="CF58" s="129"/>
      <c r="CG58" s="129"/>
      <c r="CH58" s="129"/>
      <c r="CI58" s="129"/>
      <c r="CJ58" s="129"/>
      <c r="CK58" s="129"/>
      <c r="CL58" s="129"/>
      <c r="CM58" s="129"/>
      <c r="CN58" s="129"/>
      <c r="CO58" s="129"/>
    </row>
    <row r="59" spans="35:93">
      <c r="AI59" s="1"/>
      <c r="AJ59" s="1"/>
      <c r="AK59" s="1"/>
      <c r="AL59" s="1"/>
      <c r="AM59" s="1"/>
      <c r="AN59" s="1"/>
      <c r="AO59" s="1"/>
      <c r="AP59" s="1"/>
      <c r="AQ59" s="1"/>
      <c r="AR59" s="1"/>
      <c r="AS59" s="1"/>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129"/>
      <c r="CA59" s="129"/>
      <c r="CB59" s="129"/>
      <c r="CC59" s="129"/>
      <c r="CD59" s="129"/>
      <c r="CE59" s="129"/>
      <c r="CF59" s="129"/>
      <c r="CG59" s="129"/>
      <c r="CH59" s="129"/>
      <c r="CI59" s="129"/>
      <c r="CJ59" s="129"/>
      <c r="CK59" s="129"/>
      <c r="CL59" s="129"/>
      <c r="CM59" s="129"/>
      <c r="CN59" s="129"/>
      <c r="CO59" s="129"/>
    </row>
    <row r="60" spans="35:93">
      <c r="AI60" s="1"/>
      <c r="AJ60" s="1"/>
      <c r="AK60" s="1"/>
      <c r="AL60" s="1"/>
      <c r="AM60" s="1"/>
      <c r="AN60" s="1"/>
      <c r="AO60" s="1"/>
      <c r="AP60" s="1"/>
      <c r="AQ60" s="1"/>
      <c r="AR60" s="1"/>
      <c r="AS60" s="1"/>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129"/>
      <c r="CA60" s="129"/>
      <c r="CB60" s="129"/>
      <c r="CC60" s="129"/>
      <c r="CD60" s="129"/>
      <c r="CE60" s="129"/>
      <c r="CF60" s="129"/>
      <c r="CG60" s="129"/>
      <c r="CH60" s="129"/>
      <c r="CI60" s="129"/>
      <c r="CJ60" s="129"/>
      <c r="CK60" s="129"/>
      <c r="CL60" s="129"/>
      <c r="CM60" s="129"/>
      <c r="CN60" s="129"/>
      <c r="CO60" s="129"/>
    </row>
    <row r="61" spans="35:93">
      <c r="AI61" s="1"/>
      <c r="AJ61" s="1"/>
      <c r="AK61" s="1"/>
      <c r="AL61" s="1"/>
      <c r="AM61" s="1"/>
      <c r="AN61" s="1"/>
      <c r="AO61" s="1"/>
      <c r="AP61" s="1"/>
      <c r="AQ61" s="1"/>
      <c r="AR61" s="1"/>
      <c r="AS61" s="1"/>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129"/>
      <c r="CA61" s="129"/>
      <c r="CB61" s="129"/>
      <c r="CC61" s="129"/>
      <c r="CD61" s="129"/>
      <c r="CE61" s="129"/>
      <c r="CF61" s="129"/>
      <c r="CG61" s="129"/>
      <c r="CH61" s="129"/>
      <c r="CI61" s="129"/>
      <c r="CJ61" s="129"/>
      <c r="CK61" s="129"/>
      <c r="CL61" s="129"/>
      <c r="CM61" s="129"/>
      <c r="CN61" s="129"/>
      <c r="CO61" s="129"/>
    </row>
    <row r="62" spans="35:93">
      <c r="AI62" s="1"/>
      <c r="AJ62" s="1"/>
      <c r="AK62" s="1"/>
      <c r="AL62" s="1"/>
      <c r="AM62" s="1"/>
      <c r="AN62" s="1"/>
      <c r="AO62" s="1"/>
      <c r="AP62" s="1"/>
      <c r="AQ62" s="1"/>
      <c r="AR62" s="1"/>
      <c r="AS62" s="1"/>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129"/>
      <c r="CA62" s="129"/>
      <c r="CB62" s="129"/>
      <c r="CC62" s="129"/>
      <c r="CD62" s="129"/>
      <c r="CE62" s="129"/>
      <c r="CF62" s="129"/>
      <c r="CG62" s="129"/>
      <c r="CH62" s="129"/>
      <c r="CI62" s="129"/>
      <c r="CJ62" s="129"/>
      <c r="CK62" s="129"/>
      <c r="CL62" s="129"/>
      <c r="CM62" s="129"/>
      <c r="CN62" s="129"/>
      <c r="CO62" s="129"/>
    </row>
    <row r="63" spans="35:93">
      <c r="AI63" s="1"/>
      <c r="AJ63" s="1"/>
      <c r="AK63" s="1"/>
      <c r="AL63" s="1"/>
      <c r="AM63" s="1"/>
      <c r="AN63" s="1"/>
      <c r="AO63" s="1"/>
      <c r="AP63" s="1"/>
      <c r="AQ63" s="1"/>
      <c r="AR63" s="1"/>
      <c r="AS63" s="1"/>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129"/>
      <c r="CA63" s="129"/>
      <c r="CB63" s="129"/>
      <c r="CC63" s="129"/>
      <c r="CD63" s="129"/>
      <c r="CE63" s="129"/>
      <c r="CF63" s="129"/>
      <c r="CG63" s="129"/>
      <c r="CH63" s="129"/>
      <c r="CI63" s="129"/>
      <c r="CJ63" s="129"/>
      <c r="CK63" s="129"/>
      <c r="CL63" s="129"/>
      <c r="CM63" s="129"/>
      <c r="CN63" s="129"/>
      <c r="CO63" s="129"/>
    </row>
    <row r="64" spans="35:93">
      <c r="AI64" s="1"/>
      <c r="AJ64" s="1"/>
      <c r="AK64" s="1"/>
      <c r="AL64" s="1"/>
      <c r="AM64" s="1"/>
      <c r="AN64" s="1"/>
      <c r="AO64" s="1"/>
      <c r="AP64" s="1"/>
      <c r="AQ64" s="1"/>
      <c r="AR64" s="1"/>
      <c r="AS64" s="1"/>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129"/>
      <c r="CA64" s="129"/>
      <c r="CB64" s="129"/>
      <c r="CC64" s="129"/>
      <c r="CD64" s="129"/>
      <c r="CE64" s="129"/>
      <c r="CF64" s="129"/>
      <c r="CG64" s="129"/>
      <c r="CH64" s="129"/>
      <c r="CI64" s="129"/>
      <c r="CJ64" s="129"/>
      <c r="CK64" s="129"/>
      <c r="CL64" s="129"/>
      <c r="CM64" s="129"/>
      <c r="CN64" s="129"/>
      <c r="CO64" s="129"/>
    </row>
    <row r="65" spans="35:93">
      <c r="AI65" s="1"/>
      <c r="AJ65" s="1"/>
      <c r="AK65" s="1"/>
      <c r="AL65" s="1"/>
      <c r="AM65" s="1"/>
      <c r="AN65" s="1"/>
      <c r="AO65" s="1"/>
      <c r="AP65" s="1"/>
      <c r="AQ65" s="1"/>
      <c r="AR65" s="1"/>
      <c r="AS65" s="1"/>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129"/>
      <c r="CA65" s="129"/>
      <c r="CB65" s="129"/>
      <c r="CC65" s="129"/>
      <c r="CD65" s="129"/>
      <c r="CE65" s="129"/>
      <c r="CF65" s="129"/>
      <c r="CG65" s="129"/>
      <c r="CH65" s="129"/>
      <c r="CI65" s="129"/>
      <c r="CJ65" s="129"/>
      <c r="CK65" s="129"/>
      <c r="CL65" s="129"/>
      <c r="CM65" s="129"/>
      <c r="CN65" s="129"/>
      <c r="CO65" s="129"/>
    </row>
    <row r="66" spans="35:93">
      <c r="AI66" s="1"/>
      <c r="AJ66" s="1"/>
      <c r="AK66" s="1"/>
      <c r="AL66" s="1"/>
      <c r="AM66" s="1"/>
      <c r="AN66" s="1"/>
      <c r="AO66" s="1"/>
      <c r="AP66" s="1"/>
      <c r="AQ66" s="1"/>
      <c r="AR66" s="1"/>
      <c r="AS66" s="1"/>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129"/>
      <c r="CA66" s="129"/>
      <c r="CB66" s="129"/>
      <c r="CC66" s="129"/>
      <c r="CD66" s="129"/>
      <c r="CE66" s="129"/>
      <c r="CF66" s="129"/>
      <c r="CG66" s="129"/>
      <c r="CH66" s="129"/>
      <c r="CI66" s="129"/>
      <c r="CJ66" s="129"/>
      <c r="CK66" s="129"/>
      <c r="CL66" s="129"/>
      <c r="CM66" s="129"/>
      <c r="CN66" s="129"/>
      <c r="CO66" s="129"/>
    </row>
    <row r="67" spans="35:93">
      <c r="AI67" s="1"/>
      <c r="AJ67" s="1"/>
      <c r="AK67" s="1"/>
      <c r="AL67" s="1"/>
      <c r="AM67" s="1"/>
      <c r="AN67" s="1"/>
      <c r="AO67" s="1"/>
      <c r="AP67" s="1"/>
      <c r="AQ67" s="1"/>
      <c r="AR67" s="1"/>
      <c r="AS67" s="1"/>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129"/>
      <c r="CA67" s="129"/>
      <c r="CB67" s="129"/>
      <c r="CC67" s="129"/>
      <c r="CD67" s="129"/>
      <c r="CE67" s="129"/>
      <c r="CF67" s="129"/>
      <c r="CG67" s="129"/>
      <c r="CH67" s="129"/>
      <c r="CI67" s="129"/>
      <c r="CJ67" s="129"/>
      <c r="CK67" s="129"/>
      <c r="CL67" s="129"/>
      <c r="CM67" s="129"/>
      <c r="CN67" s="129"/>
      <c r="CO67" s="129"/>
    </row>
    <row r="68" spans="35:93">
      <c r="AI68" s="1"/>
      <c r="AJ68" s="1"/>
      <c r="AK68" s="1"/>
      <c r="AL68" s="1"/>
      <c r="AM68" s="1"/>
      <c r="AN68" s="1"/>
      <c r="AO68" s="1"/>
      <c r="AP68" s="1"/>
      <c r="AQ68" s="1"/>
      <c r="AR68" s="1"/>
      <c r="AS68" s="1"/>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129"/>
      <c r="CA68" s="129"/>
      <c r="CB68" s="129"/>
      <c r="CC68" s="129"/>
      <c r="CD68" s="129"/>
      <c r="CE68" s="129"/>
      <c r="CF68" s="129"/>
      <c r="CG68" s="129"/>
      <c r="CH68" s="129"/>
      <c r="CI68" s="129"/>
      <c r="CJ68" s="129"/>
      <c r="CK68" s="129"/>
      <c r="CL68" s="129"/>
      <c r="CM68" s="129"/>
      <c r="CN68" s="129"/>
      <c r="CO68" s="129"/>
    </row>
    <row r="69" spans="35:93">
      <c r="AI69" s="1"/>
      <c r="AJ69" s="1"/>
      <c r="AK69" s="1"/>
      <c r="AL69" s="1"/>
      <c r="AM69" s="1"/>
      <c r="AN69" s="1"/>
      <c r="AO69" s="1"/>
      <c r="AP69" s="1"/>
      <c r="AQ69" s="1"/>
      <c r="AR69" s="1"/>
      <c r="AS69" s="1"/>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129"/>
      <c r="CA69" s="129"/>
      <c r="CB69" s="129"/>
      <c r="CC69" s="129"/>
      <c r="CD69" s="129"/>
      <c r="CE69" s="129"/>
      <c r="CF69" s="129"/>
      <c r="CG69" s="129"/>
      <c r="CH69" s="129"/>
      <c r="CI69" s="129"/>
      <c r="CJ69" s="129"/>
      <c r="CK69" s="129"/>
      <c r="CL69" s="129"/>
      <c r="CM69" s="129"/>
      <c r="CN69" s="129"/>
      <c r="CO69" s="129"/>
    </row>
    <row r="70" spans="35:93">
      <c r="AI70" s="1"/>
      <c r="AJ70" s="1"/>
      <c r="AK70" s="1"/>
      <c r="AL70" s="1"/>
      <c r="AM70" s="1"/>
      <c r="AN70" s="1"/>
      <c r="AO70" s="1"/>
      <c r="AP70" s="1"/>
      <c r="AQ70" s="1"/>
      <c r="AR70" s="1"/>
      <c r="AS70" s="1"/>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129"/>
      <c r="CA70" s="129"/>
      <c r="CB70" s="129"/>
      <c r="CC70" s="129"/>
      <c r="CD70" s="129"/>
      <c r="CE70" s="129"/>
      <c r="CF70" s="129"/>
      <c r="CG70" s="129"/>
      <c r="CH70" s="129"/>
      <c r="CI70" s="129"/>
      <c r="CJ70" s="129"/>
      <c r="CK70" s="129"/>
      <c r="CL70" s="129"/>
      <c r="CM70" s="129"/>
      <c r="CN70" s="129"/>
      <c r="CO70" s="129"/>
    </row>
    <row r="71" spans="35:93">
      <c r="AI71" s="1"/>
      <c r="AJ71" s="1"/>
      <c r="AK71" s="1"/>
      <c r="AL71" s="287"/>
      <c r="AM71" s="1"/>
      <c r="AN71" s="1"/>
      <c r="AO71" s="1"/>
      <c r="AP71" s="1"/>
      <c r="AQ71" s="1"/>
      <c r="AR71" s="1"/>
      <c r="AS71" s="1"/>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129"/>
      <c r="CA71" s="129"/>
      <c r="CB71" s="129"/>
      <c r="CC71" s="129"/>
      <c r="CD71" s="129"/>
      <c r="CE71" s="129"/>
      <c r="CF71" s="129"/>
      <c r="CG71" s="129"/>
      <c r="CH71" s="129"/>
      <c r="CI71" s="129"/>
      <c r="CJ71" s="129"/>
      <c r="CK71" s="129"/>
      <c r="CL71" s="129"/>
      <c r="CM71" s="129"/>
      <c r="CN71" s="129"/>
      <c r="CO71" s="129"/>
    </row>
    <row r="72" spans="35:93">
      <c r="AI72" s="1"/>
      <c r="AJ72" s="1"/>
      <c r="AK72" s="1"/>
      <c r="AL72" s="1"/>
      <c r="AM72" s="1"/>
      <c r="AN72" s="1"/>
      <c r="AO72" s="1"/>
      <c r="AP72" s="1"/>
      <c r="AQ72" s="1"/>
      <c r="AR72" s="1"/>
      <c r="AS72" s="1"/>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129"/>
      <c r="CA72" s="129"/>
      <c r="CB72" s="129"/>
      <c r="CC72" s="129"/>
      <c r="CD72" s="129"/>
      <c r="CE72" s="129"/>
      <c r="CF72" s="129"/>
      <c r="CG72" s="129"/>
      <c r="CH72" s="129"/>
      <c r="CI72" s="129"/>
      <c r="CJ72" s="129"/>
      <c r="CK72" s="129"/>
      <c r="CL72" s="129"/>
      <c r="CM72" s="129"/>
      <c r="CN72" s="129"/>
      <c r="CO72" s="129"/>
    </row>
    <row r="73" spans="35:93">
      <c r="AI73" s="1"/>
      <c r="AJ73" s="1"/>
      <c r="AK73" s="1"/>
      <c r="AL73" s="1"/>
      <c r="AM73" s="1"/>
      <c r="AN73" s="1"/>
      <c r="AO73" s="1"/>
      <c r="AP73" s="1"/>
      <c r="AQ73" s="1"/>
      <c r="AR73" s="1"/>
      <c r="AS73" s="1"/>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129"/>
      <c r="CA73" s="129"/>
      <c r="CB73" s="129"/>
      <c r="CC73" s="129"/>
      <c r="CD73" s="129"/>
      <c r="CE73" s="129"/>
      <c r="CF73" s="129"/>
      <c r="CG73" s="129"/>
      <c r="CH73" s="129"/>
      <c r="CI73" s="129"/>
      <c r="CJ73" s="129"/>
      <c r="CK73" s="129"/>
      <c r="CL73" s="129"/>
      <c r="CM73" s="129"/>
      <c r="CN73" s="129"/>
      <c r="CO73" s="129"/>
    </row>
    <row r="74" spans="35:93">
      <c r="AI74" s="1"/>
      <c r="AJ74" s="1"/>
      <c r="AK74" s="1"/>
      <c r="AL74" s="1"/>
      <c r="AM74" s="1"/>
      <c r="AN74" s="1"/>
      <c r="AO74" s="1"/>
      <c r="AP74" s="1"/>
      <c r="AQ74" s="1"/>
      <c r="AR74" s="1"/>
      <c r="AS74" s="1"/>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129"/>
      <c r="CA74" s="129"/>
      <c r="CB74" s="129"/>
      <c r="CC74" s="129"/>
      <c r="CD74" s="129"/>
      <c r="CE74" s="129"/>
      <c r="CF74" s="129"/>
      <c r="CG74" s="129"/>
      <c r="CH74" s="129"/>
      <c r="CI74" s="129"/>
      <c r="CJ74" s="129"/>
      <c r="CK74" s="129"/>
      <c r="CL74" s="129"/>
      <c r="CM74" s="129"/>
      <c r="CN74" s="129"/>
      <c r="CO74" s="129"/>
    </row>
    <row r="75" spans="35:93">
      <c r="AI75" s="1"/>
      <c r="AJ75" s="1"/>
      <c r="AK75" s="1"/>
      <c r="AL75" s="1"/>
      <c r="AM75" s="1"/>
      <c r="AN75" s="1"/>
      <c r="AO75" s="1"/>
      <c r="AP75" s="1"/>
      <c r="AQ75" s="1"/>
      <c r="AR75" s="1"/>
      <c r="AS75" s="1"/>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129"/>
      <c r="CA75" s="129"/>
      <c r="CB75" s="129"/>
      <c r="CC75" s="129"/>
      <c r="CD75" s="129"/>
      <c r="CE75" s="129"/>
      <c r="CF75" s="129"/>
      <c r="CG75" s="129"/>
      <c r="CH75" s="129"/>
      <c r="CI75" s="129"/>
      <c r="CJ75" s="129"/>
      <c r="CK75" s="129"/>
      <c r="CL75" s="129"/>
      <c r="CM75" s="129"/>
      <c r="CN75" s="129"/>
      <c r="CO75" s="129"/>
    </row>
    <row r="76" spans="35:93">
      <c r="AI76" s="1"/>
      <c r="AJ76" s="1"/>
      <c r="AK76" s="1"/>
      <c r="AL76" s="1"/>
      <c r="AM76" s="1"/>
      <c r="AN76" s="1"/>
      <c r="AO76" s="1"/>
      <c r="AP76" s="1"/>
      <c r="AQ76" s="1"/>
      <c r="AR76" s="1"/>
      <c r="AS76" s="1"/>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129"/>
      <c r="CA76" s="129"/>
      <c r="CB76" s="129"/>
      <c r="CC76" s="129"/>
      <c r="CD76" s="129"/>
      <c r="CE76" s="129"/>
      <c r="CF76" s="129"/>
      <c r="CG76" s="129"/>
      <c r="CH76" s="129"/>
      <c r="CI76" s="129"/>
      <c r="CJ76" s="129"/>
      <c r="CK76" s="129"/>
      <c r="CL76" s="129"/>
      <c r="CM76" s="129"/>
      <c r="CN76" s="129"/>
      <c r="CO76" s="129"/>
    </row>
    <row r="77" spans="35:93">
      <c r="AI77" s="1"/>
      <c r="AJ77" s="1"/>
      <c r="AK77" s="1"/>
      <c r="AL77" s="1"/>
      <c r="AM77" s="1"/>
      <c r="AN77" s="1"/>
      <c r="AO77" s="1"/>
      <c r="AP77" s="1"/>
      <c r="AQ77" s="1"/>
      <c r="AR77" s="1"/>
      <c r="AS77" s="1"/>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129"/>
      <c r="CA77" s="129"/>
      <c r="CB77" s="129"/>
      <c r="CC77" s="129"/>
      <c r="CD77" s="129"/>
      <c r="CE77" s="129"/>
      <c r="CF77" s="129"/>
      <c r="CG77" s="129"/>
      <c r="CH77" s="129"/>
      <c r="CI77" s="129"/>
      <c r="CJ77" s="129"/>
      <c r="CK77" s="129"/>
      <c r="CL77" s="129"/>
      <c r="CM77" s="129"/>
      <c r="CN77" s="129"/>
      <c r="CO77" s="129"/>
    </row>
    <row r="78" spans="35:93">
      <c r="AI78" s="1"/>
      <c r="AJ78" s="1"/>
      <c r="AK78" s="1"/>
      <c r="AL78" s="1"/>
      <c r="AM78" s="1"/>
      <c r="AN78" s="1"/>
      <c r="AO78" s="1"/>
      <c r="AP78" s="1"/>
      <c r="AQ78" s="1"/>
      <c r="AR78" s="1"/>
      <c r="AS78" s="1"/>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129"/>
      <c r="CA78" s="129"/>
      <c r="CB78" s="129"/>
      <c r="CC78" s="129"/>
      <c r="CD78" s="129"/>
      <c r="CE78" s="129"/>
      <c r="CF78" s="129"/>
      <c r="CG78" s="129"/>
      <c r="CH78" s="129"/>
      <c r="CI78" s="129"/>
      <c r="CJ78" s="129"/>
      <c r="CK78" s="129"/>
      <c r="CL78" s="129"/>
      <c r="CM78" s="129"/>
      <c r="CN78" s="129"/>
      <c r="CO78" s="129"/>
    </row>
    <row r="79" spans="35:93">
      <c r="AI79" s="1"/>
      <c r="AJ79" s="1"/>
      <c r="AK79" s="1"/>
      <c r="AL79" s="1"/>
      <c r="AM79" s="1"/>
      <c r="AN79" s="1"/>
      <c r="AO79" s="1"/>
      <c r="AP79" s="1"/>
      <c r="AQ79" s="1"/>
      <c r="AR79" s="1"/>
      <c r="AS79" s="1"/>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129"/>
      <c r="CA79" s="129"/>
      <c r="CB79" s="129"/>
      <c r="CC79" s="129"/>
      <c r="CD79" s="129"/>
      <c r="CE79" s="129"/>
      <c r="CF79" s="129"/>
      <c r="CG79" s="129"/>
      <c r="CH79" s="129"/>
      <c r="CI79" s="129"/>
      <c r="CJ79" s="129"/>
      <c r="CK79" s="129"/>
      <c r="CL79" s="129"/>
      <c r="CM79" s="129"/>
      <c r="CN79" s="129"/>
      <c r="CO79" s="129"/>
    </row>
    <row r="80" spans="35:93">
      <c r="AI80" s="1"/>
      <c r="AJ80" s="1"/>
      <c r="AK80" s="1"/>
      <c r="AL80" s="1"/>
      <c r="AM80" s="1"/>
      <c r="AN80" s="1"/>
      <c r="AO80" s="1"/>
      <c r="AP80" s="1"/>
      <c r="AQ80" s="1"/>
      <c r="AR80" s="1"/>
      <c r="AS80" s="1"/>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129"/>
      <c r="CA80" s="129"/>
      <c r="CB80" s="129"/>
      <c r="CC80" s="129"/>
      <c r="CD80" s="129"/>
      <c r="CE80" s="129"/>
      <c r="CF80" s="129"/>
      <c r="CG80" s="129"/>
      <c r="CH80" s="129"/>
      <c r="CI80" s="129"/>
      <c r="CJ80" s="129"/>
      <c r="CK80" s="129"/>
      <c r="CL80" s="129"/>
      <c r="CM80" s="129"/>
      <c r="CN80" s="129"/>
      <c r="CO80" s="129"/>
    </row>
    <row r="81" spans="35:93">
      <c r="AI81" s="1"/>
      <c r="AJ81" s="1"/>
      <c r="AK81" s="1"/>
      <c r="AL81" s="1"/>
      <c r="AM81" s="1"/>
      <c r="AN81" s="1"/>
      <c r="AO81" s="1"/>
      <c r="AP81" s="1"/>
      <c r="AQ81" s="1"/>
      <c r="AR81" s="1"/>
      <c r="AS81" s="1"/>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129"/>
      <c r="CA81" s="129"/>
      <c r="CB81" s="129"/>
      <c r="CC81" s="129"/>
      <c r="CD81" s="129"/>
      <c r="CE81" s="129"/>
      <c r="CF81" s="129"/>
      <c r="CG81" s="129"/>
      <c r="CH81" s="129"/>
      <c r="CI81" s="129"/>
      <c r="CJ81" s="129"/>
      <c r="CK81" s="129"/>
      <c r="CL81" s="129"/>
      <c r="CM81" s="129"/>
      <c r="CN81" s="129"/>
      <c r="CO81" s="129"/>
    </row>
    <row r="82" spans="35:93">
      <c r="AI82" s="1"/>
      <c r="AJ82" s="1"/>
      <c r="AK82" s="1"/>
      <c r="AL82" s="1"/>
      <c r="AM82" s="1"/>
      <c r="AN82" s="1"/>
      <c r="AO82" s="1"/>
      <c r="AP82" s="1"/>
      <c r="AQ82" s="1"/>
      <c r="AR82" s="1"/>
      <c r="AS82" s="1"/>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129"/>
      <c r="CA82" s="129"/>
      <c r="CB82" s="129"/>
      <c r="CC82" s="129"/>
      <c r="CD82" s="129"/>
      <c r="CE82" s="129"/>
      <c r="CF82" s="129"/>
      <c r="CG82" s="129"/>
      <c r="CH82" s="129"/>
      <c r="CI82" s="129"/>
      <c r="CJ82" s="129"/>
      <c r="CK82" s="129"/>
      <c r="CL82" s="129"/>
      <c r="CM82" s="129"/>
      <c r="CN82" s="129"/>
      <c r="CO82" s="129"/>
    </row>
    <row r="83" spans="35:93">
      <c r="AI83" s="1"/>
      <c r="AJ83" s="1"/>
      <c r="AK83" s="1"/>
      <c r="AL83" s="1"/>
      <c r="AM83" s="1"/>
      <c r="AN83" s="1"/>
      <c r="AO83" s="1"/>
      <c r="AP83" s="1"/>
      <c r="AQ83" s="1"/>
      <c r="AR83" s="1"/>
      <c r="AS83" s="1"/>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129"/>
      <c r="CA83" s="129"/>
      <c r="CB83" s="129"/>
      <c r="CC83" s="129"/>
      <c r="CD83" s="129"/>
      <c r="CE83" s="129"/>
      <c r="CF83" s="129"/>
      <c r="CG83" s="129"/>
      <c r="CH83" s="129"/>
      <c r="CI83" s="129"/>
      <c r="CJ83" s="129"/>
      <c r="CK83" s="129"/>
      <c r="CL83" s="129"/>
      <c r="CM83" s="129"/>
      <c r="CN83" s="129"/>
      <c r="CO83" s="129"/>
    </row>
    <row r="84" spans="35:93">
      <c r="AI84" s="1"/>
      <c r="AJ84" s="1"/>
      <c r="AK84" s="1"/>
      <c r="AL84" s="1"/>
      <c r="AM84" s="1"/>
      <c r="AN84" s="1"/>
      <c r="AO84" s="1"/>
      <c r="AP84" s="1"/>
      <c r="AQ84" s="1"/>
      <c r="AR84" s="1"/>
      <c r="AS84" s="1"/>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129"/>
      <c r="CA84" s="129"/>
      <c r="CB84" s="129"/>
      <c r="CC84" s="129"/>
      <c r="CD84" s="129"/>
      <c r="CE84" s="129"/>
      <c r="CF84" s="129"/>
      <c r="CG84" s="129"/>
      <c r="CH84" s="129"/>
      <c r="CI84" s="129"/>
      <c r="CJ84" s="129"/>
      <c r="CK84" s="129"/>
      <c r="CL84" s="129"/>
      <c r="CM84" s="129"/>
      <c r="CN84" s="129"/>
      <c r="CO84" s="129"/>
    </row>
    <row r="85" spans="35:93">
      <c r="AI85" s="1"/>
      <c r="AJ85" s="1"/>
      <c r="AK85" s="1"/>
      <c r="AL85" s="1"/>
      <c r="AM85" s="1"/>
      <c r="AN85" s="1"/>
      <c r="AO85" s="1"/>
      <c r="AP85" s="1"/>
      <c r="AQ85" s="1"/>
      <c r="AR85" s="1"/>
      <c r="AS85" s="1"/>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129"/>
      <c r="CA85" s="129"/>
      <c r="CB85" s="129"/>
      <c r="CC85" s="129"/>
      <c r="CD85" s="129"/>
      <c r="CE85" s="129"/>
      <c r="CF85" s="129"/>
      <c r="CG85" s="129"/>
      <c r="CH85" s="129"/>
      <c r="CI85" s="129"/>
      <c r="CJ85" s="129"/>
      <c r="CK85" s="129"/>
      <c r="CL85" s="129"/>
      <c r="CM85" s="129"/>
      <c r="CN85" s="129"/>
      <c r="CO85" s="129"/>
    </row>
    <row r="86" spans="35:93">
      <c r="AI86" s="1"/>
      <c r="AJ86" s="1"/>
      <c r="AK86" s="1"/>
      <c r="AL86" s="1"/>
      <c r="AM86" s="1"/>
      <c r="AN86" s="1"/>
      <c r="AO86" s="1"/>
      <c r="AP86" s="1"/>
      <c r="AQ86" s="1"/>
      <c r="AR86" s="1"/>
      <c r="AS86" s="1"/>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129"/>
      <c r="CA86" s="129"/>
      <c r="CB86" s="129"/>
      <c r="CC86" s="129"/>
      <c r="CD86" s="129"/>
      <c r="CE86" s="129"/>
      <c r="CF86" s="129"/>
      <c r="CG86" s="129"/>
      <c r="CH86" s="129"/>
      <c r="CI86" s="129"/>
      <c r="CJ86" s="129"/>
      <c r="CK86" s="129"/>
      <c r="CL86" s="129"/>
      <c r="CM86" s="129"/>
      <c r="CN86" s="129"/>
      <c r="CO86" s="129"/>
    </row>
    <row r="87" spans="35:93">
      <c r="AI87" s="1"/>
      <c r="AJ87" s="1"/>
      <c r="AK87" s="1"/>
      <c r="AL87" s="1"/>
      <c r="AM87" s="1"/>
      <c r="AN87" s="1"/>
      <c r="AO87" s="1"/>
      <c r="AP87" s="1"/>
      <c r="AQ87" s="1"/>
      <c r="AR87" s="1"/>
      <c r="AS87" s="1"/>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129"/>
      <c r="CA87" s="129"/>
      <c r="CB87" s="129"/>
      <c r="CC87" s="129"/>
      <c r="CD87" s="129"/>
      <c r="CE87" s="129"/>
      <c r="CF87" s="129"/>
      <c r="CG87" s="129"/>
      <c r="CH87" s="129"/>
      <c r="CI87" s="129"/>
      <c r="CJ87" s="129"/>
      <c r="CK87" s="129"/>
      <c r="CL87" s="129"/>
      <c r="CM87" s="129"/>
      <c r="CN87" s="129"/>
      <c r="CO87" s="129"/>
    </row>
    <row r="88" spans="35:93">
      <c r="AI88" s="1"/>
      <c r="AJ88" s="1"/>
      <c r="AK88" s="1"/>
      <c r="AL88" s="1"/>
      <c r="AM88" s="1"/>
      <c r="AN88" s="1"/>
      <c r="AO88" s="1"/>
      <c r="AP88" s="1"/>
      <c r="AQ88" s="1"/>
      <c r="AR88" s="1"/>
      <c r="AS88" s="1"/>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129"/>
      <c r="CA88" s="129"/>
      <c r="CB88" s="129"/>
      <c r="CC88" s="129"/>
      <c r="CD88" s="129"/>
      <c r="CE88" s="129"/>
      <c r="CF88" s="129"/>
      <c r="CG88" s="129"/>
      <c r="CH88" s="129"/>
      <c r="CI88" s="129"/>
      <c r="CJ88" s="129"/>
      <c r="CK88" s="129"/>
      <c r="CL88" s="129"/>
      <c r="CM88" s="129"/>
      <c r="CN88" s="129"/>
      <c r="CO88" s="129"/>
    </row>
    <row r="89" spans="35:93">
      <c r="AI89" s="1"/>
      <c r="AJ89" s="1"/>
      <c r="AK89" s="1"/>
      <c r="AL89" s="1"/>
      <c r="AM89" s="1"/>
      <c r="AN89" s="1"/>
      <c r="AO89" s="1"/>
      <c r="AP89" s="1"/>
      <c r="AQ89" s="1"/>
      <c r="AR89" s="1"/>
      <c r="AS89" s="1"/>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129"/>
      <c r="CA89" s="129"/>
      <c r="CB89" s="129"/>
      <c r="CC89" s="129"/>
      <c r="CD89" s="129"/>
      <c r="CE89" s="129"/>
      <c r="CF89" s="129"/>
      <c r="CG89" s="129"/>
      <c r="CH89" s="129"/>
      <c r="CI89" s="129"/>
      <c r="CJ89" s="129"/>
      <c r="CK89" s="129"/>
      <c r="CL89" s="129"/>
      <c r="CM89" s="129"/>
      <c r="CN89" s="129"/>
      <c r="CO89" s="129"/>
    </row>
    <row r="90" spans="35:93">
      <c r="AI90" s="1"/>
      <c r="AJ90" s="1"/>
      <c r="AK90" s="1"/>
      <c r="AL90" s="287"/>
      <c r="AM90" s="1"/>
      <c r="AN90" s="1"/>
      <c r="AO90" s="1"/>
      <c r="AP90" s="1"/>
      <c r="AQ90" s="1"/>
      <c r="AR90" s="1"/>
      <c r="AS90" s="1"/>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129"/>
      <c r="CA90" s="129"/>
      <c r="CB90" s="129"/>
      <c r="CC90" s="129"/>
      <c r="CD90" s="129"/>
      <c r="CE90" s="129"/>
      <c r="CF90" s="129"/>
      <c r="CG90" s="129"/>
      <c r="CH90" s="129"/>
      <c r="CI90" s="129"/>
      <c r="CJ90" s="129"/>
      <c r="CK90" s="129"/>
      <c r="CL90" s="129"/>
      <c r="CM90" s="129"/>
      <c r="CN90" s="129"/>
      <c r="CO90" s="129"/>
    </row>
    <row r="91" spans="35:93">
      <c r="AI91" s="1"/>
      <c r="AJ91" s="1"/>
      <c r="AK91" s="1"/>
      <c r="AL91" s="1"/>
      <c r="AM91" s="1"/>
      <c r="AN91" s="1"/>
      <c r="AO91" s="1"/>
      <c r="AP91" s="1"/>
      <c r="AQ91" s="1"/>
      <c r="AR91" s="1"/>
      <c r="AS91" s="1"/>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129"/>
      <c r="CA91" s="129"/>
      <c r="CB91" s="129"/>
      <c r="CC91" s="129"/>
      <c r="CD91" s="129"/>
      <c r="CE91" s="129"/>
      <c r="CF91" s="129"/>
      <c r="CG91" s="129"/>
      <c r="CH91" s="129"/>
      <c r="CI91" s="129"/>
      <c r="CJ91" s="129"/>
      <c r="CK91" s="129"/>
      <c r="CL91" s="129"/>
      <c r="CM91" s="129"/>
      <c r="CN91" s="129"/>
      <c r="CO91" s="129"/>
    </row>
    <row r="92" spans="35:93">
      <c r="AI92" s="1"/>
      <c r="AJ92" s="1"/>
      <c r="AK92" s="1"/>
      <c r="AL92" s="1"/>
      <c r="AM92" s="1"/>
      <c r="AN92" s="1"/>
      <c r="AO92" s="1"/>
      <c r="AP92" s="1"/>
      <c r="AQ92" s="1"/>
      <c r="AR92" s="1"/>
      <c r="AS92" s="1"/>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129"/>
      <c r="CA92" s="129"/>
      <c r="CB92" s="129"/>
      <c r="CC92" s="129"/>
      <c r="CD92" s="129"/>
      <c r="CE92" s="129"/>
      <c r="CF92" s="129"/>
      <c r="CG92" s="129"/>
      <c r="CH92" s="129"/>
      <c r="CI92" s="129"/>
      <c r="CJ92" s="129"/>
      <c r="CK92" s="129"/>
      <c r="CL92" s="129"/>
      <c r="CM92" s="129"/>
      <c r="CN92" s="129"/>
      <c r="CO92" s="129"/>
    </row>
    <row r="93" spans="35:93">
      <c r="AI93" s="1"/>
      <c r="AJ93" s="1"/>
      <c r="AK93" s="1"/>
      <c r="AL93" s="1"/>
      <c r="AM93" s="1"/>
      <c r="AN93" s="1"/>
      <c r="AO93" s="1"/>
      <c r="AP93" s="1"/>
      <c r="AQ93" s="1"/>
      <c r="AR93" s="1"/>
      <c r="AS93" s="1"/>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129"/>
      <c r="CA93" s="129"/>
      <c r="CB93" s="129"/>
      <c r="CC93" s="129"/>
      <c r="CD93" s="129"/>
      <c r="CE93" s="129"/>
      <c r="CF93" s="129"/>
      <c r="CG93" s="129"/>
      <c r="CH93" s="129"/>
      <c r="CI93" s="129"/>
      <c r="CJ93" s="129"/>
      <c r="CK93" s="129"/>
      <c r="CL93" s="129"/>
      <c r="CM93" s="129"/>
      <c r="CN93" s="129"/>
      <c r="CO93" s="129"/>
    </row>
    <row r="94" spans="35:93">
      <c r="AI94" s="1"/>
      <c r="AJ94" s="1"/>
      <c r="AK94" s="1"/>
      <c r="AL94" s="1"/>
      <c r="AM94" s="1"/>
      <c r="AN94" s="1"/>
      <c r="AO94" s="1"/>
      <c r="AP94" s="1"/>
      <c r="AQ94" s="1"/>
      <c r="AR94" s="1"/>
      <c r="AS94" s="1"/>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129"/>
      <c r="CA94" s="129"/>
      <c r="CB94" s="129"/>
      <c r="CC94" s="129"/>
      <c r="CD94" s="129"/>
      <c r="CE94" s="129"/>
      <c r="CF94" s="129"/>
      <c r="CG94" s="129"/>
      <c r="CH94" s="129"/>
      <c r="CI94" s="129"/>
      <c r="CJ94" s="129"/>
      <c r="CK94" s="129"/>
      <c r="CL94" s="129"/>
      <c r="CM94" s="129"/>
      <c r="CN94" s="129"/>
      <c r="CO94" s="129"/>
    </row>
    <row r="95" spans="35:93">
      <c r="AI95" s="1"/>
      <c r="AJ95" s="1"/>
      <c r="AK95" s="1"/>
      <c r="AL95" s="1"/>
      <c r="AM95" s="1"/>
      <c r="AN95" s="1"/>
      <c r="AO95" s="1"/>
      <c r="AP95" s="1"/>
      <c r="AQ95" s="1"/>
      <c r="AR95" s="1"/>
      <c r="AS95" s="1"/>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129"/>
      <c r="CA95" s="129"/>
      <c r="CB95" s="129"/>
      <c r="CC95" s="129"/>
      <c r="CD95" s="129"/>
      <c r="CE95" s="129"/>
      <c r="CF95" s="129"/>
      <c r="CG95" s="129"/>
      <c r="CH95" s="129"/>
      <c r="CI95" s="129"/>
      <c r="CJ95" s="129"/>
      <c r="CK95" s="129"/>
      <c r="CL95" s="129"/>
      <c r="CM95" s="129"/>
      <c r="CN95" s="129"/>
      <c r="CO95" s="129"/>
    </row>
    <row r="96" spans="35:93">
      <c r="AI96" s="1"/>
      <c r="AJ96" s="1"/>
      <c r="AK96" s="1"/>
      <c r="AL96" s="1"/>
      <c r="AM96" s="1"/>
      <c r="AN96" s="1"/>
      <c r="AO96" s="1"/>
      <c r="AP96" s="1"/>
      <c r="AQ96" s="1"/>
      <c r="AR96" s="1"/>
      <c r="AS96" s="1"/>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129"/>
      <c r="CA96" s="129"/>
      <c r="CB96" s="129"/>
      <c r="CC96" s="129"/>
      <c r="CD96" s="129"/>
      <c r="CE96" s="129"/>
      <c r="CF96" s="129"/>
      <c r="CG96" s="129"/>
      <c r="CH96" s="129"/>
      <c r="CI96" s="129"/>
      <c r="CJ96" s="129"/>
      <c r="CK96" s="129"/>
      <c r="CL96" s="129"/>
      <c r="CM96" s="129"/>
      <c r="CN96" s="129"/>
      <c r="CO96" s="129"/>
    </row>
    <row r="97" spans="35:93">
      <c r="AI97" s="1"/>
      <c r="AJ97" s="1"/>
      <c r="AK97" s="1"/>
      <c r="AL97" s="1"/>
      <c r="AM97" s="1"/>
      <c r="AN97" s="1"/>
      <c r="AO97" s="1"/>
      <c r="AP97" s="1"/>
      <c r="AQ97" s="1"/>
      <c r="AR97" s="1"/>
      <c r="AS97" s="1"/>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129"/>
      <c r="CA97" s="129"/>
      <c r="CB97" s="129"/>
      <c r="CC97" s="129"/>
      <c r="CD97" s="129"/>
      <c r="CE97" s="129"/>
      <c r="CF97" s="129"/>
      <c r="CG97" s="129"/>
      <c r="CH97" s="129"/>
      <c r="CI97" s="129"/>
      <c r="CJ97" s="129"/>
      <c r="CK97" s="129"/>
      <c r="CL97" s="129"/>
      <c r="CM97" s="129"/>
      <c r="CN97" s="129"/>
      <c r="CO97" s="129"/>
    </row>
    <row r="98" spans="35:93">
      <c r="AI98" s="1"/>
      <c r="AJ98" s="1"/>
      <c r="AK98" s="1"/>
      <c r="AL98" s="1"/>
      <c r="AM98" s="1"/>
      <c r="AN98" s="1"/>
      <c r="AO98" s="1"/>
      <c r="AP98" s="1"/>
      <c r="AQ98" s="1"/>
      <c r="AR98" s="1"/>
      <c r="AS98" s="1"/>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129"/>
      <c r="CA98" s="129"/>
      <c r="CB98" s="129"/>
      <c r="CC98" s="129"/>
      <c r="CD98" s="129"/>
      <c r="CE98" s="129"/>
      <c r="CF98" s="129"/>
      <c r="CG98" s="129"/>
      <c r="CH98" s="129"/>
      <c r="CI98" s="129"/>
      <c r="CJ98" s="129"/>
      <c r="CK98" s="129"/>
      <c r="CL98" s="129"/>
      <c r="CM98" s="129"/>
      <c r="CN98" s="129"/>
      <c r="CO98" s="129"/>
    </row>
    <row r="99" spans="35:93">
      <c r="AI99" s="1"/>
      <c r="AJ99" s="1"/>
      <c r="AK99" s="1"/>
      <c r="AL99" s="1"/>
      <c r="AM99" s="1"/>
      <c r="AN99" s="1"/>
      <c r="AO99" s="1"/>
      <c r="AP99" s="1"/>
      <c r="AQ99" s="1"/>
      <c r="AR99" s="1"/>
      <c r="AS99" s="1"/>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129"/>
      <c r="CA99" s="129"/>
      <c r="CB99" s="129"/>
      <c r="CC99" s="129"/>
      <c r="CD99" s="129"/>
      <c r="CE99" s="129"/>
      <c r="CF99" s="129"/>
      <c r="CG99" s="129"/>
      <c r="CH99" s="129"/>
      <c r="CI99" s="129"/>
      <c r="CJ99" s="129"/>
      <c r="CK99" s="129"/>
      <c r="CL99" s="129"/>
      <c r="CM99" s="129"/>
      <c r="CN99" s="129"/>
      <c r="CO99" s="129"/>
    </row>
    <row r="100" spans="35:93">
      <c r="AI100" s="1"/>
      <c r="AJ100" s="1"/>
      <c r="AK100" s="1"/>
      <c r="AL100" s="1"/>
      <c r="AM100" s="1"/>
      <c r="AN100" s="1"/>
      <c r="AO100" s="1"/>
      <c r="AP100" s="1"/>
      <c r="AQ100" s="1"/>
      <c r="AR100" s="1"/>
      <c r="AS100" s="1"/>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129"/>
      <c r="CA100" s="129"/>
      <c r="CB100" s="129"/>
      <c r="CC100" s="129"/>
      <c r="CD100" s="129"/>
      <c r="CE100" s="129"/>
      <c r="CF100" s="129"/>
      <c r="CG100" s="129"/>
      <c r="CH100" s="129"/>
      <c r="CI100" s="129"/>
      <c r="CJ100" s="129"/>
      <c r="CK100" s="129"/>
      <c r="CL100" s="129"/>
      <c r="CM100" s="129"/>
      <c r="CN100" s="129"/>
      <c r="CO100" s="129"/>
    </row>
    <row r="101" spans="35:93">
      <c r="AI101" s="1"/>
      <c r="AJ101" s="1"/>
      <c r="AK101" s="1"/>
      <c r="AL101" s="1"/>
      <c r="AM101" s="1"/>
      <c r="AN101" s="1"/>
      <c r="AO101" s="1"/>
      <c r="AP101" s="1"/>
      <c r="AQ101" s="1"/>
      <c r="AR101" s="1"/>
      <c r="AS101" s="1"/>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129"/>
      <c r="CA101" s="129"/>
      <c r="CB101" s="129"/>
      <c r="CC101" s="129"/>
      <c r="CD101" s="129"/>
      <c r="CE101" s="129"/>
      <c r="CF101" s="129"/>
      <c r="CG101" s="129"/>
      <c r="CH101" s="129"/>
      <c r="CI101" s="129"/>
      <c r="CJ101" s="129"/>
      <c r="CK101" s="129"/>
      <c r="CL101" s="129"/>
      <c r="CM101" s="129"/>
      <c r="CN101" s="129"/>
      <c r="CO101" s="129"/>
    </row>
    <row r="102" spans="35:93">
      <c r="AI102" s="1"/>
      <c r="AJ102" s="1"/>
      <c r="AK102" s="1"/>
      <c r="AL102" s="1"/>
      <c r="AM102" s="1"/>
      <c r="AN102" s="1"/>
      <c r="AO102" s="1"/>
      <c r="AP102" s="1"/>
      <c r="AQ102" s="1"/>
      <c r="AR102" s="1"/>
      <c r="AS102" s="1"/>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129"/>
      <c r="CA102" s="129"/>
      <c r="CB102" s="129"/>
      <c r="CC102" s="129"/>
      <c r="CD102" s="129"/>
      <c r="CE102" s="129"/>
      <c r="CF102" s="129"/>
      <c r="CG102" s="129"/>
      <c r="CH102" s="129"/>
      <c r="CI102" s="129"/>
      <c r="CJ102" s="129"/>
      <c r="CK102" s="129"/>
      <c r="CL102" s="129"/>
      <c r="CM102" s="129"/>
      <c r="CN102" s="129"/>
      <c r="CO102" s="129"/>
    </row>
    <row r="103" spans="35:93">
      <c r="AI103" s="1"/>
      <c r="AJ103" s="1"/>
      <c r="AK103" s="1"/>
      <c r="AL103" s="1"/>
      <c r="AM103" s="1"/>
      <c r="AN103" s="1"/>
      <c r="AO103" s="1"/>
      <c r="AP103" s="1"/>
      <c r="AQ103" s="1"/>
      <c r="AR103" s="1"/>
      <c r="AS103" s="1"/>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129"/>
      <c r="CA103" s="129"/>
      <c r="CB103" s="129"/>
      <c r="CC103" s="129"/>
      <c r="CD103" s="129"/>
      <c r="CE103" s="129"/>
      <c r="CF103" s="129"/>
      <c r="CG103" s="129"/>
      <c r="CH103" s="129"/>
      <c r="CI103" s="129"/>
      <c r="CJ103" s="129"/>
      <c r="CK103" s="129"/>
      <c r="CL103" s="129"/>
      <c r="CM103" s="129"/>
      <c r="CN103" s="129"/>
      <c r="CO103" s="129"/>
    </row>
    <row r="104" spans="35:93">
      <c r="AI104" s="1"/>
      <c r="AJ104" s="1"/>
      <c r="AK104" s="1"/>
      <c r="AL104" s="1"/>
      <c r="AM104" s="1"/>
      <c r="AN104" s="1"/>
      <c r="AO104" s="1"/>
      <c r="AP104" s="1"/>
      <c r="AQ104" s="1"/>
      <c r="AR104" s="1"/>
      <c r="AS104" s="1"/>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129"/>
      <c r="CA104" s="129"/>
      <c r="CB104" s="129"/>
      <c r="CC104" s="129"/>
      <c r="CD104" s="129"/>
      <c r="CE104" s="129"/>
      <c r="CF104" s="129"/>
      <c r="CG104" s="129"/>
      <c r="CH104" s="129"/>
      <c r="CI104" s="129"/>
      <c r="CJ104" s="129"/>
      <c r="CK104" s="129"/>
      <c r="CL104" s="129"/>
      <c r="CM104" s="129"/>
      <c r="CN104" s="129"/>
      <c r="CO104" s="129"/>
    </row>
    <row r="105" spans="35:93">
      <c r="AI105" s="1"/>
      <c r="AJ105" s="1"/>
      <c r="AK105" s="1"/>
      <c r="AL105" s="1"/>
      <c r="AM105" s="1"/>
      <c r="AN105" s="1"/>
      <c r="AO105" s="1"/>
      <c r="AP105" s="1"/>
      <c r="AQ105" s="1"/>
      <c r="AR105" s="1"/>
      <c r="AS105" s="1"/>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129"/>
      <c r="CA105" s="129"/>
      <c r="CB105" s="129"/>
      <c r="CC105" s="129"/>
      <c r="CD105" s="129"/>
      <c r="CE105" s="129"/>
      <c r="CF105" s="129"/>
      <c r="CG105" s="129"/>
      <c r="CH105" s="129"/>
      <c r="CI105" s="129"/>
      <c r="CJ105" s="129"/>
      <c r="CK105" s="129"/>
      <c r="CL105" s="129"/>
      <c r="CM105" s="129"/>
      <c r="CN105" s="129"/>
      <c r="CO105" s="129"/>
    </row>
    <row r="106" spans="35:93">
      <c r="AI106" s="1"/>
      <c r="AJ106" s="1"/>
      <c r="AK106" s="1"/>
      <c r="AL106" s="1"/>
      <c r="AM106" s="1"/>
      <c r="AN106" s="1"/>
      <c r="AO106" s="1"/>
      <c r="AP106" s="1"/>
      <c r="AQ106" s="1"/>
      <c r="AR106" s="1"/>
      <c r="AS106" s="1"/>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129"/>
      <c r="CA106" s="129"/>
      <c r="CB106" s="129"/>
      <c r="CC106" s="129"/>
      <c r="CD106" s="129"/>
      <c r="CE106" s="129"/>
      <c r="CF106" s="129"/>
      <c r="CG106" s="129"/>
      <c r="CH106" s="129"/>
      <c r="CI106" s="129"/>
      <c r="CJ106" s="129"/>
      <c r="CK106" s="129"/>
      <c r="CL106" s="129"/>
      <c r="CM106" s="129"/>
      <c r="CN106" s="129"/>
      <c r="CO106" s="129"/>
    </row>
    <row r="107" spans="35:93">
      <c r="AI107" s="129"/>
      <c r="AJ107" s="129"/>
      <c r="AK107" s="129"/>
      <c r="AL107" s="129"/>
      <c r="AM107" s="129"/>
      <c r="AN107" s="129"/>
      <c r="AO107" s="129"/>
      <c r="AP107" s="129"/>
      <c r="AQ107" s="129"/>
      <c r="AR107" s="129"/>
      <c r="AS107" s="129"/>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129"/>
      <c r="CA107" s="129"/>
      <c r="CB107" s="129"/>
      <c r="CC107" s="129"/>
      <c r="CD107" s="129"/>
      <c r="CE107" s="129"/>
      <c r="CF107" s="129"/>
      <c r="CG107" s="129"/>
      <c r="CH107" s="129"/>
      <c r="CI107" s="129"/>
      <c r="CJ107" s="129"/>
      <c r="CK107" s="129"/>
      <c r="CL107" s="129"/>
      <c r="CM107" s="129"/>
      <c r="CN107" s="129"/>
      <c r="CO107" s="129"/>
    </row>
    <row r="108" spans="35:93">
      <c r="AI108" s="129"/>
      <c r="AJ108" s="129"/>
      <c r="AK108" s="129"/>
      <c r="AL108" s="129"/>
      <c r="AM108" s="129"/>
      <c r="AN108" s="129"/>
      <c r="AO108" s="129"/>
      <c r="AP108" s="129"/>
      <c r="AQ108" s="129"/>
      <c r="AR108" s="129"/>
      <c r="AS108" s="129"/>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129"/>
      <c r="CA108" s="129"/>
      <c r="CB108" s="129"/>
      <c r="CC108" s="129"/>
      <c r="CD108" s="129"/>
      <c r="CE108" s="129"/>
      <c r="CF108" s="129"/>
      <c r="CG108" s="129"/>
      <c r="CH108" s="129"/>
      <c r="CI108" s="129"/>
      <c r="CJ108" s="129"/>
      <c r="CK108" s="129"/>
      <c r="CL108" s="129"/>
      <c r="CM108" s="129"/>
      <c r="CN108" s="129"/>
      <c r="CO108" s="129"/>
    </row>
    <row r="109" spans="35:93">
      <c r="AI109" s="129"/>
      <c r="AJ109" s="129"/>
      <c r="AK109" s="129"/>
      <c r="AL109" s="129"/>
      <c r="AM109" s="129"/>
      <c r="AN109" s="129"/>
      <c r="AO109" s="129"/>
      <c r="AP109" s="129"/>
      <c r="AQ109" s="129"/>
      <c r="AR109" s="129"/>
      <c r="AS109" s="129"/>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129"/>
      <c r="CA109" s="129"/>
      <c r="CB109" s="129"/>
      <c r="CC109" s="129"/>
      <c r="CD109" s="129"/>
      <c r="CE109" s="129"/>
      <c r="CF109" s="129"/>
      <c r="CG109" s="129"/>
      <c r="CH109" s="129"/>
      <c r="CI109" s="129"/>
      <c r="CJ109" s="129"/>
      <c r="CK109" s="129"/>
      <c r="CL109" s="129"/>
      <c r="CM109" s="129"/>
      <c r="CN109" s="129"/>
      <c r="CO109" s="129"/>
    </row>
    <row r="110" spans="35:93">
      <c r="AI110" s="129"/>
      <c r="AJ110" s="129"/>
      <c r="AK110" s="129"/>
      <c r="AL110" s="129"/>
      <c r="AM110" s="129"/>
      <c r="AN110" s="129"/>
      <c r="AO110" s="129"/>
      <c r="AP110" s="129"/>
      <c r="AQ110" s="129"/>
      <c r="AR110" s="129"/>
      <c r="AS110" s="129"/>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129"/>
      <c r="CA110" s="129"/>
      <c r="CB110" s="129"/>
      <c r="CC110" s="129"/>
      <c r="CD110" s="129"/>
      <c r="CE110" s="129"/>
      <c r="CF110" s="129"/>
      <c r="CG110" s="129"/>
      <c r="CH110" s="129"/>
      <c r="CI110" s="129"/>
      <c r="CJ110" s="129"/>
      <c r="CK110" s="129"/>
      <c r="CL110" s="129"/>
      <c r="CM110" s="129"/>
      <c r="CN110" s="129"/>
      <c r="CO110" s="129"/>
    </row>
    <row r="111" spans="35:93">
      <c r="AI111" s="129"/>
      <c r="AJ111" s="129"/>
      <c r="AK111" s="129"/>
      <c r="AL111" s="129"/>
      <c r="AM111" s="129"/>
      <c r="AN111" s="129"/>
      <c r="AO111" s="129"/>
      <c r="AP111" s="129"/>
      <c r="AQ111" s="129"/>
      <c r="AR111" s="129"/>
      <c r="AS111" s="129"/>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129"/>
      <c r="CA111" s="129"/>
      <c r="CB111" s="129"/>
      <c r="CC111" s="129"/>
      <c r="CD111" s="129"/>
      <c r="CE111" s="129"/>
      <c r="CF111" s="129"/>
      <c r="CG111" s="129"/>
      <c r="CH111" s="129"/>
      <c r="CI111" s="129"/>
      <c r="CJ111" s="129"/>
      <c r="CK111" s="129"/>
      <c r="CL111" s="129"/>
      <c r="CM111" s="129"/>
      <c r="CN111" s="129"/>
      <c r="CO111" s="129"/>
    </row>
    <row r="112" spans="35:93">
      <c r="AI112" s="129"/>
      <c r="AJ112" s="129"/>
      <c r="AK112" s="129"/>
      <c r="AL112" s="129"/>
      <c r="AM112" s="129"/>
      <c r="AN112" s="129"/>
      <c r="AO112" s="129"/>
      <c r="AP112" s="129"/>
      <c r="AQ112" s="129"/>
      <c r="AR112" s="129"/>
      <c r="AS112" s="129"/>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129"/>
      <c r="CA112" s="129"/>
      <c r="CB112" s="129"/>
      <c r="CC112" s="129"/>
      <c r="CD112" s="129"/>
      <c r="CE112" s="129"/>
      <c r="CF112" s="129"/>
      <c r="CG112" s="129"/>
      <c r="CH112" s="129"/>
      <c r="CI112" s="129"/>
      <c r="CJ112" s="129"/>
      <c r="CK112" s="129"/>
      <c r="CL112" s="129"/>
      <c r="CM112" s="129"/>
      <c r="CN112" s="129"/>
      <c r="CO112" s="129"/>
    </row>
    <row r="113" spans="35:93">
      <c r="AI113" s="129"/>
      <c r="AJ113" s="129"/>
      <c r="AK113" s="129"/>
      <c r="AL113" s="129"/>
      <c r="AM113" s="129"/>
      <c r="AN113" s="129"/>
      <c r="AO113" s="129"/>
      <c r="AP113" s="129"/>
      <c r="AQ113" s="129"/>
      <c r="AR113" s="129"/>
      <c r="AS113" s="129"/>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129"/>
      <c r="CA113" s="129"/>
      <c r="CB113" s="129"/>
      <c r="CC113" s="129"/>
      <c r="CD113" s="129"/>
      <c r="CE113" s="129"/>
      <c r="CF113" s="129"/>
      <c r="CG113" s="129"/>
      <c r="CH113" s="129"/>
      <c r="CI113" s="129"/>
      <c r="CJ113" s="129"/>
      <c r="CK113" s="129"/>
      <c r="CL113" s="129"/>
      <c r="CM113" s="129"/>
      <c r="CN113" s="129"/>
      <c r="CO113" s="129"/>
    </row>
    <row r="114" spans="35:93">
      <c r="AI114" s="129"/>
      <c r="AJ114" s="129"/>
      <c r="AK114" s="129"/>
      <c r="AL114" s="129"/>
      <c r="AM114" s="129"/>
      <c r="AN114" s="129"/>
      <c r="AO114" s="129"/>
      <c r="AP114" s="129"/>
      <c r="AQ114" s="129"/>
      <c r="AR114" s="129"/>
      <c r="AS114" s="129"/>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129"/>
      <c r="CA114" s="129"/>
      <c r="CB114" s="129"/>
      <c r="CC114" s="129"/>
      <c r="CD114" s="129"/>
      <c r="CE114" s="129"/>
      <c r="CF114" s="129"/>
      <c r="CG114" s="129"/>
      <c r="CH114" s="129"/>
      <c r="CI114" s="129"/>
      <c r="CJ114" s="129"/>
      <c r="CK114" s="129"/>
      <c r="CL114" s="129"/>
      <c r="CM114" s="129"/>
      <c r="CN114" s="129"/>
      <c r="CO114" s="129"/>
    </row>
    <row r="115" spans="35:93">
      <c r="AI115" s="129"/>
      <c r="AJ115" s="129"/>
      <c r="AK115" s="129"/>
      <c r="AL115" s="129"/>
      <c r="AM115" s="129"/>
      <c r="AN115" s="129"/>
      <c r="AO115" s="129"/>
      <c r="AP115" s="129"/>
      <c r="AQ115" s="129"/>
      <c r="AR115" s="129"/>
      <c r="AS115" s="129"/>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129"/>
      <c r="CA115" s="129"/>
      <c r="CB115" s="129"/>
      <c r="CC115" s="129"/>
      <c r="CD115" s="129"/>
      <c r="CE115" s="129"/>
      <c r="CF115" s="129"/>
      <c r="CG115" s="129"/>
      <c r="CH115" s="129"/>
      <c r="CI115" s="129"/>
      <c r="CJ115" s="129"/>
      <c r="CK115" s="129"/>
      <c r="CL115" s="129"/>
      <c r="CM115" s="129"/>
      <c r="CN115" s="129"/>
      <c r="CO115" s="129"/>
    </row>
    <row r="116" spans="35:93">
      <c r="AI116" s="129"/>
      <c r="AJ116" s="129"/>
      <c r="AK116" s="129"/>
      <c r="AL116" s="129"/>
      <c r="AM116" s="129"/>
      <c r="AN116" s="129"/>
      <c r="AO116" s="129"/>
      <c r="AP116" s="129"/>
      <c r="AQ116" s="129"/>
      <c r="AR116" s="129"/>
      <c r="AS116" s="129"/>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129"/>
      <c r="CA116" s="129"/>
      <c r="CB116" s="129"/>
      <c r="CC116" s="129"/>
      <c r="CD116" s="129"/>
      <c r="CE116" s="129"/>
      <c r="CF116" s="129"/>
      <c r="CG116" s="129"/>
      <c r="CH116" s="129"/>
      <c r="CI116" s="129"/>
      <c r="CJ116" s="129"/>
      <c r="CK116" s="129"/>
      <c r="CL116" s="129"/>
      <c r="CM116" s="129"/>
      <c r="CN116" s="129"/>
      <c r="CO116" s="129"/>
    </row>
    <row r="117" spans="35:93">
      <c r="AI117" s="129"/>
      <c r="AJ117" s="129"/>
      <c r="AK117" s="129"/>
      <c r="AL117" s="129"/>
      <c r="AM117" s="129"/>
      <c r="AN117" s="129"/>
      <c r="AO117" s="129"/>
      <c r="AP117" s="129"/>
      <c r="AQ117" s="129"/>
      <c r="AR117" s="129"/>
      <c r="AS117" s="129"/>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129"/>
      <c r="CA117" s="129"/>
      <c r="CB117" s="129"/>
      <c r="CC117" s="129"/>
      <c r="CD117" s="129"/>
      <c r="CE117" s="129"/>
      <c r="CF117" s="129"/>
      <c r="CG117" s="129"/>
      <c r="CH117" s="129"/>
      <c r="CI117" s="129"/>
      <c r="CJ117" s="129"/>
      <c r="CK117" s="129"/>
      <c r="CL117" s="129"/>
      <c r="CM117" s="129"/>
      <c r="CN117" s="129"/>
      <c r="CO117" s="129"/>
    </row>
    <row r="118" spans="35:93">
      <c r="AI118" s="129"/>
      <c r="AJ118" s="129"/>
      <c r="AK118" s="129"/>
      <c r="AL118" s="129"/>
      <c r="AM118" s="129"/>
      <c r="AN118" s="129"/>
      <c r="AO118" s="129"/>
      <c r="AP118" s="129"/>
      <c r="AQ118" s="129"/>
      <c r="AR118" s="129"/>
      <c r="AS118" s="129"/>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129"/>
      <c r="CA118" s="129"/>
      <c r="CB118" s="129"/>
      <c r="CC118" s="129"/>
      <c r="CD118" s="129"/>
      <c r="CE118" s="129"/>
      <c r="CF118" s="129"/>
      <c r="CG118" s="129"/>
      <c r="CH118" s="129"/>
      <c r="CI118" s="129"/>
      <c r="CJ118" s="129"/>
      <c r="CK118" s="129"/>
      <c r="CL118" s="129"/>
      <c r="CM118" s="129"/>
      <c r="CN118" s="129"/>
      <c r="CO118" s="129"/>
    </row>
    <row r="119" spans="35:93">
      <c r="AI119" s="129"/>
      <c r="AJ119" s="129"/>
      <c r="AK119" s="129"/>
      <c r="AL119" s="129"/>
      <c r="AM119" s="129"/>
      <c r="AN119" s="129"/>
      <c r="AO119" s="129"/>
      <c r="AP119" s="129"/>
      <c r="AQ119" s="129"/>
      <c r="AR119" s="129"/>
      <c r="AS119" s="129"/>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129"/>
      <c r="CA119" s="129"/>
      <c r="CB119" s="129"/>
      <c r="CC119" s="129"/>
      <c r="CD119" s="129"/>
      <c r="CE119" s="129"/>
      <c r="CF119" s="129"/>
      <c r="CG119" s="129"/>
      <c r="CH119" s="129"/>
      <c r="CI119" s="129"/>
      <c r="CJ119" s="129"/>
      <c r="CK119" s="129"/>
      <c r="CL119" s="129"/>
      <c r="CM119" s="129"/>
      <c r="CN119" s="129"/>
      <c r="CO119" s="129"/>
    </row>
    <row r="120" spans="35:93">
      <c r="AI120" s="129"/>
      <c r="AJ120" s="129"/>
      <c r="AK120" s="129"/>
      <c r="AL120" s="129"/>
      <c r="AM120" s="129"/>
      <c r="AN120" s="129"/>
      <c r="AO120" s="129"/>
      <c r="AP120" s="129"/>
      <c r="AQ120" s="129"/>
      <c r="AR120" s="129"/>
      <c r="AS120" s="129"/>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129"/>
      <c r="CA120" s="129"/>
      <c r="CB120" s="129"/>
      <c r="CC120" s="129"/>
      <c r="CD120" s="129"/>
      <c r="CE120" s="129"/>
      <c r="CF120" s="129"/>
      <c r="CG120" s="129"/>
      <c r="CH120" s="129"/>
      <c r="CI120" s="129"/>
      <c r="CJ120" s="129"/>
      <c r="CK120" s="129"/>
      <c r="CL120" s="129"/>
      <c r="CM120" s="129"/>
      <c r="CN120" s="129"/>
      <c r="CO120" s="129"/>
    </row>
    <row r="121" spans="35:93">
      <c r="AI121" s="129"/>
      <c r="AJ121" s="129"/>
      <c r="AK121" s="129"/>
      <c r="AL121" s="129"/>
      <c r="AM121" s="129"/>
      <c r="AN121" s="129"/>
      <c r="AO121" s="129"/>
      <c r="AP121" s="129"/>
      <c r="AQ121" s="129"/>
      <c r="AR121" s="129"/>
      <c r="AS121" s="129"/>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129"/>
      <c r="CA121" s="129"/>
      <c r="CB121" s="129"/>
      <c r="CC121" s="129"/>
      <c r="CD121" s="129"/>
      <c r="CE121" s="129"/>
      <c r="CF121" s="129"/>
      <c r="CG121" s="129"/>
      <c r="CH121" s="129"/>
      <c r="CI121" s="129"/>
      <c r="CJ121" s="129"/>
      <c r="CK121" s="129"/>
      <c r="CL121" s="129"/>
      <c r="CM121" s="129"/>
      <c r="CN121" s="129"/>
      <c r="CO121" s="129"/>
    </row>
    <row r="122" spans="35:93">
      <c r="AI122" s="129"/>
      <c r="AJ122" s="129"/>
      <c r="AK122" s="129"/>
      <c r="AL122" s="129"/>
      <c r="AM122" s="129"/>
      <c r="AN122" s="129"/>
      <c r="AO122" s="129"/>
      <c r="AP122" s="129"/>
      <c r="AQ122" s="129"/>
      <c r="AR122" s="129"/>
      <c r="AS122" s="129"/>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129"/>
      <c r="CA122" s="129"/>
      <c r="CB122" s="129"/>
      <c r="CC122" s="129"/>
      <c r="CD122" s="129"/>
      <c r="CE122" s="129"/>
      <c r="CF122" s="129"/>
      <c r="CG122" s="129"/>
      <c r="CH122" s="129"/>
      <c r="CI122" s="129"/>
      <c r="CJ122" s="129"/>
      <c r="CK122" s="129"/>
      <c r="CL122" s="129"/>
      <c r="CM122" s="129"/>
      <c r="CN122" s="129"/>
      <c r="CO122" s="129"/>
    </row>
    <row r="123" spans="35:93">
      <c r="AI123" s="129"/>
      <c r="AJ123" s="129"/>
      <c r="AK123" s="129"/>
      <c r="AL123" s="129"/>
      <c r="AM123" s="129"/>
      <c r="AN123" s="129"/>
      <c r="AO123" s="129"/>
      <c r="AP123" s="129"/>
      <c r="AQ123" s="129"/>
      <c r="AR123" s="129"/>
      <c r="AS123" s="129"/>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129"/>
      <c r="CA123" s="129"/>
      <c r="CB123" s="129"/>
      <c r="CC123" s="129"/>
      <c r="CD123" s="129"/>
      <c r="CE123" s="129"/>
      <c r="CF123" s="129"/>
      <c r="CG123" s="129"/>
      <c r="CH123" s="129"/>
      <c r="CI123" s="129"/>
      <c r="CJ123" s="129"/>
      <c r="CK123" s="129"/>
      <c r="CL123" s="129"/>
      <c r="CM123" s="129"/>
      <c r="CN123" s="129"/>
      <c r="CO123" s="129"/>
    </row>
    <row r="124" spans="35:93">
      <c r="AI124" s="129"/>
      <c r="AJ124" s="129"/>
      <c r="AK124" s="129"/>
      <c r="AL124" s="129"/>
      <c r="AM124" s="129"/>
      <c r="AN124" s="129"/>
      <c r="AO124" s="129"/>
      <c r="AP124" s="129"/>
      <c r="AQ124" s="129"/>
      <c r="AR124" s="129"/>
      <c r="AS124" s="129"/>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129"/>
      <c r="CA124" s="129"/>
      <c r="CB124" s="129"/>
      <c r="CC124" s="129"/>
      <c r="CD124" s="129"/>
      <c r="CE124" s="129"/>
      <c r="CF124" s="129"/>
      <c r="CG124" s="129"/>
      <c r="CH124" s="129"/>
      <c r="CI124" s="129"/>
      <c r="CJ124" s="129"/>
      <c r="CK124" s="129"/>
      <c r="CL124" s="129"/>
      <c r="CM124" s="129"/>
      <c r="CN124" s="129"/>
      <c r="CO124" s="129"/>
    </row>
    <row r="125" spans="35:93">
      <c r="AI125" s="129"/>
      <c r="AJ125" s="129"/>
      <c r="AK125" s="129"/>
      <c r="AL125" s="129"/>
      <c r="AM125" s="129"/>
      <c r="AN125" s="129"/>
      <c r="AO125" s="129"/>
      <c r="AP125" s="129"/>
      <c r="AQ125" s="129"/>
      <c r="AR125" s="129"/>
      <c r="AS125" s="129"/>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129"/>
      <c r="CA125" s="129"/>
      <c r="CB125" s="129"/>
      <c r="CC125" s="129"/>
      <c r="CD125" s="129"/>
      <c r="CE125" s="129"/>
      <c r="CF125" s="129"/>
      <c r="CG125" s="129"/>
      <c r="CH125" s="129"/>
      <c r="CI125" s="129"/>
      <c r="CJ125" s="129"/>
      <c r="CK125" s="129"/>
      <c r="CL125" s="129"/>
      <c r="CM125" s="129"/>
      <c r="CN125" s="129"/>
      <c r="CO125" s="129"/>
    </row>
    <row r="126" spans="35:93">
      <c r="AI126" s="129"/>
      <c r="AJ126" s="129"/>
      <c r="AK126" s="129"/>
      <c r="AL126" s="129"/>
      <c r="AM126" s="129"/>
      <c r="AN126" s="129"/>
      <c r="AO126" s="129"/>
      <c r="AP126" s="129"/>
      <c r="AQ126" s="129"/>
      <c r="AR126" s="129"/>
      <c r="AS126" s="129"/>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129"/>
      <c r="CA126" s="129"/>
      <c r="CB126" s="129"/>
      <c r="CC126" s="129"/>
      <c r="CD126" s="129"/>
      <c r="CE126" s="129"/>
      <c r="CF126" s="129"/>
      <c r="CG126" s="129"/>
      <c r="CH126" s="129"/>
      <c r="CI126" s="129"/>
      <c r="CJ126" s="129"/>
      <c r="CK126" s="129"/>
      <c r="CL126" s="129"/>
      <c r="CM126" s="129"/>
      <c r="CN126" s="129"/>
      <c r="CO126" s="129"/>
    </row>
    <row r="127" spans="35:93">
      <c r="AI127" s="129"/>
      <c r="AJ127" s="129"/>
      <c r="AK127" s="129"/>
      <c r="AL127" s="129"/>
      <c r="AM127" s="129"/>
      <c r="AN127" s="129"/>
      <c r="AO127" s="129"/>
      <c r="AP127" s="129"/>
      <c r="AQ127" s="129"/>
      <c r="AR127" s="129"/>
      <c r="AS127" s="129"/>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129"/>
      <c r="CA127" s="129"/>
      <c r="CB127" s="129"/>
      <c r="CC127" s="129"/>
      <c r="CD127" s="129"/>
      <c r="CE127" s="129"/>
      <c r="CF127" s="129"/>
      <c r="CG127" s="129"/>
      <c r="CH127" s="129"/>
      <c r="CI127" s="129"/>
      <c r="CJ127" s="129"/>
      <c r="CK127" s="129"/>
      <c r="CL127" s="129"/>
      <c r="CM127" s="129"/>
      <c r="CN127" s="129"/>
      <c r="CO127" s="129"/>
    </row>
    <row r="128" spans="35:93">
      <c r="AI128" s="129"/>
      <c r="AJ128" s="129"/>
      <c r="AK128" s="129"/>
      <c r="AL128" s="129"/>
      <c r="AM128" s="129"/>
      <c r="AN128" s="129"/>
      <c r="AO128" s="129"/>
      <c r="AP128" s="129"/>
      <c r="AQ128" s="129"/>
      <c r="AR128" s="129"/>
      <c r="AS128" s="129"/>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129"/>
      <c r="CA128" s="129"/>
      <c r="CB128" s="129"/>
      <c r="CC128" s="129"/>
      <c r="CD128" s="129"/>
      <c r="CE128" s="129"/>
      <c r="CF128" s="129"/>
      <c r="CG128" s="129"/>
      <c r="CH128" s="129"/>
      <c r="CI128" s="129"/>
      <c r="CJ128" s="129"/>
      <c r="CK128" s="129"/>
      <c r="CL128" s="129"/>
      <c r="CM128" s="129"/>
      <c r="CN128" s="129"/>
      <c r="CO128" s="129"/>
    </row>
    <row r="129" spans="35:93">
      <c r="AI129" s="129"/>
      <c r="AJ129" s="129"/>
      <c r="AK129" s="129"/>
      <c r="AL129" s="129"/>
      <c r="AM129" s="129"/>
      <c r="AN129" s="129"/>
      <c r="AO129" s="129"/>
      <c r="AP129" s="129"/>
      <c r="AQ129" s="129"/>
      <c r="AR129" s="129"/>
      <c r="AS129" s="129"/>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129"/>
      <c r="CA129" s="129"/>
      <c r="CB129" s="129"/>
      <c r="CC129" s="129"/>
      <c r="CD129" s="129"/>
      <c r="CE129" s="129"/>
      <c r="CF129" s="129"/>
      <c r="CG129" s="129"/>
      <c r="CH129" s="129"/>
      <c r="CI129" s="129"/>
      <c r="CJ129" s="129"/>
      <c r="CK129" s="129"/>
      <c r="CL129" s="129"/>
      <c r="CM129" s="129"/>
      <c r="CN129" s="129"/>
      <c r="CO129" s="129"/>
    </row>
    <row r="130" spans="35:93">
      <c r="AI130" s="129"/>
      <c r="AJ130" s="129"/>
      <c r="AK130" s="129"/>
      <c r="AL130" s="129"/>
      <c r="AM130" s="129"/>
      <c r="AN130" s="129"/>
      <c r="AO130" s="129"/>
      <c r="AP130" s="129"/>
      <c r="AQ130" s="129"/>
      <c r="AR130" s="129"/>
      <c r="AS130" s="129"/>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129"/>
      <c r="CA130" s="129"/>
      <c r="CB130" s="129"/>
      <c r="CC130" s="129"/>
      <c r="CD130" s="129"/>
      <c r="CE130" s="129"/>
      <c r="CF130" s="129"/>
      <c r="CG130" s="129"/>
      <c r="CH130" s="129"/>
      <c r="CI130" s="129"/>
      <c r="CJ130" s="129"/>
      <c r="CK130" s="129"/>
      <c r="CL130" s="129"/>
      <c r="CM130" s="129"/>
      <c r="CN130" s="129"/>
      <c r="CO130" s="129"/>
    </row>
    <row r="131" spans="35:93">
      <c r="AI131" s="129"/>
      <c r="AJ131" s="129"/>
      <c r="AK131" s="129"/>
      <c r="AL131" s="129"/>
      <c r="AM131" s="129"/>
      <c r="AN131" s="129"/>
      <c r="AO131" s="129"/>
      <c r="AP131" s="129"/>
      <c r="AQ131" s="129"/>
      <c r="AR131" s="129"/>
      <c r="AS131" s="129"/>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129"/>
      <c r="CA131" s="129"/>
      <c r="CB131" s="129"/>
      <c r="CC131" s="129"/>
      <c r="CD131" s="129"/>
      <c r="CE131" s="129"/>
      <c r="CF131" s="129"/>
      <c r="CG131" s="129"/>
      <c r="CH131" s="129"/>
      <c r="CI131" s="129"/>
      <c r="CJ131" s="129"/>
      <c r="CK131" s="129"/>
      <c r="CL131" s="129"/>
      <c r="CM131" s="129"/>
      <c r="CN131" s="129"/>
      <c r="CO131" s="129"/>
    </row>
    <row r="132" spans="35:93">
      <c r="AI132" s="129"/>
      <c r="AJ132" s="129"/>
      <c r="AK132" s="129"/>
      <c r="AL132" s="129"/>
      <c r="AM132" s="129"/>
      <c r="AN132" s="129"/>
      <c r="AO132" s="129"/>
      <c r="AP132" s="129"/>
      <c r="AQ132" s="129"/>
      <c r="AR132" s="129"/>
      <c r="AS132" s="129"/>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129"/>
      <c r="CA132" s="129"/>
      <c r="CB132" s="129"/>
      <c r="CC132" s="129"/>
      <c r="CD132" s="129"/>
      <c r="CE132" s="129"/>
      <c r="CF132" s="129"/>
      <c r="CG132" s="129"/>
      <c r="CH132" s="129"/>
      <c r="CI132" s="129"/>
      <c r="CJ132" s="129"/>
      <c r="CK132" s="129"/>
      <c r="CL132" s="129"/>
      <c r="CM132" s="129"/>
      <c r="CN132" s="129"/>
      <c r="CO132" s="129"/>
    </row>
    <row r="133" spans="35:93">
      <c r="AI133" s="129"/>
      <c r="AJ133" s="129"/>
      <c r="AK133" s="129"/>
      <c r="AL133" s="129"/>
      <c r="AM133" s="129"/>
      <c r="AN133" s="129"/>
      <c r="AO133" s="129"/>
      <c r="AP133" s="129"/>
      <c r="AQ133" s="129"/>
      <c r="AR133" s="129"/>
      <c r="AS133" s="129"/>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129"/>
      <c r="CA133" s="129"/>
      <c r="CB133" s="129"/>
      <c r="CC133" s="129"/>
      <c r="CD133" s="129"/>
      <c r="CE133" s="129"/>
      <c r="CF133" s="129"/>
      <c r="CG133" s="129"/>
      <c r="CH133" s="129"/>
      <c r="CI133" s="129"/>
      <c r="CJ133" s="129"/>
      <c r="CK133" s="129"/>
      <c r="CL133" s="129"/>
      <c r="CM133" s="129"/>
      <c r="CN133" s="129"/>
      <c r="CO133" s="129"/>
    </row>
    <row r="134" spans="35:93">
      <c r="AI134" s="129"/>
      <c r="AJ134" s="129"/>
      <c r="AK134" s="129"/>
      <c r="AL134" s="129"/>
      <c r="AM134" s="129"/>
      <c r="AN134" s="129"/>
      <c r="AO134" s="129"/>
      <c r="AP134" s="129"/>
      <c r="AQ134" s="129"/>
      <c r="AR134" s="129"/>
      <c r="AS134" s="129"/>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129"/>
      <c r="CA134" s="129"/>
      <c r="CB134" s="129"/>
      <c r="CC134" s="129"/>
      <c r="CD134" s="129"/>
      <c r="CE134" s="129"/>
      <c r="CF134" s="129"/>
      <c r="CG134" s="129"/>
      <c r="CH134" s="129"/>
      <c r="CI134" s="129"/>
      <c r="CJ134" s="129"/>
      <c r="CK134" s="129"/>
      <c r="CL134" s="129"/>
      <c r="CM134" s="129"/>
      <c r="CN134" s="129"/>
      <c r="CO134" s="129"/>
    </row>
    <row r="135" spans="35:93">
      <c r="AI135" s="129"/>
      <c r="AJ135" s="129"/>
      <c r="AK135" s="129"/>
      <c r="AL135" s="129"/>
      <c r="AM135" s="129"/>
      <c r="AN135" s="129"/>
      <c r="AO135" s="129"/>
      <c r="AP135" s="129"/>
      <c r="AQ135" s="129"/>
      <c r="AR135" s="129"/>
      <c r="AS135" s="129"/>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129"/>
      <c r="CA135" s="129"/>
      <c r="CB135" s="129"/>
      <c r="CC135" s="129"/>
      <c r="CD135" s="129"/>
      <c r="CE135" s="129"/>
      <c r="CF135" s="129"/>
      <c r="CG135" s="129"/>
      <c r="CH135" s="129"/>
      <c r="CI135" s="129"/>
      <c r="CJ135" s="129"/>
      <c r="CK135" s="129"/>
      <c r="CL135" s="129"/>
      <c r="CM135" s="129"/>
      <c r="CN135" s="129"/>
      <c r="CO135" s="129"/>
    </row>
    <row r="136" spans="35:93">
      <c r="AI136" s="129"/>
      <c r="AJ136" s="129"/>
      <c r="AK136" s="129"/>
      <c r="AL136" s="129"/>
      <c r="AM136" s="129"/>
      <c r="AN136" s="129"/>
      <c r="AO136" s="129"/>
      <c r="AP136" s="129"/>
      <c r="AQ136" s="129"/>
      <c r="AR136" s="129"/>
      <c r="AS136" s="129"/>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129"/>
      <c r="CA136" s="129"/>
      <c r="CB136" s="129"/>
      <c r="CC136" s="129"/>
      <c r="CD136" s="129"/>
      <c r="CE136" s="129"/>
      <c r="CF136" s="129"/>
      <c r="CG136" s="129"/>
      <c r="CH136" s="129"/>
      <c r="CI136" s="129"/>
      <c r="CJ136" s="129"/>
      <c r="CK136" s="129"/>
      <c r="CL136" s="129"/>
      <c r="CM136" s="129"/>
      <c r="CN136" s="129"/>
      <c r="CO136" s="129"/>
    </row>
    <row r="137" spans="35:93">
      <c r="AI137" s="129"/>
      <c r="AJ137" s="129"/>
      <c r="AK137" s="129"/>
      <c r="AL137" s="129"/>
      <c r="AM137" s="129"/>
      <c r="AN137" s="129"/>
      <c r="AO137" s="129"/>
      <c r="AP137" s="129"/>
      <c r="AQ137" s="129"/>
      <c r="AR137" s="129"/>
      <c r="AS137" s="129"/>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129"/>
      <c r="CA137" s="129"/>
      <c r="CB137" s="129"/>
      <c r="CC137" s="129"/>
      <c r="CD137" s="129"/>
      <c r="CE137" s="129"/>
      <c r="CF137" s="129"/>
      <c r="CG137" s="129"/>
      <c r="CH137" s="129"/>
      <c r="CI137" s="129"/>
      <c r="CJ137" s="129"/>
      <c r="CK137" s="129"/>
      <c r="CL137" s="129"/>
      <c r="CM137" s="129"/>
      <c r="CN137" s="129"/>
      <c r="CO137" s="129"/>
    </row>
    <row r="138" spans="35:93">
      <c r="AI138" s="129"/>
      <c r="AJ138" s="129"/>
      <c r="AK138" s="129"/>
      <c r="AL138" s="129"/>
      <c r="AM138" s="129"/>
      <c r="AN138" s="129"/>
      <c r="AO138" s="129"/>
      <c r="AP138" s="129"/>
      <c r="AQ138" s="129"/>
      <c r="AR138" s="129"/>
      <c r="AS138" s="129"/>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129"/>
      <c r="CA138" s="129"/>
      <c r="CB138" s="129"/>
      <c r="CC138" s="129"/>
      <c r="CD138" s="129"/>
      <c r="CE138" s="129"/>
      <c r="CF138" s="129"/>
      <c r="CG138" s="129"/>
      <c r="CH138" s="129"/>
      <c r="CI138" s="129"/>
      <c r="CJ138" s="129"/>
      <c r="CK138" s="129"/>
      <c r="CL138" s="129"/>
      <c r="CM138" s="129"/>
      <c r="CN138" s="129"/>
      <c r="CO138" s="129"/>
    </row>
    <row r="139" spans="35:93">
      <c r="AI139" s="129"/>
      <c r="AJ139" s="129"/>
      <c r="AK139" s="129"/>
      <c r="AL139" s="129"/>
      <c r="AM139" s="129"/>
      <c r="AN139" s="129"/>
      <c r="AO139" s="129"/>
      <c r="AP139" s="129"/>
      <c r="AQ139" s="129"/>
      <c r="AR139" s="129"/>
      <c r="AS139" s="129"/>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129"/>
      <c r="CA139" s="129"/>
      <c r="CB139" s="129"/>
      <c r="CC139" s="129"/>
      <c r="CD139" s="129"/>
      <c r="CE139" s="129"/>
      <c r="CF139" s="129"/>
      <c r="CG139" s="129"/>
      <c r="CH139" s="129"/>
      <c r="CI139" s="129"/>
      <c r="CJ139" s="129"/>
      <c r="CK139" s="129"/>
      <c r="CL139" s="129"/>
      <c r="CM139" s="129"/>
      <c r="CN139" s="129"/>
      <c r="CO139" s="129"/>
    </row>
    <row r="140" spans="35:93">
      <c r="AI140" s="129"/>
      <c r="AJ140" s="129"/>
      <c r="AK140" s="129"/>
      <c r="AL140" s="129"/>
      <c r="AM140" s="129"/>
      <c r="AN140" s="129"/>
      <c r="AO140" s="129"/>
      <c r="AP140" s="129"/>
      <c r="AQ140" s="129"/>
      <c r="AR140" s="129"/>
      <c r="AS140" s="129"/>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129"/>
      <c r="CA140" s="129"/>
      <c r="CB140" s="129"/>
      <c r="CC140" s="129"/>
      <c r="CD140" s="129"/>
      <c r="CE140" s="129"/>
      <c r="CF140" s="129"/>
      <c r="CG140" s="129"/>
      <c r="CH140" s="129"/>
      <c r="CI140" s="129"/>
      <c r="CJ140" s="129"/>
      <c r="CK140" s="129"/>
      <c r="CL140" s="129"/>
      <c r="CM140" s="129"/>
      <c r="CN140" s="129"/>
      <c r="CO140" s="129"/>
    </row>
    <row r="141" spans="35:93">
      <c r="AI141" s="129"/>
      <c r="AJ141" s="129"/>
      <c r="AK141" s="129"/>
      <c r="AL141" s="129"/>
      <c r="AM141" s="129"/>
      <c r="AN141" s="129"/>
      <c r="AO141" s="129"/>
      <c r="AP141" s="129"/>
      <c r="AQ141" s="129"/>
      <c r="AR141" s="129"/>
      <c r="AS141" s="129"/>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129"/>
      <c r="CA141" s="129"/>
      <c r="CB141" s="129"/>
      <c r="CC141" s="129"/>
      <c r="CD141" s="129"/>
      <c r="CE141" s="129"/>
      <c r="CF141" s="129"/>
      <c r="CG141" s="129"/>
      <c r="CH141" s="129"/>
      <c r="CI141" s="129"/>
      <c r="CJ141" s="129"/>
      <c r="CK141" s="129"/>
      <c r="CL141" s="129"/>
      <c r="CM141" s="129"/>
      <c r="CN141" s="129"/>
      <c r="CO141" s="129"/>
    </row>
    <row r="142" spans="35:93">
      <c r="AI142" s="129"/>
      <c r="AJ142" s="129"/>
      <c r="AK142" s="129"/>
      <c r="AL142" s="129"/>
      <c r="AM142" s="129"/>
      <c r="AN142" s="129"/>
      <c r="AO142" s="129"/>
      <c r="AP142" s="129"/>
      <c r="AQ142" s="129"/>
      <c r="AR142" s="129"/>
      <c r="AS142" s="129"/>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129"/>
      <c r="CA142" s="129"/>
      <c r="CB142" s="129"/>
      <c r="CC142" s="129"/>
      <c r="CD142" s="129"/>
      <c r="CE142" s="129"/>
      <c r="CF142" s="129"/>
      <c r="CG142" s="129"/>
      <c r="CH142" s="129"/>
      <c r="CI142" s="129"/>
      <c r="CJ142" s="129"/>
      <c r="CK142" s="129"/>
      <c r="CL142" s="129"/>
      <c r="CM142" s="129"/>
      <c r="CN142" s="129"/>
      <c r="CO142" s="129"/>
    </row>
    <row r="143" spans="35:93">
      <c r="AI143" s="129"/>
      <c r="AJ143" s="129"/>
      <c r="AK143" s="129"/>
      <c r="AL143" s="129"/>
      <c r="AM143" s="129"/>
      <c r="AN143" s="129"/>
      <c r="AO143" s="129"/>
      <c r="AP143" s="129"/>
      <c r="AQ143" s="129"/>
      <c r="AR143" s="129"/>
      <c r="AS143" s="129"/>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129"/>
      <c r="CA143" s="129"/>
      <c r="CB143" s="129"/>
      <c r="CC143" s="129"/>
      <c r="CD143" s="129"/>
      <c r="CE143" s="129"/>
      <c r="CF143" s="129"/>
      <c r="CG143" s="129"/>
      <c r="CH143" s="129"/>
      <c r="CI143" s="129"/>
      <c r="CJ143" s="129"/>
      <c r="CK143" s="129"/>
      <c r="CL143" s="129"/>
      <c r="CM143" s="129"/>
      <c r="CN143" s="129"/>
      <c r="CO143" s="129"/>
    </row>
    <row r="144" spans="35:93">
      <c r="AI144" s="129"/>
      <c r="AJ144" s="129"/>
      <c r="AK144" s="129"/>
      <c r="AL144" s="129"/>
      <c r="AM144" s="129"/>
      <c r="AN144" s="129"/>
      <c r="AO144" s="129"/>
      <c r="AP144" s="129"/>
      <c r="AQ144" s="129"/>
      <c r="AR144" s="129"/>
      <c r="AS144" s="129"/>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129"/>
      <c r="CA144" s="129"/>
      <c r="CB144" s="129"/>
      <c r="CC144" s="129"/>
      <c r="CD144" s="129"/>
      <c r="CE144" s="129"/>
      <c r="CF144" s="129"/>
      <c r="CG144" s="129"/>
      <c r="CH144" s="129"/>
      <c r="CI144" s="129"/>
      <c r="CJ144" s="129"/>
      <c r="CK144" s="129"/>
      <c r="CL144" s="129"/>
      <c r="CM144" s="129"/>
      <c r="CN144" s="129"/>
      <c r="CO144" s="129"/>
    </row>
    <row r="145" spans="35:93">
      <c r="AI145" s="129"/>
      <c r="AJ145" s="129"/>
      <c r="AK145" s="129"/>
      <c r="AL145" s="129"/>
      <c r="AM145" s="129"/>
      <c r="AN145" s="129"/>
      <c r="AO145" s="129"/>
      <c r="AP145" s="129"/>
      <c r="AQ145" s="129"/>
      <c r="AR145" s="129"/>
      <c r="AS145" s="129"/>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129"/>
      <c r="CA145" s="129"/>
      <c r="CB145" s="129"/>
      <c r="CC145" s="129"/>
      <c r="CD145" s="129"/>
      <c r="CE145" s="129"/>
      <c r="CF145" s="129"/>
      <c r="CG145" s="129"/>
      <c r="CH145" s="129"/>
      <c r="CI145" s="129"/>
      <c r="CJ145" s="129"/>
      <c r="CK145" s="129"/>
      <c r="CL145" s="129"/>
      <c r="CM145" s="129"/>
      <c r="CN145" s="129"/>
      <c r="CO145" s="129"/>
    </row>
    <row r="146" spans="35:93">
      <c r="AI146" s="129"/>
      <c r="AJ146" s="129"/>
      <c r="AK146" s="129"/>
      <c r="AL146" s="129"/>
      <c r="AM146" s="129"/>
      <c r="AN146" s="129"/>
      <c r="AO146" s="129"/>
      <c r="AP146" s="129"/>
      <c r="AQ146" s="129"/>
      <c r="AR146" s="129"/>
      <c r="AS146" s="129"/>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129"/>
      <c r="CA146" s="129"/>
      <c r="CB146" s="129"/>
      <c r="CC146" s="129"/>
      <c r="CD146" s="129"/>
      <c r="CE146" s="129"/>
      <c r="CF146" s="129"/>
      <c r="CG146" s="129"/>
      <c r="CH146" s="129"/>
      <c r="CI146" s="129"/>
      <c r="CJ146" s="129"/>
      <c r="CK146" s="129"/>
      <c r="CL146" s="129"/>
      <c r="CM146" s="129"/>
      <c r="CN146" s="129"/>
      <c r="CO146" s="129"/>
    </row>
    <row r="147" spans="35:93">
      <c r="AI147" s="129"/>
      <c r="AJ147" s="129"/>
      <c r="AK147" s="129"/>
      <c r="AL147" s="129"/>
      <c r="AM147" s="129"/>
      <c r="AN147" s="129"/>
      <c r="AO147" s="129"/>
      <c r="AP147" s="129"/>
      <c r="AQ147" s="129"/>
      <c r="AR147" s="129"/>
      <c r="AS147" s="129"/>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129"/>
      <c r="CA147" s="129"/>
      <c r="CB147" s="129"/>
      <c r="CC147" s="129"/>
      <c r="CD147" s="129"/>
      <c r="CE147" s="129"/>
      <c r="CF147" s="129"/>
      <c r="CG147" s="129"/>
      <c r="CH147" s="129"/>
      <c r="CI147" s="129"/>
      <c r="CJ147" s="129"/>
      <c r="CK147" s="129"/>
      <c r="CL147" s="129"/>
      <c r="CM147" s="129"/>
      <c r="CN147" s="129"/>
      <c r="CO147" s="129"/>
    </row>
    <row r="148" spans="35:93">
      <c r="AI148" s="129"/>
      <c r="AJ148" s="129"/>
      <c r="AK148" s="129"/>
      <c r="AL148" s="129"/>
      <c r="AM148" s="129"/>
      <c r="AN148" s="129"/>
      <c r="AO148" s="129"/>
      <c r="AP148" s="129"/>
      <c r="AQ148" s="129"/>
      <c r="AR148" s="129"/>
      <c r="AS148" s="129"/>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129"/>
      <c r="CA148" s="129"/>
      <c r="CB148" s="129"/>
      <c r="CC148" s="129"/>
      <c r="CD148" s="129"/>
      <c r="CE148" s="129"/>
      <c r="CF148" s="129"/>
      <c r="CG148" s="129"/>
      <c r="CH148" s="129"/>
      <c r="CI148" s="129"/>
      <c r="CJ148" s="129"/>
      <c r="CK148" s="129"/>
      <c r="CL148" s="129"/>
      <c r="CM148" s="129"/>
      <c r="CN148" s="129"/>
      <c r="CO148" s="129"/>
    </row>
    <row r="149" spans="35:93">
      <c r="AI149" s="129"/>
      <c r="AJ149" s="129"/>
      <c r="AK149" s="129"/>
      <c r="AL149" s="129"/>
      <c r="AM149" s="129"/>
      <c r="AN149" s="129"/>
      <c r="AO149" s="129"/>
      <c r="AP149" s="129"/>
      <c r="AQ149" s="129"/>
      <c r="AR149" s="129"/>
      <c r="AS149" s="129"/>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129"/>
      <c r="CA149" s="129"/>
      <c r="CB149" s="129"/>
      <c r="CC149" s="129"/>
      <c r="CD149" s="129"/>
      <c r="CE149" s="129"/>
      <c r="CF149" s="129"/>
      <c r="CG149" s="129"/>
      <c r="CH149" s="129"/>
      <c r="CI149" s="129"/>
      <c r="CJ149" s="129"/>
      <c r="CK149" s="129"/>
      <c r="CL149" s="129"/>
      <c r="CM149" s="129"/>
      <c r="CN149" s="129"/>
      <c r="CO149" s="129"/>
    </row>
    <row r="150" spans="35:93">
      <c r="AI150" s="129"/>
      <c r="AJ150" s="129"/>
      <c r="AK150" s="129"/>
      <c r="AL150" s="129"/>
      <c r="AM150" s="129"/>
      <c r="AN150" s="129"/>
      <c r="AO150" s="129"/>
      <c r="AP150" s="129"/>
      <c r="AQ150" s="129"/>
      <c r="AR150" s="129"/>
      <c r="AS150" s="129"/>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129"/>
      <c r="CA150" s="129"/>
      <c r="CB150" s="129"/>
      <c r="CC150" s="129"/>
      <c r="CD150" s="129"/>
      <c r="CE150" s="129"/>
      <c r="CF150" s="129"/>
      <c r="CG150" s="129"/>
      <c r="CH150" s="129"/>
      <c r="CI150" s="129"/>
      <c r="CJ150" s="129"/>
      <c r="CK150" s="129"/>
      <c r="CL150" s="129"/>
      <c r="CM150" s="129"/>
      <c r="CN150" s="129"/>
      <c r="CO150" s="129"/>
    </row>
    <row r="151" spans="35:93">
      <c r="AI151" s="129"/>
      <c r="AJ151" s="129"/>
      <c r="AK151" s="129"/>
      <c r="AL151" s="129"/>
      <c r="AM151" s="129"/>
      <c r="AN151" s="129"/>
      <c r="AO151" s="129"/>
      <c r="AP151" s="129"/>
      <c r="AQ151" s="129"/>
      <c r="AR151" s="129"/>
      <c r="AS151" s="129"/>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129"/>
      <c r="CA151" s="129"/>
      <c r="CB151" s="129"/>
      <c r="CC151" s="129"/>
      <c r="CD151" s="129"/>
      <c r="CE151" s="129"/>
      <c r="CF151" s="129"/>
      <c r="CG151" s="129"/>
      <c r="CH151" s="129"/>
      <c r="CI151" s="129"/>
      <c r="CJ151" s="129"/>
      <c r="CK151" s="129"/>
      <c r="CL151" s="129"/>
      <c r="CM151" s="129"/>
      <c r="CN151" s="129"/>
      <c r="CO151" s="129"/>
    </row>
    <row r="152" spans="35:93">
      <c r="AI152" s="129"/>
      <c r="AJ152" s="129"/>
      <c r="AK152" s="129"/>
      <c r="AL152" s="129"/>
      <c r="AM152" s="129"/>
      <c r="AN152" s="129"/>
      <c r="AO152" s="129"/>
      <c r="AP152" s="129"/>
      <c r="AQ152" s="129"/>
      <c r="AR152" s="129"/>
      <c r="AS152" s="129"/>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129"/>
      <c r="CA152" s="129"/>
      <c r="CB152" s="129"/>
      <c r="CC152" s="129"/>
      <c r="CD152" s="129"/>
      <c r="CE152" s="129"/>
      <c r="CF152" s="129"/>
      <c r="CG152" s="129"/>
      <c r="CH152" s="129"/>
      <c r="CI152" s="129"/>
      <c r="CJ152" s="129"/>
      <c r="CK152" s="129"/>
      <c r="CL152" s="129"/>
      <c r="CM152" s="129"/>
      <c r="CN152" s="129"/>
      <c r="CO152" s="129"/>
    </row>
    <row r="153" spans="35:93">
      <c r="AI153" s="129"/>
      <c r="AJ153" s="129"/>
      <c r="AK153" s="129"/>
      <c r="AL153" s="129"/>
      <c r="AM153" s="129"/>
      <c r="AN153" s="129"/>
      <c r="AO153" s="129"/>
      <c r="AP153" s="129"/>
      <c r="AQ153" s="129"/>
      <c r="AR153" s="129"/>
      <c r="AS153" s="129"/>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129"/>
      <c r="CA153" s="129"/>
      <c r="CB153" s="129"/>
      <c r="CC153" s="129"/>
      <c r="CD153" s="129"/>
      <c r="CE153" s="129"/>
      <c r="CF153" s="129"/>
      <c r="CG153" s="129"/>
      <c r="CH153" s="129"/>
      <c r="CI153" s="129"/>
      <c r="CJ153" s="129"/>
      <c r="CK153" s="129"/>
      <c r="CL153" s="129"/>
      <c r="CM153" s="129"/>
      <c r="CN153" s="129"/>
      <c r="CO153" s="129"/>
    </row>
    <row r="154" spans="35:93">
      <c r="AI154" s="129"/>
      <c r="AJ154" s="129"/>
      <c r="AK154" s="129"/>
      <c r="AL154" s="129"/>
      <c r="AM154" s="129"/>
      <c r="AN154" s="129"/>
      <c r="AO154" s="129"/>
      <c r="AP154" s="129"/>
      <c r="AQ154" s="129"/>
      <c r="AR154" s="129"/>
      <c r="AS154" s="129"/>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129"/>
      <c r="CA154" s="129"/>
      <c r="CB154" s="129"/>
      <c r="CC154" s="129"/>
      <c r="CD154" s="129"/>
      <c r="CE154" s="129"/>
      <c r="CF154" s="129"/>
      <c r="CG154" s="129"/>
      <c r="CH154" s="129"/>
      <c r="CI154" s="129"/>
      <c r="CJ154" s="129"/>
      <c r="CK154" s="129"/>
      <c r="CL154" s="129"/>
      <c r="CM154" s="129"/>
      <c r="CN154" s="129"/>
      <c r="CO154" s="129"/>
    </row>
    <row r="155" spans="35:93">
      <c r="AI155" s="129"/>
      <c r="AJ155" s="129"/>
      <c r="AK155" s="129"/>
      <c r="AL155" s="129"/>
      <c r="AM155" s="129"/>
      <c r="AN155" s="129"/>
      <c r="AO155" s="129"/>
      <c r="AP155" s="129"/>
      <c r="AQ155" s="129"/>
      <c r="AR155" s="129"/>
      <c r="AS155" s="129"/>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129"/>
      <c r="CA155" s="129"/>
      <c r="CB155" s="129"/>
      <c r="CC155" s="129"/>
      <c r="CD155" s="129"/>
      <c r="CE155" s="129"/>
      <c r="CF155" s="129"/>
      <c r="CG155" s="129"/>
      <c r="CH155" s="129"/>
      <c r="CI155" s="129"/>
      <c r="CJ155" s="129"/>
      <c r="CK155" s="129"/>
      <c r="CL155" s="129"/>
      <c r="CM155" s="129"/>
      <c r="CN155" s="129"/>
      <c r="CO155" s="129"/>
    </row>
    <row r="156" spans="35:93">
      <c r="AI156" s="129"/>
      <c r="AJ156" s="129"/>
      <c r="AK156" s="129"/>
      <c r="AL156" s="129"/>
      <c r="AM156" s="129"/>
      <c r="AN156" s="129"/>
      <c r="AO156" s="129"/>
      <c r="AP156" s="129"/>
      <c r="AQ156" s="129"/>
      <c r="AR156" s="129"/>
      <c r="AS156" s="129"/>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129"/>
      <c r="CA156" s="129"/>
      <c r="CB156" s="129"/>
      <c r="CC156" s="129"/>
      <c r="CD156" s="129"/>
      <c r="CE156" s="129"/>
      <c r="CF156" s="129"/>
      <c r="CG156" s="129"/>
      <c r="CH156" s="129"/>
      <c r="CI156" s="129"/>
      <c r="CJ156" s="129"/>
      <c r="CK156" s="129"/>
      <c r="CL156" s="129"/>
      <c r="CM156" s="129"/>
      <c r="CN156" s="129"/>
      <c r="CO156" s="129"/>
    </row>
    <row r="157" spans="35:93">
      <c r="AI157" s="129"/>
      <c r="AJ157" s="129"/>
      <c r="AK157" s="129"/>
      <c r="AL157" s="129"/>
      <c r="AM157" s="129"/>
      <c r="AN157" s="129"/>
      <c r="AO157" s="129"/>
      <c r="AP157" s="129"/>
      <c r="AQ157" s="129"/>
      <c r="AR157" s="129"/>
      <c r="AS157" s="129"/>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129"/>
      <c r="CA157" s="129"/>
      <c r="CB157" s="129"/>
      <c r="CC157" s="129"/>
      <c r="CD157" s="129"/>
      <c r="CE157" s="129"/>
      <c r="CF157" s="129"/>
      <c r="CG157" s="129"/>
      <c r="CH157" s="129"/>
      <c r="CI157" s="129"/>
      <c r="CJ157" s="129"/>
      <c r="CK157" s="129"/>
      <c r="CL157" s="129"/>
      <c r="CM157" s="129"/>
      <c r="CN157" s="129"/>
      <c r="CO157" s="129"/>
    </row>
    <row r="158" spans="35:93">
      <c r="AI158" s="129"/>
      <c r="AJ158" s="129"/>
      <c r="AK158" s="129"/>
      <c r="AL158" s="129"/>
      <c r="AM158" s="129"/>
      <c r="AN158" s="129"/>
      <c r="AO158" s="129"/>
      <c r="AP158" s="129"/>
      <c r="AQ158" s="129"/>
      <c r="AR158" s="129"/>
      <c r="AS158" s="129"/>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129"/>
      <c r="CA158" s="129"/>
      <c r="CB158" s="129"/>
      <c r="CC158" s="129"/>
      <c r="CD158" s="129"/>
      <c r="CE158" s="129"/>
      <c r="CF158" s="129"/>
      <c r="CG158" s="129"/>
      <c r="CH158" s="129"/>
      <c r="CI158" s="129"/>
      <c r="CJ158" s="129"/>
      <c r="CK158" s="129"/>
      <c r="CL158" s="129"/>
      <c r="CM158" s="129"/>
      <c r="CN158" s="129"/>
      <c r="CO158" s="129"/>
    </row>
    <row r="159" spans="35:93">
      <c r="AI159" s="129"/>
      <c r="AJ159" s="129"/>
      <c r="AK159" s="129"/>
      <c r="AL159" s="129"/>
      <c r="AM159" s="129"/>
      <c r="AN159" s="129"/>
      <c r="AO159" s="129"/>
      <c r="AP159" s="129"/>
      <c r="AQ159" s="129"/>
      <c r="AR159" s="129"/>
      <c r="AS159" s="129"/>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129"/>
      <c r="CA159" s="129"/>
      <c r="CB159" s="129"/>
      <c r="CC159" s="129"/>
      <c r="CD159" s="129"/>
      <c r="CE159" s="129"/>
      <c r="CF159" s="129"/>
      <c r="CG159" s="129"/>
      <c r="CH159" s="129"/>
      <c r="CI159" s="129"/>
      <c r="CJ159" s="129"/>
      <c r="CK159" s="129"/>
      <c r="CL159" s="129"/>
      <c r="CM159" s="129"/>
      <c r="CN159" s="129"/>
      <c r="CO159" s="129"/>
    </row>
    <row r="160" spans="35:93">
      <c r="AI160" s="129"/>
      <c r="AJ160" s="129"/>
      <c r="AK160" s="129"/>
      <c r="AL160" s="129"/>
      <c r="AM160" s="129"/>
      <c r="AN160" s="129"/>
      <c r="AO160" s="129"/>
      <c r="AP160" s="129"/>
      <c r="AQ160" s="129"/>
      <c r="AR160" s="129"/>
      <c r="AS160" s="129"/>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129"/>
      <c r="CA160" s="129"/>
      <c r="CB160" s="129"/>
      <c r="CC160" s="129"/>
      <c r="CD160" s="129"/>
      <c r="CE160" s="129"/>
      <c r="CF160" s="129"/>
      <c r="CG160" s="129"/>
      <c r="CH160" s="129"/>
      <c r="CI160" s="129"/>
      <c r="CJ160" s="129"/>
      <c r="CK160" s="129"/>
      <c r="CL160" s="129"/>
      <c r="CM160" s="129"/>
      <c r="CN160" s="129"/>
      <c r="CO160" s="129"/>
    </row>
    <row r="161" spans="35:93">
      <c r="AI161" s="129"/>
      <c r="AJ161" s="129"/>
      <c r="AK161" s="129"/>
      <c r="AL161" s="129"/>
      <c r="AM161" s="129"/>
      <c r="AN161" s="129"/>
      <c r="AO161" s="129"/>
      <c r="AP161" s="129"/>
      <c r="AQ161" s="129"/>
      <c r="AR161" s="129"/>
      <c r="AS161" s="129"/>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129"/>
      <c r="CA161" s="129"/>
      <c r="CB161" s="129"/>
      <c r="CC161" s="129"/>
      <c r="CD161" s="129"/>
      <c r="CE161" s="129"/>
      <c r="CF161" s="129"/>
      <c r="CG161" s="129"/>
      <c r="CH161" s="129"/>
      <c r="CI161" s="129"/>
      <c r="CJ161" s="129"/>
      <c r="CK161" s="129"/>
      <c r="CL161" s="129"/>
      <c r="CM161" s="129"/>
      <c r="CN161" s="129"/>
      <c r="CO161" s="129"/>
    </row>
    <row r="162" spans="35:93">
      <c r="AI162" s="129"/>
      <c r="AJ162" s="129"/>
      <c r="AK162" s="129"/>
      <c r="AL162" s="129"/>
      <c r="AM162" s="129"/>
      <c r="AN162" s="129"/>
      <c r="AO162" s="129"/>
      <c r="AP162" s="129"/>
      <c r="AQ162" s="129"/>
      <c r="AR162" s="129"/>
      <c r="AS162" s="129"/>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129"/>
      <c r="CA162" s="129"/>
      <c r="CB162" s="129"/>
      <c r="CC162" s="129"/>
      <c r="CD162" s="129"/>
      <c r="CE162" s="129"/>
      <c r="CF162" s="129"/>
      <c r="CG162" s="129"/>
      <c r="CH162" s="129"/>
      <c r="CI162" s="129"/>
      <c r="CJ162" s="129"/>
      <c r="CK162" s="129"/>
      <c r="CL162" s="129"/>
      <c r="CM162" s="129"/>
      <c r="CN162" s="129"/>
      <c r="CO162" s="129"/>
    </row>
    <row r="163" spans="35:93">
      <c r="AI163" s="129"/>
      <c r="AJ163" s="129"/>
      <c r="AK163" s="129"/>
      <c r="AL163" s="129"/>
      <c r="AM163" s="129"/>
      <c r="AN163" s="129"/>
      <c r="AO163" s="129"/>
      <c r="AP163" s="129"/>
      <c r="AQ163" s="129"/>
      <c r="AR163" s="129"/>
      <c r="AS163" s="129"/>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129"/>
      <c r="CA163" s="129"/>
      <c r="CB163" s="129"/>
      <c r="CC163" s="129"/>
      <c r="CD163" s="129"/>
      <c r="CE163" s="129"/>
      <c r="CF163" s="129"/>
      <c r="CG163" s="129"/>
      <c r="CH163" s="129"/>
      <c r="CI163" s="129"/>
      <c r="CJ163" s="129"/>
      <c r="CK163" s="129"/>
      <c r="CL163" s="129"/>
      <c r="CM163" s="129"/>
      <c r="CN163" s="129"/>
      <c r="CO163" s="129"/>
    </row>
    <row r="164" spans="35:93">
      <c r="AI164" s="129"/>
      <c r="AJ164" s="129"/>
      <c r="AK164" s="129"/>
      <c r="AL164" s="129"/>
      <c r="AM164" s="129"/>
      <c r="AN164" s="129"/>
      <c r="AO164" s="129"/>
      <c r="AP164" s="129"/>
      <c r="AQ164" s="129"/>
      <c r="AR164" s="129"/>
      <c r="AS164" s="129"/>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129"/>
      <c r="CA164" s="129"/>
      <c r="CB164" s="129"/>
      <c r="CC164" s="129"/>
      <c r="CD164" s="129"/>
      <c r="CE164" s="129"/>
      <c r="CF164" s="129"/>
      <c r="CG164" s="129"/>
      <c r="CH164" s="129"/>
      <c r="CI164" s="129"/>
      <c r="CJ164" s="129"/>
      <c r="CK164" s="129"/>
      <c r="CL164" s="129"/>
      <c r="CM164" s="129"/>
      <c r="CN164" s="129"/>
      <c r="CO164" s="129"/>
    </row>
    <row r="165" spans="35:93">
      <c r="AI165" s="129"/>
      <c r="AJ165" s="129"/>
      <c r="AK165" s="129"/>
      <c r="AL165" s="129"/>
      <c r="AM165" s="129"/>
      <c r="AN165" s="129"/>
      <c r="AO165" s="129"/>
      <c r="AP165" s="129"/>
      <c r="AQ165" s="129"/>
      <c r="AR165" s="129"/>
      <c r="AS165" s="129"/>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129"/>
      <c r="CA165" s="129"/>
      <c r="CB165" s="129"/>
      <c r="CC165" s="129"/>
      <c r="CD165" s="129"/>
      <c r="CE165" s="129"/>
      <c r="CF165" s="129"/>
      <c r="CG165" s="129"/>
      <c r="CH165" s="129"/>
      <c r="CI165" s="129"/>
      <c r="CJ165" s="129"/>
      <c r="CK165" s="129"/>
      <c r="CL165" s="129"/>
      <c r="CM165" s="129"/>
      <c r="CN165" s="129"/>
      <c r="CO165" s="129"/>
    </row>
    <row r="166" spans="35:93">
      <c r="AI166" s="129"/>
      <c r="AJ166" s="129"/>
      <c r="AK166" s="129"/>
      <c r="AL166" s="129"/>
      <c r="AM166" s="129"/>
      <c r="AN166" s="129"/>
      <c r="AO166" s="129"/>
      <c r="AP166" s="129"/>
      <c r="AQ166" s="129"/>
      <c r="AR166" s="129"/>
      <c r="AS166" s="129"/>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129"/>
      <c r="CA166" s="129"/>
      <c r="CB166" s="129"/>
      <c r="CC166" s="129"/>
      <c r="CD166" s="129"/>
      <c r="CE166" s="129"/>
      <c r="CF166" s="129"/>
      <c r="CG166" s="129"/>
      <c r="CH166" s="129"/>
      <c r="CI166" s="129"/>
      <c r="CJ166" s="129"/>
      <c r="CK166" s="129"/>
      <c r="CL166" s="129"/>
      <c r="CM166" s="129"/>
      <c r="CN166" s="129"/>
      <c r="CO166" s="129"/>
    </row>
    <row r="167" spans="35:93">
      <c r="AI167" s="129"/>
      <c r="AJ167" s="129"/>
      <c r="AK167" s="129"/>
      <c r="AL167" s="129"/>
      <c r="AM167" s="129"/>
      <c r="AN167" s="129"/>
      <c r="AO167" s="129"/>
      <c r="AP167" s="129"/>
      <c r="AQ167" s="129"/>
      <c r="AR167" s="129"/>
      <c r="AS167" s="129"/>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129"/>
      <c r="CA167" s="129"/>
      <c r="CB167" s="129"/>
      <c r="CC167" s="129"/>
      <c r="CD167" s="129"/>
      <c r="CE167" s="129"/>
      <c r="CF167" s="129"/>
      <c r="CG167" s="129"/>
      <c r="CH167" s="129"/>
      <c r="CI167" s="129"/>
      <c r="CJ167" s="129"/>
      <c r="CK167" s="129"/>
      <c r="CL167" s="129"/>
      <c r="CM167" s="129"/>
      <c r="CN167" s="129"/>
      <c r="CO167" s="129"/>
    </row>
    <row r="168" spans="35:93">
      <c r="AI168" s="129"/>
      <c r="AJ168" s="129"/>
      <c r="AK168" s="129"/>
      <c r="AL168" s="129"/>
      <c r="AM168" s="129"/>
      <c r="AN168" s="129"/>
      <c r="AO168" s="129"/>
      <c r="AP168" s="129"/>
      <c r="AQ168" s="129"/>
      <c r="AR168" s="129"/>
      <c r="AS168" s="129"/>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129"/>
      <c r="CA168" s="129"/>
      <c r="CB168" s="129"/>
      <c r="CC168" s="129"/>
      <c r="CD168" s="129"/>
      <c r="CE168" s="129"/>
      <c r="CF168" s="129"/>
      <c r="CG168" s="129"/>
      <c r="CH168" s="129"/>
      <c r="CI168" s="129"/>
      <c r="CJ168" s="129"/>
      <c r="CK168" s="129"/>
      <c r="CL168" s="129"/>
      <c r="CM168" s="129"/>
      <c r="CN168" s="129"/>
      <c r="CO168" s="129"/>
    </row>
    <row r="169" spans="35:93">
      <c r="AI169" s="129"/>
      <c r="AJ169" s="129"/>
      <c r="AK169" s="129"/>
      <c r="AL169" s="129"/>
      <c r="AM169" s="129"/>
      <c r="AN169" s="129"/>
      <c r="AO169" s="129"/>
      <c r="AP169" s="129"/>
      <c r="AQ169" s="129"/>
      <c r="AR169" s="129"/>
      <c r="AS169" s="129"/>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129"/>
      <c r="CA169" s="129"/>
      <c r="CB169" s="129"/>
      <c r="CC169" s="129"/>
      <c r="CD169" s="129"/>
      <c r="CE169" s="129"/>
      <c r="CF169" s="129"/>
      <c r="CG169" s="129"/>
      <c r="CH169" s="129"/>
      <c r="CI169" s="129"/>
      <c r="CJ169" s="129"/>
      <c r="CK169" s="129"/>
      <c r="CL169" s="129"/>
      <c r="CM169" s="129"/>
      <c r="CN169" s="129"/>
      <c r="CO169" s="129"/>
    </row>
    <row r="170" spans="35:93">
      <c r="AI170" s="129"/>
      <c r="AJ170" s="129"/>
      <c r="AK170" s="129"/>
      <c r="AL170" s="129"/>
      <c r="AM170" s="129"/>
      <c r="AN170" s="129"/>
      <c r="AO170" s="129"/>
      <c r="AP170" s="129"/>
      <c r="AQ170" s="129"/>
      <c r="AR170" s="129"/>
      <c r="AS170" s="129"/>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129"/>
      <c r="CA170" s="129"/>
      <c r="CB170" s="129"/>
      <c r="CC170" s="129"/>
      <c r="CD170" s="129"/>
      <c r="CE170" s="129"/>
      <c r="CF170" s="129"/>
      <c r="CG170" s="129"/>
      <c r="CH170" s="129"/>
      <c r="CI170" s="129"/>
      <c r="CJ170" s="129"/>
      <c r="CK170" s="129"/>
      <c r="CL170" s="129"/>
      <c r="CM170" s="129"/>
      <c r="CN170" s="129"/>
      <c r="CO170" s="129"/>
    </row>
    <row r="171" spans="35:93">
      <c r="AI171" s="129"/>
      <c r="AJ171" s="129"/>
      <c r="AK171" s="129"/>
      <c r="AL171" s="129"/>
      <c r="AM171" s="129"/>
      <c r="AN171" s="129"/>
      <c r="AO171" s="129"/>
      <c r="AP171" s="129"/>
      <c r="AQ171" s="129"/>
      <c r="AR171" s="129"/>
      <c r="AS171" s="129"/>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129"/>
      <c r="CA171" s="129"/>
      <c r="CB171" s="129"/>
      <c r="CC171" s="129"/>
      <c r="CD171" s="129"/>
      <c r="CE171" s="129"/>
      <c r="CF171" s="129"/>
      <c r="CG171" s="129"/>
      <c r="CH171" s="129"/>
      <c r="CI171" s="129"/>
      <c r="CJ171" s="129"/>
      <c r="CK171" s="129"/>
      <c r="CL171" s="129"/>
      <c r="CM171" s="129"/>
      <c r="CN171" s="129"/>
      <c r="CO171" s="129"/>
    </row>
    <row r="172" spans="35:93">
      <c r="AI172" s="129"/>
      <c r="AJ172" s="129"/>
      <c r="AK172" s="129"/>
      <c r="AL172" s="129"/>
      <c r="AM172" s="129"/>
      <c r="AN172" s="129"/>
      <c r="AO172" s="129"/>
      <c r="AP172" s="129"/>
      <c r="AQ172" s="129"/>
      <c r="AR172" s="129"/>
      <c r="AS172" s="129"/>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129"/>
      <c r="CA172" s="129"/>
      <c r="CB172" s="129"/>
      <c r="CC172" s="129"/>
      <c r="CD172" s="129"/>
      <c r="CE172" s="129"/>
      <c r="CF172" s="129"/>
      <c r="CG172" s="129"/>
      <c r="CH172" s="129"/>
      <c r="CI172" s="129"/>
      <c r="CJ172" s="129"/>
      <c r="CK172" s="129"/>
      <c r="CL172" s="129"/>
      <c r="CM172" s="129"/>
      <c r="CN172" s="129"/>
      <c r="CO172" s="129"/>
    </row>
    <row r="173" spans="35:93">
      <c r="AI173" s="129"/>
      <c r="AJ173" s="129"/>
      <c r="AK173" s="129"/>
      <c r="AL173" s="129"/>
      <c r="AM173" s="129"/>
      <c r="AN173" s="129"/>
      <c r="AO173" s="129"/>
      <c r="AP173" s="129"/>
      <c r="AQ173" s="129"/>
      <c r="AR173" s="129"/>
      <c r="AS173" s="129"/>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129"/>
      <c r="CA173" s="129"/>
      <c r="CB173" s="129"/>
      <c r="CC173" s="129"/>
      <c r="CD173" s="129"/>
      <c r="CE173" s="129"/>
      <c r="CF173" s="129"/>
      <c r="CG173" s="129"/>
      <c r="CH173" s="129"/>
      <c r="CI173" s="129"/>
      <c r="CJ173" s="129"/>
      <c r="CK173" s="129"/>
      <c r="CL173" s="129"/>
      <c r="CM173" s="129"/>
      <c r="CN173" s="129"/>
      <c r="CO173" s="129"/>
    </row>
    <row r="174" spans="35:93">
      <c r="AI174" s="129"/>
      <c r="AJ174" s="129"/>
      <c r="AK174" s="129"/>
      <c r="AL174" s="129"/>
      <c r="AM174" s="129"/>
      <c r="AN174" s="129"/>
      <c r="AO174" s="129"/>
      <c r="AP174" s="129"/>
      <c r="AQ174" s="129"/>
      <c r="AR174" s="129"/>
      <c r="AS174" s="129"/>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129"/>
      <c r="CA174" s="129"/>
      <c r="CB174" s="129"/>
      <c r="CC174" s="129"/>
      <c r="CD174" s="129"/>
      <c r="CE174" s="129"/>
      <c r="CF174" s="129"/>
      <c r="CG174" s="129"/>
      <c r="CH174" s="129"/>
      <c r="CI174" s="129"/>
      <c r="CJ174" s="129"/>
      <c r="CK174" s="129"/>
      <c r="CL174" s="129"/>
      <c r="CM174" s="129"/>
      <c r="CN174" s="129"/>
      <c r="CO174" s="129"/>
    </row>
    <row r="175" spans="35:93">
      <c r="AI175" s="129"/>
      <c r="AJ175" s="129"/>
      <c r="AK175" s="129"/>
      <c r="AL175" s="129"/>
      <c r="AM175" s="129"/>
      <c r="AN175" s="129"/>
      <c r="AO175" s="129"/>
      <c r="AP175" s="129"/>
      <c r="AQ175" s="129"/>
      <c r="AR175" s="129"/>
      <c r="AS175" s="129"/>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129"/>
      <c r="CA175" s="129"/>
      <c r="CB175" s="129"/>
      <c r="CC175" s="129"/>
      <c r="CD175" s="129"/>
      <c r="CE175" s="129"/>
      <c r="CF175" s="129"/>
      <c r="CG175" s="129"/>
      <c r="CH175" s="129"/>
      <c r="CI175" s="129"/>
      <c r="CJ175" s="129"/>
      <c r="CK175" s="129"/>
      <c r="CL175" s="129"/>
      <c r="CM175" s="129"/>
      <c r="CN175" s="129"/>
      <c r="CO175" s="129"/>
    </row>
    <row r="176" spans="35:93">
      <c r="AI176" s="129"/>
      <c r="AJ176" s="129"/>
      <c r="AK176" s="129"/>
      <c r="AL176" s="129"/>
      <c r="AM176" s="129"/>
      <c r="AN176" s="129"/>
      <c r="AO176" s="129"/>
      <c r="AP176" s="129"/>
      <c r="AQ176" s="129"/>
      <c r="AR176" s="129"/>
      <c r="AS176" s="129"/>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129"/>
      <c r="CA176" s="129"/>
      <c r="CB176" s="129"/>
      <c r="CC176" s="129"/>
      <c r="CD176" s="129"/>
      <c r="CE176" s="129"/>
      <c r="CF176" s="129"/>
      <c r="CG176" s="129"/>
      <c r="CH176" s="129"/>
      <c r="CI176" s="129"/>
      <c r="CJ176" s="129"/>
      <c r="CK176" s="129"/>
      <c r="CL176" s="129"/>
      <c r="CM176" s="129"/>
      <c r="CN176" s="129"/>
      <c r="CO176" s="129"/>
    </row>
    <row r="177" spans="35:93">
      <c r="AI177" s="129"/>
      <c r="AJ177" s="129"/>
      <c r="AK177" s="129"/>
      <c r="AL177" s="129"/>
      <c r="AM177" s="129"/>
      <c r="AN177" s="129"/>
      <c r="AO177" s="129"/>
      <c r="AP177" s="129"/>
      <c r="AQ177" s="129"/>
      <c r="AR177" s="129"/>
      <c r="AS177" s="129"/>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129"/>
      <c r="CA177" s="129"/>
      <c r="CB177" s="129"/>
      <c r="CC177" s="129"/>
      <c r="CD177" s="129"/>
      <c r="CE177" s="129"/>
      <c r="CF177" s="129"/>
      <c r="CG177" s="129"/>
      <c r="CH177" s="129"/>
      <c r="CI177" s="129"/>
      <c r="CJ177" s="129"/>
      <c r="CK177" s="129"/>
      <c r="CL177" s="129"/>
      <c r="CM177" s="129"/>
      <c r="CN177" s="129"/>
      <c r="CO177" s="129"/>
    </row>
    <row r="178" spans="35:93">
      <c r="AI178" s="129"/>
      <c r="AJ178" s="129"/>
      <c r="AK178" s="129"/>
      <c r="AL178" s="129"/>
      <c r="AM178" s="129"/>
      <c r="AN178" s="129"/>
      <c r="AO178" s="129"/>
      <c r="AP178" s="129"/>
      <c r="AQ178" s="129"/>
      <c r="AR178" s="129"/>
      <c r="AS178" s="129"/>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129"/>
      <c r="CA178" s="129"/>
      <c r="CB178" s="129"/>
      <c r="CC178" s="129"/>
      <c r="CD178" s="129"/>
      <c r="CE178" s="129"/>
      <c r="CF178" s="129"/>
      <c r="CG178" s="129"/>
      <c r="CH178" s="129"/>
      <c r="CI178" s="129"/>
      <c r="CJ178" s="129"/>
      <c r="CK178" s="129"/>
      <c r="CL178" s="129"/>
      <c r="CM178" s="129"/>
      <c r="CN178" s="129"/>
      <c r="CO178" s="129"/>
    </row>
    <row r="179" spans="35:93">
      <c r="AI179" s="129"/>
      <c r="AJ179" s="129"/>
      <c r="AK179" s="129"/>
      <c r="AL179" s="129"/>
      <c r="AM179" s="129"/>
      <c r="AN179" s="129"/>
      <c r="AO179" s="129"/>
      <c r="AP179" s="129"/>
      <c r="AQ179" s="129"/>
      <c r="AR179" s="129"/>
      <c r="AS179" s="129"/>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129"/>
      <c r="CA179" s="129"/>
      <c r="CB179" s="129"/>
      <c r="CC179" s="129"/>
      <c r="CD179" s="129"/>
      <c r="CE179" s="129"/>
      <c r="CF179" s="129"/>
      <c r="CG179" s="129"/>
      <c r="CH179" s="129"/>
      <c r="CI179" s="129"/>
      <c r="CJ179" s="129"/>
      <c r="CK179" s="129"/>
      <c r="CL179" s="129"/>
      <c r="CM179" s="129"/>
      <c r="CN179" s="129"/>
      <c r="CO179" s="129"/>
    </row>
    <row r="180" spans="35:93">
      <c r="AI180" s="129"/>
      <c r="AJ180" s="129"/>
      <c r="AK180" s="129"/>
      <c r="AL180" s="129"/>
      <c r="AM180" s="129"/>
      <c r="AN180" s="129"/>
      <c r="AO180" s="129"/>
      <c r="AP180" s="129"/>
      <c r="AQ180" s="129"/>
      <c r="AR180" s="129"/>
      <c r="AS180" s="129"/>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129"/>
      <c r="CA180" s="129"/>
      <c r="CB180" s="129"/>
      <c r="CC180" s="129"/>
      <c r="CD180" s="129"/>
      <c r="CE180" s="129"/>
      <c r="CF180" s="129"/>
      <c r="CG180" s="129"/>
      <c r="CH180" s="129"/>
      <c r="CI180" s="129"/>
      <c r="CJ180" s="129"/>
      <c r="CK180" s="129"/>
      <c r="CL180" s="129"/>
      <c r="CM180" s="129"/>
      <c r="CN180" s="129"/>
      <c r="CO180" s="129"/>
    </row>
    <row r="181" spans="35:93">
      <c r="AI181" s="129"/>
      <c r="AJ181" s="129"/>
      <c r="AK181" s="129"/>
      <c r="AL181" s="129"/>
      <c r="AM181" s="129"/>
      <c r="AN181" s="129"/>
      <c r="AO181" s="129"/>
      <c r="AP181" s="129"/>
      <c r="AQ181" s="129"/>
      <c r="AR181" s="129"/>
      <c r="AS181" s="129"/>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129"/>
      <c r="CA181" s="129"/>
      <c r="CB181" s="129"/>
      <c r="CC181" s="129"/>
      <c r="CD181" s="129"/>
      <c r="CE181" s="129"/>
      <c r="CF181" s="129"/>
      <c r="CG181" s="129"/>
      <c r="CH181" s="129"/>
      <c r="CI181" s="129"/>
      <c r="CJ181" s="129"/>
      <c r="CK181" s="129"/>
      <c r="CL181" s="129"/>
      <c r="CM181" s="129"/>
      <c r="CN181" s="129"/>
      <c r="CO181" s="129"/>
    </row>
    <row r="182" spans="35:93">
      <c r="AI182" s="129"/>
      <c r="AJ182" s="129"/>
      <c r="AK182" s="129"/>
      <c r="AL182" s="129"/>
      <c r="AM182" s="129"/>
      <c r="AN182" s="129"/>
      <c r="AO182" s="129"/>
      <c r="AP182" s="129"/>
      <c r="AQ182" s="129"/>
      <c r="AR182" s="129"/>
      <c r="AS182" s="129"/>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129"/>
      <c r="CA182" s="129"/>
      <c r="CB182" s="129"/>
      <c r="CC182" s="129"/>
      <c r="CD182" s="129"/>
      <c r="CE182" s="129"/>
      <c r="CF182" s="129"/>
      <c r="CG182" s="129"/>
      <c r="CH182" s="129"/>
      <c r="CI182" s="129"/>
      <c r="CJ182" s="129"/>
      <c r="CK182" s="129"/>
      <c r="CL182" s="129"/>
      <c r="CM182" s="129"/>
      <c r="CN182" s="129"/>
      <c r="CO182" s="129"/>
    </row>
    <row r="183" spans="35:93">
      <c r="AI183" s="129"/>
      <c r="AJ183" s="129"/>
      <c r="AK183" s="129"/>
      <c r="AL183" s="129"/>
      <c r="AM183" s="129"/>
      <c r="AN183" s="129"/>
      <c r="AO183" s="129"/>
      <c r="AP183" s="129"/>
      <c r="AQ183" s="129"/>
      <c r="AR183" s="129"/>
      <c r="AS183" s="129"/>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129"/>
      <c r="CA183" s="129"/>
      <c r="CB183" s="129"/>
      <c r="CC183" s="129"/>
      <c r="CD183" s="129"/>
      <c r="CE183" s="129"/>
      <c r="CF183" s="129"/>
      <c r="CG183" s="129"/>
      <c r="CH183" s="129"/>
      <c r="CI183" s="129"/>
      <c r="CJ183" s="129"/>
      <c r="CK183" s="129"/>
      <c r="CL183" s="129"/>
      <c r="CM183" s="129"/>
      <c r="CN183" s="129"/>
      <c r="CO183" s="129"/>
    </row>
    <row r="184" spans="35:93">
      <c r="AI184" s="129"/>
      <c r="AJ184" s="129"/>
      <c r="AK184" s="129"/>
      <c r="AL184" s="129"/>
      <c r="AM184" s="129"/>
      <c r="AN184" s="129"/>
      <c r="AO184" s="129"/>
      <c r="AP184" s="129"/>
      <c r="AQ184" s="129"/>
      <c r="AR184" s="129"/>
      <c r="AS184" s="129"/>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129"/>
      <c r="CA184" s="129"/>
      <c r="CB184" s="129"/>
      <c r="CC184" s="129"/>
      <c r="CD184" s="129"/>
      <c r="CE184" s="129"/>
      <c r="CF184" s="129"/>
      <c r="CG184" s="129"/>
      <c r="CH184" s="129"/>
      <c r="CI184" s="129"/>
      <c r="CJ184" s="129"/>
      <c r="CK184" s="129"/>
      <c r="CL184" s="129"/>
      <c r="CM184" s="129"/>
      <c r="CN184" s="129"/>
      <c r="CO184" s="129"/>
    </row>
    <row r="185" spans="35:93">
      <c r="AI185" s="129"/>
      <c r="AJ185" s="129"/>
      <c r="AK185" s="129"/>
      <c r="AL185" s="129"/>
      <c r="AM185" s="129"/>
      <c r="AN185" s="129"/>
      <c r="AO185" s="129"/>
      <c r="AP185" s="129"/>
      <c r="AQ185" s="129"/>
      <c r="AR185" s="129"/>
      <c r="AS185" s="129"/>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129"/>
      <c r="CA185" s="129"/>
      <c r="CB185" s="129"/>
      <c r="CC185" s="129"/>
      <c r="CD185" s="129"/>
      <c r="CE185" s="129"/>
      <c r="CF185" s="129"/>
      <c r="CG185" s="129"/>
      <c r="CH185" s="129"/>
      <c r="CI185" s="129"/>
      <c r="CJ185" s="129"/>
      <c r="CK185" s="129"/>
      <c r="CL185" s="129"/>
      <c r="CM185" s="129"/>
      <c r="CN185" s="129"/>
      <c r="CO185" s="129"/>
    </row>
    <row r="186" spans="35:93">
      <c r="AI186" s="129"/>
      <c r="AJ186" s="129"/>
      <c r="AK186" s="129"/>
      <c r="AL186" s="129"/>
      <c r="AM186" s="129"/>
      <c r="AN186" s="129"/>
      <c r="AO186" s="129"/>
      <c r="AP186" s="129"/>
      <c r="AQ186" s="129"/>
      <c r="AR186" s="129"/>
      <c r="AS186" s="129"/>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129"/>
      <c r="CA186" s="129"/>
      <c r="CB186" s="129"/>
      <c r="CC186" s="129"/>
      <c r="CD186" s="129"/>
      <c r="CE186" s="129"/>
      <c r="CF186" s="129"/>
      <c r="CG186" s="129"/>
      <c r="CH186" s="129"/>
      <c r="CI186" s="129"/>
      <c r="CJ186" s="129"/>
      <c r="CK186" s="129"/>
      <c r="CL186" s="129"/>
      <c r="CM186" s="129"/>
      <c r="CN186" s="129"/>
      <c r="CO186" s="129"/>
    </row>
    <row r="187" spans="35:93">
      <c r="AI187" s="129"/>
      <c r="AJ187" s="129"/>
      <c r="AK187" s="129"/>
      <c r="AL187" s="129"/>
      <c r="AM187" s="129"/>
      <c r="AN187" s="129"/>
      <c r="AO187" s="129"/>
      <c r="AP187" s="129"/>
      <c r="AQ187" s="129"/>
      <c r="AR187" s="129"/>
      <c r="AS187" s="129"/>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129"/>
      <c r="CA187" s="129"/>
      <c r="CB187" s="129"/>
      <c r="CC187" s="129"/>
      <c r="CD187" s="129"/>
      <c r="CE187" s="129"/>
      <c r="CF187" s="129"/>
      <c r="CG187" s="129"/>
      <c r="CH187" s="129"/>
      <c r="CI187" s="129"/>
      <c r="CJ187" s="129"/>
      <c r="CK187" s="129"/>
      <c r="CL187" s="129"/>
      <c r="CM187" s="129"/>
      <c r="CN187" s="129"/>
      <c r="CO187" s="129"/>
    </row>
    <row r="188" spans="35:93">
      <c r="AI188" s="129"/>
      <c r="AJ188" s="129"/>
      <c r="AK188" s="129"/>
      <c r="AL188" s="129"/>
      <c r="AM188" s="129"/>
      <c r="AN188" s="129"/>
      <c r="AO188" s="129"/>
      <c r="AP188" s="129"/>
      <c r="AQ188" s="129"/>
      <c r="AR188" s="129"/>
      <c r="AS188" s="129"/>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129"/>
      <c r="CA188" s="129"/>
      <c r="CB188" s="129"/>
      <c r="CC188" s="129"/>
      <c r="CD188" s="129"/>
      <c r="CE188" s="129"/>
      <c r="CF188" s="129"/>
      <c r="CG188" s="129"/>
      <c r="CH188" s="129"/>
      <c r="CI188" s="129"/>
      <c r="CJ188" s="129"/>
      <c r="CK188" s="129"/>
      <c r="CL188" s="129"/>
      <c r="CM188" s="129"/>
      <c r="CN188" s="129"/>
      <c r="CO188" s="129"/>
    </row>
    <row r="189" spans="35:93">
      <c r="AI189" s="129"/>
      <c r="AJ189" s="129"/>
      <c r="AK189" s="129"/>
      <c r="AL189" s="129"/>
      <c r="AM189" s="129"/>
      <c r="AN189" s="129"/>
      <c r="AO189" s="129"/>
      <c r="AP189" s="129"/>
      <c r="AQ189" s="129"/>
      <c r="AR189" s="129"/>
      <c r="AS189" s="129"/>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129"/>
      <c r="CA189" s="129"/>
      <c r="CB189" s="129"/>
      <c r="CC189" s="129"/>
      <c r="CD189" s="129"/>
      <c r="CE189" s="129"/>
      <c r="CF189" s="129"/>
      <c r="CG189" s="129"/>
      <c r="CH189" s="129"/>
      <c r="CI189" s="129"/>
      <c r="CJ189" s="129"/>
      <c r="CK189" s="129"/>
      <c r="CL189" s="129"/>
      <c r="CM189" s="129"/>
      <c r="CN189" s="129"/>
      <c r="CO189" s="129"/>
    </row>
    <row r="190" spans="35:93">
      <c r="AI190" s="129"/>
      <c r="AJ190" s="129"/>
      <c r="AK190" s="129"/>
      <c r="AL190" s="129"/>
      <c r="AM190" s="129"/>
      <c r="AN190" s="129"/>
      <c r="AO190" s="129"/>
      <c r="AP190" s="129"/>
      <c r="AQ190" s="129"/>
      <c r="AR190" s="129"/>
      <c r="AS190" s="129"/>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129"/>
      <c r="CA190" s="129"/>
      <c r="CB190" s="129"/>
      <c r="CC190" s="129"/>
      <c r="CD190" s="129"/>
      <c r="CE190" s="129"/>
      <c r="CF190" s="129"/>
      <c r="CG190" s="129"/>
      <c r="CH190" s="129"/>
      <c r="CI190" s="129"/>
      <c r="CJ190" s="129"/>
      <c r="CK190" s="129"/>
      <c r="CL190" s="129"/>
      <c r="CM190" s="129"/>
      <c r="CN190" s="129"/>
      <c r="CO190" s="129"/>
    </row>
    <row r="191" spans="35:93">
      <c r="AI191" s="129"/>
      <c r="AJ191" s="129"/>
      <c r="AK191" s="129"/>
      <c r="AL191" s="129"/>
      <c r="AM191" s="129"/>
      <c r="AN191" s="129"/>
      <c r="AO191" s="129"/>
      <c r="AP191" s="129"/>
      <c r="AQ191" s="129"/>
      <c r="AR191" s="129"/>
      <c r="AS191" s="129"/>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129"/>
      <c r="CA191" s="129"/>
      <c r="CB191" s="129"/>
      <c r="CC191" s="129"/>
      <c r="CD191" s="129"/>
      <c r="CE191" s="129"/>
      <c r="CF191" s="129"/>
      <c r="CG191" s="129"/>
      <c r="CH191" s="129"/>
      <c r="CI191" s="129"/>
      <c r="CJ191" s="129"/>
      <c r="CK191" s="129"/>
      <c r="CL191" s="129"/>
      <c r="CM191" s="129"/>
      <c r="CN191" s="129"/>
      <c r="CO191" s="129"/>
    </row>
    <row r="192" spans="35:93">
      <c r="AI192" s="129"/>
      <c r="AJ192" s="129"/>
      <c r="AK192" s="129"/>
      <c r="AL192" s="129"/>
      <c r="AM192" s="129"/>
      <c r="AN192" s="129"/>
      <c r="AO192" s="129"/>
      <c r="AP192" s="129"/>
      <c r="AQ192" s="129"/>
      <c r="AR192" s="129"/>
      <c r="AS192" s="129"/>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129"/>
      <c r="CA192" s="129"/>
      <c r="CB192" s="129"/>
      <c r="CC192" s="129"/>
      <c r="CD192" s="129"/>
      <c r="CE192" s="129"/>
      <c r="CF192" s="129"/>
      <c r="CG192" s="129"/>
      <c r="CH192" s="129"/>
      <c r="CI192" s="129"/>
      <c r="CJ192" s="129"/>
      <c r="CK192" s="129"/>
      <c r="CL192" s="129"/>
      <c r="CM192" s="129"/>
      <c r="CN192" s="129"/>
      <c r="CO192" s="129"/>
    </row>
    <row r="193" spans="35:93">
      <c r="AI193" s="129"/>
      <c r="AJ193" s="129"/>
      <c r="AK193" s="129"/>
      <c r="AL193" s="129"/>
      <c r="AM193" s="129"/>
      <c r="AN193" s="129"/>
      <c r="AO193" s="129"/>
      <c r="AP193" s="129"/>
      <c r="AQ193" s="129"/>
      <c r="AR193" s="129"/>
      <c r="AS193" s="129"/>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129"/>
      <c r="CA193" s="129"/>
      <c r="CB193" s="129"/>
      <c r="CC193" s="129"/>
      <c r="CD193" s="129"/>
      <c r="CE193" s="129"/>
      <c r="CF193" s="129"/>
      <c r="CG193" s="129"/>
      <c r="CH193" s="129"/>
      <c r="CI193" s="129"/>
      <c r="CJ193" s="129"/>
      <c r="CK193" s="129"/>
      <c r="CL193" s="129"/>
      <c r="CM193" s="129"/>
      <c r="CN193" s="129"/>
      <c r="CO193" s="129"/>
    </row>
    <row r="194" spans="35:93">
      <c r="AI194" s="129"/>
      <c r="AJ194" s="129"/>
      <c r="AK194" s="129"/>
      <c r="AL194" s="129"/>
      <c r="AM194" s="129"/>
      <c r="AN194" s="129"/>
      <c r="AO194" s="129"/>
      <c r="AP194" s="129"/>
      <c r="AQ194" s="129"/>
      <c r="AR194" s="129"/>
      <c r="AS194" s="129"/>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129"/>
      <c r="CA194" s="129"/>
      <c r="CB194" s="129"/>
      <c r="CC194" s="129"/>
      <c r="CD194" s="129"/>
      <c r="CE194" s="129"/>
      <c r="CF194" s="129"/>
      <c r="CG194" s="129"/>
      <c r="CH194" s="129"/>
      <c r="CI194" s="129"/>
      <c r="CJ194" s="129"/>
      <c r="CK194" s="129"/>
      <c r="CL194" s="129"/>
      <c r="CM194" s="129"/>
      <c r="CN194" s="129"/>
      <c r="CO194" s="129"/>
    </row>
    <row r="195" spans="35:93">
      <c r="AI195" s="129"/>
      <c r="AJ195" s="129"/>
      <c r="AK195" s="129"/>
      <c r="AL195" s="129"/>
      <c r="AM195" s="129"/>
      <c r="AN195" s="129"/>
      <c r="AO195" s="129"/>
      <c r="AP195" s="129"/>
      <c r="AQ195" s="129"/>
      <c r="AR195" s="129"/>
      <c r="AS195" s="129"/>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129"/>
      <c r="CA195" s="129"/>
      <c r="CB195" s="129"/>
      <c r="CC195" s="129"/>
      <c r="CD195" s="129"/>
      <c r="CE195" s="129"/>
      <c r="CF195" s="129"/>
      <c r="CG195" s="129"/>
      <c r="CH195" s="129"/>
      <c r="CI195" s="129"/>
      <c r="CJ195" s="129"/>
      <c r="CK195" s="129"/>
      <c r="CL195" s="129"/>
      <c r="CM195" s="129"/>
      <c r="CN195" s="129"/>
      <c r="CO195" s="129"/>
    </row>
    <row r="196" spans="35:93">
      <c r="AI196" s="129"/>
      <c r="AJ196" s="129"/>
      <c r="AK196" s="129"/>
      <c r="AL196" s="129"/>
      <c r="AM196" s="129"/>
      <c r="AN196" s="129"/>
      <c r="AO196" s="129"/>
      <c r="AP196" s="129"/>
      <c r="AQ196" s="129"/>
      <c r="AR196" s="129"/>
      <c r="AS196" s="129"/>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129"/>
      <c r="CA196" s="129"/>
      <c r="CB196" s="129"/>
      <c r="CC196" s="129"/>
      <c r="CD196" s="129"/>
      <c r="CE196" s="129"/>
      <c r="CF196" s="129"/>
      <c r="CG196" s="129"/>
      <c r="CH196" s="129"/>
      <c r="CI196" s="129"/>
      <c r="CJ196" s="129"/>
      <c r="CK196" s="129"/>
      <c r="CL196" s="129"/>
      <c r="CM196" s="129"/>
      <c r="CN196" s="129"/>
      <c r="CO196" s="129"/>
    </row>
    <row r="197" spans="35:93">
      <c r="AI197" s="129"/>
      <c r="AJ197" s="129"/>
      <c r="AK197" s="129"/>
      <c r="AL197" s="129"/>
      <c r="AM197" s="129"/>
      <c r="AN197" s="129"/>
      <c r="AO197" s="129"/>
      <c r="AP197" s="129"/>
      <c r="AQ197" s="129"/>
      <c r="AR197" s="129"/>
      <c r="AS197" s="129"/>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129"/>
      <c r="CA197" s="129"/>
      <c r="CB197" s="129"/>
      <c r="CC197" s="129"/>
      <c r="CD197" s="129"/>
      <c r="CE197" s="129"/>
      <c r="CF197" s="129"/>
      <c r="CG197" s="129"/>
      <c r="CH197" s="129"/>
      <c r="CI197" s="129"/>
      <c r="CJ197" s="129"/>
      <c r="CK197" s="129"/>
      <c r="CL197" s="129"/>
      <c r="CM197" s="129"/>
      <c r="CN197" s="129"/>
      <c r="CO197" s="129"/>
    </row>
    <row r="198" spans="35:93">
      <c r="AI198" s="129"/>
      <c r="AJ198" s="129"/>
      <c r="AK198" s="129"/>
      <c r="AL198" s="129"/>
      <c r="AM198" s="129"/>
      <c r="AN198" s="129"/>
      <c r="AO198" s="129"/>
      <c r="AP198" s="129"/>
      <c r="AQ198" s="129"/>
      <c r="AR198" s="129"/>
      <c r="AS198" s="129"/>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129"/>
      <c r="CA198" s="129"/>
      <c r="CB198" s="129"/>
      <c r="CC198" s="129"/>
      <c r="CD198" s="129"/>
      <c r="CE198" s="129"/>
      <c r="CF198" s="129"/>
      <c r="CG198" s="129"/>
      <c r="CH198" s="129"/>
      <c r="CI198" s="129"/>
      <c r="CJ198" s="129"/>
      <c r="CK198" s="129"/>
      <c r="CL198" s="129"/>
      <c r="CM198" s="129"/>
      <c r="CN198" s="129"/>
      <c r="CO198" s="129"/>
    </row>
    <row r="199" spans="35:93">
      <c r="AI199" s="129"/>
      <c r="AJ199" s="129"/>
      <c r="AK199" s="129"/>
      <c r="AL199" s="129"/>
      <c r="AM199" s="129"/>
      <c r="AN199" s="129"/>
      <c r="AO199" s="129"/>
      <c r="AP199" s="129"/>
      <c r="AQ199" s="129"/>
      <c r="AR199" s="129"/>
      <c r="AS199" s="129"/>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129"/>
      <c r="CA199" s="129"/>
      <c r="CB199" s="129"/>
      <c r="CC199" s="129"/>
      <c r="CD199" s="129"/>
      <c r="CE199" s="129"/>
      <c r="CF199" s="129"/>
      <c r="CG199" s="129"/>
      <c r="CH199" s="129"/>
      <c r="CI199" s="129"/>
      <c r="CJ199" s="129"/>
      <c r="CK199" s="129"/>
      <c r="CL199" s="129"/>
      <c r="CM199" s="129"/>
      <c r="CN199" s="129"/>
      <c r="CO199" s="129"/>
    </row>
    <row r="200" spans="35:93">
      <c r="AI200" s="129"/>
      <c r="AJ200" s="129"/>
      <c r="AK200" s="129"/>
      <c r="AL200" s="129"/>
      <c r="AM200" s="129"/>
      <c r="AN200" s="129"/>
      <c r="AO200" s="129"/>
      <c r="AP200" s="129"/>
      <c r="AQ200" s="129"/>
      <c r="AR200" s="129"/>
      <c r="AS200" s="129"/>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129"/>
      <c r="CA200" s="129"/>
      <c r="CB200" s="129"/>
      <c r="CC200" s="129"/>
      <c r="CD200" s="129"/>
      <c r="CE200" s="129"/>
      <c r="CF200" s="129"/>
      <c r="CG200" s="129"/>
      <c r="CH200" s="129"/>
      <c r="CI200" s="129"/>
      <c r="CJ200" s="129"/>
      <c r="CK200" s="129"/>
      <c r="CL200" s="129"/>
      <c r="CM200" s="129"/>
      <c r="CN200" s="129"/>
      <c r="CO200" s="129"/>
    </row>
    <row r="201" spans="35:93">
      <c r="AI201" s="129"/>
      <c r="AJ201" s="129"/>
      <c r="AK201" s="129"/>
      <c r="AL201" s="129"/>
      <c r="AM201" s="129"/>
      <c r="AN201" s="129"/>
      <c r="AO201" s="129"/>
      <c r="AP201" s="129"/>
      <c r="AQ201" s="129"/>
      <c r="AR201" s="129"/>
      <c r="AS201" s="129"/>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129"/>
      <c r="CA201" s="129"/>
      <c r="CB201" s="129"/>
      <c r="CC201" s="129"/>
      <c r="CD201" s="129"/>
      <c r="CE201" s="129"/>
      <c r="CF201" s="129"/>
      <c r="CG201" s="129"/>
      <c r="CH201" s="129"/>
      <c r="CI201" s="129"/>
      <c r="CJ201" s="129"/>
      <c r="CK201" s="129"/>
      <c r="CL201" s="129"/>
      <c r="CM201" s="129"/>
      <c r="CN201" s="129"/>
      <c r="CO201" s="129"/>
    </row>
    <row r="202" spans="35:93">
      <c r="AI202" s="129"/>
      <c r="AJ202" s="129"/>
      <c r="AK202" s="129"/>
      <c r="AL202" s="129"/>
      <c r="AM202" s="129"/>
      <c r="AN202" s="129"/>
      <c r="AO202" s="129"/>
      <c r="AP202" s="129"/>
      <c r="AQ202" s="129"/>
      <c r="AR202" s="129"/>
      <c r="AS202" s="129"/>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129"/>
      <c r="CA202" s="129"/>
      <c r="CB202" s="129"/>
      <c r="CC202" s="129"/>
      <c r="CD202" s="129"/>
      <c r="CE202" s="129"/>
      <c r="CF202" s="129"/>
      <c r="CG202" s="129"/>
      <c r="CH202" s="129"/>
      <c r="CI202" s="129"/>
      <c r="CJ202" s="129"/>
      <c r="CK202" s="129"/>
      <c r="CL202" s="129"/>
      <c r="CM202" s="129"/>
      <c r="CN202" s="129"/>
      <c r="CO202" s="129"/>
    </row>
    <row r="203" spans="35:93">
      <c r="AI203" s="129"/>
      <c r="AJ203" s="129"/>
      <c r="AK203" s="129"/>
      <c r="AL203" s="129"/>
      <c r="AM203" s="129"/>
      <c r="AN203" s="129"/>
      <c r="AO203" s="129"/>
      <c r="AP203" s="129"/>
      <c r="AQ203" s="129"/>
      <c r="AR203" s="129"/>
      <c r="AS203" s="129"/>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129"/>
      <c r="CA203" s="129"/>
      <c r="CB203" s="129"/>
      <c r="CC203" s="129"/>
      <c r="CD203" s="129"/>
      <c r="CE203" s="129"/>
      <c r="CF203" s="129"/>
      <c r="CG203" s="129"/>
      <c r="CH203" s="129"/>
      <c r="CI203" s="129"/>
      <c r="CJ203" s="129"/>
      <c r="CK203" s="129"/>
      <c r="CL203" s="129"/>
      <c r="CM203" s="129"/>
      <c r="CN203" s="129"/>
      <c r="CO203" s="129"/>
    </row>
    <row r="204" spans="35:93">
      <c r="AI204" s="129"/>
      <c r="AJ204" s="129"/>
      <c r="AK204" s="129"/>
      <c r="AL204" s="129"/>
      <c r="AM204" s="129"/>
      <c r="AN204" s="129"/>
      <c r="AO204" s="129"/>
      <c r="AP204" s="129"/>
      <c r="AQ204" s="129"/>
      <c r="AR204" s="129"/>
      <c r="AS204" s="129"/>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129"/>
      <c r="CA204" s="129"/>
      <c r="CB204" s="129"/>
      <c r="CC204" s="129"/>
      <c r="CD204" s="129"/>
      <c r="CE204" s="129"/>
      <c r="CF204" s="129"/>
      <c r="CG204" s="129"/>
      <c r="CH204" s="129"/>
      <c r="CI204" s="129"/>
      <c r="CJ204" s="129"/>
      <c r="CK204" s="129"/>
      <c r="CL204" s="129"/>
      <c r="CM204" s="129"/>
      <c r="CN204" s="129"/>
      <c r="CO204" s="129"/>
    </row>
    <row r="205" spans="35:93">
      <c r="AI205" s="129"/>
      <c r="AJ205" s="129"/>
      <c r="AK205" s="129"/>
      <c r="AL205" s="129"/>
      <c r="AM205" s="129"/>
      <c r="AN205" s="129"/>
      <c r="AO205" s="129"/>
      <c r="AP205" s="129"/>
      <c r="AQ205" s="129"/>
      <c r="AR205" s="129"/>
      <c r="AS205" s="129"/>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129"/>
      <c r="CA205" s="129"/>
      <c r="CB205" s="129"/>
      <c r="CC205" s="129"/>
      <c r="CD205" s="129"/>
      <c r="CE205" s="129"/>
      <c r="CF205" s="129"/>
      <c r="CG205" s="129"/>
      <c r="CH205" s="129"/>
      <c r="CI205" s="129"/>
      <c r="CJ205" s="129"/>
      <c r="CK205" s="129"/>
      <c r="CL205" s="129"/>
      <c r="CM205" s="129"/>
      <c r="CN205" s="129"/>
      <c r="CO205" s="129"/>
    </row>
    <row r="206" spans="35:93">
      <c r="AI206" s="129"/>
      <c r="AJ206" s="129"/>
      <c r="AK206" s="129"/>
      <c r="AL206" s="129"/>
      <c r="AM206" s="129"/>
      <c r="AN206" s="129"/>
      <c r="AO206" s="129"/>
      <c r="AP206" s="129"/>
      <c r="AQ206" s="129"/>
      <c r="AR206" s="129"/>
      <c r="AS206" s="129"/>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129"/>
      <c r="CA206" s="129"/>
      <c r="CB206" s="129"/>
      <c r="CC206" s="129"/>
      <c r="CD206" s="129"/>
      <c r="CE206" s="129"/>
      <c r="CF206" s="129"/>
      <c r="CG206" s="129"/>
      <c r="CH206" s="129"/>
      <c r="CI206" s="129"/>
      <c r="CJ206" s="129"/>
      <c r="CK206" s="129"/>
      <c r="CL206" s="129"/>
      <c r="CM206" s="129"/>
      <c r="CN206" s="129"/>
      <c r="CO206" s="129"/>
    </row>
    <row r="207" spans="35:93">
      <c r="AI207" s="129"/>
      <c r="AJ207" s="129"/>
      <c r="AK207" s="129"/>
      <c r="AL207" s="129"/>
      <c r="AM207" s="129"/>
      <c r="AN207" s="129"/>
      <c r="AO207" s="129"/>
      <c r="AP207" s="129"/>
      <c r="AQ207" s="129"/>
      <c r="AR207" s="129"/>
      <c r="AS207" s="129"/>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129"/>
      <c r="CA207" s="129"/>
      <c r="CB207" s="129"/>
      <c r="CC207" s="129"/>
      <c r="CD207" s="129"/>
      <c r="CE207" s="129"/>
      <c r="CF207" s="129"/>
      <c r="CG207" s="129"/>
      <c r="CH207" s="129"/>
      <c r="CI207" s="129"/>
      <c r="CJ207" s="129"/>
      <c r="CK207" s="129"/>
      <c r="CL207" s="129"/>
      <c r="CM207" s="129"/>
      <c r="CN207" s="129"/>
      <c r="CO207" s="129"/>
    </row>
    <row r="208" spans="35:93">
      <c r="AI208" s="129"/>
      <c r="AJ208" s="129"/>
      <c r="AK208" s="129"/>
      <c r="AL208" s="129"/>
      <c r="AM208" s="129"/>
      <c r="AN208" s="129"/>
      <c r="AO208" s="129"/>
      <c r="AP208" s="129"/>
      <c r="AQ208" s="129"/>
      <c r="AR208" s="129"/>
      <c r="AS208" s="129"/>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129"/>
      <c r="CA208" s="129"/>
      <c r="CB208" s="129"/>
      <c r="CC208" s="129"/>
      <c r="CD208" s="129"/>
      <c r="CE208" s="129"/>
      <c r="CF208" s="129"/>
      <c r="CG208" s="129"/>
      <c r="CH208" s="129"/>
      <c r="CI208" s="129"/>
      <c r="CJ208" s="129"/>
      <c r="CK208" s="129"/>
      <c r="CL208" s="129"/>
      <c r="CM208" s="129"/>
      <c r="CN208" s="129"/>
      <c r="CO208" s="129"/>
    </row>
    <row r="209" spans="35:93">
      <c r="AI209" s="129"/>
      <c r="AJ209" s="129"/>
      <c r="AK209" s="129"/>
      <c r="AL209" s="129"/>
      <c r="AM209" s="129"/>
      <c r="AN209" s="129"/>
      <c r="AO209" s="129"/>
      <c r="AP209" s="129"/>
      <c r="AQ209" s="129"/>
      <c r="AR209" s="129"/>
      <c r="AS209" s="129"/>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129"/>
      <c r="CA209" s="129"/>
      <c r="CB209" s="129"/>
      <c r="CC209" s="129"/>
      <c r="CD209" s="129"/>
      <c r="CE209" s="129"/>
      <c r="CF209" s="129"/>
      <c r="CG209" s="129"/>
      <c r="CH209" s="129"/>
      <c r="CI209" s="129"/>
      <c r="CJ209" s="129"/>
      <c r="CK209" s="129"/>
      <c r="CL209" s="129"/>
      <c r="CM209" s="129"/>
      <c r="CN209" s="129"/>
      <c r="CO209" s="129"/>
    </row>
    <row r="210" spans="35:93">
      <c r="AI210" s="129"/>
      <c r="AJ210" s="129"/>
      <c r="AK210" s="129"/>
      <c r="AL210" s="129"/>
      <c r="AM210" s="129"/>
      <c r="AN210" s="129"/>
      <c r="AO210" s="129"/>
      <c r="AP210" s="129"/>
      <c r="AQ210" s="129"/>
      <c r="AR210" s="129"/>
      <c r="AS210" s="129"/>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129"/>
      <c r="CA210" s="129"/>
      <c r="CB210" s="129"/>
      <c r="CC210" s="129"/>
      <c r="CD210" s="129"/>
      <c r="CE210" s="129"/>
      <c r="CF210" s="129"/>
      <c r="CG210" s="129"/>
      <c r="CH210" s="129"/>
      <c r="CI210" s="129"/>
      <c r="CJ210" s="129"/>
      <c r="CK210" s="129"/>
      <c r="CL210" s="129"/>
      <c r="CM210" s="129"/>
      <c r="CN210" s="129"/>
      <c r="CO210" s="129"/>
    </row>
    <row r="211" spans="35:93">
      <c r="AI211" s="129"/>
      <c r="AJ211" s="129"/>
      <c r="AK211" s="129"/>
      <c r="AL211" s="129"/>
      <c r="AM211" s="129"/>
      <c r="AN211" s="129"/>
      <c r="AO211" s="129"/>
      <c r="AP211" s="129"/>
      <c r="AQ211" s="129"/>
      <c r="AR211" s="129"/>
      <c r="AS211" s="129"/>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129"/>
      <c r="CA211" s="129"/>
      <c r="CB211" s="129"/>
      <c r="CC211" s="129"/>
      <c r="CD211" s="129"/>
      <c r="CE211" s="129"/>
      <c r="CF211" s="129"/>
      <c r="CG211" s="129"/>
      <c r="CH211" s="129"/>
      <c r="CI211" s="129"/>
      <c r="CJ211" s="129"/>
      <c r="CK211" s="129"/>
      <c r="CL211" s="129"/>
      <c r="CM211" s="129"/>
      <c r="CN211" s="129"/>
      <c r="CO211" s="129"/>
    </row>
    <row r="212" spans="35:93">
      <c r="AI212" s="129"/>
      <c r="AJ212" s="129"/>
      <c r="AK212" s="129"/>
      <c r="AL212" s="129"/>
      <c r="AM212" s="129"/>
      <c r="AN212" s="129"/>
      <c r="AO212" s="129"/>
      <c r="AP212" s="129"/>
      <c r="AQ212" s="129"/>
      <c r="AR212" s="129"/>
      <c r="AS212" s="129"/>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129"/>
      <c r="CA212" s="129"/>
      <c r="CB212" s="129"/>
      <c r="CC212" s="129"/>
      <c r="CD212" s="129"/>
      <c r="CE212" s="129"/>
      <c r="CF212" s="129"/>
      <c r="CG212" s="129"/>
      <c r="CH212" s="129"/>
      <c r="CI212" s="129"/>
      <c r="CJ212" s="129"/>
      <c r="CK212" s="129"/>
      <c r="CL212" s="129"/>
      <c r="CM212" s="129"/>
      <c r="CN212" s="129"/>
      <c r="CO212" s="129"/>
    </row>
    <row r="213" spans="35:93">
      <c r="AI213" s="129"/>
      <c r="AJ213" s="129"/>
      <c r="AK213" s="129"/>
      <c r="AL213" s="129"/>
      <c r="AM213" s="129"/>
      <c r="AN213" s="129"/>
      <c r="AO213" s="129"/>
      <c r="AP213" s="129"/>
      <c r="AQ213" s="129"/>
      <c r="AR213" s="129"/>
      <c r="AS213" s="129"/>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129"/>
      <c r="CA213" s="129"/>
      <c r="CB213" s="129"/>
      <c r="CC213" s="129"/>
      <c r="CD213" s="129"/>
      <c r="CE213" s="129"/>
      <c r="CF213" s="129"/>
      <c r="CG213" s="129"/>
      <c r="CH213" s="129"/>
      <c r="CI213" s="129"/>
      <c r="CJ213" s="129"/>
      <c r="CK213" s="129"/>
      <c r="CL213" s="129"/>
      <c r="CM213" s="129"/>
      <c r="CN213" s="129"/>
      <c r="CO213" s="129"/>
    </row>
    <row r="214" spans="35:93">
      <c r="AI214" s="129"/>
      <c r="AJ214" s="129"/>
      <c r="AK214" s="129"/>
      <c r="AL214" s="129"/>
      <c r="AM214" s="129"/>
      <c r="AN214" s="129"/>
      <c r="AO214" s="129"/>
      <c r="AP214" s="129"/>
      <c r="AQ214" s="129"/>
      <c r="AR214" s="129"/>
      <c r="AS214" s="129"/>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129"/>
      <c r="CA214" s="129"/>
      <c r="CB214" s="129"/>
      <c r="CC214" s="129"/>
      <c r="CD214" s="129"/>
      <c r="CE214" s="129"/>
      <c r="CF214" s="129"/>
      <c r="CG214" s="129"/>
      <c r="CH214" s="129"/>
      <c r="CI214" s="129"/>
      <c r="CJ214" s="129"/>
      <c r="CK214" s="129"/>
      <c r="CL214" s="129"/>
      <c r="CM214" s="129"/>
      <c r="CN214" s="129"/>
      <c r="CO214" s="129"/>
    </row>
    <row r="215" spans="35:93">
      <c r="AI215" s="129"/>
      <c r="AJ215" s="129"/>
      <c r="AK215" s="129"/>
      <c r="AL215" s="129"/>
      <c r="AM215" s="129"/>
      <c r="AN215" s="129"/>
      <c r="AO215" s="129"/>
      <c r="AP215" s="129"/>
      <c r="AQ215" s="129"/>
      <c r="AR215" s="129"/>
      <c r="AS215" s="129"/>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129"/>
      <c r="CA215" s="129"/>
      <c r="CB215" s="129"/>
      <c r="CC215" s="129"/>
      <c r="CD215" s="129"/>
      <c r="CE215" s="129"/>
      <c r="CF215" s="129"/>
      <c r="CG215" s="129"/>
      <c r="CH215" s="129"/>
      <c r="CI215" s="129"/>
      <c r="CJ215" s="129"/>
      <c r="CK215" s="129"/>
      <c r="CL215" s="129"/>
      <c r="CM215" s="129"/>
      <c r="CN215" s="129"/>
      <c r="CO215" s="129"/>
    </row>
    <row r="216" spans="35:93">
      <c r="AI216" s="129"/>
      <c r="AJ216" s="129"/>
      <c r="AK216" s="129"/>
      <c r="AL216" s="129"/>
      <c r="AM216" s="129"/>
      <c r="AN216" s="129"/>
      <c r="AO216" s="129"/>
      <c r="AP216" s="129"/>
      <c r="AQ216" s="129"/>
      <c r="AR216" s="129"/>
      <c r="AS216" s="129"/>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129"/>
      <c r="CA216" s="129"/>
      <c r="CB216" s="129"/>
      <c r="CC216" s="129"/>
      <c r="CD216" s="129"/>
      <c r="CE216" s="129"/>
      <c r="CF216" s="129"/>
      <c r="CG216" s="129"/>
      <c r="CH216" s="129"/>
      <c r="CI216" s="129"/>
      <c r="CJ216" s="129"/>
      <c r="CK216" s="129"/>
      <c r="CL216" s="129"/>
      <c r="CM216" s="129"/>
      <c r="CN216" s="129"/>
      <c r="CO216" s="129"/>
    </row>
    <row r="217" spans="35:93">
      <c r="AI217" s="129"/>
      <c r="AJ217" s="129"/>
      <c r="AK217" s="129"/>
      <c r="AL217" s="129"/>
      <c r="AM217" s="129"/>
      <c r="AN217" s="129"/>
      <c r="AO217" s="129"/>
      <c r="AP217" s="129"/>
      <c r="AQ217" s="129"/>
      <c r="AR217" s="129"/>
      <c r="AS217" s="129"/>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129"/>
      <c r="CA217" s="129"/>
      <c r="CB217" s="129"/>
      <c r="CC217" s="129"/>
      <c r="CD217" s="129"/>
      <c r="CE217" s="129"/>
      <c r="CF217" s="129"/>
      <c r="CG217" s="129"/>
      <c r="CH217" s="129"/>
      <c r="CI217" s="129"/>
      <c r="CJ217" s="129"/>
      <c r="CK217" s="129"/>
      <c r="CL217" s="129"/>
      <c r="CM217" s="129"/>
      <c r="CN217" s="129"/>
      <c r="CO217" s="129"/>
    </row>
    <row r="218" spans="35:93">
      <c r="AI218" s="129"/>
      <c r="AJ218" s="129"/>
      <c r="AK218" s="129"/>
      <c r="AL218" s="129"/>
      <c r="AM218" s="129"/>
      <c r="AN218" s="129"/>
      <c r="AO218" s="129"/>
      <c r="AP218" s="129"/>
      <c r="AQ218" s="129"/>
      <c r="AR218" s="129"/>
      <c r="AS218" s="129"/>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129"/>
      <c r="CA218" s="129"/>
      <c r="CB218" s="129"/>
      <c r="CC218" s="129"/>
      <c r="CD218" s="129"/>
      <c r="CE218" s="129"/>
      <c r="CF218" s="129"/>
      <c r="CG218" s="129"/>
      <c r="CH218" s="129"/>
      <c r="CI218" s="129"/>
      <c r="CJ218" s="129"/>
      <c r="CK218" s="129"/>
      <c r="CL218" s="129"/>
      <c r="CM218" s="129"/>
      <c r="CN218" s="129"/>
      <c r="CO218" s="129"/>
    </row>
    <row r="219" spans="35:93">
      <c r="AI219" s="129"/>
      <c r="AJ219" s="129"/>
      <c r="AK219" s="129"/>
      <c r="AL219" s="129"/>
      <c r="AM219" s="129"/>
      <c r="AN219" s="129"/>
      <c r="AO219" s="129"/>
      <c r="AP219" s="129"/>
      <c r="AQ219" s="129"/>
      <c r="AR219" s="129"/>
      <c r="AS219" s="129"/>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129"/>
      <c r="CA219" s="129"/>
      <c r="CB219" s="129"/>
      <c r="CC219" s="129"/>
      <c r="CD219" s="129"/>
      <c r="CE219" s="129"/>
      <c r="CF219" s="129"/>
      <c r="CG219" s="129"/>
      <c r="CH219" s="129"/>
      <c r="CI219" s="129"/>
      <c r="CJ219" s="129"/>
      <c r="CK219" s="129"/>
      <c r="CL219" s="129"/>
      <c r="CM219" s="129"/>
      <c r="CN219" s="129"/>
      <c r="CO219" s="129"/>
    </row>
    <row r="220" spans="35:93">
      <c r="AI220" s="129"/>
      <c r="AJ220" s="129"/>
      <c r="AK220" s="129"/>
      <c r="AL220" s="129"/>
      <c r="AM220" s="129"/>
      <c r="AN220" s="129"/>
      <c r="AO220" s="129"/>
      <c r="AP220" s="129"/>
      <c r="AQ220" s="129"/>
      <c r="AR220" s="129"/>
      <c r="AS220" s="129"/>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129"/>
      <c r="CA220" s="129"/>
      <c r="CB220" s="129"/>
      <c r="CC220" s="129"/>
      <c r="CD220" s="129"/>
      <c r="CE220" s="129"/>
      <c r="CF220" s="129"/>
      <c r="CG220" s="129"/>
      <c r="CH220" s="129"/>
      <c r="CI220" s="129"/>
      <c r="CJ220" s="129"/>
      <c r="CK220" s="129"/>
      <c r="CL220" s="129"/>
      <c r="CM220" s="129"/>
      <c r="CN220" s="129"/>
      <c r="CO220" s="129"/>
    </row>
    <row r="221" spans="35:93">
      <c r="AI221" s="129"/>
      <c r="AJ221" s="129"/>
      <c r="AK221" s="129"/>
      <c r="AL221" s="129"/>
      <c r="AM221" s="129"/>
      <c r="AN221" s="129"/>
      <c r="AO221" s="129"/>
      <c r="AP221" s="129"/>
      <c r="AQ221" s="129"/>
      <c r="AR221" s="129"/>
      <c r="AS221" s="129"/>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129"/>
      <c r="CA221" s="129"/>
      <c r="CB221" s="129"/>
      <c r="CC221" s="129"/>
      <c r="CD221" s="129"/>
      <c r="CE221" s="129"/>
      <c r="CF221" s="129"/>
      <c r="CG221" s="129"/>
      <c r="CH221" s="129"/>
      <c r="CI221" s="129"/>
      <c r="CJ221" s="129"/>
      <c r="CK221" s="129"/>
      <c r="CL221" s="129"/>
      <c r="CM221" s="129"/>
      <c r="CN221" s="129"/>
      <c r="CO221" s="129"/>
    </row>
    <row r="222" spans="35:93">
      <c r="AI222" s="129"/>
      <c r="AJ222" s="129"/>
      <c r="AK222" s="129"/>
      <c r="AL222" s="129"/>
      <c r="AM222" s="129"/>
      <c r="AN222" s="129"/>
      <c r="AO222" s="129"/>
      <c r="AP222" s="129"/>
      <c r="AQ222" s="129"/>
      <c r="AR222" s="129"/>
      <c r="AS222" s="129"/>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129"/>
      <c r="CA222" s="129"/>
      <c r="CB222" s="129"/>
      <c r="CC222" s="129"/>
      <c r="CD222" s="129"/>
      <c r="CE222" s="129"/>
      <c r="CF222" s="129"/>
      <c r="CG222" s="129"/>
      <c r="CH222" s="129"/>
      <c r="CI222" s="129"/>
      <c r="CJ222" s="129"/>
      <c r="CK222" s="129"/>
      <c r="CL222" s="129"/>
      <c r="CM222" s="129"/>
      <c r="CN222" s="129"/>
      <c r="CO222" s="129"/>
    </row>
    <row r="223" spans="35:93">
      <c r="AI223" s="129"/>
      <c r="AJ223" s="129"/>
      <c r="AK223" s="129"/>
      <c r="AL223" s="129"/>
      <c r="AM223" s="129"/>
      <c r="AN223" s="129"/>
      <c r="AO223" s="129"/>
      <c r="AP223" s="129"/>
      <c r="AQ223" s="129"/>
      <c r="AR223" s="129"/>
      <c r="AS223" s="129"/>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129"/>
      <c r="CA223" s="129"/>
      <c r="CB223" s="129"/>
      <c r="CC223" s="129"/>
      <c r="CD223" s="129"/>
      <c r="CE223" s="129"/>
      <c r="CF223" s="129"/>
      <c r="CG223" s="129"/>
      <c r="CH223" s="129"/>
      <c r="CI223" s="129"/>
      <c r="CJ223" s="129"/>
      <c r="CK223" s="129"/>
      <c r="CL223" s="129"/>
      <c r="CM223" s="129"/>
      <c r="CN223" s="129"/>
      <c r="CO223" s="129"/>
    </row>
    <row r="224" spans="35:93">
      <c r="AI224" s="129"/>
      <c r="AJ224" s="129"/>
      <c r="AK224" s="129"/>
      <c r="AL224" s="129"/>
      <c r="AM224" s="129"/>
      <c r="AN224" s="129"/>
      <c r="AO224" s="129"/>
      <c r="AP224" s="129"/>
      <c r="AQ224" s="129"/>
      <c r="AR224" s="129"/>
      <c r="AS224" s="129"/>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129"/>
      <c r="CA224" s="129"/>
      <c r="CB224" s="129"/>
      <c r="CC224" s="129"/>
      <c r="CD224" s="129"/>
      <c r="CE224" s="129"/>
      <c r="CF224" s="129"/>
      <c r="CG224" s="129"/>
      <c r="CH224" s="129"/>
      <c r="CI224" s="129"/>
      <c r="CJ224" s="129"/>
      <c r="CK224" s="129"/>
      <c r="CL224" s="129"/>
      <c r="CM224" s="129"/>
      <c r="CN224" s="129"/>
      <c r="CO224" s="129"/>
    </row>
    <row r="225" spans="35:93">
      <c r="AI225" s="129"/>
      <c r="AJ225" s="129"/>
      <c r="AK225" s="129"/>
      <c r="AL225" s="129"/>
      <c r="AM225" s="129"/>
      <c r="AN225" s="129"/>
      <c r="AO225" s="129"/>
      <c r="AP225" s="129"/>
      <c r="AQ225" s="129"/>
      <c r="AR225" s="129"/>
      <c r="AS225" s="129"/>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129"/>
      <c r="CA225" s="129"/>
      <c r="CB225" s="129"/>
      <c r="CC225" s="129"/>
      <c r="CD225" s="129"/>
      <c r="CE225" s="129"/>
      <c r="CF225" s="129"/>
      <c r="CG225" s="129"/>
      <c r="CH225" s="129"/>
      <c r="CI225" s="129"/>
      <c r="CJ225" s="129"/>
      <c r="CK225" s="129"/>
      <c r="CL225" s="129"/>
      <c r="CM225" s="129"/>
      <c r="CN225" s="129"/>
      <c r="CO225" s="129"/>
    </row>
    <row r="226" spans="35:93">
      <c r="AI226" s="129"/>
      <c r="AJ226" s="129"/>
      <c r="AK226" s="129"/>
      <c r="AL226" s="129"/>
      <c r="AM226" s="129"/>
      <c r="AN226" s="129"/>
      <c r="AO226" s="129"/>
      <c r="AP226" s="129"/>
      <c r="AQ226" s="129"/>
      <c r="AR226" s="129"/>
      <c r="AS226" s="129"/>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129"/>
      <c r="CA226" s="129"/>
      <c r="CB226" s="129"/>
      <c r="CC226" s="129"/>
      <c r="CD226" s="129"/>
      <c r="CE226" s="129"/>
      <c r="CF226" s="129"/>
      <c r="CG226" s="129"/>
      <c r="CH226" s="129"/>
      <c r="CI226" s="129"/>
      <c r="CJ226" s="129"/>
      <c r="CK226" s="129"/>
      <c r="CL226" s="129"/>
      <c r="CM226" s="129"/>
      <c r="CN226" s="129"/>
      <c r="CO226" s="129"/>
    </row>
    <row r="227" spans="35:93">
      <c r="AI227" s="129"/>
      <c r="AJ227" s="129"/>
      <c r="AK227" s="129"/>
      <c r="AL227" s="129"/>
      <c r="AM227" s="129"/>
      <c r="AN227" s="129"/>
      <c r="AO227" s="129"/>
      <c r="AP227" s="129"/>
      <c r="AQ227" s="129"/>
      <c r="AR227" s="129"/>
      <c r="AS227" s="129"/>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129"/>
      <c r="CA227" s="129"/>
      <c r="CB227" s="129"/>
      <c r="CC227" s="129"/>
      <c r="CD227" s="129"/>
      <c r="CE227" s="129"/>
      <c r="CF227" s="129"/>
      <c r="CG227" s="129"/>
      <c r="CH227" s="129"/>
      <c r="CI227" s="129"/>
      <c r="CJ227" s="129"/>
      <c r="CK227" s="129"/>
      <c r="CL227" s="129"/>
      <c r="CM227" s="129"/>
      <c r="CN227" s="129"/>
      <c r="CO227" s="129"/>
    </row>
    <row r="228" spans="35:93">
      <c r="AI228" s="129"/>
      <c r="AJ228" s="129"/>
      <c r="AK228" s="129"/>
      <c r="AL228" s="129"/>
      <c r="AM228" s="129"/>
      <c r="AN228" s="129"/>
      <c r="AO228" s="129"/>
      <c r="AP228" s="129"/>
      <c r="AQ228" s="129"/>
      <c r="AR228" s="129"/>
      <c r="AS228" s="129"/>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129"/>
      <c r="CA228" s="129"/>
      <c r="CB228" s="129"/>
      <c r="CC228" s="129"/>
      <c r="CD228" s="129"/>
      <c r="CE228" s="129"/>
      <c r="CF228" s="129"/>
      <c r="CG228" s="129"/>
      <c r="CH228" s="129"/>
      <c r="CI228" s="129"/>
      <c r="CJ228" s="129"/>
      <c r="CK228" s="129"/>
      <c r="CL228" s="129"/>
      <c r="CM228" s="129"/>
      <c r="CN228" s="129"/>
      <c r="CO228" s="129"/>
    </row>
    <row r="229" spans="35:93">
      <c r="AI229" s="129"/>
      <c r="AJ229" s="129"/>
      <c r="AK229" s="129"/>
      <c r="AL229" s="129"/>
      <c r="AM229" s="129"/>
      <c r="AN229" s="129"/>
      <c r="AO229" s="129"/>
      <c r="AP229" s="129"/>
      <c r="AQ229" s="129"/>
      <c r="AR229" s="129"/>
      <c r="AS229" s="129"/>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129"/>
      <c r="CA229" s="129"/>
      <c r="CB229" s="129"/>
      <c r="CC229" s="129"/>
      <c r="CD229" s="129"/>
      <c r="CE229" s="129"/>
      <c r="CF229" s="129"/>
      <c r="CG229" s="129"/>
      <c r="CH229" s="129"/>
      <c r="CI229" s="129"/>
      <c r="CJ229" s="129"/>
      <c r="CK229" s="129"/>
      <c r="CL229" s="129"/>
      <c r="CM229" s="129"/>
      <c r="CN229" s="129"/>
      <c r="CO229" s="129"/>
    </row>
    <row r="230" spans="35:93">
      <c r="AI230" s="129"/>
      <c r="AJ230" s="129"/>
      <c r="AK230" s="129"/>
      <c r="AL230" s="129"/>
      <c r="AM230" s="129"/>
      <c r="AN230" s="129"/>
      <c r="AO230" s="129"/>
      <c r="AP230" s="129"/>
      <c r="AQ230" s="129"/>
      <c r="AR230" s="129"/>
      <c r="AS230" s="129"/>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129"/>
      <c r="CA230" s="129"/>
      <c r="CB230" s="129"/>
      <c r="CC230" s="129"/>
      <c r="CD230" s="129"/>
      <c r="CE230" s="129"/>
      <c r="CF230" s="129"/>
      <c r="CG230" s="129"/>
      <c r="CH230" s="129"/>
      <c r="CI230" s="129"/>
      <c r="CJ230" s="129"/>
      <c r="CK230" s="129"/>
      <c r="CL230" s="129"/>
      <c r="CM230" s="129"/>
      <c r="CN230" s="129"/>
      <c r="CO230" s="129"/>
    </row>
    <row r="231" spans="35:93">
      <c r="AI231" s="129"/>
      <c r="AJ231" s="129"/>
      <c r="AK231" s="129"/>
      <c r="AL231" s="129"/>
      <c r="AM231" s="129"/>
      <c r="AN231" s="129"/>
      <c r="AO231" s="129"/>
      <c r="AP231" s="129"/>
      <c r="AQ231" s="129"/>
      <c r="AR231" s="129"/>
      <c r="AS231" s="129"/>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129"/>
      <c r="CA231" s="129"/>
      <c r="CB231" s="129"/>
      <c r="CC231" s="129"/>
      <c r="CD231" s="129"/>
      <c r="CE231" s="129"/>
      <c r="CF231" s="129"/>
      <c r="CG231" s="129"/>
      <c r="CH231" s="129"/>
      <c r="CI231" s="129"/>
      <c r="CJ231" s="129"/>
      <c r="CK231" s="129"/>
      <c r="CL231" s="129"/>
      <c r="CM231" s="129"/>
      <c r="CN231" s="129"/>
      <c r="CO231" s="129"/>
    </row>
    <row r="232" spans="35:93">
      <c r="AI232" s="129"/>
      <c r="AJ232" s="129"/>
      <c r="AK232" s="129"/>
      <c r="AL232" s="129"/>
      <c r="AM232" s="129"/>
      <c r="AN232" s="129"/>
      <c r="AO232" s="129"/>
      <c r="AP232" s="129"/>
      <c r="AQ232" s="129"/>
      <c r="AR232" s="129"/>
      <c r="AS232" s="129"/>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129"/>
      <c r="CA232" s="129"/>
      <c r="CB232" s="129"/>
      <c r="CC232" s="129"/>
      <c r="CD232" s="129"/>
      <c r="CE232" s="129"/>
      <c r="CF232" s="129"/>
      <c r="CG232" s="129"/>
      <c r="CH232" s="129"/>
      <c r="CI232" s="129"/>
      <c r="CJ232" s="129"/>
      <c r="CK232" s="129"/>
      <c r="CL232" s="129"/>
      <c r="CM232" s="129"/>
      <c r="CN232" s="129"/>
      <c r="CO232" s="129"/>
    </row>
    <row r="233" spans="35:93">
      <c r="AI233" s="129"/>
      <c r="AJ233" s="129"/>
      <c r="AK233" s="129"/>
      <c r="AL233" s="129"/>
      <c r="AM233" s="129"/>
      <c r="AN233" s="129"/>
      <c r="AO233" s="129"/>
      <c r="AP233" s="129"/>
      <c r="AQ233" s="129"/>
      <c r="AR233" s="129"/>
      <c r="AS233" s="129"/>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129"/>
      <c r="CA233" s="129"/>
      <c r="CB233" s="129"/>
      <c r="CC233" s="129"/>
      <c r="CD233" s="129"/>
      <c r="CE233" s="129"/>
      <c r="CF233" s="129"/>
      <c r="CG233" s="129"/>
      <c r="CH233" s="129"/>
      <c r="CI233" s="129"/>
      <c r="CJ233" s="129"/>
      <c r="CK233" s="129"/>
      <c r="CL233" s="129"/>
      <c r="CM233" s="129"/>
      <c r="CN233" s="129"/>
      <c r="CO233" s="129"/>
    </row>
    <row r="234" spans="35:93">
      <c r="AI234" s="129"/>
      <c r="AJ234" s="129"/>
      <c r="AK234" s="129"/>
      <c r="AL234" s="129"/>
      <c r="AM234" s="129"/>
      <c r="AN234" s="129"/>
      <c r="AO234" s="129"/>
      <c r="AP234" s="129"/>
      <c r="AQ234" s="129"/>
      <c r="AR234" s="129"/>
      <c r="AS234" s="129"/>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129"/>
      <c r="CA234" s="129"/>
      <c r="CB234" s="129"/>
      <c r="CC234" s="129"/>
      <c r="CD234" s="129"/>
      <c r="CE234" s="129"/>
      <c r="CF234" s="129"/>
      <c r="CG234" s="129"/>
      <c r="CH234" s="129"/>
      <c r="CI234" s="129"/>
      <c r="CJ234" s="129"/>
      <c r="CK234" s="129"/>
      <c r="CL234" s="129"/>
      <c r="CM234" s="129"/>
      <c r="CN234" s="129"/>
      <c r="CO234" s="129"/>
    </row>
    <row r="235" spans="35:93">
      <c r="AI235" s="129"/>
      <c r="AJ235" s="129"/>
      <c r="AK235" s="129"/>
      <c r="AL235" s="129"/>
      <c r="AM235" s="129"/>
      <c r="AN235" s="129"/>
      <c r="AO235" s="129"/>
      <c r="AP235" s="129"/>
      <c r="AQ235" s="129"/>
      <c r="AR235" s="129"/>
      <c r="AS235" s="129"/>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129"/>
      <c r="CA235" s="129"/>
      <c r="CB235" s="129"/>
      <c r="CC235" s="129"/>
      <c r="CD235" s="129"/>
      <c r="CE235" s="129"/>
      <c r="CF235" s="129"/>
      <c r="CG235" s="129"/>
      <c r="CH235" s="129"/>
      <c r="CI235" s="129"/>
      <c r="CJ235" s="129"/>
      <c r="CK235" s="129"/>
      <c r="CL235" s="129"/>
      <c r="CM235" s="129"/>
      <c r="CN235" s="129"/>
      <c r="CO235" s="129"/>
    </row>
    <row r="236" spans="35:93">
      <c r="AI236" s="129"/>
      <c r="AJ236" s="129"/>
      <c r="AK236" s="129"/>
      <c r="AL236" s="129"/>
      <c r="AM236" s="129"/>
      <c r="AN236" s="129"/>
      <c r="AO236" s="129"/>
      <c r="AP236" s="129"/>
      <c r="AQ236" s="129"/>
      <c r="AR236" s="129"/>
      <c r="AS236" s="129"/>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129"/>
      <c r="CA236" s="129"/>
      <c r="CB236" s="129"/>
      <c r="CC236" s="129"/>
      <c r="CD236" s="129"/>
      <c r="CE236" s="129"/>
      <c r="CF236" s="129"/>
      <c r="CG236" s="129"/>
      <c r="CH236" s="129"/>
      <c r="CI236" s="129"/>
      <c r="CJ236" s="129"/>
      <c r="CK236" s="129"/>
      <c r="CL236" s="129"/>
      <c r="CM236" s="129"/>
      <c r="CN236" s="129"/>
      <c r="CO236" s="129"/>
    </row>
    <row r="237" spans="35:93">
      <c r="AI237" s="129"/>
      <c r="AJ237" s="129"/>
      <c r="AK237" s="129"/>
      <c r="AL237" s="129"/>
      <c r="AM237" s="129"/>
      <c r="AN237" s="129"/>
      <c r="AO237" s="129"/>
      <c r="AP237" s="129"/>
      <c r="AQ237" s="129"/>
      <c r="AR237" s="129"/>
      <c r="AS237" s="129"/>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129"/>
      <c r="CA237" s="129"/>
      <c r="CB237" s="129"/>
      <c r="CC237" s="129"/>
      <c r="CD237" s="129"/>
      <c r="CE237" s="129"/>
      <c r="CF237" s="129"/>
      <c r="CG237" s="129"/>
      <c r="CH237" s="129"/>
      <c r="CI237" s="129"/>
      <c r="CJ237" s="129"/>
      <c r="CK237" s="129"/>
      <c r="CL237" s="129"/>
      <c r="CM237" s="129"/>
      <c r="CN237" s="129"/>
      <c r="CO237" s="129"/>
    </row>
    <row r="238" spans="35:93">
      <c r="AI238" s="129"/>
      <c r="AJ238" s="129"/>
      <c r="AK238" s="129"/>
      <c r="AL238" s="129"/>
      <c r="AM238" s="129"/>
      <c r="AN238" s="129"/>
      <c r="AO238" s="129"/>
      <c r="AP238" s="129"/>
      <c r="AQ238" s="129"/>
      <c r="AR238" s="129"/>
      <c r="AS238" s="129"/>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129"/>
      <c r="CA238" s="129"/>
      <c r="CB238" s="129"/>
      <c r="CC238" s="129"/>
      <c r="CD238" s="129"/>
      <c r="CE238" s="129"/>
      <c r="CF238" s="129"/>
      <c r="CG238" s="129"/>
      <c r="CH238" s="129"/>
      <c r="CI238" s="129"/>
      <c r="CJ238" s="129"/>
      <c r="CK238" s="129"/>
      <c r="CL238" s="129"/>
      <c r="CM238" s="129"/>
      <c r="CN238" s="129"/>
      <c r="CO238" s="129"/>
    </row>
    <row r="239" spans="35:93">
      <c r="AI239" s="129"/>
      <c r="AJ239" s="129"/>
      <c r="AK239" s="129"/>
      <c r="AL239" s="129"/>
      <c r="AM239" s="129"/>
      <c r="AN239" s="129"/>
      <c r="AO239" s="129"/>
      <c r="AP239" s="129"/>
      <c r="AQ239" s="129"/>
      <c r="AR239" s="129"/>
      <c r="AS239" s="129"/>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129"/>
      <c r="CA239" s="129"/>
      <c r="CB239" s="129"/>
      <c r="CC239" s="129"/>
      <c r="CD239" s="129"/>
      <c r="CE239" s="129"/>
      <c r="CF239" s="129"/>
      <c r="CG239" s="129"/>
      <c r="CH239" s="129"/>
      <c r="CI239" s="129"/>
      <c r="CJ239" s="129"/>
      <c r="CK239" s="129"/>
      <c r="CL239" s="129"/>
      <c r="CM239" s="129"/>
      <c r="CN239" s="129"/>
      <c r="CO239" s="129"/>
    </row>
    <row r="240" spans="35:93">
      <c r="AI240" s="129"/>
      <c r="AJ240" s="129"/>
      <c r="AK240" s="129"/>
      <c r="AL240" s="129"/>
      <c r="AM240" s="129"/>
      <c r="AN240" s="129"/>
      <c r="AO240" s="129"/>
      <c r="AP240" s="129"/>
      <c r="AQ240" s="129"/>
      <c r="AR240" s="129"/>
      <c r="AS240" s="129"/>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129"/>
      <c r="CA240" s="129"/>
      <c r="CB240" s="129"/>
      <c r="CC240" s="129"/>
      <c r="CD240" s="129"/>
      <c r="CE240" s="129"/>
      <c r="CF240" s="129"/>
      <c r="CG240" s="129"/>
      <c r="CH240" s="129"/>
      <c r="CI240" s="129"/>
      <c r="CJ240" s="129"/>
      <c r="CK240" s="129"/>
      <c r="CL240" s="129"/>
      <c r="CM240" s="129"/>
      <c r="CN240" s="129"/>
      <c r="CO240" s="129"/>
    </row>
    <row r="241" spans="35:93">
      <c r="AI241" s="129"/>
      <c r="AJ241" s="129"/>
      <c r="AK241" s="129"/>
      <c r="AL241" s="129"/>
      <c r="AM241" s="129"/>
      <c r="AN241" s="129"/>
      <c r="AO241" s="129"/>
      <c r="AP241" s="129"/>
      <c r="AQ241" s="129"/>
      <c r="AR241" s="129"/>
      <c r="AS241" s="129"/>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129"/>
      <c r="CA241" s="129"/>
      <c r="CB241" s="129"/>
      <c r="CC241" s="129"/>
      <c r="CD241" s="129"/>
      <c r="CE241" s="129"/>
      <c r="CF241" s="129"/>
      <c r="CG241" s="129"/>
      <c r="CH241" s="129"/>
      <c r="CI241" s="129"/>
      <c r="CJ241" s="129"/>
      <c r="CK241" s="129"/>
      <c r="CL241" s="129"/>
      <c r="CM241" s="129"/>
      <c r="CN241" s="129"/>
      <c r="CO241" s="129"/>
    </row>
    <row r="242" spans="35:93">
      <c r="AI242" s="129"/>
      <c r="AJ242" s="129"/>
      <c r="AK242" s="129"/>
      <c r="AL242" s="129"/>
      <c r="AM242" s="129"/>
      <c r="AN242" s="129"/>
      <c r="AO242" s="129"/>
      <c r="AP242" s="129"/>
      <c r="AQ242" s="129"/>
      <c r="AR242" s="129"/>
      <c r="AS242" s="129"/>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129"/>
      <c r="CA242" s="129"/>
      <c r="CB242" s="129"/>
      <c r="CC242" s="129"/>
      <c r="CD242" s="129"/>
      <c r="CE242" s="129"/>
      <c r="CF242" s="129"/>
      <c r="CG242" s="129"/>
      <c r="CH242" s="129"/>
      <c r="CI242" s="129"/>
      <c r="CJ242" s="129"/>
      <c r="CK242" s="129"/>
      <c r="CL242" s="129"/>
      <c r="CM242" s="129"/>
      <c r="CN242" s="129"/>
      <c r="CO242" s="129"/>
    </row>
    <row r="243" spans="35:93">
      <c r="AI243" s="129"/>
      <c r="AJ243" s="129"/>
      <c r="AK243" s="129"/>
      <c r="AL243" s="129"/>
      <c r="AM243" s="129"/>
      <c r="AN243" s="129"/>
      <c r="AO243" s="129"/>
      <c r="AP243" s="129"/>
      <c r="AQ243" s="129"/>
      <c r="AR243" s="129"/>
      <c r="AS243" s="129"/>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129"/>
      <c r="CA243" s="129"/>
      <c r="CB243" s="129"/>
      <c r="CC243" s="129"/>
      <c r="CD243" s="129"/>
      <c r="CE243" s="129"/>
      <c r="CF243" s="129"/>
      <c r="CG243" s="129"/>
      <c r="CH243" s="129"/>
      <c r="CI243" s="129"/>
      <c r="CJ243" s="129"/>
      <c r="CK243" s="129"/>
      <c r="CL243" s="129"/>
      <c r="CM243" s="129"/>
      <c r="CN243" s="129"/>
      <c r="CO243" s="129"/>
    </row>
    <row r="244" spans="35:93">
      <c r="AI244" s="129"/>
      <c r="AJ244" s="129"/>
      <c r="AK244" s="129"/>
      <c r="AL244" s="129"/>
      <c r="AM244" s="129"/>
      <c r="AN244" s="129"/>
      <c r="AO244" s="129"/>
      <c r="AP244" s="129"/>
      <c r="AQ244" s="129"/>
      <c r="AR244" s="129"/>
      <c r="AS244" s="129"/>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129"/>
      <c r="CA244" s="129"/>
      <c r="CB244" s="129"/>
      <c r="CC244" s="129"/>
      <c r="CD244" s="129"/>
      <c r="CE244" s="129"/>
      <c r="CF244" s="129"/>
      <c r="CG244" s="129"/>
      <c r="CH244" s="129"/>
      <c r="CI244" s="129"/>
      <c r="CJ244" s="129"/>
      <c r="CK244" s="129"/>
      <c r="CL244" s="129"/>
      <c r="CM244" s="129"/>
      <c r="CN244" s="129"/>
      <c r="CO244" s="129"/>
    </row>
    <row r="245" spans="35:93">
      <c r="AI245" s="129"/>
      <c r="AJ245" s="129"/>
      <c r="AK245" s="129"/>
      <c r="AL245" s="129"/>
      <c r="AM245" s="129"/>
      <c r="AN245" s="129"/>
      <c r="AO245" s="129"/>
      <c r="AP245" s="129"/>
      <c r="AQ245" s="129"/>
      <c r="AR245" s="129"/>
      <c r="AS245" s="129"/>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129"/>
      <c r="CA245" s="129"/>
      <c r="CB245" s="129"/>
      <c r="CC245" s="129"/>
      <c r="CD245" s="129"/>
      <c r="CE245" s="129"/>
      <c r="CF245" s="129"/>
      <c r="CG245" s="129"/>
      <c r="CH245" s="129"/>
      <c r="CI245" s="129"/>
      <c r="CJ245" s="129"/>
      <c r="CK245" s="129"/>
      <c r="CL245" s="129"/>
      <c r="CM245" s="129"/>
      <c r="CN245" s="129"/>
      <c r="CO245" s="129"/>
    </row>
    <row r="246" spans="35:93">
      <c r="AI246" s="129"/>
      <c r="AJ246" s="129"/>
      <c r="AK246" s="129"/>
      <c r="AL246" s="129"/>
      <c r="AM246" s="129"/>
      <c r="AN246" s="129"/>
      <c r="AO246" s="129"/>
      <c r="AP246" s="129"/>
      <c r="AQ246" s="129"/>
      <c r="AR246" s="129"/>
      <c r="AS246" s="129"/>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129"/>
      <c r="CA246" s="129"/>
      <c r="CB246" s="129"/>
      <c r="CC246" s="129"/>
      <c r="CD246" s="129"/>
      <c r="CE246" s="129"/>
      <c r="CF246" s="129"/>
      <c r="CG246" s="129"/>
      <c r="CH246" s="129"/>
      <c r="CI246" s="129"/>
      <c r="CJ246" s="129"/>
      <c r="CK246" s="129"/>
      <c r="CL246" s="129"/>
      <c r="CM246" s="129"/>
      <c r="CN246" s="129"/>
      <c r="CO246" s="129"/>
    </row>
    <row r="247" spans="35:93">
      <c r="AI247" s="129"/>
      <c r="AJ247" s="129"/>
      <c r="AK247" s="129"/>
      <c r="AL247" s="129"/>
      <c r="AM247" s="129"/>
      <c r="AN247" s="129"/>
      <c r="AO247" s="129"/>
      <c r="AP247" s="129"/>
      <c r="AQ247" s="129"/>
      <c r="AR247" s="129"/>
      <c r="AS247" s="129"/>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129"/>
      <c r="CA247" s="129"/>
      <c r="CB247" s="129"/>
      <c r="CC247" s="129"/>
      <c r="CD247" s="129"/>
      <c r="CE247" s="129"/>
      <c r="CF247" s="129"/>
      <c r="CG247" s="129"/>
      <c r="CH247" s="129"/>
      <c r="CI247" s="129"/>
      <c r="CJ247" s="129"/>
      <c r="CK247" s="129"/>
      <c r="CL247" s="129"/>
      <c r="CM247" s="129"/>
      <c r="CN247" s="129"/>
      <c r="CO247" s="129"/>
    </row>
    <row r="248" spans="35:93">
      <c r="AI248" s="129"/>
      <c r="AJ248" s="129"/>
      <c r="AK248" s="129"/>
      <c r="AL248" s="129"/>
      <c r="AM248" s="129"/>
      <c r="AN248" s="129"/>
      <c r="AO248" s="129"/>
      <c r="AP248" s="129"/>
      <c r="AQ248" s="129"/>
      <c r="AR248" s="129"/>
      <c r="AS248" s="129"/>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129"/>
      <c r="CA248" s="129"/>
      <c r="CB248" s="129"/>
      <c r="CC248" s="129"/>
      <c r="CD248" s="129"/>
      <c r="CE248" s="129"/>
      <c r="CF248" s="129"/>
      <c r="CG248" s="129"/>
      <c r="CH248" s="129"/>
      <c r="CI248" s="129"/>
      <c r="CJ248" s="129"/>
      <c r="CK248" s="129"/>
      <c r="CL248" s="129"/>
      <c r="CM248" s="129"/>
      <c r="CN248" s="129"/>
      <c r="CO248" s="129"/>
    </row>
    <row r="249" spans="35:93">
      <c r="AI249" s="129"/>
      <c r="AJ249" s="129"/>
      <c r="AK249" s="129"/>
      <c r="AL249" s="129"/>
      <c r="AM249" s="129"/>
      <c r="AN249" s="129"/>
      <c r="AO249" s="129"/>
      <c r="AP249" s="129"/>
      <c r="AQ249" s="129"/>
      <c r="AR249" s="129"/>
      <c r="AS249" s="129"/>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129"/>
      <c r="CA249" s="129"/>
      <c r="CB249" s="129"/>
      <c r="CC249" s="129"/>
      <c r="CD249" s="129"/>
      <c r="CE249" s="129"/>
      <c r="CF249" s="129"/>
      <c r="CG249" s="129"/>
      <c r="CH249" s="129"/>
      <c r="CI249" s="129"/>
      <c r="CJ249" s="129"/>
      <c r="CK249" s="129"/>
      <c r="CL249" s="129"/>
      <c r="CM249" s="129"/>
      <c r="CN249" s="129"/>
      <c r="CO249" s="129"/>
    </row>
    <row r="250" spans="35:93">
      <c r="AI250" s="129"/>
      <c r="AJ250" s="129"/>
      <c r="AK250" s="129"/>
      <c r="AL250" s="129"/>
      <c r="AM250" s="129"/>
      <c r="AN250" s="129"/>
      <c r="AO250" s="129"/>
      <c r="AP250" s="129"/>
      <c r="AQ250" s="129"/>
      <c r="AR250" s="129"/>
      <c r="AS250" s="129"/>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129"/>
      <c r="CA250" s="129"/>
      <c r="CB250" s="129"/>
      <c r="CC250" s="129"/>
      <c r="CD250" s="129"/>
      <c r="CE250" s="129"/>
      <c r="CF250" s="129"/>
      <c r="CG250" s="129"/>
      <c r="CH250" s="129"/>
      <c r="CI250" s="129"/>
      <c r="CJ250" s="129"/>
      <c r="CK250" s="129"/>
      <c r="CL250" s="129"/>
      <c r="CM250" s="129"/>
      <c r="CN250" s="129"/>
      <c r="CO250" s="129"/>
    </row>
    <row r="251" spans="35:93">
      <c r="AI251" s="129"/>
      <c r="AJ251" s="129"/>
      <c r="AK251" s="129"/>
      <c r="AL251" s="129"/>
      <c r="AM251" s="129"/>
      <c r="AN251" s="129"/>
      <c r="AO251" s="129"/>
      <c r="AP251" s="129"/>
      <c r="AQ251" s="129"/>
      <c r="AR251" s="129"/>
      <c r="AS251" s="129"/>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129"/>
      <c r="CA251" s="129"/>
      <c r="CB251" s="129"/>
      <c r="CC251" s="129"/>
      <c r="CD251" s="129"/>
      <c r="CE251" s="129"/>
      <c r="CF251" s="129"/>
      <c r="CG251" s="129"/>
      <c r="CH251" s="129"/>
      <c r="CI251" s="129"/>
      <c r="CJ251" s="129"/>
      <c r="CK251" s="129"/>
      <c r="CL251" s="129"/>
      <c r="CM251" s="129"/>
      <c r="CN251" s="129"/>
      <c r="CO251" s="129"/>
    </row>
    <row r="252" spans="35:93">
      <c r="AI252" s="129"/>
      <c r="AJ252" s="129"/>
      <c r="AK252" s="129"/>
      <c r="AL252" s="129"/>
      <c r="AM252" s="129"/>
      <c r="AN252" s="129"/>
      <c r="AO252" s="129"/>
      <c r="AP252" s="129"/>
      <c r="AQ252" s="129"/>
      <c r="AR252" s="129"/>
      <c r="AS252" s="129"/>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129"/>
      <c r="CA252" s="129"/>
      <c r="CB252" s="129"/>
      <c r="CC252" s="129"/>
      <c r="CD252" s="129"/>
      <c r="CE252" s="129"/>
      <c r="CF252" s="129"/>
      <c r="CG252" s="129"/>
      <c r="CH252" s="129"/>
      <c r="CI252" s="129"/>
      <c r="CJ252" s="129"/>
      <c r="CK252" s="129"/>
      <c r="CL252" s="129"/>
      <c r="CM252" s="129"/>
      <c r="CN252" s="129"/>
      <c r="CO252" s="129"/>
    </row>
    <row r="253" spans="35:93">
      <c r="AI253" s="129"/>
      <c r="AJ253" s="129"/>
      <c r="AK253" s="129"/>
      <c r="AL253" s="129"/>
      <c r="AM253" s="129"/>
      <c r="AN253" s="129"/>
      <c r="AO253" s="129"/>
      <c r="AP253" s="129"/>
      <c r="AQ253" s="129"/>
      <c r="AR253" s="129"/>
      <c r="AS253" s="129"/>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129"/>
      <c r="CA253" s="129"/>
      <c r="CB253" s="129"/>
      <c r="CC253" s="129"/>
      <c r="CD253" s="129"/>
      <c r="CE253" s="129"/>
      <c r="CF253" s="129"/>
      <c r="CG253" s="129"/>
      <c r="CH253" s="129"/>
      <c r="CI253" s="129"/>
      <c r="CJ253" s="129"/>
      <c r="CK253" s="129"/>
      <c r="CL253" s="129"/>
      <c r="CM253" s="129"/>
      <c r="CN253" s="129"/>
      <c r="CO253" s="129"/>
    </row>
    <row r="254" spans="35:93">
      <c r="AI254" s="129"/>
      <c r="AJ254" s="129"/>
      <c r="AK254" s="129"/>
      <c r="AL254" s="129"/>
      <c r="AM254" s="129"/>
      <c r="AN254" s="129"/>
      <c r="AO254" s="129"/>
      <c r="AP254" s="129"/>
      <c r="AQ254" s="129"/>
      <c r="AR254" s="129"/>
      <c r="AS254" s="129"/>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129"/>
      <c r="CA254" s="129"/>
      <c r="CB254" s="129"/>
      <c r="CC254" s="129"/>
      <c r="CD254" s="129"/>
      <c r="CE254" s="129"/>
      <c r="CF254" s="129"/>
      <c r="CG254" s="129"/>
      <c r="CH254" s="129"/>
      <c r="CI254" s="129"/>
      <c r="CJ254" s="129"/>
      <c r="CK254" s="129"/>
      <c r="CL254" s="129"/>
      <c r="CM254" s="129"/>
      <c r="CN254" s="129"/>
      <c r="CO254" s="129"/>
    </row>
    <row r="255" spans="35:93">
      <c r="AI255" s="129"/>
      <c r="AJ255" s="129"/>
      <c r="AK255" s="129"/>
      <c r="AL255" s="129"/>
      <c r="AM255" s="129"/>
      <c r="AN255" s="129"/>
      <c r="AO255" s="129"/>
      <c r="AP255" s="129"/>
      <c r="AQ255" s="129"/>
      <c r="AR255" s="129"/>
      <c r="AS255" s="129"/>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129"/>
      <c r="CA255" s="129"/>
      <c r="CB255" s="129"/>
      <c r="CC255" s="129"/>
      <c r="CD255" s="129"/>
      <c r="CE255" s="129"/>
      <c r="CF255" s="129"/>
      <c r="CG255" s="129"/>
      <c r="CH255" s="129"/>
      <c r="CI255" s="129"/>
      <c r="CJ255" s="129"/>
      <c r="CK255" s="129"/>
      <c r="CL255" s="129"/>
      <c r="CM255" s="129"/>
      <c r="CN255" s="129"/>
      <c r="CO255" s="129"/>
    </row>
    <row r="256" spans="35:93">
      <c r="AI256" s="129"/>
      <c r="AJ256" s="129"/>
      <c r="AK256" s="129"/>
      <c r="AL256" s="129"/>
      <c r="AM256" s="129"/>
      <c r="AN256" s="129"/>
      <c r="AO256" s="129"/>
      <c r="AP256" s="129"/>
      <c r="AQ256" s="129"/>
      <c r="AR256" s="129"/>
      <c r="AS256" s="129"/>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129"/>
      <c r="CA256" s="129"/>
      <c r="CB256" s="129"/>
      <c r="CC256" s="129"/>
      <c r="CD256" s="129"/>
      <c r="CE256" s="129"/>
      <c r="CF256" s="129"/>
      <c r="CG256" s="129"/>
      <c r="CH256" s="129"/>
      <c r="CI256" s="129"/>
      <c r="CJ256" s="129"/>
      <c r="CK256" s="129"/>
      <c r="CL256" s="129"/>
      <c r="CM256" s="129"/>
      <c r="CN256" s="129"/>
      <c r="CO256" s="129"/>
    </row>
    <row r="257" spans="35:93">
      <c r="AI257" s="129"/>
      <c r="AJ257" s="129"/>
      <c r="AK257" s="129"/>
      <c r="AL257" s="129"/>
      <c r="AM257" s="129"/>
      <c r="AN257" s="129"/>
      <c r="AO257" s="129"/>
      <c r="AP257" s="129"/>
      <c r="AQ257" s="129"/>
      <c r="AR257" s="129"/>
      <c r="AS257" s="129"/>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129"/>
      <c r="CA257" s="129"/>
      <c r="CB257" s="129"/>
      <c r="CC257" s="129"/>
      <c r="CD257" s="129"/>
      <c r="CE257" s="129"/>
      <c r="CF257" s="129"/>
      <c r="CG257" s="129"/>
      <c r="CH257" s="129"/>
      <c r="CI257" s="129"/>
      <c r="CJ257" s="129"/>
      <c r="CK257" s="129"/>
      <c r="CL257" s="129"/>
      <c r="CM257" s="129"/>
      <c r="CN257" s="129"/>
      <c r="CO257" s="129"/>
    </row>
    <row r="258" spans="35:93">
      <c r="AI258" s="129"/>
      <c r="AJ258" s="129"/>
      <c r="AK258" s="129"/>
      <c r="AL258" s="129"/>
      <c r="AM258" s="129"/>
      <c r="AN258" s="129"/>
      <c r="AO258" s="129"/>
      <c r="AP258" s="129"/>
      <c r="AQ258" s="129"/>
      <c r="AR258" s="129"/>
      <c r="AS258" s="129"/>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129"/>
      <c r="CA258" s="129"/>
      <c r="CB258" s="129"/>
      <c r="CC258" s="129"/>
      <c r="CD258" s="129"/>
      <c r="CE258" s="129"/>
      <c r="CF258" s="129"/>
      <c r="CG258" s="129"/>
      <c r="CH258" s="129"/>
      <c r="CI258" s="129"/>
      <c r="CJ258" s="129"/>
      <c r="CK258" s="129"/>
      <c r="CL258" s="129"/>
      <c r="CM258" s="129"/>
      <c r="CN258" s="129"/>
      <c r="CO258" s="129"/>
    </row>
    <row r="259" spans="35:93">
      <c r="AI259" s="129"/>
      <c r="AJ259" s="129"/>
      <c r="AK259" s="129"/>
      <c r="AL259" s="129"/>
      <c r="AM259" s="129"/>
      <c r="AN259" s="129"/>
      <c r="AO259" s="129"/>
      <c r="AP259" s="129"/>
      <c r="AQ259" s="129"/>
      <c r="AR259" s="129"/>
      <c r="AS259" s="129"/>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129"/>
      <c r="CA259" s="129"/>
      <c r="CB259" s="129"/>
      <c r="CC259" s="129"/>
      <c r="CD259" s="129"/>
      <c r="CE259" s="129"/>
      <c r="CF259" s="129"/>
      <c r="CG259" s="129"/>
      <c r="CH259" s="129"/>
      <c r="CI259" s="129"/>
      <c r="CJ259" s="129"/>
      <c r="CK259" s="129"/>
      <c r="CL259" s="129"/>
      <c r="CM259" s="129"/>
      <c r="CN259" s="129"/>
      <c r="CO259" s="129"/>
    </row>
    <row r="260" spans="35:93">
      <c r="AI260" s="129"/>
      <c r="AJ260" s="129"/>
      <c r="AK260" s="129"/>
      <c r="AL260" s="129"/>
      <c r="AM260" s="129"/>
      <c r="AN260" s="129"/>
      <c r="AO260" s="129"/>
      <c r="AP260" s="129"/>
      <c r="AQ260" s="129"/>
      <c r="AR260" s="129"/>
      <c r="AS260" s="129"/>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129"/>
      <c r="CA260" s="129"/>
      <c r="CB260" s="129"/>
      <c r="CC260" s="129"/>
      <c r="CD260" s="129"/>
      <c r="CE260" s="129"/>
      <c r="CF260" s="129"/>
      <c r="CG260" s="129"/>
      <c r="CH260" s="129"/>
      <c r="CI260" s="129"/>
      <c r="CJ260" s="129"/>
      <c r="CK260" s="129"/>
      <c r="CL260" s="129"/>
      <c r="CM260" s="129"/>
      <c r="CN260" s="129"/>
      <c r="CO260" s="129"/>
    </row>
    <row r="261" spans="35:93">
      <c r="AI261" s="129"/>
      <c r="AJ261" s="129"/>
      <c r="AK261" s="129"/>
      <c r="AL261" s="129"/>
      <c r="AM261" s="129"/>
      <c r="AN261" s="129"/>
      <c r="AO261" s="129"/>
      <c r="AP261" s="129"/>
      <c r="AQ261" s="129"/>
      <c r="AR261" s="129"/>
      <c r="AS261" s="129"/>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129"/>
      <c r="CA261" s="129"/>
      <c r="CB261" s="129"/>
      <c r="CC261" s="129"/>
      <c r="CD261" s="129"/>
      <c r="CE261" s="129"/>
      <c r="CF261" s="129"/>
      <c r="CG261" s="129"/>
      <c r="CH261" s="129"/>
      <c r="CI261" s="129"/>
      <c r="CJ261" s="129"/>
      <c r="CK261" s="129"/>
      <c r="CL261" s="129"/>
      <c r="CM261" s="129"/>
      <c r="CN261" s="129"/>
      <c r="CO261" s="129"/>
    </row>
    <row r="262" spans="35:93">
      <c r="AI262" s="129"/>
      <c r="AJ262" s="129"/>
      <c r="AK262" s="129"/>
      <c r="AL262" s="129"/>
      <c r="AM262" s="129"/>
      <c r="AN262" s="129"/>
      <c r="AO262" s="129"/>
      <c r="AP262" s="129"/>
      <c r="AQ262" s="129"/>
      <c r="AR262" s="129"/>
      <c r="AS262" s="129"/>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129"/>
      <c r="CA262" s="129"/>
      <c r="CB262" s="129"/>
      <c r="CC262" s="129"/>
      <c r="CD262" s="129"/>
      <c r="CE262" s="129"/>
      <c r="CF262" s="129"/>
      <c r="CG262" s="129"/>
      <c r="CH262" s="129"/>
      <c r="CI262" s="129"/>
      <c r="CJ262" s="129"/>
      <c r="CK262" s="129"/>
      <c r="CL262" s="129"/>
      <c r="CM262" s="129"/>
      <c r="CN262" s="129"/>
      <c r="CO262" s="129"/>
    </row>
    <row r="263" spans="35:93">
      <c r="AI263" s="129"/>
      <c r="AJ263" s="129"/>
      <c r="AK263" s="129"/>
      <c r="AL263" s="129"/>
      <c r="AM263" s="129"/>
      <c r="AN263" s="129"/>
      <c r="AO263" s="129"/>
      <c r="AP263" s="129"/>
      <c r="AQ263" s="129"/>
      <c r="AR263" s="129"/>
      <c r="AS263" s="129"/>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129"/>
      <c r="CA263" s="129"/>
      <c r="CB263" s="129"/>
      <c r="CC263" s="129"/>
      <c r="CD263" s="129"/>
      <c r="CE263" s="129"/>
      <c r="CF263" s="129"/>
      <c r="CG263" s="129"/>
      <c r="CH263" s="129"/>
      <c r="CI263" s="129"/>
      <c r="CJ263" s="129"/>
      <c r="CK263" s="129"/>
      <c r="CL263" s="129"/>
      <c r="CM263" s="129"/>
      <c r="CN263" s="129"/>
      <c r="CO263" s="129"/>
    </row>
    <row r="264" spans="35:93">
      <c r="AI264" s="129"/>
      <c r="AJ264" s="129"/>
      <c r="AK264" s="129"/>
      <c r="AL264" s="129"/>
      <c r="AM264" s="129"/>
      <c r="AN264" s="129"/>
      <c r="AO264" s="129"/>
      <c r="AP264" s="129"/>
      <c r="AQ264" s="129"/>
      <c r="AR264" s="129"/>
      <c r="AS264" s="129"/>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129"/>
      <c r="CA264" s="129"/>
      <c r="CB264" s="129"/>
      <c r="CC264" s="129"/>
      <c r="CD264" s="129"/>
      <c r="CE264" s="129"/>
      <c r="CF264" s="129"/>
      <c r="CG264" s="129"/>
      <c r="CH264" s="129"/>
      <c r="CI264" s="129"/>
      <c r="CJ264" s="129"/>
      <c r="CK264" s="129"/>
      <c r="CL264" s="129"/>
      <c r="CM264" s="129"/>
      <c r="CN264" s="129"/>
      <c r="CO264" s="129"/>
    </row>
    <row r="265" spans="35:93">
      <c r="AI265" s="129"/>
      <c r="AJ265" s="129"/>
      <c r="AK265" s="129"/>
      <c r="AL265" s="129"/>
      <c r="AM265" s="129"/>
      <c r="AN265" s="129"/>
      <c r="AO265" s="129"/>
      <c r="AP265" s="129"/>
      <c r="AQ265" s="129"/>
      <c r="AR265" s="129"/>
      <c r="AS265" s="129"/>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129"/>
      <c r="CA265" s="129"/>
      <c r="CB265" s="129"/>
      <c r="CC265" s="129"/>
      <c r="CD265" s="129"/>
      <c r="CE265" s="129"/>
      <c r="CF265" s="129"/>
      <c r="CG265" s="129"/>
      <c r="CH265" s="129"/>
      <c r="CI265" s="129"/>
      <c r="CJ265" s="129"/>
      <c r="CK265" s="129"/>
      <c r="CL265" s="129"/>
      <c r="CM265" s="129"/>
      <c r="CN265" s="129"/>
      <c r="CO265" s="129"/>
    </row>
    <row r="266" spans="35:93">
      <c r="AI266" s="129"/>
      <c r="AJ266" s="129"/>
      <c r="AK266" s="129"/>
      <c r="AL266" s="129"/>
      <c r="AM266" s="129"/>
      <c r="AN266" s="129"/>
      <c r="AO266" s="129"/>
      <c r="AP266" s="129"/>
      <c r="AQ266" s="129"/>
      <c r="AR266" s="129"/>
      <c r="AS266" s="129"/>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129"/>
      <c r="CA266" s="129"/>
      <c r="CB266" s="129"/>
      <c r="CC266" s="129"/>
      <c r="CD266" s="129"/>
      <c r="CE266" s="129"/>
      <c r="CF266" s="129"/>
      <c r="CG266" s="129"/>
      <c r="CH266" s="129"/>
      <c r="CI266" s="129"/>
      <c r="CJ266" s="129"/>
      <c r="CK266" s="129"/>
      <c r="CL266" s="129"/>
      <c r="CM266" s="129"/>
      <c r="CN266" s="129"/>
      <c r="CO266" s="129"/>
    </row>
    <row r="267" spans="35:93">
      <c r="AI267" s="129"/>
      <c r="AJ267" s="129"/>
      <c r="AK267" s="129"/>
      <c r="AL267" s="129"/>
      <c r="AM267" s="129"/>
      <c r="AN267" s="129"/>
      <c r="AO267" s="129"/>
      <c r="AP267" s="129"/>
      <c r="AQ267" s="129"/>
      <c r="AR267" s="129"/>
      <c r="AS267" s="129"/>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129"/>
      <c r="CA267" s="129"/>
      <c r="CB267" s="129"/>
      <c r="CC267" s="129"/>
      <c r="CD267" s="129"/>
      <c r="CE267" s="129"/>
      <c r="CF267" s="129"/>
      <c r="CG267" s="129"/>
      <c r="CH267" s="129"/>
      <c r="CI267" s="129"/>
      <c r="CJ267" s="129"/>
      <c r="CK267" s="129"/>
      <c r="CL267" s="129"/>
      <c r="CM267" s="129"/>
      <c r="CN267" s="129"/>
      <c r="CO267" s="129"/>
    </row>
    <row r="268" spans="35:93">
      <c r="AI268" s="129"/>
      <c r="AJ268" s="129"/>
      <c r="AK268" s="129"/>
      <c r="AL268" s="129"/>
      <c r="AM268" s="129"/>
      <c r="AN268" s="129"/>
      <c r="AO268" s="129"/>
      <c r="AP268" s="129"/>
      <c r="AQ268" s="129"/>
      <c r="AR268" s="129"/>
      <c r="AS268" s="129"/>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129"/>
      <c r="CA268" s="129"/>
      <c r="CB268" s="129"/>
      <c r="CC268" s="129"/>
      <c r="CD268" s="129"/>
      <c r="CE268" s="129"/>
      <c r="CF268" s="129"/>
      <c r="CG268" s="129"/>
      <c r="CH268" s="129"/>
      <c r="CI268" s="129"/>
      <c r="CJ268" s="129"/>
      <c r="CK268" s="129"/>
      <c r="CL268" s="129"/>
      <c r="CM268" s="129"/>
      <c r="CN268" s="129"/>
      <c r="CO268" s="129"/>
    </row>
    <row r="269" spans="35:93">
      <c r="AI269" s="129"/>
      <c r="AJ269" s="129"/>
      <c r="AK269" s="129"/>
      <c r="AL269" s="129"/>
      <c r="AM269" s="129"/>
      <c r="AN269" s="129"/>
      <c r="AO269" s="129"/>
      <c r="AP269" s="129"/>
      <c r="AQ269" s="129"/>
      <c r="AR269" s="129"/>
      <c r="AS269" s="129"/>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129"/>
      <c r="CA269" s="129"/>
      <c r="CB269" s="129"/>
      <c r="CC269" s="129"/>
      <c r="CD269" s="129"/>
      <c r="CE269" s="129"/>
      <c r="CF269" s="129"/>
      <c r="CG269" s="129"/>
      <c r="CH269" s="129"/>
      <c r="CI269" s="129"/>
      <c r="CJ269" s="129"/>
      <c r="CK269" s="129"/>
      <c r="CL269" s="129"/>
      <c r="CM269" s="129"/>
      <c r="CN269" s="129"/>
      <c r="CO269" s="129"/>
    </row>
    <row r="270" spans="35:93">
      <c r="AI270" s="129"/>
      <c r="AJ270" s="129"/>
      <c r="AK270" s="129"/>
      <c r="AL270" s="129"/>
      <c r="AM270" s="129"/>
      <c r="AN270" s="129"/>
      <c r="AO270" s="129"/>
      <c r="AP270" s="129"/>
      <c r="AQ270" s="129"/>
      <c r="AR270" s="129"/>
      <c r="AS270" s="129"/>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129"/>
      <c r="CA270" s="129"/>
      <c r="CB270" s="129"/>
      <c r="CC270" s="129"/>
      <c r="CD270" s="129"/>
      <c r="CE270" s="129"/>
      <c r="CF270" s="129"/>
      <c r="CG270" s="129"/>
      <c r="CH270" s="129"/>
      <c r="CI270" s="129"/>
      <c r="CJ270" s="129"/>
      <c r="CK270" s="129"/>
      <c r="CL270" s="129"/>
      <c r="CM270" s="129"/>
      <c r="CN270" s="129"/>
      <c r="CO270" s="129"/>
    </row>
    <row r="271" spans="35:93">
      <c r="AI271" s="129"/>
      <c r="AJ271" s="129"/>
      <c r="AK271" s="129"/>
      <c r="AL271" s="129"/>
      <c r="AM271" s="129"/>
      <c r="AN271" s="129"/>
      <c r="AO271" s="129"/>
      <c r="AP271" s="129"/>
      <c r="AQ271" s="129"/>
      <c r="AR271" s="129"/>
      <c r="AS271" s="129"/>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129"/>
      <c r="CA271" s="129"/>
      <c r="CB271" s="129"/>
      <c r="CC271" s="129"/>
      <c r="CD271" s="129"/>
      <c r="CE271" s="129"/>
      <c r="CF271" s="129"/>
      <c r="CG271" s="129"/>
      <c r="CH271" s="129"/>
      <c r="CI271" s="129"/>
      <c r="CJ271" s="129"/>
      <c r="CK271" s="129"/>
      <c r="CL271" s="129"/>
      <c r="CM271" s="129"/>
      <c r="CN271" s="129"/>
      <c r="CO271" s="129"/>
    </row>
    <row r="272" spans="35:93">
      <c r="AI272" s="129"/>
      <c r="AJ272" s="129"/>
      <c r="AK272" s="129"/>
      <c r="AL272" s="129"/>
      <c r="AM272" s="129"/>
      <c r="AN272" s="129"/>
      <c r="AO272" s="129"/>
      <c r="AP272" s="129"/>
      <c r="AQ272" s="129"/>
      <c r="AR272" s="129"/>
      <c r="AS272" s="129"/>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129"/>
      <c r="CA272" s="129"/>
      <c r="CB272" s="129"/>
      <c r="CC272" s="129"/>
      <c r="CD272" s="129"/>
      <c r="CE272" s="129"/>
      <c r="CF272" s="129"/>
      <c r="CG272" s="129"/>
      <c r="CH272" s="129"/>
      <c r="CI272" s="129"/>
      <c r="CJ272" s="129"/>
      <c r="CK272" s="129"/>
      <c r="CL272" s="129"/>
      <c r="CM272" s="129"/>
      <c r="CN272" s="129"/>
      <c r="CO272" s="129"/>
    </row>
    <row r="273" spans="35:93">
      <c r="AI273" s="129"/>
      <c r="AJ273" s="129"/>
      <c r="AK273" s="129"/>
      <c r="AL273" s="129"/>
      <c r="AM273" s="129"/>
      <c r="AN273" s="129"/>
      <c r="AO273" s="129"/>
      <c r="AP273" s="129"/>
      <c r="AQ273" s="129"/>
      <c r="AR273" s="129"/>
      <c r="AS273" s="129"/>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129"/>
      <c r="CA273" s="129"/>
      <c r="CB273" s="129"/>
      <c r="CC273" s="129"/>
      <c r="CD273" s="129"/>
      <c r="CE273" s="129"/>
      <c r="CF273" s="129"/>
      <c r="CG273" s="129"/>
      <c r="CH273" s="129"/>
      <c r="CI273" s="129"/>
      <c r="CJ273" s="129"/>
      <c r="CK273" s="129"/>
      <c r="CL273" s="129"/>
      <c r="CM273" s="129"/>
      <c r="CN273" s="129"/>
      <c r="CO273" s="129"/>
    </row>
    <row r="274" spans="35:93">
      <c r="AI274" s="129"/>
      <c r="AJ274" s="129"/>
      <c r="AK274" s="129"/>
      <c r="AL274" s="129"/>
      <c r="AM274" s="129"/>
      <c r="AN274" s="129"/>
      <c r="AO274" s="129"/>
      <c r="AP274" s="129"/>
      <c r="AQ274" s="129"/>
      <c r="AR274" s="129"/>
      <c r="AS274" s="129"/>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129"/>
      <c r="CA274" s="129"/>
      <c r="CB274" s="129"/>
      <c r="CC274" s="129"/>
      <c r="CD274" s="129"/>
      <c r="CE274" s="129"/>
      <c r="CF274" s="129"/>
      <c r="CG274" s="129"/>
      <c r="CH274" s="129"/>
      <c r="CI274" s="129"/>
      <c r="CJ274" s="129"/>
      <c r="CK274" s="129"/>
      <c r="CL274" s="129"/>
      <c r="CM274" s="129"/>
      <c r="CN274" s="129"/>
      <c r="CO274" s="129"/>
    </row>
    <row r="275" spans="35:93">
      <c r="AI275" s="129"/>
      <c r="AJ275" s="129"/>
      <c r="AK275" s="129"/>
      <c r="AL275" s="129"/>
      <c r="AM275" s="129"/>
      <c r="AN275" s="129"/>
      <c r="AO275" s="129"/>
      <c r="AP275" s="129"/>
      <c r="AQ275" s="129"/>
      <c r="AR275" s="129"/>
      <c r="AS275" s="129"/>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129"/>
      <c r="CA275" s="129"/>
      <c r="CB275" s="129"/>
      <c r="CC275" s="129"/>
      <c r="CD275" s="129"/>
      <c r="CE275" s="129"/>
      <c r="CF275" s="129"/>
      <c r="CG275" s="129"/>
      <c r="CH275" s="129"/>
      <c r="CI275" s="129"/>
      <c r="CJ275" s="129"/>
      <c r="CK275" s="129"/>
      <c r="CL275" s="129"/>
      <c r="CM275" s="129"/>
      <c r="CN275" s="129"/>
      <c r="CO275" s="129"/>
    </row>
    <row r="276" spans="35:93">
      <c r="AI276" s="129"/>
      <c r="AJ276" s="129"/>
      <c r="AK276" s="129"/>
      <c r="AL276" s="129"/>
      <c r="AM276" s="129"/>
      <c r="AN276" s="129"/>
      <c r="AO276" s="129"/>
      <c r="AP276" s="129"/>
      <c r="AQ276" s="129"/>
      <c r="AR276" s="129"/>
      <c r="AS276" s="129"/>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129"/>
      <c r="CA276" s="129"/>
      <c r="CB276" s="129"/>
      <c r="CC276" s="129"/>
      <c r="CD276" s="129"/>
      <c r="CE276" s="129"/>
      <c r="CF276" s="129"/>
      <c r="CG276" s="129"/>
      <c r="CH276" s="129"/>
      <c r="CI276" s="129"/>
      <c r="CJ276" s="129"/>
      <c r="CK276" s="129"/>
      <c r="CL276" s="129"/>
      <c r="CM276" s="129"/>
      <c r="CN276" s="129"/>
      <c r="CO276" s="129"/>
    </row>
    <row r="277" spans="35:93">
      <c r="AI277" s="129"/>
      <c r="AJ277" s="129"/>
      <c r="AK277" s="129"/>
      <c r="AL277" s="129"/>
      <c r="AM277" s="129"/>
      <c r="AN277" s="129"/>
      <c r="AO277" s="129"/>
      <c r="AP277" s="129"/>
      <c r="AQ277" s="129"/>
      <c r="AR277" s="129"/>
      <c r="AS277" s="129"/>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129"/>
      <c r="CA277" s="129"/>
      <c r="CB277" s="129"/>
      <c r="CC277" s="129"/>
      <c r="CD277" s="129"/>
      <c r="CE277" s="129"/>
      <c r="CF277" s="129"/>
      <c r="CG277" s="129"/>
      <c r="CH277" s="129"/>
      <c r="CI277" s="129"/>
      <c r="CJ277" s="129"/>
      <c r="CK277" s="129"/>
      <c r="CL277" s="129"/>
      <c r="CM277" s="129"/>
      <c r="CN277" s="129"/>
      <c r="CO277" s="129"/>
    </row>
    <row r="278" spans="35:93">
      <c r="AI278" s="129"/>
      <c r="AJ278" s="129"/>
      <c r="AK278" s="129"/>
      <c r="AL278" s="129"/>
      <c r="AM278" s="129"/>
      <c r="AN278" s="129"/>
      <c r="AO278" s="129"/>
      <c r="AP278" s="129"/>
      <c r="AQ278" s="129"/>
      <c r="AR278" s="129"/>
      <c r="AS278" s="129"/>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129"/>
      <c r="CA278" s="129"/>
      <c r="CB278" s="129"/>
      <c r="CC278" s="129"/>
      <c r="CD278" s="129"/>
      <c r="CE278" s="129"/>
      <c r="CF278" s="129"/>
      <c r="CG278" s="129"/>
      <c r="CH278" s="129"/>
      <c r="CI278" s="129"/>
      <c r="CJ278" s="129"/>
      <c r="CK278" s="129"/>
      <c r="CL278" s="129"/>
      <c r="CM278" s="129"/>
      <c r="CN278" s="129"/>
      <c r="CO278" s="129"/>
    </row>
    <row r="279" spans="35:93">
      <c r="AI279" s="129"/>
      <c r="AJ279" s="129"/>
      <c r="AK279" s="129"/>
      <c r="AL279" s="129"/>
      <c r="AM279" s="129"/>
      <c r="AN279" s="129"/>
      <c r="AO279" s="129"/>
      <c r="AP279" s="129"/>
      <c r="AQ279" s="129"/>
      <c r="AR279" s="129"/>
      <c r="AS279" s="129"/>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129"/>
      <c r="CA279" s="129"/>
      <c r="CB279" s="129"/>
      <c r="CC279" s="129"/>
      <c r="CD279" s="129"/>
      <c r="CE279" s="129"/>
      <c r="CF279" s="129"/>
      <c r="CG279" s="129"/>
      <c r="CH279" s="129"/>
      <c r="CI279" s="129"/>
      <c r="CJ279" s="129"/>
      <c r="CK279" s="129"/>
      <c r="CL279" s="129"/>
      <c r="CM279" s="129"/>
      <c r="CN279" s="129"/>
      <c r="CO279" s="129"/>
    </row>
    <row r="280" spans="35:93">
      <c r="AI280" s="129"/>
      <c r="AJ280" s="129"/>
      <c r="AK280" s="129"/>
      <c r="AL280" s="129"/>
      <c r="AM280" s="129"/>
      <c r="AN280" s="129"/>
      <c r="AO280" s="129"/>
      <c r="AP280" s="129"/>
      <c r="AQ280" s="129"/>
      <c r="AR280" s="129"/>
      <c r="AS280" s="129"/>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129"/>
      <c r="CA280" s="129"/>
      <c r="CB280" s="129"/>
      <c r="CC280" s="129"/>
      <c r="CD280" s="129"/>
      <c r="CE280" s="129"/>
      <c r="CF280" s="129"/>
      <c r="CG280" s="129"/>
      <c r="CH280" s="129"/>
      <c r="CI280" s="129"/>
      <c r="CJ280" s="129"/>
      <c r="CK280" s="129"/>
      <c r="CL280" s="129"/>
      <c r="CM280" s="129"/>
      <c r="CN280" s="129"/>
      <c r="CO280" s="129"/>
    </row>
    <row r="281" spans="35:93">
      <c r="AI281" s="129"/>
      <c r="AJ281" s="129"/>
      <c r="AK281" s="129"/>
      <c r="AL281" s="129"/>
      <c r="AM281" s="129"/>
      <c r="AN281" s="129"/>
      <c r="AO281" s="129"/>
      <c r="AP281" s="129"/>
      <c r="AQ281" s="129"/>
      <c r="AR281" s="129"/>
      <c r="AS281" s="129"/>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129"/>
      <c r="CA281" s="129"/>
      <c r="CB281" s="129"/>
      <c r="CC281" s="129"/>
      <c r="CD281" s="129"/>
      <c r="CE281" s="129"/>
      <c r="CF281" s="129"/>
      <c r="CG281" s="129"/>
      <c r="CH281" s="129"/>
      <c r="CI281" s="129"/>
      <c r="CJ281" s="129"/>
      <c r="CK281" s="129"/>
      <c r="CL281" s="129"/>
      <c r="CM281" s="129"/>
      <c r="CN281" s="129"/>
      <c r="CO281" s="129"/>
    </row>
    <row r="282" spans="35:93">
      <c r="AI282" s="129"/>
      <c r="AJ282" s="129"/>
      <c r="AK282" s="129"/>
      <c r="AL282" s="129"/>
      <c r="AM282" s="129"/>
      <c r="AN282" s="129"/>
      <c r="AO282" s="129"/>
      <c r="AP282" s="129"/>
      <c r="AQ282" s="129"/>
      <c r="AR282" s="129"/>
      <c r="AS282" s="129"/>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129"/>
      <c r="CA282" s="129"/>
      <c r="CB282" s="129"/>
      <c r="CC282" s="129"/>
      <c r="CD282" s="129"/>
      <c r="CE282" s="129"/>
      <c r="CF282" s="129"/>
      <c r="CG282" s="129"/>
      <c r="CH282" s="129"/>
      <c r="CI282" s="129"/>
      <c r="CJ282" s="129"/>
      <c r="CK282" s="129"/>
      <c r="CL282" s="129"/>
      <c r="CM282" s="129"/>
      <c r="CN282" s="129"/>
      <c r="CO282" s="129"/>
    </row>
    <row r="283" spans="35:93">
      <c r="AI283" s="129"/>
      <c r="AJ283" s="129"/>
      <c r="AK283" s="129"/>
      <c r="AL283" s="129"/>
      <c r="AM283" s="129"/>
      <c r="AN283" s="129"/>
      <c r="AO283" s="129"/>
      <c r="AP283" s="129"/>
      <c r="AQ283" s="129"/>
      <c r="AR283" s="129"/>
      <c r="AS283" s="129"/>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129"/>
      <c r="CA283" s="129"/>
      <c r="CB283" s="129"/>
      <c r="CC283" s="129"/>
      <c r="CD283" s="129"/>
      <c r="CE283" s="129"/>
      <c r="CF283" s="129"/>
      <c r="CG283" s="129"/>
      <c r="CH283" s="129"/>
      <c r="CI283" s="129"/>
      <c r="CJ283" s="129"/>
      <c r="CK283" s="129"/>
      <c r="CL283" s="129"/>
      <c r="CM283" s="129"/>
      <c r="CN283" s="129"/>
      <c r="CO283" s="129"/>
    </row>
    <row r="284" spans="35:93">
      <c r="AI284" s="129"/>
      <c r="AJ284" s="129"/>
      <c r="AK284" s="129"/>
      <c r="AL284" s="129"/>
      <c r="AM284" s="129"/>
      <c r="AN284" s="129"/>
      <c r="AO284" s="129"/>
      <c r="AP284" s="129"/>
      <c r="AQ284" s="129"/>
      <c r="AR284" s="129"/>
      <c r="AS284" s="129"/>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129"/>
      <c r="CA284" s="129"/>
      <c r="CB284" s="129"/>
      <c r="CC284" s="129"/>
      <c r="CD284" s="129"/>
      <c r="CE284" s="129"/>
      <c r="CF284" s="129"/>
      <c r="CG284" s="129"/>
      <c r="CH284" s="129"/>
      <c r="CI284" s="129"/>
      <c r="CJ284" s="129"/>
      <c r="CK284" s="129"/>
      <c r="CL284" s="129"/>
      <c r="CM284" s="129"/>
      <c r="CN284" s="129"/>
      <c r="CO284" s="129"/>
    </row>
    <row r="285" spans="35:93">
      <c r="AI285" s="129"/>
      <c r="AJ285" s="129"/>
      <c r="AK285" s="129"/>
      <c r="AL285" s="129"/>
      <c r="AM285" s="129"/>
      <c r="AN285" s="129"/>
      <c r="AO285" s="129"/>
      <c r="AP285" s="129"/>
      <c r="AQ285" s="129"/>
      <c r="AR285" s="129"/>
      <c r="AS285" s="129"/>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129"/>
      <c r="CA285" s="129"/>
      <c r="CB285" s="129"/>
      <c r="CC285" s="129"/>
      <c r="CD285" s="129"/>
      <c r="CE285" s="129"/>
      <c r="CF285" s="129"/>
      <c r="CG285" s="129"/>
      <c r="CH285" s="129"/>
      <c r="CI285" s="129"/>
      <c r="CJ285" s="129"/>
      <c r="CK285" s="129"/>
      <c r="CL285" s="129"/>
      <c r="CM285" s="129"/>
      <c r="CN285" s="129"/>
      <c r="CO285" s="129"/>
    </row>
    <row r="286" spans="35:93">
      <c r="AI286" s="129"/>
      <c r="AJ286" s="129"/>
      <c r="AK286" s="129"/>
      <c r="AL286" s="129"/>
      <c r="AM286" s="129"/>
      <c r="AN286" s="129"/>
      <c r="AO286" s="129"/>
      <c r="AP286" s="129"/>
      <c r="AQ286" s="129"/>
      <c r="AR286" s="129"/>
      <c r="AS286" s="129"/>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129"/>
      <c r="CA286" s="129"/>
      <c r="CB286" s="129"/>
      <c r="CC286" s="129"/>
      <c r="CD286" s="129"/>
      <c r="CE286" s="129"/>
      <c r="CF286" s="129"/>
      <c r="CG286" s="129"/>
      <c r="CH286" s="129"/>
      <c r="CI286" s="129"/>
      <c r="CJ286" s="129"/>
      <c r="CK286" s="129"/>
      <c r="CL286" s="129"/>
      <c r="CM286" s="129"/>
      <c r="CN286" s="129"/>
      <c r="CO286" s="129"/>
    </row>
    <row r="287" spans="35:93">
      <c r="AI287" s="129"/>
      <c r="AJ287" s="129"/>
      <c r="AK287" s="129"/>
      <c r="AL287" s="129"/>
      <c r="AM287" s="129"/>
      <c r="AN287" s="129"/>
      <c r="AO287" s="129"/>
      <c r="AP287" s="129"/>
      <c r="AQ287" s="129"/>
      <c r="AR287" s="129"/>
      <c r="AS287" s="129"/>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129"/>
      <c r="CA287" s="129"/>
      <c r="CB287" s="129"/>
      <c r="CC287" s="129"/>
      <c r="CD287" s="129"/>
      <c r="CE287" s="129"/>
      <c r="CF287" s="129"/>
      <c r="CG287" s="129"/>
      <c r="CH287" s="129"/>
      <c r="CI287" s="129"/>
      <c r="CJ287" s="129"/>
      <c r="CK287" s="129"/>
      <c r="CL287" s="129"/>
      <c r="CM287" s="129"/>
      <c r="CN287" s="129"/>
      <c r="CO287" s="129"/>
    </row>
    <row r="288" spans="35:93">
      <c r="AI288" s="129"/>
      <c r="AJ288" s="129"/>
      <c r="AK288" s="129"/>
      <c r="AL288" s="129"/>
      <c r="AM288" s="129"/>
      <c r="AN288" s="129"/>
      <c r="AO288" s="129"/>
      <c r="AP288" s="129"/>
      <c r="AQ288" s="129"/>
      <c r="AR288" s="129"/>
      <c r="AS288" s="129"/>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129"/>
      <c r="CA288" s="129"/>
      <c r="CB288" s="129"/>
      <c r="CC288" s="129"/>
      <c r="CD288" s="129"/>
      <c r="CE288" s="129"/>
      <c r="CF288" s="129"/>
      <c r="CG288" s="129"/>
      <c r="CH288" s="129"/>
      <c r="CI288" s="129"/>
      <c r="CJ288" s="129"/>
      <c r="CK288" s="129"/>
      <c r="CL288" s="129"/>
      <c r="CM288" s="129"/>
      <c r="CN288" s="129"/>
      <c r="CO288" s="129"/>
    </row>
    <row r="289" spans="35:93">
      <c r="AI289" s="129"/>
      <c r="AJ289" s="129"/>
      <c r="AK289" s="129"/>
      <c r="AL289" s="129"/>
      <c r="AM289" s="129"/>
      <c r="AN289" s="129"/>
      <c r="AO289" s="129"/>
      <c r="AP289" s="129"/>
      <c r="AQ289" s="129"/>
      <c r="AR289" s="129"/>
      <c r="AS289" s="129"/>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129"/>
      <c r="CA289" s="129"/>
      <c r="CB289" s="129"/>
      <c r="CC289" s="129"/>
      <c r="CD289" s="129"/>
      <c r="CE289" s="129"/>
      <c r="CF289" s="129"/>
      <c r="CG289" s="129"/>
      <c r="CH289" s="129"/>
      <c r="CI289" s="129"/>
      <c r="CJ289" s="129"/>
      <c r="CK289" s="129"/>
      <c r="CL289" s="129"/>
      <c r="CM289" s="129"/>
      <c r="CN289" s="129"/>
      <c r="CO289" s="129"/>
    </row>
    <row r="290" spans="35:93">
      <c r="AI290" s="129"/>
      <c r="AJ290" s="129"/>
      <c r="AK290" s="129"/>
      <c r="AL290" s="129"/>
      <c r="AM290" s="129"/>
      <c r="AN290" s="129"/>
      <c r="AO290" s="129"/>
      <c r="AP290" s="129"/>
      <c r="AQ290" s="129"/>
      <c r="AR290" s="129"/>
      <c r="AS290" s="129"/>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129"/>
      <c r="CA290" s="129"/>
      <c r="CB290" s="129"/>
      <c r="CC290" s="129"/>
      <c r="CD290" s="129"/>
      <c r="CE290" s="129"/>
      <c r="CF290" s="129"/>
      <c r="CG290" s="129"/>
      <c r="CH290" s="129"/>
      <c r="CI290" s="129"/>
      <c r="CJ290" s="129"/>
      <c r="CK290" s="129"/>
      <c r="CL290" s="129"/>
      <c r="CM290" s="129"/>
      <c r="CN290" s="129"/>
      <c r="CO290" s="129"/>
    </row>
    <row r="291" spans="35:93">
      <c r="AI291" s="129"/>
      <c r="AJ291" s="129"/>
      <c r="AK291" s="129"/>
      <c r="AL291" s="129"/>
      <c r="AM291" s="129"/>
      <c r="AN291" s="129"/>
      <c r="AO291" s="129"/>
      <c r="AP291" s="129"/>
      <c r="AQ291" s="129"/>
      <c r="AR291" s="129"/>
      <c r="AS291" s="129"/>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129"/>
      <c r="CA291" s="129"/>
      <c r="CB291" s="129"/>
      <c r="CC291" s="129"/>
      <c r="CD291" s="129"/>
      <c r="CE291" s="129"/>
      <c r="CF291" s="129"/>
      <c r="CG291" s="129"/>
      <c r="CH291" s="129"/>
      <c r="CI291" s="129"/>
      <c r="CJ291" s="129"/>
      <c r="CK291" s="129"/>
      <c r="CL291" s="129"/>
      <c r="CM291" s="129"/>
      <c r="CN291" s="129"/>
      <c r="CO291" s="129"/>
    </row>
    <row r="292" spans="35:93">
      <c r="AI292" s="129"/>
      <c r="AJ292" s="129"/>
      <c r="AK292" s="129"/>
      <c r="AL292" s="129"/>
      <c r="AM292" s="129"/>
      <c r="AN292" s="129"/>
      <c r="AO292" s="129"/>
      <c r="AP292" s="129"/>
      <c r="AQ292" s="129"/>
      <c r="AR292" s="129"/>
      <c r="AS292" s="129"/>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129"/>
      <c r="CA292" s="129"/>
      <c r="CB292" s="129"/>
      <c r="CC292" s="129"/>
      <c r="CD292" s="129"/>
      <c r="CE292" s="129"/>
      <c r="CF292" s="129"/>
      <c r="CG292" s="129"/>
      <c r="CH292" s="129"/>
      <c r="CI292" s="129"/>
      <c r="CJ292" s="129"/>
      <c r="CK292" s="129"/>
      <c r="CL292" s="129"/>
      <c r="CM292" s="129"/>
      <c r="CN292" s="129"/>
      <c r="CO292" s="129"/>
    </row>
    <row r="293" spans="35:93">
      <c r="AI293" s="129"/>
      <c r="AJ293" s="129"/>
      <c r="AK293" s="129"/>
      <c r="AL293" s="129"/>
      <c r="AM293" s="129"/>
      <c r="AN293" s="129"/>
      <c r="AO293" s="129"/>
      <c r="AP293" s="129"/>
      <c r="AQ293" s="129"/>
      <c r="AR293" s="129"/>
      <c r="AS293" s="129"/>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129"/>
      <c r="CA293" s="129"/>
      <c r="CB293" s="129"/>
      <c r="CC293" s="129"/>
      <c r="CD293" s="129"/>
      <c r="CE293" s="129"/>
      <c r="CF293" s="129"/>
      <c r="CG293" s="129"/>
      <c r="CH293" s="129"/>
      <c r="CI293" s="129"/>
      <c r="CJ293" s="129"/>
      <c r="CK293" s="129"/>
      <c r="CL293" s="129"/>
      <c r="CM293" s="129"/>
      <c r="CN293" s="129"/>
      <c r="CO293" s="129"/>
    </row>
    <row r="294" spans="35:93">
      <c r="AI294" s="129"/>
      <c r="AJ294" s="129"/>
      <c r="AK294" s="129"/>
      <c r="AL294" s="129"/>
      <c r="AM294" s="129"/>
      <c r="AN294" s="129"/>
      <c r="AO294" s="129"/>
      <c r="AP294" s="129"/>
      <c r="AQ294" s="129"/>
      <c r="AR294" s="129"/>
      <c r="AS294" s="129"/>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129"/>
      <c r="CA294" s="129"/>
      <c r="CB294" s="129"/>
      <c r="CC294" s="129"/>
      <c r="CD294" s="129"/>
      <c r="CE294" s="129"/>
      <c r="CF294" s="129"/>
      <c r="CG294" s="129"/>
      <c r="CH294" s="129"/>
      <c r="CI294" s="129"/>
      <c r="CJ294" s="129"/>
      <c r="CK294" s="129"/>
      <c r="CL294" s="129"/>
      <c r="CM294" s="129"/>
      <c r="CN294" s="129"/>
      <c r="CO294" s="129"/>
    </row>
    <row r="295" spans="35:93">
      <c r="AI295" s="129"/>
      <c r="AJ295" s="129"/>
      <c r="AK295" s="129"/>
      <c r="AL295" s="129"/>
      <c r="AM295" s="129"/>
      <c r="AN295" s="129"/>
      <c r="AO295" s="129"/>
      <c r="AP295" s="129"/>
      <c r="AQ295" s="129"/>
      <c r="AR295" s="129"/>
      <c r="AS295" s="129"/>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129"/>
      <c r="CA295" s="129"/>
      <c r="CB295" s="129"/>
      <c r="CC295" s="129"/>
      <c r="CD295" s="129"/>
      <c r="CE295" s="129"/>
      <c r="CF295" s="129"/>
      <c r="CG295" s="129"/>
      <c r="CH295" s="129"/>
      <c r="CI295" s="129"/>
      <c r="CJ295" s="129"/>
      <c r="CK295" s="129"/>
      <c r="CL295" s="129"/>
      <c r="CM295" s="129"/>
      <c r="CN295" s="129"/>
      <c r="CO295" s="129"/>
    </row>
    <row r="296" spans="35:93">
      <c r="AI296" s="129"/>
      <c r="AJ296" s="129"/>
      <c r="AK296" s="129"/>
      <c r="AL296" s="129"/>
      <c r="AM296" s="129"/>
      <c r="AN296" s="129"/>
      <c r="AO296" s="129"/>
      <c r="AP296" s="129"/>
      <c r="AQ296" s="129"/>
      <c r="AR296" s="129"/>
      <c r="AS296" s="129"/>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129"/>
      <c r="CA296" s="129"/>
      <c r="CB296" s="129"/>
      <c r="CC296" s="129"/>
      <c r="CD296" s="129"/>
      <c r="CE296" s="129"/>
      <c r="CF296" s="129"/>
      <c r="CG296" s="129"/>
      <c r="CH296" s="129"/>
      <c r="CI296" s="129"/>
      <c r="CJ296" s="129"/>
      <c r="CK296" s="129"/>
      <c r="CL296" s="129"/>
      <c r="CM296" s="129"/>
      <c r="CN296" s="129"/>
      <c r="CO296" s="129"/>
    </row>
    <row r="297" spans="35:93">
      <c r="AI297" s="129"/>
      <c r="AJ297" s="129"/>
      <c r="AK297" s="129"/>
      <c r="AL297" s="129"/>
      <c r="AM297" s="129"/>
      <c r="AN297" s="129"/>
      <c r="AO297" s="129"/>
      <c r="AP297" s="129"/>
      <c r="AQ297" s="129"/>
      <c r="AR297" s="129"/>
      <c r="AS297" s="129"/>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129"/>
      <c r="CA297" s="129"/>
      <c r="CB297" s="129"/>
      <c r="CC297" s="129"/>
      <c r="CD297" s="129"/>
      <c r="CE297" s="129"/>
      <c r="CF297" s="129"/>
      <c r="CG297" s="129"/>
      <c r="CH297" s="129"/>
      <c r="CI297" s="129"/>
      <c r="CJ297" s="129"/>
      <c r="CK297" s="129"/>
      <c r="CL297" s="129"/>
      <c r="CM297" s="129"/>
      <c r="CN297" s="129"/>
      <c r="CO297" s="129"/>
    </row>
    <row r="298" spans="35:93">
      <c r="AI298" s="129"/>
      <c r="AJ298" s="129"/>
      <c r="AK298" s="129"/>
      <c r="AL298" s="129"/>
      <c r="AM298" s="129"/>
      <c r="AN298" s="129"/>
      <c r="AO298" s="129"/>
      <c r="AP298" s="129"/>
      <c r="AQ298" s="129"/>
      <c r="AR298" s="129"/>
      <c r="AS298" s="129"/>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129"/>
      <c r="CA298" s="129"/>
      <c r="CB298" s="129"/>
      <c r="CC298" s="129"/>
      <c r="CD298" s="129"/>
      <c r="CE298" s="129"/>
      <c r="CF298" s="129"/>
      <c r="CG298" s="129"/>
      <c r="CH298" s="129"/>
      <c r="CI298" s="129"/>
      <c r="CJ298" s="129"/>
      <c r="CK298" s="129"/>
      <c r="CL298" s="129"/>
      <c r="CM298" s="129"/>
      <c r="CN298" s="129"/>
      <c r="CO298" s="129"/>
    </row>
    <row r="299" spans="35:93">
      <c r="AI299" s="129"/>
      <c r="AJ299" s="129"/>
      <c r="AK299" s="129"/>
      <c r="AL299" s="129"/>
      <c r="AM299" s="129"/>
      <c r="AN299" s="129"/>
      <c r="AO299" s="129"/>
      <c r="AP299" s="129"/>
      <c r="AQ299" s="129"/>
      <c r="AR299" s="129"/>
      <c r="AS299" s="129"/>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129"/>
      <c r="CA299" s="129"/>
      <c r="CB299" s="129"/>
      <c r="CC299" s="129"/>
      <c r="CD299" s="129"/>
      <c r="CE299" s="129"/>
      <c r="CF299" s="129"/>
      <c r="CG299" s="129"/>
      <c r="CH299" s="129"/>
      <c r="CI299" s="129"/>
      <c r="CJ299" s="129"/>
      <c r="CK299" s="129"/>
      <c r="CL299" s="129"/>
      <c r="CM299" s="129"/>
      <c r="CN299" s="129"/>
      <c r="CO299" s="129"/>
    </row>
    <row r="300" spans="35:93">
      <c r="AI300" s="129"/>
      <c r="AJ300" s="129"/>
      <c r="AK300" s="129"/>
      <c r="AL300" s="129"/>
      <c r="AM300" s="129"/>
      <c r="AN300" s="129"/>
      <c r="AO300" s="129"/>
      <c r="AP300" s="129"/>
      <c r="AQ300" s="129"/>
      <c r="AR300" s="129"/>
      <c r="AS300" s="129"/>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129"/>
      <c r="CA300" s="129"/>
      <c r="CB300" s="129"/>
      <c r="CC300" s="129"/>
      <c r="CD300" s="129"/>
      <c r="CE300" s="129"/>
      <c r="CF300" s="129"/>
      <c r="CG300" s="129"/>
      <c r="CH300" s="129"/>
      <c r="CI300" s="129"/>
      <c r="CJ300" s="129"/>
      <c r="CK300" s="129"/>
      <c r="CL300" s="129"/>
      <c r="CM300" s="129"/>
      <c r="CN300" s="129"/>
      <c r="CO300" s="129"/>
    </row>
    <row r="301" spans="35:93">
      <c r="AI301" s="129"/>
      <c r="AJ301" s="129"/>
      <c r="AK301" s="129"/>
      <c r="AL301" s="129"/>
      <c r="AM301" s="129"/>
      <c r="AN301" s="129"/>
      <c r="AO301" s="129"/>
      <c r="AP301" s="129"/>
      <c r="AQ301" s="129"/>
      <c r="AR301" s="129"/>
      <c r="AS301" s="129"/>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129"/>
      <c r="CA301" s="129"/>
      <c r="CB301" s="129"/>
      <c r="CC301" s="129"/>
      <c r="CD301" s="129"/>
      <c r="CE301" s="129"/>
      <c r="CF301" s="129"/>
      <c r="CG301" s="129"/>
      <c r="CH301" s="129"/>
      <c r="CI301" s="129"/>
      <c r="CJ301" s="129"/>
      <c r="CK301" s="129"/>
      <c r="CL301" s="129"/>
      <c r="CM301" s="129"/>
      <c r="CN301" s="129"/>
      <c r="CO301" s="129"/>
    </row>
    <row r="302" spans="35:93">
      <c r="AI302" s="129"/>
      <c r="AJ302" s="129"/>
      <c r="AK302" s="129"/>
      <c r="AL302" s="129"/>
      <c r="AM302" s="129"/>
      <c r="AN302" s="129"/>
      <c r="AO302" s="129"/>
      <c r="AP302" s="129"/>
      <c r="AQ302" s="129"/>
      <c r="AR302" s="129"/>
      <c r="AS302" s="129"/>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129"/>
      <c r="CA302" s="129"/>
      <c r="CB302" s="129"/>
      <c r="CC302" s="129"/>
      <c r="CD302" s="129"/>
      <c r="CE302" s="129"/>
      <c r="CF302" s="129"/>
      <c r="CG302" s="129"/>
      <c r="CH302" s="129"/>
      <c r="CI302" s="129"/>
      <c r="CJ302" s="129"/>
      <c r="CK302" s="129"/>
      <c r="CL302" s="129"/>
      <c r="CM302" s="129"/>
      <c r="CN302" s="129"/>
      <c r="CO302" s="129"/>
    </row>
    <row r="303" spans="35:93">
      <c r="AI303" s="129"/>
      <c r="AJ303" s="129"/>
      <c r="AK303" s="129"/>
      <c r="AL303" s="129"/>
      <c r="AM303" s="129"/>
      <c r="AN303" s="129"/>
      <c r="AO303" s="129"/>
      <c r="AP303" s="129"/>
      <c r="AQ303" s="129"/>
      <c r="AR303" s="129"/>
      <c r="AS303" s="129"/>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129"/>
      <c r="CA303" s="129"/>
      <c r="CB303" s="129"/>
      <c r="CC303" s="129"/>
      <c r="CD303" s="129"/>
      <c r="CE303" s="129"/>
      <c r="CF303" s="129"/>
      <c r="CG303" s="129"/>
      <c r="CH303" s="129"/>
      <c r="CI303" s="129"/>
      <c r="CJ303" s="129"/>
      <c r="CK303" s="129"/>
      <c r="CL303" s="129"/>
      <c r="CM303" s="129"/>
      <c r="CN303" s="129"/>
      <c r="CO303" s="129"/>
    </row>
    <row r="304" spans="35:93">
      <c r="AI304" s="129"/>
      <c r="AJ304" s="129"/>
      <c r="AK304" s="129"/>
      <c r="AL304" s="129"/>
      <c r="AM304" s="129"/>
      <c r="AN304" s="129"/>
      <c r="AO304" s="129"/>
      <c r="AP304" s="129"/>
      <c r="AQ304" s="129"/>
      <c r="AR304" s="129"/>
      <c r="AS304" s="129"/>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129"/>
      <c r="CA304" s="129"/>
      <c r="CB304" s="129"/>
      <c r="CC304" s="129"/>
      <c r="CD304" s="129"/>
      <c r="CE304" s="129"/>
      <c r="CF304" s="129"/>
      <c r="CG304" s="129"/>
      <c r="CH304" s="129"/>
      <c r="CI304" s="129"/>
      <c r="CJ304" s="129"/>
      <c r="CK304" s="129"/>
      <c r="CL304" s="129"/>
      <c r="CM304" s="129"/>
      <c r="CN304" s="129"/>
      <c r="CO304" s="129"/>
    </row>
    <row r="305" spans="35:93">
      <c r="AI305" s="129"/>
      <c r="AJ305" s="129"/>
      <c r="AK305" s="129"/>
      <c r="AL305" s="129"/>
      <c r="AM305" s="129"/>
      <c r="AN305" s="129"/>
      <c r="AO305" s="129"/>
      <c r="AP305" s="129"/>
      <c r="AQ305" s="129"/>
      <c r="AR305" s="129"/>
      <c r="AS305" s="129"/>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129"/>
      <c r="CA305" s="129"/>
      <c r="CB305" s="129"/>
      <c r="CC305" s="129"/>
      <c r="CD305" s="129"/>
      <c r="CE305" s="129"/>
      <c r="CF305" s="129"/>
      <c r="CG305" s="129"/>
      <c r="CH305" s="129"/>
      <c r="CI305" s="129"/>
      <c r="CJ305" s="129"/>
      <c r="CK305" s="129"/>
      <c r="CL305" s="129"/>
      <c r="CM305" s="129"/>
      <c r="CN305" s="129"/>
      <c r="CO305" s="129"/>
    </row>
    <row r="306" spans="35:93">
      <c r="AI306" s="129"/>
      <c r="AJ306" s="129"/>
      <c r="AK306" s="129"/>
      <c r="AL306" s="129"/>
      <c r="AM306" s="129"/>
      <c r="AN306" s="129"/>
      <c r="AO306" s="129"/>
      <c r="AP306" s="129"/>
      <c r="AQ306" s="129"/>
      <c r="AR306" s="129"/>
      <c r="AS306" s="129"/>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129"/>
      <c r="CA306" s="129"/>
      <c r="CB306" s="129"/>
      <c r="CC306" s="129"/>
      <c r="CD306" s="129"/>
      <c r="CE306" s="129"/>
      <c r="CF306" s="129"/>
      <c r="CG306" s="129"/>
      <c r="CH306" s="129"/>
      <c r="CI306" s="129"/>
      <c r="CJ306" s="129"/>
      <c r="CK306" s="129"/>
      <c r="CL306" s="129"/>
      <c r="CM306" s="129"/>
      <c r="CN306" s="129"/>
      <c r="CO306" s="129"/>
    </row>
    <row r="307" spans="35:93">
      <c r="AI307" s="129"/>
      <c r="AJ307" s="129"/>
      <c r="AK307" s="129"/>
      <c r="AL307" s="129"/>
      <c r="AM307" s="129"/>
      <c r="AN307" s="129"/>
      <c r="AO307" s="129"/>
      <c r="AP307" s="129"/>
      <c r="AQ307" s="129"/>
      <c r="AR307" s="129"/>
      <c r="AS307" s="129"/>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129"/>
      <c r="CA307" s="129"/>
      <c r="CB307" s="129"/>
      <c r="CC307" s="129"/>
      <c r="CD307" s="129"/>
      <c r="CE307" s="129"/>
      <c r="CF307" s="129"/>
      <c r="CG307" s="129"/>
      <c r="CH307" s="129"/>
      <c r="CI307" s="129"/>
      <c r="CJ307" s="129"/>
      <c r="CK307" s="129"/>
      <c r="CL307" s="129"/>
      <c r="CM307" s="129"/>
      <c r="CN307" s="129"/>
      <c r="CO307" s="129"/>
    </row>
    <row r="308" spans="35:93">
      <c r="AI308" s="129"/>
      <c r="AJ308" s="129"/>
      <c r="AK308" s="129"/>
      <c r="AL308" s="129"/>
      <c r="AM308" s="129"/>
      <c r="AN308" s="129"/>
      <c r="AO308" s="129"/>
      <c r="AP308" s="129"/>
      <c r="AQ308" s="129"/>
      <c r="AR308" s="129"/>
      <c r="AS308" s="129"/>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129"/>
      <c r="CA308" s="129"/>
      <c r="CB308" s="129"/>
      <c r="CC308" s="129"/>
      <c r="CD308" s="129"/>
      <c r="CE308" s="129"/>
      <c r="CF308" s="129"/>
      <c r="CG308" s="129"/>
      <c r="CH308" s="129"/>
      <c r="CI308" s="129"/>
      <c r="CJ308" s="129"/>
      <c r="CK308" s="129"/>
      <c r="CL308" s="129"/>
      <c r="CM308" s="129"/>
      <c r="CN308" s="129"/>
      <c r="CO308" s="129"/>
    </row>
    <row r="309" spans="35:93">
      <c r="AI309" s="129"/>
      <c r="AJ309" s="129"/>
      <c r="AK309" s="129"/>
      <c r="AL309" s="129"/>
      <c r="AM309" s="129"/>
      <c r="AN309" s="129"/>
      <c r="AO309" s="129"/>
      <c r="AP309" s="129"/>
      <c r="AQ309" s="129"/>
      <c r="AR309" s="129"/>
      <c r="AS309" s="129"/>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129"/>
      <c r="CA309" s="129"/>
      <c r="CB309" s="129"/>
      <c r="CC309" s="129"/>
      <c r="CD309" s="129"/>
      <c r="CE309" s="129"/>
      <c r="CF309" s="129"/>
      <c r="CG309" s="129"/>
      <c r="CH309" s="129"/>
      <c r="CI309" s="129"/>
      <c r="CJ309" s="129"/>
      <c r="CK309" s="129"/>
      <c r="CL309" s="129"/>
      <c r="CM309" s="129"/>
      <c r="CN309" s="129"/>
      <c r="CO309" s="129"/>
    </row>
    <row r="310" spans="35:93">
      <c r="AI310" s="129"/>
      <c r="AJ310" s="129"/>
      <c r="AK310" s="129"/>
      <c r="AL310" s="129"/>
      <c r="AM310" s="129"/>
      <c r="AN310" s="129"/>
      <c r="AO310" s="129"/>
      <c r="AP310" s="129"/>
      <c r="AQ310" s="129"/>
      <c r="AR310" s="129"/>
      <c r="AS310" s="129"/>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129"/>
      <c r="CA310" s="129"/>
      <c r="CB310" s="129"/>
      <c r="CC310" s="129"/>
      <c r="CD310" s="129"/>
      <c r="CE310" s="129"/>
      <c r="CF310" s="129"/>
      <c r="CG310" s="129"/>
      <c r="CH310" s="129"/>
      <c r="CI310" s="129"/>
      <c r="CJ310" s="129"/>
      <c r="CK310" s="129"/>
      <c r="CL310" s="129"/>
      <c r="CM310" s="129"/>
      <c r="CN310" s="129"/>
      <c r="CO310" s="129"/>
    </row>
    <row r="311" spans="35:93">
      <c r="AI311" s="129"/>
      <c r="AJ311" s="129"/>
      <c r="AK311" s="129"/>
      <c r="AL311" s="129"/>
      <c r="AM311" s="129"/>
      <c r="AN311" s="129"/>
      <c r="AO311" s="129"/>
      <c r="AP311" s="129"/>
      <c r="AQ311" s="129"/>
      <c r="AR311" s="129"/>
      <c r="AS311" s="129"/>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129"/>
      <c r="CA311" s="129"/>
      <c r="CB311" s="129"/>
      <c r="CC311" s="129"/>
      <c r="CD311" s="129"/>
      <c r="CE311" s="129"/>
      <c r="CF311" s="129"/>
      <c r="CG311" s="129"/>
      <c r="CH311" s="129"/>
      <c r="CI311" s="129"/>
      <c r="CJ311" s="129"/>
      <c r="CK311" s="129"/>
      <c r="CL311" s="129"/>
      <c r="CM311" s="129"/>
      <c r="CN311" s="129"/>
      <c r="CO311" s="129"/>
    </row>
    <row r="312" spans="35:93">
      <c r="AI312" s="129"/>
      <c r="AJ312" s="129"/>
      <c r="AK312" s="129"/>
      <c r="AL312" s="129"/>
      <c r="AM312" s="129"/>
      <c r="AN312" s="129"/>
      <c r="AO312" s="129"/>
      <c r="AP312" s="129"/>
      <c r="AQ312" s="129"/>
      <c r="AR312" s="129"/>
      <c r="AS312" s="129"/>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129"/>
      <c r="CA312" s="129"/>
      <c r="CB312" s="129"/>
      <c r="CC312" s="129"/>
      <c r="CD312" s="129"/>
      <c r="CE312" s="129"/>
      <c r="CF312" s="129"/>
      <c r="CG312" s="129"/>
      <c r="CH312" s="129"/>
      <c r="CI312" s="129"/>
      <c r="CJ312" s="129"/>
      <c r="CK312" s="129"/>
      <c r="CL312" s="129"/>
      <c r="CM312" s="129"/>
      <c r="CN312" s="129"/>
      <c r="CO312" s="129"/>
    </row>
    <row r="313" spans="35:93">
      <c r="AI313" s="129"/>
      <c r="AJ313" s="129"/>
      <c r="AK313" s="129"/>
      <c r="AL313" s="129"/>
      <c r="AM313" s="129"/>
      <c r="AN313" s="129"/>
      <c r="AO313" s="129"/>
      <c r="AP313" s="129"/>
      <c r="AQ313" s="129"/>
      <c r="AR313" s="129"/>
      <c r="AS313" s="129"/>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129"/>
      <c r="CA313" s="129"/>
      <c r="CB313" s="129"/>
      <c r="CC313" s="129"/>
      <c r="CD313" s="129"/>
      <c r="CE313" s="129"/>
      <c r="CF313" s="129"/>
      <c r="CG313" s="129"/>
      <c r="CH313" s="129"/>
      <c r="CI313" s="129"/>
      <c r="CJ313" s="129"/>
      <c r="CK313" s="129"/>
      <c r="CL313" s="129"/>
      <c r="CM313" s="129"/>
      <c r="CN313" s="129"/>
      <c r="CO313" s="129"/>
    </row>
    <row r="314" spans="35:93">
      <c r="AI314" s="129"/>
      <c r="AJ314" s="129"/>
      <c r="AK314" s="129"/>
      <c r="AL314" s="129"/>
      <c r="AM314" s="129"/>
      <c r="AN314" s="129"/>
      <c r="AO314" s="129"/>
      <c r="AP314" s="129"/>
      <c r="AQ314" s="129"/>
      <c r="AR314" s="129"/>
      <c r="AS314" s="129"/>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129"/>
      <c r="CA314" s="129"/>
      <c r="CB314" s="129"/>
      <c r="CC314" s="129"/>
      <c r="CD314" s="129"/>
      <c r="CE314" s="129"/>
      <c r="CF314" s="129"/>
      <c r="CG314" s="129"/>
      <c r="CH314" s="129"/>
      <c r="CI314" s="129"/>
      <c r="CJ314" s="129"/>
      <c r="CK314" s="129"/>
      <c r="CL314" s="129"/>
      <c r="CM314" s="129"/>
      <c r="CN314" s="129"/>
      <c r="CO314" s="129"/>
    </row>
    <row r="315" spans="35:93">
      <c r="AI315" s="129"/>
      <c r="AJ315" s="129"/>
      <c r="AK315" s="129"/>
      <c r="AL315" s="129"/>
      <c r="AM315" s="129"/>
      <c r="AN315" s="129"/>
      <c r="AO315" s="129"/>
      <c r="AP315" s="129"/>
      <c r="AQ315" s="129"/>
      <c r="AR315" s="129"/>
      <c r="AS315" s="129"/>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129"/>
      <c r="CA315" s="129"/>
      <c r="CB315" s="129"/>
      <c r="CC315" s="129"/>
      <c r="CD315" s="129"/>
      <c r="CE315" s="129"/>
      <c r="CF315" s="129"/>
      <c r="CG315" s="129"/>
      <c r="CH315" s="129"/>
      <c r="CI315" s="129"/>
      <c r="CJ315" s="129"/>
      <c r="CK315" s="129"/>
      <c r="CL315" s="129"/>
      <c r="CM315" s="129"/>
      <c r="CN315" s="129"/>
      <c r="CO315" s="129"/>
    </row>
    <row r="316" spans="35:93">
      <c r="AI316" s="129"/>
      <c r="AJ316" s="129"/>
      <c r="AK316" s="129"/>
      <c r="AL316" s="129"/>
      <c r="AM316" s="129"/>
      <c r="AN316" s="129"/>
      <c r="AO316" s="129"/>
      <c r="AP316" s="129"/>
      <c r="AQ316" s="129"/>
      <c r="AR316" s="129"/>
      <c r="AS316" s="129"/>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129"/>
      <c r="CA316" s="129"/>
      <c r="CB316" s="129"/>
      <c r="CC316" s="129"/>
      <c r="CD316" s="129"/>
      <c r="CE316" s="129"/>
      <c r="CF316" s="129"/>
      <c r="CG316" s="129"/>
      <c r="CH316" s="129"/>
      <c r="CI316" s="129"/>
      <c r="CJ316" s="129"/>
      <c r="CK316" s="129"/>
      <c r="CL316" s="129"/>
      <c r="CM316" s="129"/>
      <c r="CN316" s="129"/>
      <c r="CO316" s="129"/>
    </row>
    <row r="317" spans="35:93">
      <c r="AI317" s="129"/>
      <c r="AJ317" s="129"/>
      <c r="AK317" s="129"/>
      <c r="AL317" s="129"/>
      <c r="AM317" s="129"/>
      <c r="AN317" s="129"/>
      <c r="AO317" s="129"/>
      <c r="AP317" s="129"/>
      <c r="AQ317" s="129"/>
      <c r="AR317" s="129"/>
      <c r="AS317" s="129"/>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129"/>
      <c r="CA317" s="129"/>
      <c r="CB317" s="129"/>
      <c r="CC317" s="129"/>
      <c r="CD317" s="129"/>
      <c r="CE317" s="129"/>
      <c r="CF317" s="129"/>
      <c r="CG317" s="129"/>
      <c r="CH317" s="129"/>
      <c r="CI317" s="129"/>
      <c r="CJ317" s="129"/>
      <c r="CK317" s="129"/>
      <c r="CL317" s="129"/>
      <c r="CM317" s="129"/>
      <c r="CN317" s="129"/>
      <c r="CO317" s="129"/>
    </row>
    <row r="318" spans="35:93">
      <c r="AI318" s="129"/>
      <c r="AJ318" s="129"/>
      <c r="AK318" s="129"/>
      <c r="AL318" s="129"/>
      <c r="AM318" s="129"/>
      <c r="AN318" s="129"/>
      <c r="AO318" s="129"/>
      <c r="AP318" s="129"/>
      <c r="AQ318" s="129"/>
      <c r="AR318" s="129"/>
      <c r="AS318" s="129"/>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129"/>
      <c r="CA318" s="129"/>
      <c r="CB318" s="129"/>
      <c r="CC318" s="129"/>
      <c r="CD318" s="129"/>
      <c r="CE318" s="129"/>
      <c r="CF318" s="129"/>
      <c r="CG318" s="129"/>
      <c r="CH318" s="129"/>
      <c r="CI318" s="129"/>
      <c r="CJ318" s="129"/>
      <c r="CK318" s="129"/>
      <c r="CL318" s="129"/>
      <c r="CM318" s="129"/>
      <c r="CN318" s="129"/>
      <c r="CO318" s="129"/>
    </row>
    <row r="319" spans="35:93">
      <c r="AI319" s="129"/>
      <c r="AJ319" s="129"/>
      <c r="AK319" s="129"/>
      <c r="AL319" s="129"/>
      <c r="AM319" s="129"/>
      <c r="AN319" s="129"/>
      <c r="AO319" s="129"/>
      <c r="AP319" s="129"/>
      <c r="AQ319" s="129"/>
      <c r="AR319" s="129"/>
      <c r="AS319" s="129"/>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129"/>
      <c r="CA319" s="129"/>
      <c r="CB319" s="129"/>
      <c r="CC319" s="129"/>
      <c r="CD319" s="129"/>
      <c r="CE319" s="129"/>
      <c r="CF319" s="129"/>
      <c r="CG319" s="129"/>
      <c r="CH319" s="129"/>
      <c r="CI319" s="129"/>
      <c r="CJ319" s="129"/>
      <c r="CK319" s="129"/>
      <c r="CL319" s="129"/>
      <c r="CM319" s="129"/>
      <c r="CN319" s="129"/>
      <c r="CO319" s="129"/>
    </row>
    <row r="320" spans="35:93">
      <c r="AI320" s="129"/>
      <c r="AJ320" s="129"/>
      <c r="AK320" s="129"/>
      <c r="AL320" s="129"/>
      <c r="AM320" s="129"/>
      <c r="AN320" s="129"/>
      <c r="AO320" s="129"/>
      <c r="AP320" s="129"/>
      <c r="AQ320" s="129"/>
      <c r="AR320" s="129"/>
      <c r="AS320" s="129"/>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129"/>
      <c r="CA320" s="129"/>
      <c r="CB320" s="129"/>
      <c r="CC320" s="129"/>
      <c r="CD320" s="129"/>
      <c r="CE320" s="129"/>
      <c r="CF320" s="129"/>
      <c r="CG320" s="129"/>
      <c r="CH320" s="129"/>
      <c r="CI320" s="129"/>
      <c r="CJ320" s="129"/>
      <c r="CK320" s="129"/>
      <c r="CL320" s="129"/>
      <c r="CM320" s="129"/>
      <c r="CN320" s="129"/>
      <c r="CO320" s="129"/>
    </row>
    <row r="321" spans="35:93">
      <c r="AI321" s="129"/>
      <c r="AJ321" s="129"/>
      <c r="AK321" s="129"/>
      <c r="AL321" s="129"/>
      <c r="AM321" s="129"/>
      <c r="AN321" s="129"/>
      <c r="AO321" s="129"/>
      <c r="AP321" s="129"/>
      <c r="AQ321" s="129"/>
      <c r="AR321" s="129"/>
      <c r="AS321" s="129"/>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129"/>
      <c r="CA321" s="129"/>
      <c r="CB321" s="129"/>
      <c r="CC321" s="129"/>
      <c r="CD321" s="129"/>
      <c r="CE321" s="129"/>
      <c r="CF321" s="129"/>
      <c r="CG321" s="129"/>
      <c r="CH321" s="129"/>
      <c r="CI321" s="129"/>
      <c r="CJ321" s="129"/>
      <c r="CK321" s="129"/>
      <c r="CL321" s="129"/>
      <c r="CM321" s="129"/>
      <c r="CN321" s="129"/>
      <c r="CO321" s="129"/>
    </row>
    <row r="322" spans="35:93">
      <c r="AI322" s="129"/>
      <c r="AJ322" s="129"/>
      <c r="AK322" s="129"/>
      <c r="AL322" s="129"/>
      <c r="AM322" s="129"/>
      <c r="AN322" s="129"/>
      <c r="AO322" s="129"/>
      <c r="AP322" s="129"/>
      <c r="AQ322" s="129"/>
      <c r="AR322" s="129"/>
      <c r="AS322" s="129"/>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129"/>
      <c r="CA322" s="129"/>
      <c r="CB322" s="129"/>
      <c r="CC322" s="129"/>
      <c r="CD322" s="129"/>
      <c r="CE322" s="129"/>
      <c r="CF322" s="129"/>
      <c r="CG322" s="129"/>
      <c r="CH322" s="129"/>
      <c r="CI322" s="129"/>
      <c r="CJ322" s="129"/>
      <c r="CK322" s="129"/>
      <c r="CL322" s="129"/>
      <c r="CM322" s="129"/>
      <c r="CN322" s="129"/>
      <c r="CO322" s="129"/>
    </row>
    <row r="323" spans="35:93">
      <c r="AI323" s="129"/>
      <c r="AJ323" s="129"/>
      <c r="AK323" s="129"/>
      <c r="AL323" s="129"/>
      <c r="AM323" s="129"/>
      <c r="AN323" s="129"/>
      <c r="AO323" s="129"/>
      <c r="AP323" s="129"/>
      <c r="AQ323" s="129"/>
      <c r="AR323" s="129"/>
      <c r="AS323" s="129"/>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129"/>
      <c r="CA323" s="129"/>
      <c r="CB323" s="129"/>
      <c r="CC323" s="129"/>
      <c r="CD323" s="129"/>
      <c r="CE323" s="129"/>
      <c r="CF323" s="129"/>
      <c r="CG323" s="129"/>
      <c r="CH323" s="129"/>
      <c r="CI323" s="129"/>
      <c r="CJ323" s="129"/>
      <c r="CK323" s="129"/>
      <c r="CL323" s="129"/>
      <c r="CM323" s="129"/>
      <c r="CN323" s="129"/>
      <c r="CO323" s="129"/>
    </row>
    <row r="324" spans="35:93">
      <c r="AI324" s="129"/>
      <c r="AJ324" s="129"/>
      <c r="AK324" s="129"/>
      <c r="AL324" s="129"/>
      <c r="AM324" s="129"/>
      <c r="AN324" s="129"/>
      <c r="AO324" s="129"/>
      <c r="AP324" s="129"/>
      <c r="AQ324" s="129"/>
      <c r="AR324" s="129"/>
      <c r="AS324" s="129"/>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129"/>
      <c r="CA324" s="129"/>
      <c r="CB324" s="129"/>
      <c r="CC324" s="129"/>
      <c r="CD324" s="129"/>
      <c r="CE324" s="129"/>
      <c r="CF324" s="129"/>
      <c r="CG324" s="129"/>
      <c r="CH324" s="129"/>
      <c r="CI324" s="129"/>
      <c r="CJ324" s="129"/>
      <c r="CK324" s="129"/>
      <c r="CL324" s="129"/>
      <c r="CM324" s="129"/>
      <c r="CN324" s="129"/>
      <c r="CO324" s="129"/>
    </row>
    <row r="325" spans="35:93">
      <c r="AI325" s="129"/>
      <c r="AJ325" s="129"/>
      <c r="AK325" s="129"/>
      <c r="AL325" s="129"/>
      <c r="AM325" s="129"/>
      <c r="AN325" s="129"/>
      <c r="AO325" s="129"/>
      <c r="AP325" s="129"/>
      <c r="AQ325" s="129"/>
      <c r="AR325" s="129"/>
      <c r="AS325" s="129"/>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129"/>
      <c r="CA325" s="129"/>
      <c r="CB325" s="129"/>
      <c r="CC325" s="129"/>
      <c r="CD325" s="129"/>
      <c r="CE325" s="129"/>
      <c r="CF325" s="129"/>
      <c r="CG325" s="129"/>
      <c r="CH325" s="129"/>
      <c r="CI325" s="129"/>
      <c r="CJ325" s="129"/>
      <c r="CK325" s="129"/>
      <c r="CL325" s="129"/>
      <c r="CM325" s="129"/>
      <c r="CN325" s="129"/>
      <c r="CO325" s="129"/>
    </row>
    <row r="326" spans="35:93">
      <c r="AI326" s="129"/>
      <c r="AJ326" s="129"/>
      <c r="AK326" s="129"/>
      <c r="AL326" s="129"/>
      <c r="AM326" s="129"/>
      <c r="AN326" s="129"/>
      <c r="AO326" s="129"/>
      <c r="AP326" s="129"/>
      <c r="AQ326" s="129"/>
      <c r="AR326" s="129"/>
      <c r="AS326" s="129"/>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129"/>
      <c r="CA326" s="129"/>
      <c r="CB326" s="129"/>
      <c r="CC326" s="129"/>
      <c r="CD326" s="129"/>
      <c r="CE326" s="129"/>
      <c r="CF326" s="129"/>
      <c r="CG326" s="129"/>
      <c r="CH326" s="129"/>
      <c r="CI326" s="129"/>
      <c r="CJ326" s="129"/>
      <c r="CK326" s="129"/>
      <c r="CL326" s="129"/>
      <c r="CM326" s="129"/>
      <c r="CN326" s="129"/>
      <c r="CO326" s="129"/>
    </row>
    <row r="327" spans="35:93">
      <c r="AI327" s="129"/>
      <c r="AJ327" s="129"/>
      <c r="AK327" s="129"/>
      <c r="AL327" s="129"/>
      <c r="AM327" s="129"/>
      <c r="AN327" s="129"/>
      <c r="AO327" s="129"/>
      <c r="AP327" s="129"/>
      <c r="AQ327" s="129"/>
      <c r="AR327" s="129"/>
      <c r="AS327" s="129"/>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129"/>
      <c r="CA327" s="129"/>
      <c r="CB327" s="129"/>
      <c r="CC327" s="129"/>
      <c r="CD327" s="129"/>
      <c r="CE327" s="129"/>
      <c r="CF327" s="129"/>
      <c r="CG327" s="129"/>
      <c r="CH327" s="129"/>
      <c r="CI327" s="129"/>
      <c r="CJ327" s="129"/>
      <c r="CK327" s="129"/>
      <c r="CL327" s="129"/>
      <c r="CM327" s="129"/>
      <c r="CN327" s="129"/>
      <c r="CO327" s="129"/>
    </row>
    <row r="328" spans="35:93">
      <c r="AI328" s="129"/>
      <c r="AJ328" s="129"/>
      <c r="AK328" s="129"/>
      <c r="AL328" s="129"/>
      <c r="AM328" s="129"/>
      <c r="AN328" s="129"/>
      <c r="AO328" s="129"/>
      <c r="AP328" s="129"/>
      <c r="AQ328" s="129"/>
      <c r="AR328" s="129"/>
      <c r="AS328" s="129"/>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129"/>
      <c r="CA328" s="129"/>
      <c r="CB328" s="129"/>
      <c r="CC328" s="129"/>
      <c r="CD328" s="129"/>
      <c r="CE328" s="129"/>
      <c r="CF328" s="129"/>
      <c r="CG328" s="129"/>
      <c r="CH328" s="129"/>
      <c r="CI328" s="129"/>
      <c r="CJ328" s="129"/>
      <c r="CK328" s="129"/>
      <c r="CL328" s="129"/>
      <c r="CM328" s="129"/>
      <c r="CN328" s="129"/>
      <c r="CO328" s="129"/>
    </row>
    <row r="329" spans="35:93">
      <c r="AI329" s="129"/>
      <c r="AJ329" s="129"/>
      <c r="AK329" s="129"/>
      <c r="AL329" s="129"/>
      <c r="AM329" s="129"/>
      <c r="AN329" s="129"/>
      <c r="AO329" s="129"/>
      <c r="AP329" s="129"/>
      <c r="AQ329" s="129"/>
      <c r="AR329" s="129"/>
      <c r="AS329" s="129"/>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129"/>
      <c r="CA329" s="129"/>
      <c r="CB329" s="129"/>
      <c r="CC329" s="129"/>
      <c r="CD329" s="129"/>
      <c r="CE329" s="129"/>
      <c r="CF329" s="129"/>
      <c r="CG329" s="129"/>
      <c r="CH329" s="129"/>
      <c r="CI329" s="129"/>
      <c r="CJ329" s="129"/>
      <c r="CK329" s="129"/>
      <c r="CL329" s="129"/>
      <c r="CM329" s="129"/>
      <c r="CN329" s="129"/>
      <c r="CO329" s="129"/>
    </row>
    <row r="330" spans="35:93">
      <c r="AI330" s="129"/>
      <c r="AJ330" s="129"/>
      <c r="AK330" s="129"/>
      <c r="AL330" s="129"/>
      <c r="AM330" s="129"/>
      <c r="AN330" s="129"/>
      <c r="AO330" s="129"/>
      <c r="AP330" s="129"/>
      <c r="AQ330" s="129"/>
      <c r="AR330" s="129"/>
      <c r="AS330" s="129"/>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129"/>
      <c r="CA330" s="129"/>
      <c r="CB330" s="129"/>
      <c r="CC330" s="129"/>
      <c r="CD330" s="129"/>
      <c r="CE330" s="129"/>
      <c r="CF330" s="129"/>
      <c r="CG330" s="129"/>
      <c r="CH330" s="129"/>
      <c r="CI330" s="129"/>
      <c r="CJ330" s="129"/>
      <c r="CK330" s="129"/>
      <c r="CL330" s="129"/>
      <c r="CM330" s="129"/>
      <c r="CN330" s="129"/>
      <c r="CO330" s="129"/>
    </row>
    <row r="331" spans="35:93">
      <c r="AI331" s="129"/>
      <c r="AJ331" s="129"/>
      <c r="AK331" s="129"/>
      <c r="AL331" s="129"/>
      <c r="AM331" s="129"/>
      <c r="AN331" s="129"/>
      <c r="AO331" s="129"/>
      <c r="AP331" s="129"/>
      <c r="AQ331" s="129"/>
      <c r="AR331" s="129"/>
      <c r="AS331" s="129"/>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129"/>
      <c r="CA331" s="129"/>
      <c r="CB331" s="129"/>
      <c r="CC331" s="129"/>
      <c r="CD331" s="129"/>
      <c r="CE331" s="129"/>
      <c r="CF331" s="129"/>
      <c r="CG331" s="129"/>
      <c r="CH331" s="129"/>
      <c r="CI331" s="129"/>
      <c r="CJ331" s="129"/>
      <c r="CK331" s="129"/>
      <c r="CL331" s="129"/>
      <c r="CM331" s="129"/>
      <c r="CN331" s="129"/>
      <c r="CO331" s="129"/>
    </row>
    <row r="332" spans="35:93">
      <c r="AI332" s="129"/>
      <c r="AJ332" s="129"/>
      <c r="AK332" s="129"/>
      <c r="AL332" s="129"/>
      <c r="AM332" s="129"/>
      <c r="AN332" s="129"/>
      <c r="AO332" s="129"/>
      <c r="AP332" s="129"/>
      <c r="AQ332" s="129"/>
      <c r="AR332" s="129"/>
      <c r="AS332" s="129"/>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129"/>
      <c r="CA332" s="129"/>
      <c r="CB332" s="129"/>
      <c r="CC332" s="129"/>
      <c r="CD332" s="129"/>
      <c r="CE332" s="129"/>
      <c r="CF332" s="129"/>
      <c r="CG332" s="129"/>
      <c r="CH332" s="129"/>
      <c r="CI332" s="129"/>
      <c r="CJ332" s="129"/>
      <c r="CK332" s="129"/>
      <c r="CL332" s="129"/>
      <c r="CM332" s="129"/>
      <c r="CN332" s="129"/>
      <c r="CO332" s="129"/>
    </row>
    <row r="333" spans="35:93">
      <c r="AI333" s="129"/>
      <c r="AJ333" s="129"/>
      <c r="AK333" s="129"/>
      <c r="AL333" s="129"/>
      <c r="AM333" s="129"/>
      <c r="AN333" s="129"/>
      <c r="AO333" s="129"/>
      <c r="AP333" s="129"/>
      <c r="AQ333" s="129"/>
      <c r="AR333" s="129"/>
      <c r="AS333" s="129"/>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129"/>
      <c r="CA333" s="129"/>
      <c r="CB333" s="129"/>
      <c r="CC333" s="129"/>
      <c r="CD333" s="129"/>
      <c r="CE333" s="129"/>
      <c r="CF333" s="129"/>
      <c r="CG333" s="129"/>
      <c r="CH333" s="129"/>
      <c r="CI333" s="129"/>
      <c r="CJ333" s="129"/>
      <c r="CK333" s="129"/>
      <c r="CL333" s="129"/>
      <c r="CM333" s="129"/>
      <c r="CN333" s="129"/>
      <c r="CO333" s="129"/>
    </row>
    <row r="334" spans="35:93">
      <c r="AI334" s="129"/>
      <c r="AJ334" s="129"/>
      <c r="AK334" s="129"/>
      <c r="AL334" s="129"/>
      <c r="AM334" s="129"/>
      <c r="AN334" s="129"/>
      <c r="AO334" s="129"/>
      <c r="AP334" s="129"/>
      <c r="AQ334" s="129"/>
      <c r="AR334" s="129"/>
      <c r="AS334" s="129"/>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129"/>
      <c r="CA334" s="129"/>
      <c r="CB334" s="129"/>
      <c r="CC334" s="129"/>
      <c r="CD334" s="129"/>
      <c r="CE334" s="129"/>
      <c r="CF334" s="129"/>
      <c r="CG334" s="129"/>
      <c r="CH334" s="129"/>
      <c r="CI334" s="129"/>
      <c r="CJ334" s="129"/>
      <c r="CK334" s="129"/>
      <c r="CL334" s="129"/>
      <c r="CM334" s="129"/>
      <c r="CN334" s="129"/>
      <c r="CO334" s="129"/>
    </row>
    <row r="335" spans="35:93">
      <c r="AI335" s="129"/>
      <c r="AJ335" s="129"/>
      <c r="AK335" s="129"/>
      <c r="AL335" s="129"/>
      <c r="AM335" s="129"/>
      <c r="AN335" s="129"/>
      <c r="AO335" s="129"/>
      <c r="AP335" s="129"/>
      <c r="AQ335" s="129"/>
      <c r="AR335" s="129"/>
      <c r="AS335" s="129"/>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129"/>
      <c r="CA335" s="129"/>
      <c r="CB335" s="129"/>
      <c r="CC335" s="129"/>
      <c r="CD335" s="129"/>
      <c r="CE335" s="129"/>
      <c r="CF335" s="129"/>
      <c r="CG335" s="129"/>
      <c r="CH335" s="129"/>
      <c r="CI335" s="129"/>
      <c r="CJ335" s="129"/>
      <c r="CK335" s="129"/>
      <c r="CL335" s="129"/>
      <c r="CM335" s="129"/>
      <c r="CN335" s="129"/>
      <c r="CO335" s="129"/>
    </row>
    <row r="336" spans="35:93">
      <c r="AI336" s="129"/>
      <c r="AJ336" s="129"/>
      <c r="AK336" s="129"/>
      <c r="AL336" s="129"/>
      <c r="AM336" s="129"/>
      <c r="AN336" s="129"/>
      <c r="AO336" s="129"/>
      <c r="AP336" s="129"/>
      <c r="AQ336" s="129"/>
      <c r="AR336" s="129"/>
      <c r="AS336" s="129"/>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129"/>
      <c r="CA336" s="129"/>
      <c r="CB336" s="129"/>
      <c r="CC336" s="129"/>
      <c r="CD336" s="129"/>
      <c r="CE336" s="129"/>
      <c r="CF336" s="129"/>
      <c r="CG336" s="129"/>
      <c r="CH336" s="129"/>
      <c r="CI336" s="129"/>
      <c r="CJ336" s="129"/>
      <c r="CK336" s="129"/>
      <c r="CL336" s="129"/>
      <c r="CM336" s="129"/>
      <c r="CN336" s="129"/>
      <c r="CO336" s="129"/>
    </row>
    <row r="337" spans="35:93">
      <c r="AI337" s="129"/>
      <c r="AJ337" s="129"/>
      <c r="AK337" s="129"/>
      <c r="AL337" s="129"/>
      <c r="AM337" s="129"/>
      <c r="AN337" s="129"/>
      <c r="AO337" s="129"/>
      <c r="AP337" s="129"/>
      <c r="AQ337" s="129"/>
      <c r="AR337" s="129"/>
      <c r="AS337" s="129"/>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129"/>
      <c r="CA337" s="129"/>
      <c r="CB337" s="129"/>
      <c r="CC337" s="129"/>
      <c r="CD337" s="129"/>
      <c r="CE337" s="129"/>
      <c r="CF337" s="129"/>
      <c r="CG337" s="129"/>
      <c r="CH337" s="129"/>
      <c r="CI337" s="129"/>
      <c r="CJ337" s="129"/>
      <c r="CK337" s="129"/>
      <c r="CL337" s="129"/>
      <c r="CM337" s="129"/>
      <c r="CN337" s="129"/>
      <c r="CO337" s="129"/>
    </row>
    <row r="338" spans="35:93">
      <c r="AI338" s="129"/>
      <c r="AJ338" s="129"/>
      <c r="AK338" s="129"/>
      <c r="AL338" s="129"/>
      <c r="AM338" s="129"/>
      <c r="AN338" s="129"/>
      <c r="AO338" s="129"/>
      <c r="AP338" s="129"/>
      <c r="AQ338" s="129"/>
      <c r="AR338" s="129"/>
      <c r="AS338" s="129"/>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129"/>
      <c r="CA338" s="129"/>
      <c r="CB338" s="129"/>
      <c r="CC338" s="129"/>
      <c r="CD338" s="129"/>
      <c r="CE338" s="129"/>
      <c r="CF338" s="129"/>
      <c r="CG338" s="129"/>
      <c r="CH338" s="129"/>
      <c r="CI338" s="129"/>
      <c r="CJ338" s="129"/>
      <c r="CK338" s="129"/>
      <c r="CL338" s="129"/>
      <c r="CM338" s="129"/>
      <c r="CN338" s="129"/>
      <c r="CO338" s="129"/>
    </row>
    <row r="339" spans="35:93">
      <c r="AI339" s="129"/>
      <c r="AJ339" s="129"/>
      <c r="AK339" s="129"/>
      <c r="AL339" s="129"/>
      <c r="AM339" s="129"/>
      <c r="AN339" s="129"/>
      <c r="AO339" s="129"/>
      <c r="AP339" s="129"/>
      <c r="AQ339" s="129"/>
      <c r="AR339" s="129"/>
      <c r="AS339" s="129"/>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129"/>
      <c r="CA339" s="129"/>
      <c r="CB339" s="129"/>
      <c r="CC339" s="129"/>
      <c r="CD339" s="129"/>
      <c r="CE339" s="129"/>
      <c r="CF339" s="129"/>
      <c r="CG339" s="129"/>
      <c r="CH339" s="129"/>
      <c r="CI339" s="129"/>
      <c r="CJ339" s="129"/>
      <c r="CK339" s="129"/>
      <c r="CL339" s="129"/>
      <c r="CM339" s="129"/>
      <c r="CN339" s="129"/>
      <c r="CO339" s="129"/>
    </row>
    <row r="340" spans="35:93">
      <c r="AI340" s="129"/>
      <c r="AJ340" s="129"/>
      <c r="AK340" s="129"/>
      <c r="AL340" s="129"/>
      <c r="AM340" s="129"/>
      <c r="AN340" s="129"/>
      <c r="AO340" s="129"/>
      <c r="AP340" s="129"/>
      <c r="AQ340" s="129"/>
      <c r="AR340" s="129"/>
      <c r="AS340" s="129"/>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129"/>
      <c r="CA340" s="129"/>
      <c r="CB340" s="129"/>
      <c r="CC340" s="129"/>
      <c r="CD340" s="129"/>
      <c r="CE340" s="129"/>
      <c r="CF340" s="129"/>
      <c r="CG340" s="129"/>
      <c r="CH340" s="129"/>
      <c r="CI340" s="129"/>
      <c r="CJ340" s="129"/>
      <c r="CK340" s="129"/>
      <c r="CL340" s="129"/>
      <c r="CM340" s="129"/>
      <c r="CN340" s="129"/>
      <c r="CO340" s="129"/>
    </row>
    <row r="341" spans="35:93">
      <c r="AI341" s="129"/>
      <c r="AJ341" s="129"/>
      <c r="AK341" s="129"/>
      <c r="AL341" s="129"/>
      <c r="AM341" s="129"/>
      <c r="AN341" s="129"/>
      <c r="AO341" s="129"/>
      <c r="AP341" s="129"/>
      <c r="AQ341" s="129"/>
      <c r="AR341" s="129"/>
      <c r="AS341" s="129"/>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129"/>
      <c r="CA341" s="129"/>
      <c r="CB341" s="129"/>
      <c r="CC341" s="129"/>
      <c r="CD341" s="129"/>
      <c r="CE341" s="129"/>
      <c r="CF341" s="129"/>
      <c r="CG341" s="129"/>
      <c r="CH341" s="129"/>
      <c r="CI341" s="129"/>
      <c r="CJ341" s="129"/>
      <c r="CK341" s="129"/>
      <c r="CL341" s="129"/>
      <c r="CM341" s="129"/>
      <c r="CN341" s="129"/>
      <c r="CO341" s="129"/>
    </row>
    <row r="342" spans="35:93">
      <c r="AI342" s="129"/>
      <c r="AJ342" s="129"/>
      <c r="AK342" s="129"/>
      <c r="AL342" s="129"/>
      <c r="AM342" s="129"/>
      <c r="AN342" s="129"/>
      <c r="AO342" s="129"/>
      <c r="AP342" s="129"/>
      <c r="AQ342" s="129"/>
      <c r="AR342" s="129"/>
      <c r="AS342" s="129"/>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129"/>
      <c r="CA342" s="129"/>
      <c r="CB342" s="129"/>
      <c r="CC342" s="129"/>
      <c r="CD342" s="129"/>
      <c r="CE342" s="129"/>
      <c r="CF342" s="129"/>
      <c r="CG342" s="129"/>
      <c r="CH342" s="129"/>
      <c r="CI342" s="129"/>
      <c r="CJ342" s="129"/>
      <c r="CK342" s="129"/>
      <c r="CL342" s="129"/>
      <c r="CM342" s="129"/>
      <c r="CN342" s="129"/>
      <c r="CO342" s="129"/>
    </row>
    <row r="343" spans="35:93">
      <c r="AI343" s="129"/>
      <c r="AJ343" s="129"/>
      <c r="AK343" s="129"/>
      <c r="AL343" s="129"/>
      <c r="AM343" s="129"/>
      <c r="AN343" s="129"/>
      <c r="AO343" s="129"/>
      <c r="AP343" s="129"/>
      <c r="AQ343" s="129"/>
      <c r="AR343" s="129"/>
      <c r="AS343" s="129"/>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129"/>
      <c r="CA343" s="129"/>
      <c r="CB343" s="129"/>
      <c r="CC343" s="129"/>
      <c r="CD343" s="129"/>
      <c r="CE343" s="129"/>
      <c r="CF343" s="129"/>
      <c r="CG343" s="129"/>
      <c r="CH343" s="129"/>
      <c r="CI343" s="129"/>
      <c r="CJ343" s="129"/>
      <c r="CK343" s="129"/>
      <c r="CL343" s="129"/>
      <c r="CM343" s="129"/>
      <c r="CN343" s="129"/>
      <c r="CO343" s="129"/>
    </row>
    <row r="344" spans="35:93">
      <c r="AI344" s="129"/>
      <c r="AJ344" s="129"/>
      <c r="AK344" s="129"/>
      <c r="AL344" s="129"/>
      <c r="AM344" s="129"/>
      <c r="AN344" s="129"/>
      <c r="AO344" s="129"/>
      <c r="AP344" s="129"/>
      <c r="AQ344" s="129"/>
      <c r="AR344" s="129"/>
      <c r="AS344" s="129"/>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129"/>
      <c r="CA344" s="129"/>
      <c r="CB344" s="129"/>
      <c r="CC344" s="129"/>
      <c r="CD344" s="129"/>
      <c r="CE344" s="129"/>
      <c r="CF344" s="129"/>
      <c r="CG344" s="129"/>
      <c r="CH344" s="129"/>
      <c r="CI344" s="129"/>
      <c r="CJ344" s="129"/>
      <c r="CK344" s="129"/>
      <c r="CL344" s="129"/>
      <c r="CM344" s="129"/>
      <c r="CN344" s="129"/>
      <c r="CO344" s="129"/>
    </row>
    <row r="345" spans="35:93">
      <c r="AI345" s="129"/>
      <c r="AJ345" s="129"/>
      <c r="AK345" s="129"/>
      <c r="AL345" s="129"/>
      <c r="AM345" s="129"/>
      <c r="AN345" s="129"/>
      <c r="AO345" s="129"/>
      <c r="AP345" s="129"/>
      <c r="AQ345" s="129"/>
      <c r="AR345" s="129"/>
      <c r="AS345" s="129"/>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129"/>
      <c r="CA345" s="129"/>
      <c r="CB345" s="129"/>
      <c r="CC345" s="129"/>
      <c r="CD345" s="129"/>
      <c r="CE345" s="129"/>
      <c r="CF345" s="129"/>
      <c r="CG345" s="129"/>
      <c r="CH345" s="129"/>
      <c r="CI345" s="129"/>
      <c r="CJ345" s="129"/>
      <c r="CK345" s="129"/>
      <c r="CL345" s="129"/>
      <c r="CM345" s="129"/>
      <c r="CN345" s="129"/>
      <c r="CO345" s="129"/>
    </row>
    <row r="346" spans="35:93">
      <c r="AI346" s="129"/>
      <c r="AJ346" s="129"/>
      <c r="AK346" s="129"/>
      <c r="AL346" s="129"/>
      <c r="AM346" s="129"/>
      <c r="AN346" s="129"/>
      <c r="AO346" s="129"/>
      <c r="AP346" s="129"/>
      <c r="AQ346" s="129"/>
      <c r="AR346" s="129"/>
      <c r="AS346" s="129"/>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129"/>
      <c r="CA346" s="129"/>
      <c r="CB346" s="129"/>
      <c r="CC346" s="129"/>
      <c r="CD346" s="129"/>
      <c r="CE346" s="129"/>
      <c r="CF346" s="129"/>
      <c r="CG346" s="129"/>
      <c r="CH346" s="129"/>
      <c r="CI346" s="129"/>
      <c r="CJ346" s="129"/>
      <c r="CK346" s="129"/>
      <c r="CL346" s="129"/>
      <c r="CM346" s="129"/>
      <c r="CN346" s="129"/>
      <c r="CO346" s="129"/>
    </row>
    <row r="347" spans="35:93">
      <c r="AI347" s="129"/>
      <c r="AJ347" s="129"/>
      <c r="AK347" s="129"/>
      <c r="AL347" s="129"/>
      <c r="AM347" s="129"/>
      <c r="AN347" s="129"/>
      <c r="AO347" s="129"/>
      <c r="AP347" s="129"/>
      <c r="AQ347" s="129"/>
      <c r="AR347" s="129"/>
      <c r="AS347" s="129"/>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129"/>
      <c r="CA347" s="129"/>
      <c r="CB347" s="129"/>
      <c r="CC347" s="129"/>
      <c r="CD347" s="129"/>
      <c r="CE347" s="129"/>
      <c r="CF347" s="129"/>
      <c r="CG347" s="129"/>
      <c r="CH347" s="129"/>
      <c r="CI347" s="129"/>
      <c r="CJ347" s="129"/>
      <c r="CK347" s="129"/>
      <c r="CL347" s="129"/>
      <c r="CM347" s="129"/>
      <c r="CN347" s="129"/>
      <c r="CO347" s="129"/>
    </row>
    <row r="348" spans="35:93">
      <c r="AI348" s="129"/>
      <c r="AJ348" s="129"/>
      <c r="AK348" s="129"/>
      <c r="AL348" s="129"/>
      <c r="AM348" s="129"/>
      <c r="AN348" s="129"/>
      <c r="AO348" s="129"/>
      <c r="AP348" s="129"/>
      <c r="AQ348" s="129"/>
      <c r="AR348" s="129"/>
      <c r="AS348" s="129"/>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129"/>
      <c r="CA348" s="129"/>
      <c r="CB348" s="129"/>
      <c r="CC348" s="129"/>
      <c r="CD348" s="129"/>
      <c r="CE348" s="129"/>
      <c r="CF348" s="129"/>
      <c r="CG348" s="129"/>
      <c r="CH348" s="129"/>
      <c r="CI348" s="129"/>
      <c r="CJ348" s="129"/>
      <c r="CK348" s="129"/>
      <c r="CL348" s="129"/>
      <c r="CM348" s="129"/>
      <c r="CN348" s="129"/>
      <c r="CO348" s="129"/>
    </row>
    <row r="349" spans="35:93">
      <c r="AI349" s="129"/>
      <c r="AJ349" s="129"/>
      <c r="AK349" s="129"/>
      <c r="AL349" s="129"/>
      <c r="AM349" s="129"/>
      <c r="AN349" s="129"/>
      <c r="AO349" s="129"/>
      <c r="AP349" s="129"/>
      <c r="AQ349" s="129"/>
      <c r="AR349" s="129"/>
      <c r="AS349" s="129"/>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129"/>
      <c r="CA349" s="129"/>
      <c r="CB349" s="129"/>
      <c r="CC349" s="129"/>
      <c r="CD349" s="129"/>
      <c r="CE349" s="129"/>
      <c r="CF349" s="129"/>
      <c r="CG349" s="129"/>
      <c r="CH349" s="129"/>
      <c r="CI349" s="129"/>
      <c r="CJ349" s="129"/>
      <c r="CK349" s="129"/>
      <c r="CL349" s="129"/>
      <c r="CM349" s="129"/>
      <c r="CN349" s="129"/>
      <c r="CO349" s="129"/>
    </row>
    <row r="350" spans="35:93">
      <c r="AI350" s="129"/>
      <c r="AJ350" s="129"/>
      <c r="AK350" s="129"/>
      <c r="AL350" s="129"/>
      <c r="AM350" s="129"/>
      <c r="AN350" s="129"/>
      <c r="AO350" s="129"/>
      <c r="AP350" s="129"/>
      <c r="AQ350" s="129"/>
      <c r="AR350" s="129"/>
      <c r="AS350" s="129"/>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129"/>
      <c r="CA350" s="129"/>
      <c r="CB350" s="129"/>
      <c r="CC350" s="129"/>
      <c r="CD350" s="129"/>
      <c r="CE350" s="129"/>
      <c r="CF350" s="129"/>
      <c r="CG350" s="129"/>
      <c r="CH350" s="129"/>
      <c r="CI350" s="129"/>
      <c r="CJ350" s="129"/>
      <c r="CK350" s="129"/>
      <c r="CL350" s="129"/>
      <c r="CM350" s="129"/>
      <c r="CN350" s="129"/>
      <c r="CO350" s="129"/>
    </row>
    <row r="351" spans="35:93">
      <c r="AI351" s="129"/>
      <c r="AJ351" s="129"/>
      <c r="AK351" s="129"/>
      <c r="AL351" s="129"/>
      <c r="AM351" s="129"/>
      <c r="AN351" s="129"/>
      <c r="AO351" s="129"/>
      <c r="AP351" s="129"/>
      <c r="AQ351" s="129"/>
      <c r="AR351" s="129"/>
      <c r="AS351" s="129"/>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129"/>
      <c r="CA351" s="129"/>
      <c r="CB351" s="129"/>
      <c r="CC351" s="129"/>
      <c r="CD351" s="129"/>
      <c r="CE351" s="129"/>
      <c r="CF351" s="129"/>
      <c r="CG351" s="129"/>
      <c r="CH351" s="129"/>
      <c r="CI351" s="129"/>
      <c r="CJ351" s="129"/>
      <c r="CK351" s="129"/>
      <c r="CL351" s="129"/>
      <c r="CM351" s="129"/>
      <c r="CN351" s="129"/>
      <c r="CO351" s="129"/>
    </row>
    <row r="352" spans="35:93">
      <c r="AI352" s="129"/>
      <c r="AJ352" s="129"/>
      <c r="AK352" s="129"/>
      <c r="AL352" s="129"/>
      <c r="AM352" s="129"/>
      <c r="AN352" s="129"/>
      <c r="AO352" s="129"/>
      <c r="AP352" s="129"/>
      <c r="AQ352" s="129"/>
      <c r="AR352" s="129"/>
      <c r="AS352" s="129"/>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129"/>
      <c r="CA352" s="129"/>
      <c r="CB352" s="129"/>
      <c r="CC352" s="129"/>
      <c r="CD352" s="129"/>
      <c r="CE352" s="129"/>
      <c r="CF352" s="129"/>
      <c r="CG352" s="129"/>
      <c r="CH352" s="129"/>
      <c r="CI352" s="129"/>
      <c r="CJ352" s="129"/>
      <c r="CK352" s="129"/>
      <c r="CL352" s="129"/>
      <c r="CM352" s="129"/>
      <c r="CN352" s="129"/>
      <c r="CO352" s="129"/>
    </row>
    <row r="353" spans="35:93">
      <c r="AI353" s="129"/>
      <c r="AJ353" s="129"/>
      <c r="AK353" s="129"/>
      <c r="AL353" s="129"/>
      <c r="AM353" s="129"/>
      <c r="AN353" s="129"/>
      <c r="AO353" s="129"/>
      <c r="AP353" s="129"/>
      <c r="AQ353" s="129"/>
      <c r="AR353" s="129"/>
      <c r="AS353" s="129"/>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129"/>
      <c r="CA353" s="129"/>
      <c r="CB353" s="129"/>
      <c r="CC353" s="129"/>
      <c r="CD353" s="129"/>
      <c r="CE353" s="129"/>
      <c r="CF353" s="129"/>
      <c r="CG353" s="129"/>
      <c r="CH353" s="129"/>
      <c r="CI353" s="129"/>
      <c r="CJ353" s="129"/>
      <c r="CK353" s="129"/>
      <c r="CL353" s="129"/>
      <c r="CM353" s="129"/>
      <c r="CN353" s="129"/>
      <c r="CO353" s="129"/>
    </row>
    <row r="354" spans="35:93">
      <c r="AI354" s="129"/>
      <c r="AJ354" s="129"/>
      <c r="AK354" s="129"/>
      <c r="AL354" s="129"/>
      <c r="AM354" s="129"/>
      <c r="AN354" s="129"/>
      <c r="AO354" s="129"/>
      <c r="AP354" s="129"/>
      <c r="AQ354" s="129"/>
      <c r="AR354" s="129"/>
      <c r="AS354" s="129"/>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129"/>
      <c r="CA354" s="129"/>
      <c r="CB354" s="129"/>
      <c r="CC354" s="129"/>
      <c r="CD354" s="129"/>
      <c r="CE354" s="129"/>
      <c r="CF354" s="129"/>
      <c r="CG354" s="129"/>
      <c r="CH354" s="129"/>
      <c r="CI354" s="129"/>
      <c r="CJ354" s="129"/>
      <c r="CK354" s="129"/>
      <c r="CL354" s="129"/>
      <c r="CM354" s="129"/>
      <c r="CN354" s="129"/>
      <c r="CO354" s="129"/>
    </row>
    <row r="355" spans="35:93">
      <c r="AI355" s="129"/>
      <c r="AJ355" s="129"/>
      <c r="AK355" s="129"/>
      <c r="AL355" s="129"/>
      <c r="AM355" s="129"/>
      <c r="AN355" s="129"/>
      <c r="AO355" s="129"/>
      <c r="AP355" s="129"/>
      <c r="AQ355" s="129"/>
      <c r="AR355" s="129"/>
      <c r="AS355" s="129"/>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129"/>
      <c r="CA355" s="129"/>
      <c r="CB355" s="129"/>
      <c r="CC355" s="129"/>
      <c r="CD355" s="129"/>
      <c r="CE355" s="129"/>
      <c r="CF355" s="129"/>
      <c r="CG355" s="129"/>
      <c r="CH355" s="129"/>
      <c r="CI355" s="129"/>
      <c r="CJ355" s="129"/>
      <c r="CK355" s="129"/>
      <c r="CL355" s="129"/>
      <c r="CM355" s="129"/>
      <c r="CN355" s="129"/>
      <c r="CO355" s="129"/>
    </row>
    <row r="356" spans="35:93">
      <c r="AI356" s="129"/>
      <c r="AJ356" s="129"/>
      <c r="AK356" s="129"/>
      <c r="AL356" s="129"/>
      <c r="AM356" s="129"/>
      <c r="AN356" s="129"/>
      <c r="AO356" s="129"/>
      <c r="AP356" s="129"/>
      <c r="AQ356" s="129"/>
      <c r="AR356" s="129"/>
      <c r="AS356" s="129"/>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129"/>
      <c r="CA356" s="129"/>
      <c r="CB356" s="129"/>
      <c r="CC356" s="129"/>
      <c r="CD356" s="129"/>
      <c r="CE356" s="129"/>
      <c r="CF356" s="129"/>
      <c r="CG356" s="129"/>
      <c r="CH356" s="129"/>
      <c r="CI356" s="129"/>
      <c r="CJ356" s="129"/>
      <c r="CK356" s="129"/>
      <c r="CL356" s="129"/>
      <c r="CM356" s="129"/>
      <c r="CN356" s="129"/>
      <c r="CO356" s="129"/>
    </row>
    <row r="357" spans="35:93">
      <c r="AI357" s="129"/>
      <c r="AJ357" s="129"/>
      <c r="AK357" s="129"/>
      <c r="AL357" s="129"/>
      <c r="AM357" s="129"/>
      <c r="AN357" s="129"/>
      <c r="AO357" s="129"/>
      <c r="AP357" s="129"/>
      <c r="AQ357" s="129"/>
      <c r="AR357" s="129"/>
      <c r="AS357" s="129"/>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129"/>
      <c r="CA357" s="129"/>
      <c r="CB357" s="129"/>
      <c r="CC357" s="129"/>
      <c r="CD357" s="129"/>
      <c r="CE357" s="129"/>
      <c r="CF357" s="129"/>
      <c r="CG357" s="129"/>
      <c r="CH357" s="129"/>
      <c r="CI357" s="129"/>
      <c r="CJ357" s="129"/>
      <c r="CK357" s="129"/>
      <c r="CL357" s="129"/>
      <c r="CM357" s="129"/>
      <c r="CN357" s="129"/>
      <c r="CO357" s="129"/>
    </row>
    <row r="358" spans="35:93">
      <c r="AI358" s="129"/>
      <c r="AJ358" s="129"/>
      <c r="AK358" s="129"/>
      <c r="AL358" s="129"/>
      <c r="AM358" s="129"/>
      <c r="AN358" s="129"/>
      <c r="AO358" s="129"/>
      <c r="AP358" s="129"/>
      <c r="AQ358" s="129"/>
      <c r="AR358" s="129"/>
      <c r="AS358" s="129"/>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129"/>
      <c r="CA358" s="129"/>
      <c r="CB358" s="129"/>
      <c r="CC358" s="129"/>
      <c r="CD358" s="129"/>
      <c r="CE358" s="129"/>
      <c r="CF358" s="129"/>
      <c r="CG358" s="129"/>
      <c r="CH358" s="129"/>
      <c r="CI358" s="129"/>
      <c r="CJ358" s="129"/>
      <c r="CK358" s="129"/>
      <c r="CL358" s="129"/>
      <c r="CM358" s="129"/>
      <c r="CN358" s="129"/>
      <c r="CO358" s="129"/>
    </row>
    <row r="359" spans="35:93">
      <c r="AI359" s="129"/>
      <c r="AJ359" s="129"/>
      <c r="AK359" s="129"/>
      <c r="AL359" s="129"/>
      <c r="AM359" s="129"/>
      <c r="AN359" s="129"/>
      <c r="AO359" s="129"/>
      <c r="AP359" s="129"/>
      <c r="AQ359" s="129"/>
      <c r="AR359" s="129"/>
      <c r="AS359" s="129"/>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129"/>
      <c r="CA359" s="129"/>
      <c r="CB359" s="129"/>
      <c r="CC359" s="129"/>
      <c r="CD359" s="129"/>
      <c r="CE359" s="129"/>
      <c r="CF359" s="129"/>
      <c r="CG359" s="129"/>
      <c r="CH359" s="129"/>
      <c r="CI359" s="129"/>
      <c r="CJ359" s="129"/>
      <c r="CK359" s="129"/>
      <c r="CL359" s="129"/>
      <c r="CM359" s="129"/>
      <c r="CN359" s="129"/>
      <c r="CO359" s="129"/>
    </row>
    <row r="360" spans="35:93">
      <c r="AI360" s="129"/>
      <c r="AJ360" s="129"/>
      <c r="AK360" s="129"/>
      <c r="AL360" s="129"/>
      <c r="AM360" s="129"/>
      <c r="AN360" s="129"/>
      <c r="AO360" s="129"/>
      <c r="AP360" s="129"/>
      <c r="AQ360" s="129"/>
      <c r="AR360" s="129"/>
      <c r="AS360" s="129"/>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129"/>
      <c r="CA360" s="129"/>
      <c r="CB360" s="129"/>
      <c r="CC360" s="129"/>
      <c r="CD360" s="129"/>
      <c r="CE360" s="129"/>
      <c r="CF360" s="129"/>
      <c r="CG360" s="129"/>
      <c r="CH360" s="129"/>
      <c r="CI360" s="129"/>
      <c r="CJ360" s="129"/>
      <c r="CK360" s="129"/>
      <c r="CL360" s="129"/>
      <c r="CM360" s="129"/>
      <c r="CN360" s="129"/>
      <c r="CO360" s="129"/>
    </row>
    <row r="361" spans="35:93">
      <c r="AI361" s="129"/>
      <c r="AJ361" s="129"/>
      <c r="AK361" s="129"/>
      <c r="AL361" s="129"/>
      <c r="AM361" s="129"/>
      <c r="AN361" s="129"/>
      <c r="AO361" s="129"/>
      <c r="AP361" s="129"/>
      <c r="AQ361" s="129"/>
      <c r="AR361" s="129"/>
      <c r="AS361" s="129"/>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129"/>
      <c r="CA361" s="129"/>
      <c r="CB361" s="129"/>
      <c r="CC361" s="129"/>
      <c r="CD361" s="129"/>
      <c r="CE361" s="129"/>
      <c r="CF361" s="129"/>
      <c r="CG361" s="129"/>
      <c r="CH361" s="129"/>
      <c r="CI361" s="129"/>
      <c r="CJ361" s="129"/>
      <c r="CK361" s="129"/>
      <c r="CL361" s="129"/>
      <c r="CM361" s="129"/>
      <c r="CN361" s="129"/>
      <c r="CO361" s="129"/>
    </row>
    <row r="362" spans="35:93">
      <c r="AI362" s="129"/>
      <c r="AJ362" s="129"/>
      <c r="AK362" s="129"/>
      <c r="AL362" s="129"/>
      <c r="AM362" s="129"/>
      <c r="AN362" s="129"/>
      <c r="AO362" s="129"/>
      <c r="AP362" s="129"/>
      <c r="AQ362" s="129"/>
      <c r="AR362" s="129"/>
      <c r="AS362" s="129"/>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129"/>
      <c r="CA362" s="129"/>
      <c r="CB362" s="129"/>
      <c r="CC362" s="129"/>
      <c r="CD362" s="129"/>
      <c r="CE362" s="129"/>
      <c r="CF362" s="129"/>
      <c r="CG362" s="129"/>
      <c r="CH362" s="129"/>
      <c r="CI362" s="129"/>
      <c r="CJ362" s="129"/>
      <c r="CK362" s="129"/>
      <c r="CL362" s="129"/>
      <c r="CM362" s="129"/>
      <c r="CN362" s="129"/>
      <c r="CO362" s="129"/>
    </row>
    <row r="363" spans="35:93">
      <c r="AI363" s="129"/>
      <c r="AJ363" s="129"/>
      <c r="AK363" s="129"/>
      <c r="AL363" s="129"/>
      <c r="AM363" s="129"/>
      <c r="AN363" s="129"/>
      <c r="AO363" s="129"/>
      <c r="AP363" s="129"/>
      <c r="AQ363" s="129"/>
      <c r="AR363" s="129"/>
      <c r="AS363" s="129"/>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129"/>
      <c r="CA363" s="129"/>
      <c r="CB363" s="129"/>
      <c r="CC363" s="129"/>
      <c r="CD363" s="129"/>
      <c r="CE363" s="129"/>
      <c r="CF363" s="129"/>
      <c r="CG363" s="129"/>
      <c r="CH363" s="129"/>
      <c r="CI363" s="129"/>
      <c r="CJ363" s="129"/>
      <c r="CK363" s="129"/>
      <c r="CL363" s="129"/>
      <c r="CM363" s="129"/>
      <c r="CN363" s="129"/>
      <c r="CO363" s="129"/>
    </row>
    <row r="364" spans="35:93">
      <c r="AI364" s="129"/>
      <c r="AJ364" s="129"/>
      <c r="AK364" s="129"/>
      <c r="AL364" s="129"/>
      <c r="AM364" s="129"/>
      <c r="AN364" s="129"/>
      <c r="AO364" s="129"/>
      <c r="AP364" s="129"/>
      <c r="AQ364" s="129"/>
      <c r="AR364" s="129"/>
      <c r="AS364" s="129"/>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129"/>
      <c r="CA364" s="129"/>
      <c r="CB364" s="129"/>
      <c r="CC364" s="129"/>
      <c r="CD364" s="129"/>
      <c r="CE364" s="129"/>
      <c r="CF364" s="129"/>
      <c r="CG364" s="129"/>
      <c r="CH364" s="129"/>
      <c r="CI364" s="129"/>
      <c r="CJ364" s="129"/>
      <c r="CK364" s="129"/>
      <c r="CL364" s="129"/>
      <c r="CM364" s="129"/>
      <c r="CN364" s="129"/>
      <c r="CO364" s="129"/>
    </row>
    <row r="365" spans="35:93">
      <c r="AI365" s="129"/>
      <c r="AJ365" s="129"/>
      <c r="AK365" s="129"/>
      <c r="AL365" s="129"/>
      <c r="AM365" s="129"/>
      <c r="AN365" s="129"/>
      <c r="AO365" s="129"/>
      <c r="AP365" s="129"/>
      <c r="AQ365" s="129"/>
      <c r="AR365" s="129"/>
      <c r="AS365" s="129"/>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129"/>
      <c r="CA365" s="129"/>
      <c r="CB365" s="129"/>
      <c r="CC365" s="129"/>
      <c r="CD365" s="129"/>
      <c r="CE365" s="129"/>
      <c r="CF365" s="129"/>
      <c r="CG365" s="129"/>
      <c r="CH365" s="129"/>
      <c r="CI365" s="129"/>
      <c r="CJ365" s="129"/>
      <c r="CK365" s="129"/>
      <c r="CL365" s="129"/>
      <c r="CM365" s="129"/>
      <c r="CN365" s="129"/>
      <c r="CO365" s="129"/>
    </row>
    <row r="366" spans="35:93">
      <c r="AI366" s="129"/>
      <c r="AJ366" s="129"/>
      <c r="AK366" s="129"/>
      <c r="AL366" s="129"/>
      <c r="AM366" s="129"/>
      <c r="AN366" s="129"/>
      <c r="AO366" s="129"/>
      <c r="AP366" s="129"/>
      <c r="AQ366" s="129"/>
      <c r="AR366" s="129"/>
      <c r="AS366" s="129"/>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129"/>
      <c r="CA366" s="129"/>
      <c r="CB366" s="129"/>
      <c r="CC366" s="129"/>
      <c r="CD366" s="129"/>
      <c r="CE366" s="129"/>
      <c r="CF366" s="129"/>
      <c r="CG366" s="129"/>
      <c r="CH366" s="129"/>
      <c r="CI366" s="129"/>
      <c r="CJ366" s="129"/>
      <c r="CK366" s="129"/>
      <c r="CL366" s="129"/>
      <c r="CM366" s="129"/>
      <c r="CN366" s="129"/>
      <c r="CO366" s="129"/>
    </row>
    <row r="367" spans="35:93">
      <c r="AI367" s="129"/>
      <c r="AJ367" s="129"/>
      <c r="AK367" s="129"/>
      <c r="AL367" s="129"/>
      <c r="AM367" s="129"/>
      <c r="AN367" s="129"/>
      <c r="AO367" s="129"/>
      <c r="AP367" s="129"/>
      <c r="AQ367" s="129"/>
      <c r="AR367" s="129"/>
      <c r="AS367" s="129"/>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129"/>
      <c r="CA367" s="129"/>
      <c r="CB367" s="129"/>
      <c r="CC367" s="129"/>
      <c r="CD367" s="129"/>
      <c r="CE367" s="129"/>
      <c r="CF367" s="129"/>
      <c r="CG367" s="129"/>
      <c r="CH367" s="129"/>
      <c r="CI367" s="129"/>
      <c r="CJ367" s="129"/>
      <c r="CK367" s="129"/>
      <c r="CL367" s="129"/>
      <c r="CM367" s="129"/>
      <c r="CN367" s="129"/>
      <c r="CO367" s="129"/>
    </row>
    <row r="368" spans="35:93">
      <c r="AI368" s="129"/>
      <c r="AJ368" s="129"/>
      <c r="AK368" s="129"/>
      <c r="AL368" s="129"/>
      <c r="AM368" s="129"/>
      <c r="AN368" s="129"/>
      <c r="AO368" s="129"/>
      <c r="AP368" s="129"/>
      <c r="AQ368" s="129"/>
      <c r="AR368" s="129"/>
      <c r="AS368" s="129"/>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129"/>
      <c r="CA368" s="129"/>
      <c r="CB368" s="129"/>
      <c r="CC368" s="129"/>
      <c r="CD368" s="129"/>
      <c r="CE368" s="129"/>
      <c r="CF368" s="129"/>
      <c r="CG368" s="129"/>
      <c r="CH368" s="129"/>
      <c r="CI368" s="129"/>
      <c r="CJ368" s="129"/>
      <c r="CK368" s="129"/>
      <c r="CL368" s="129"/>
      <c r="CM368" s="129"/>
      <c r="CN368" s="129"/>
      <c r="CO368" s="129"/>
    </row>
    <row r="369" spans="35:93">
      <c r="AI369" s="129"/>
      <c r="AJ369" s="129"/>
      <c r="AK369" s="129"/>
      <c r="AL369" s="129"/>
      <c r="AM369" s="129"/>
      <c r="AN369" s="129"/>
      <c r="AO369" s="129"/>
      <c r="AP369" s="129"/>
      <c r="AQ369" s="129"/>
      <c r="AR369" s="129"/>
      <c r="AS369" s="129"/>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129"/>
      <c r="CA369" s="129"/>
      <c r="CB369" s="129"/>
      <c r="CC369" s="129"/>
      <c r="CD369" s="129"/>
      <c r="CE369" s="129"/>
      <c r="CF369" s="129"/>
      <c r="CG369" s="129"/>
      <c r="CH369" s="129"/>
      <c r="CI369" s="129"/>
      <c r="CJ369" s="129"/>
      <c r="CK369" s="129"/>
      <c r="CL369" s="129"/>
      <c r="CM369" s="129"/>
      <c r="CN369" s="129"/>
      <c r="CO369" s="129"/>
    </row>
    <row r="370" spans="35:93">
      <c r="AI370" s="129"/>
      <c r="AJ370" s="129"/>
      <c r="AK370" s="129"/>
      <c r="AL370" s="129"/>
      <c r="AM370" s="129"/>
      <c r="AN370" s="129"/>
      <c r="AO370" s="129"/>
      <c r="AP370" s="129"/>
      <c r="AQ370" s="129"/>
      <c r="AR370" s="129"/>
      <c r="AS370" s="129"/>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129"/>
      <c r="CA370" s="129"/>
      <c r="CB370" s="129"/>
      <c r="CC370" s="129"/>
      <c r="CD370" s="129"/>
      <c r="CE370" s="129"/>
      <c r="CF370" s="129"/>
      <c r="CG370" s="129"/>
      <c r="CH370" s="129"/>
      <c r="CI370" s="129"/>
      <c r="CJ370" s="129"/>
      <c r="CK370" s="129"/>
      <c r="CL370" s="129"/>
      <c r="CM370" s="129"/>
      <c r="CN370" s="129"/>
      <c r="CO370" s="129"/>
    </row>
    <row r="371" spans="35:93">
      <c r="AI371" s="129"/>
      <c r="AJ371" s="129"/>
      <c r="AK371" s="129"/>
      <c r="AL371" s="129"/>
      <c r="AM371" s="129"/>
      <c r="AN371" s="129"/>
      <c r="AO371" s="129"/>
      <c r="AP371" s="129"/>
      <c r="AQ371" s="129"/>
      <c r="AR371" s="129"/>
      <c r="AS371" s="129"/>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129"/>
      <c r="CA371" s="129"/>
      <c r="CB371" s="129"/>
      <c r="CC371" s="129"/>
      <c r="CD371" s="129"/>
      <c r="CE371" s="129"/>
      <c r="CF371" s="129"/>
      <c r="CG371" s="129"/>
      <c r="CH371" s="129"/>
      <c r="CI371" s="129"/>
      <c r="CJ371" s="129"/>
      <c r="CK371" s="129"/>
      <c r="CL371" s="129"/>
      <c r="CM371" s="129"/>
      <c r="CN371" s="129"/>
      <c r="CO371" s="129"/>
    </row>
    <row r="372" spans="35:93">
      <c r="AI372" s="129"/>
      <c r="AJ372" s="129"/>
      <c r="AK372" s="129"/>
      <c r="AL372" s="129"/>
      <c r="AM372" s="129"/>
      <c r="AN372" s="129"/>
      <c r="AO372" s="129"/>
      <c r="AP372" s="129"/>
      <c r="AQ372" s="129"/>
      <c r="AR372" s="129"/>
      <c r="AS372" s="129"/>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129"/>
      <c r="CA372" s="129"/>
      <c r="CB372" s="129"/>
      <c r="CC372" s="129"/>
      <c r="CD372" s="129"/>
      <c r="CE372" s="129"/>
      <c r="CF372" s="129"/>
      <c r="CG372" s="129"/>
      <c r="CH372" s="129"/>
      <c r="CI372" s="129"/>
      <c r="CJ372" s="129"/>
      <c r="CK372" s="129"/>
      <c r="CL372" s="129"/>
      <c r="CM372" s="129"/>
      <c r="CN372" s="129"/>
      <c r="CO372" s="129"/>
    </row>
    <row r="373" spans="35:93">
      <c r="AI373" s="129"/>
      <c r="AJ373" s="129"/>
      <c r="AK373" s="129"/>
      <c r="AL373" s="129"/>
      <c r="AM373" s="129"/>
      <c r="AN373" s="129"/>
      <c r="AO373" s="129"/>
      <c r="AP373" s="129"/>
      <c r="AQ373" s="129"/>
      <c r="AR373" s="129"/>
      <c r="AS373" s="129"/>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129"/>
      <c r="CA373" s="129"/>
      <c r="CB373" s="129"/>
      <c r="CC373" s="129"/>
      <c r="CD373" s="129"/>
      <c r="CE373" s="129"/>
      <c r="CF373" s="129"/>
      <c r="CG373" s="129"/>
      <c r="CH373" s="129"/>
      <c r="CI373" s="129"/>
      <c r="CJ373" s="129"/>
      <c r="CK373" s="129"/>
      <c r="CL373" s="129"/>
      <c r="CM373" s="129"/>
      <c r="CN373" s="129"/>
      <c r="CO373" s="129"/>
    </row>
    <row r="374" spans="35:93">
      <c r="AI374" s="129"/>
      <c r="AJ374" s="129"/>
      <c r="AK374" s="129"/>
      <c r="AL374" s="129"/>
      <c r="AM374" s="129"/>
      <c r="AN374" s="129"/>
      <c r="AO374" s="129"/>
      <c r="AP374" s="129"/>
      <c r="AQ374" s="129"/>
      <c r="AR374" s="129"/>
      <c r="AS374" s="129"/>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129"/>
      <c r="CA374" s="129"/>
      <c r="CB374" s="129"/>
      <c r="CC374" s="129"/>
      <c r="CD374" s="129"/>
      <c r="CE374" s="129"/>
      <c r="CF374" s="129"/>
      <c r="CG374" s="129"/>
      <c r="CH374" s="129"/>
      <c r="CI374" s="129"/>
      <c r="CJ374" s="129"/>
      <c r="CK374" s="129"/>
      <c r="CL374" s="129"/>
      <c r="CM374" s="129"/>
      <c r="CN374" s="129"/>
      <c r="CO374" s="129"/>
    </row>
    <row r="375" spans="35:93">
      <c r="AI375" s="129"/>
      <c r="AJ375" s="129"/>
      <c r="AK375" s="129"/>
      <c r="AL375" s="129"/>
      <c r="AM375" s="129"/>
      <c r="AN375" s="129"/>
      <c r="AO375" s="129"/>
      <c r="AP375" s="129"/>
      <c r="AQ375" s="129"/>
      <c r="AR375" s="129"/>
      <c r="AS375" s="129"/>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129"/>
      <c r="CA375" s="129"/>
      <c r="CB375" s="129"/>
      <c r="CC375" s="129"/>
      <c r="CD375" s="129"/>
      <c r="CE375" s="129"/>
      <c r="CF375" s="129"/>
      <c r="CG375" s="129"/>
      <c r="CH375" s="129"/>
      <c r="CI375" s="129"/>
      <c r="CJ375" s="129"/>
      <c r="CK375" s="129"/>
      <c r="CL375" s="129"/>
      <c r="CM375" s="129"/>
      <c r="CN375" s="129"/>
      <c r="CO375" s="129"/>
    </row>
    <row r="376" spans="35:93">
      <c r="AI376" s="129"/>
      <c r="AJ376" s="129"/>
      <c r="AK376" s="129"/>
      <c r="AL376" s="129"/>
      <c r="AM376" s="129"/>
      <c r="AN376" s="129"/>
      <c r="AO376" s="129"/>
      <c r="AP376" s="129"/>
      <c r="AQ376" s="129"/>
      <c r="AR376" s="129"/>
      <c r="AS376" s="129"/>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129"/>
      <c r="CA376" s="129"/>
      <c r="CB376" s="129"/>
      <c r="CC376" s="129"/>
      <c r="CD376" s="129"/>
      <c r="CE376" s="129"/>
      <c r="CF376" s="129"/>
      <c r="CG376" s="129"/>
      <c r="CH376" s="129"/>
      <c r="CI376" s="129"/>
      <c r="CJ376" s="129"/>
      <c r="CK376" s="129"/>
      <c r="CL376" s="129"/>
      <c r="CM376" s="129"/>
      <c r="CN376" s="129"/>
      <c r="CO376" s="129"/>
    </row>
    <row r="377" spans="35:93">
      <c r="AI377" s="129"/>
      <c r="AJ377" s="129"/>
      <c r="AK377" s="129"/>
      <c r="AL377" s="129"/>
      <c r="AM377" s="129"/>
      <c r="AN377" s="129"/>
      <c r="AO377" s="129"/>
      <c r="AP377" s="129"/>
      <c r="AQ377" s="129"/>
      <c r="AR377" s="129"/>
      <c r="AS377" s="129"/>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129"/>
      <c r="CA377" s="129"/>
      <c r="CB377" s="129"/>
      <c r="CC377" s="129"/>
      <c r="CD377" s="129"/>
      <c r="CE377" s="129"/>
      <c r="CF377" s="129"/>
      <c r="CG377" s="129"/>
      <c r="CH377" s="129"/>
      <c r="CI377" s="129"/>
      <c r="CJ377" s="129"/>
      <c r="CK377" s="129"/>
      <c r="CL377" s="129"/>
      <c r="CM377" s="129"/>
      <c r="CN377" s="129"/>
      <c r="CO377" s="129"/>
    </row>
    <row r="378" spans="35:93">
      <c r="AI378" s="129"/>
      <c r="AJ378" s="129"/>
      <c r="AK378" s="129"/>
      <c r="AL378" s="129"/>
      <c r="AM378" s="129"/>
      <c r="AN378" s="129"/>
      <c r="AO378" s="129"/>
      <c r="AP378" s="129"/>
      <c r="AQ378" s="129"/>
      <c r="AR378" s="129"/>
      <c r="AS378" s="129"/>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129"/>
      <c r="CA378" s="129"/>
      <c r="CB378" s="129"/>
      <c r="CC378" s="129"/>
      <c r="CD378" s="129"/>
      <c r="CE378" s="129"/>
      <c r="CF378" s="129"/>
      <c r="CG378" s="129"/>
      <c r="CH378" s="129"/>
      <c r="CI378" s="129"/>
      <c r="CJ378" s="129"/>
      <c r="CK378" s="129"/>
      <c r="CL378" s="129"/>
      <c r="CM378" s="129"/>
      <c r="CN378" s="129"/>
      <c r="CO378" s="129"/>
    </row>
    <row r="379" spans="35:93">
      <c r="AI379" s="129"/>
      <c r="AJ379" s="129"/>
      <c r="AK379" s="129"/>
      <c r="AL379" s="129"/>
      <c r="AM379" s="129"/>
      <c r="AN379" s="129"/>
      <c r="AO379" s="129"/>
      <c r="AP379" s="129"/>
      <c r="AQ379" s="129"/>
      <c r="AR379" s="129"/>
      <c r="AS379" s="129"/>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129"/>
      <c r="CA379" s="129"/>
      <c r="CB379" s="129"/>
      <c r="CC379" s="129"/>
      <c r="CD379" s="129"/>
      <c r="CE379" s="129"/>
      <c r="CF379" s="129"/>
      <c r="CG379" s="129"/>
      <c r="CH379" s="129"/>
      <c r="CI379" s="129"/>
      <c r="CJ379" s="129"/>
      <c r="CK379" s="129"/>
      <c r="CL379" s="129"/>
      <c r="CM379" s="129"/>
      <c r="CN379" s="129"/>
      <c r="CO379" s="129"/>
    </row>
    <row r="380" spans="35:93">
      <c r="AI380" s="129"/>
      <c r="AJ380" s="129"/>
      <c r="AK380" s="129"/>
      <c r="AL380" s="129"/>
      <c r="AM380" s="129"/>
      <c r="AN380" s="129"/>
      <c r="AO380" s="129"/>
      <c r="AP380" s="129"/>
      <c r="AQ380" s="129"/>
      <c r="AR380" s="129"/>
      <c r="AS380" s="129"/>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129"/>
      <c r="CA380" s="129"/>
      <c r="CB380" s="129"/>
      <c r="CC380" s="129"/>
      <c r="CD380" s="129"/>
      <c r="CE380" s="129"/>
      <c r="CF380" s="129"/>
      <c r="CG380" s="129"/>
      <c r="CH380" s="129"/>
      <c r="CI380" s="129"/>
      <c r="CJ380" s="129"/>
      <c r="CK380" s="129"/>
      <c r="CL380" s="129"/>
      <c r="CM380" s="129"/>
      <c r="CN380" s="129"/>
      <c r="CO380" s="129"/>
    </row>
    <row r="381" spans="35:93">
      <c r="AI381" s="129"/>
      <c r="AJ381" s="129"/>
      <c r="AK381" s="129"/>
      <c r="AL381" s="129"/>
      <c r="AM381" s="129"/>
      <c r="AN381" s="129"/>
      <c r="AO381" s="129"/>
      <c r="AP381" s="129"/>
      <c r="AQ381" s="129"/>
      <c r="AR381" s="129"/>
      <c r="AS381" s="129"/>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129"/>
      <c r="CA381" s="129"/>
      <c r="CB381" s="129"/>
      <c r="CC381" s="129"/>
      <c r="CD381" s="129"/>
      <c r="CE381" s="129"/>
      <c r="CF381" s="129"/>
      <c r="CG381" s="129"/>
      <c r="CH381" s="129"/>
      <c r="CI381" s="129"/>
      <c r="CJ381" s="129"/>
      <c r="CK381" s="129"/>
      <c r="CL381" s="129"/>
      <c r="CM381" s="129"/>
      <c r="CN381" s="129"/>
      <c r="CO381" s="129"/>
    </row>
    <row r="382" spans="35:93">
      <c r="AI382" s="129"/>
      <c r="AJ382" s="129"/>
      <c r="AK382" s="129"/>
      <c r="AL382" s="129"/>
      <c r="AM382" s="129"/>
      <c r="AN382" s="129"/>
      <c r="AO382" s="129"/>
      <c r="AP382" s="129"/>
      <c r="AQ382" s="129"/>
      <c r="AR382" s="129"/>
      <c r="AS382" s="129"/>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129"/>
      <c r="CA382" s="129"/>
      <c r="CB382" s="129"/>
      <c r="CC382" s="129"/>
      <c r="CD382" s="129"/>
      <c r="CE382" s="129"/>
      <c r="CF382" s="129"/>
      <c r="CG382" s="129"/>
      <c r="CH382" s="129"/>
      <c r="CI382" s="129"/>
      <c r="CJ382" s="129"/>
      <c r="CK382" s="129"/>
      <c r="CL382" s="129"/>
      <c r="CM382" s="129"/>
      <c r="CN382" s="129"/>
      <c r="CO382" s="129"/>
    </row>
    <row r="383" spans="35:93">
      <c r="AI383" s="129"/>
      <c r="AJ383" s="129"/>
      <c r="AK383" s="129"/>
      <c r="AL383" s="129"/>
      <c r="AM383" s="129"/>
      <c r="AN383" s="129"/>
      <c r="AO383" s="129"/>
      <c r="AP383" s="129"/>
      <c r="AQ383" s="129"/>
      <c r="AR383" s="129"/>
      <c r="AS383" s="129"/>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129"/>
      <c r="CA383" s="129"/>
      <c r="CB383" s="129"/>
      <c r="CC383" s="129"/>
      <c r="CD383" s="129"/>
      <c r="CE383" s="129"/>
      <c r="CF383" s="129"/>
      <c r="CG383" s="129"/>
      <c r="CH383" s="129"/>
      <c r="CI383" s="129"/>
      <c r="CJ383" s="129"/>
      <c r="CK383" s="129"/>
      <c r="CL383" s="129"/>
      <c r="CM383" s="129"/>
      <c r="CN383" s="129"/>
      <c r="CO383" s="129"/>
    </row>
    <row r="384" spans="35:93">
      <c r="AI384" s="129"/>
      <c r="AJ384" s="129"/>
      <c r="AK384" s="129"/>
      <c r="AL384" s="129"/>
      <c r="AM384" s="129"/>
      <c r="AN384" s="129"/>
      <c r="AO384" s="129"/>
      <c r="AP384" s="129"/>
      <c r="AQ384" s="129"/>
      <c r="AR384" s="129"/>
      <c r="AS384" s="129"/>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129"/>
      <c r="CA384" s="129"/>
      <c r="CB384" s="129"/>
      <c r="CC384" s="129"/>
      <c r="CD384" s="129"/>
      <c r="CE384" s="129"/>
      <c r="CF384" s="129"/>
      <c r="CG384" s="129"/>
      <c r="CH384" s="129"/>
      <c r="CI384" s="129"/>
      <c r="CJ384" s="129"/>
      <c r="CK384" s="129"/>
      <c r="CL384" s="129"/>
      <c r="CM384" s="129"/>
      <c r="CN384" s="129"/>
      <c r="CO384" s="129"/>
    </row>
    <row r="385" spans="35:93">
      <c r="AI385" s="129"/>
      <c r="AJ385" s="129"/>
      <c r="AK385" s="129"/>
      <c r="AL385" s="129"/>
      <c r="AM385" s="129"/>
      <c r="AN385" s="129"/>
      <c r="AO385" s="129"/>
      <c r="AP385" s="129"/>
      <c r="AQ385" s="129"/>
      <c r="AR385" s="129"/>
      <c r="AS385" s="129"/>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129"/>
      <c r="CA385" s="129"/>
      <c r="CB385" s="129"/>
      <c r="CC385" s="129"/>
      <c r="CD385" s="129"/>
      <c r="CE385" s="129"/>
      <c r="CF385" s="129"/>
      <c r="CG385" s="129"/>
      <c r="CH385" s="129"/>
      <c r="CI385" s="129"/>
      <c r="CJ385" s="129"/>
      <c r="CK385" s="129"/>
      <c r="CL385" s="129"/>
      <c r="CM385" s="129"/>
      <c r="CN385" s="129"/>
      <c r="CO385" s="129"/>
    </row>
    <row r="386" spans="35:93">
      <c r="AI386" s="129"/>
      <c r="AJ386" s="129"/>
      <c r="AK386" s="129"/>
      <c r="AL386" s="129"/>
      <c r="AM386" s="129"/>
      <c r="AN386" s="129"/>
      <c r="AO386" s="129"/>
      <c r="AP386" s="129"/>
      <c r="AQ386" s="129"/>
      <c r="AR386" s="129"/>
      <c r="AS386" s="129"/>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129"/>
      <c r="CA386" s="129"/>
      <c r="CB386" s="129"/>
      <c r="CC386" s="129"/>
      <c r="CD386" s="129"/>
      <c r="CE386" s="129"/>
      <c r="CF386" s="129"/>
      <c r="CG386" s="129"/>
      <c r="CH386" s="129"/>
      <c r="CI386" s="129"/>
      <c r="CJ386" s="129"/>
      <c r="CK386" s="129"/>
      <c r="CL386" s="129"/>
      <c r="CM386" s="129"/>
      <c r="CN386" s="129"/>
      <c r="CO386" s="129"/>
    </row>
    <row r="387" spans="35:93">
      <c r="AI387" s="129"/>
      <c r="AJ387" s="129"/>
      <c r="AK387" s="129"/>
      <c r="AL387" s="129"/>
      <c r="AM387" s="129"/>
      <c r="AN387" s="129"/>
      <c r="AO387" s="129"/>
      <c r="AP387" s="129"/>
      <c r="AQ387" s="129"/>
      <c r="AR387" s="129"/>
      <c r="AS387" s="129"/>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129"/>
      <c r="CA387" s="129"/>
      <c r="CB387" s="129"/>
      <c r="CC387" s="129"/>
      <c r="CD387" s="129"/>
      <c r="CE387" s="129"/>
      <c r="CF387" s="129"/>
      <c r="CG387" s="129"/>
      <c r="CH387" s="129"/>
      <c r="CI387" s="129"/>
      <c r="CJ387" s="129"/>
      <c r="CK387" s="129"/>
      <c r="CL387" s="129"/>
      <c r="CM387" s="129"/>
      <c r="CN387" s="129"/>
      <c r="CO387" s="129"/>
    </row>
    <row r="388" spans="35:93">
      <c r="AI388" s="129"/>
      <c r="AJ388" s="129"/>
      <c r="AK388" s="129"/>
      <c r="AL388" s="129"/>
      <c r="AM388" s="129"/>
      <c r="AN388" s="129"/>
      <c r="AO388" s="129"/>
      <c r="AP388" s="129"/>
      <c r="AQ388" s="129"/>
      <c r="AR388" s="129"/>
      <c r="AS388" s="129"/>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129"/>
      <c r="CA388" s="129"/>
      <c r="CB388" s="129"/>
      <c r="CC388" s="129"/>
      <c r="CD388" s="129"/>
      <c r="CE388" s="129"/>
      <c r="CF388" s="129"/>
      <c r="CG388" s="129"/>
      <c r="CH388" s="129"/>
      <c r="CI388" s="129"/>
      <c r="CJ388" s="129"/>
      <c r="CK388" s="129"/>
      <c r="CL388" s="129"/>
      <c r="CM388" s="129"/>
      <c r="CN388" s="129"/>
      <c r="CO388" s="129"/>
    </row>
    <row r="389" spans="35:93">
      <c r="AI389" s="129"/>
      <c r="AJ389" s="129"/>
      <c r="AK389" s="129"/>
      <c r="AL389" s="129"/>
      <c r="AM389" s="129"/>
      <c r="AN389" s="129"/>
      <c r="AO389" s="129"/>
      <c r="AP389" s="129"/>
      <c r="AQ389" s="129"/>
      <c r="AR389" s="129"/>
      <c r="AS389" s="129"/>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129"/>
      <c r="CA389" s="129"/>
      <c r="CB389" s="129"/>
      <c r="CC389" s="129"/>
      <c r="CD389" s="129"/>
      <c r="CE389" s="129"/>
      <c r="CF389" s="129"/>
      <c r="CG389" s="129"/>
      <c r="CH389" s="129"/>
      <c r="CI389" s="129"/>
      <c r="CJ389" s="129"/>
      <c r="CK389" s="129"/>
      <c r="CL389" s="129"/>
      <c r="CM389" s="129"/>
      <c r="CN389" s="129"/>
      <c r="CO389" s="129"/>
    </row>
    <row r="390" spans="35:93">
      <c r="AI390" s="129"/>
      <c r="AJ390" s="129"/>
      <c r="AK390" s="129"/>
      <c r="AL390" s="129"/>
      <c r="AM390" s="129"/>
      <c r="AN390" s="129"/>
      <c r="AO390" s="129"/>
      <c r="AP390" s="129"/>
      <c r="AQ390" s="129"/>
      <c r="AR390" s="129"/>
      <c r="AS390" s="129"/>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129"/>
      <c r="CA390" s="129"/>
      <c r="CB390" s="129"/>
      <c r="CC390" s="129"/>
      <c r="CD390" s="129"/>
      <c r="CE390" s="129"/>
      <c r="CF390" s="129"/>
      <c r="CG390" s="129"/>
      <c r="CH390" s="129"/>
      <c r="CI390" s="129"/>
      <c r="CJ390" s="129"/>
      <c r="CK390" s="129"/>
      <c r="CL390" s="129"/>
      <c r="CM390" s="129"/>
      <c r="CN390" s="129"/>
      <c r="CO390" s="129"/>
    </row>
    <row r="391" spans="35:93">
      <c r="AI391" s="129"/>
      <c r="AJ391" s="129"/>
      <c r="AK391" s="129"/>
      <c r="AL391" s="129"/>
      <c r="AM391" s="129"/>
      <c r="AN391" s="129"/>
      <c r="AO391" s="129"/>
      <c r="AP391" s="129"/>
      <c r="AQ391" s="129"/>
      <c r="AR391" s="129"/>
      <c r="AS391" s="129"/>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129"/>
      <c r="CA391" s="129"/>
      <c r="CB391" s="129"/>
      <c r="CC391" s="129"/>
      <c r="CD391" s="129"/>
      <c r="CE391" s="129"/>
      <c r="CF391" s="129"/>
      <c r="CG391" s="129"/>
      <c r="CH391" s="129"/>
      <c r="CI391" s="129"/>
      <c r="CJ391" s="129"/>
      <c r="CK391" s="129"/>
      <c r="CL391" s="129"/>
      <c r="CM391" s="129"/>
      <c r="CN391" s="129"/>
      <c r="CO391" s="129"/>
    </row>
    <row r="392" spans="35:93">
      <c r="AI392" s="129"/>
      <c r="AJ392" s="129"/>
      <c r="AK392" s="129"/>
      <c r="AL392" s="129"/>
      <c r="AM392" s="129"/>
      <c r="AN392" s="129"/>
      <c r="AO392" s="129"/>
      <c r="AP392" s="129"/>
      <c r="AQ392" s="129"/>
      <c r="AR392" s="129"/>
      <c r="AS392" s="129"/>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129"/>
      <c r="CA392" s="129"/>
      <c r="CB392" s="129"/>
      <c r="CC392" s="129"/>
      <c r="CD392" s="129"/>
      <c r="CE392" s="129"/>
      <c r="CF392" s="129"/>
      <c r="CG392" s="129"/>
      <c r="CH392" s="129"/>
      <c r="CI392" s="129"/>
      <c r="CJ392" s="129"/>
      <c r="CK392" s="129"/>
      <c r="CL392" s="129"/>
      <c r="CM392" s="129"/>
      <c r="CN392" s="129"/>
      <c r="CO392" s="129"/>
    </row>
    <row r="393" spans="35:93">
      <c r="AI393" s="129"/>
      <c r="AJ393" s="129"/>
      <c r="AK393" s="129"/>
      <c r="AL393" s="129"/>
      <c r="AM393" s="129"/>
      <c r="AN393" s="129"/>
      <c r="AO393" s="129"/>
      <c r="AP393" s="129"/>
      <c r="AQ393" s="129"/>
      <c r="AR393" s="129"/>
      <c r="AS393" s="129"/>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129"/>
      <c r="CA393" s="129"/>
      <c r="CB393" s="129"/>
      <c r="CC393" s="129"/>
      <c r="CD393" s="129"/>
      <c r="CE393" s="129"/>
      <c r="CF393" s="129"/>
      <c r="CG393" s="129"/>
      <c r="CH393" s="129"/>
      <c r="CI393" s="129"/>
      <c r="CJ393" s="129"/>
      <c r="CK393" s="129"/>
      <c r="CL393" s="129"/>
      <c r="CM393" s="129"/>
      <c r="CN393" s="129"/>
      <c r="CO393" s="129"/>
    </row>
    <row r="394" spans="35:93">
      <c r="AI394" s="129"/>
      <c r="AJ394" s="129"/>
      <c r="AK394" s="129"/>
      <c r="AL394" s="129"/>
      <c r="AM394" s="129"/>
      <c r="AN394" s="129"/>
      <c r="AO394" s="129"/>
      <c r="AP394" s="129"/>
      <c r="AQ394" s="129"/>
      <c r="AR394" s="129"/>
      <c r="AS394" s="129"/>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129"/>
      <c r="CA394" s="129"/>
      <c r="CB394" s="129"/>
      <c r="CC394" s="129"/>
      <c r="CD394" s="129"/>
      <c r="CE394" s="129"/>
      <c r="CF394" s="129"/>
      <c r="CG394" s="129"/>
      <c r="CH394" s="129"/>
      <c r="CI394" s="129"/>
      <c r="CJ394" s="129"/>
      <c r="CK394" s="129"/>
      <c r="CL394" s="129"/>
      <c r="CM394" s="129"/>
      <c r="CN394" s="129"/>
      <c r="CO394" s="129"/>
    </row>
    <row r="395" spans="35:93">
      <c r="AI395" s="129"/>
      <c r="AJ395" s="129"/>
      <c r="AK395" s="129"/>
      <c r="AL395" s="129"/>
      <c r="AM395" s="129"/>
      <c r="AN395" s="129"/>
      <c r="AO395" s="129"/>
      <c r="AP395" s="129"/>
      <c r="AQ395" s="129"/>
      <c r="AR395" s="129"/>
      <c r="AS395" s="129"/>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129"/>
      <c r="CA395" s="129"/>
      <c r="CB395" s="129"/>
      <c r="CC395" s="129"/>
      <c r="CD395" s="129"/>
      <c r="CE395" s="129"/>
      <c r="CF395" s="129"/>
      <c r="CG395" s="129"/>
      <c r="CH395" s="129"/>
      <c r="CI395" s="129"/>
      <c r="CJ395" s="129"/>
      <c r="CK395" s="129"/>
      <c r="CL395" s="129"/>
      <c r="CM395" s="129"/>
      <c r="CN395" s="129"/>
      <c r="CO395" s="129"/>
    </row>
    <row r="396" spans="35:93">
      <c r="AI396" s="129"/>
      <c r="AJ396" s="129"/>
      <c r="AK396" s="129"/>
      <c r="AL396" s="129"/>
      <c r="AM396" s="129"/>
      <c r="AN396" s="129"/>
      <c r="AO396" s="129"/>
      <c r="AP396" s="129"/>
      <c r="AQ396" s="129"/>
      <c r="AR396" s="129"/>
      <c r="AS396" s="129"/>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129"/>
      <c r="CA396" s="129"/>
      <c r="CB396" s="129"/>
      <c r="CC396" s="129"/>
      <c r="CD396" s="129"/>
      <c r="CE396" s="129"/>
      <c r="CF396" s="129"/>
      <c r="CG396" s="129"/>
      <c r="CH396" s="129"/>
      <c r="CI396" s="129"/>
      <c r="CJ396" s="129"/>
      <c r="CK396" s="129"/>
      <c r="CL396" s="129"/>
      <c r="CM396" s="129"/>
      <c r="CN396" s="129"/>
      <c r="CO396" s="129"/>
    </row>
    <row r="397" spans="35:93">
      <c r="AI397" s="129"/>
      <c r="AJ397" s="129"/>
      <c r="AK397" s="129"/>
      <c r="AL397" s="129"/>
      <c r="AM397" s="129"/>
      <c r="AN397" s="129"/>
      <c r="AO397" s="129"/>
      <c r="AP397" s="129"/>
      <c r="AQ397" s="129"/>
      <c r="AR397" s="129"/>
      <c r="AS397" s="129"/>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129"/>
      <c r="CA397" s="129"/>
      <c r="CB397" s="129"/>
      <c r="CC397" s="129"/>
      <c r="CD397" s="129"/>
      <c r="CE397" s="129"/>
      <c r="CF397" s="129"/>
      <c r="CG397" s="129"/>
      <c r="CH397" s="129"/>
      <c r="CI397" s="129"/>
      <c r="CJ397" s="129"/>
      <c r="CK397" s="129"/>
      <c r="CL397" s="129"/>
      <c r="CM397" s="129"/>
      <c r="CN397" s="129"/>
      <c r="CO397" s="129"/>
    </row>
    <row r="398" spans="35:93">
      <c r="AI398" s="129"/>
      <c r="AJ398" s="129"/>
      <c r="AK398" s="129"/>
      <c r="AL398" s="129"/>
      <c r="AM398" s="129"/>
      <c r="AN398" s="129"/>
      <c r="AO398" s="129"/>
      <c r="AP398" s="129"/>
      <c r="AQ398" s="129"/>
      <c r="AR398" s="129"/>
      <c r="AS398" s="129"/>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129"/>
      <c r="CA398" s="129"/>
      <c r="CB398" s="129"/>
      <c r="CC398" s="129"/>
      <c r="CD398" s="129"/>
      <c r="CE398" s="129"/>
      <c r="CF398" s="129"/>
      <c r="CG398" s="129"/>
      <c r="CH398" s="129"/>
      <c r="CI398" s="129"/>
      <c r="CJ398" s="129"/>
      <c r="CK398" s="129"/>
      <c r="CL398" s="129"/>
      <c r="CM398" s="129"/>
      <c r="CN398" s="129"/>
      <c r="CO398" s="129"/>
    </row>
    <row r="399" spans="35:93">
      <c r="AI399" s="129"/>
      <c r="AJ399" s="129"/>
      <c r="AK399" s="129"/>
      <c r="AL399" s="129"/>
      <c r="AM399" s="129"/>
      <c r="AN399" s="129"/>
      <c r="AO399" s="129"/>
      <c r="AP399" s="129"/>
      <c r="AQ399" s="129"/>
      <c r="AR399" s="129"/>
      <c r="AS399" s="129"/>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129"/>
      <c r="CA399" s="129"/>
      <c r="CB399" s="129"/>
      <c r="CC399" s="129"/>
      <c r="CD399" s="129"/>
      <c r="CE399" s="129"/>
      <c r="CF399" s="129"/>
      <c r="CG399" s="129"/>
      <c r="CH399" s="129"/>
      <c r="CI399" s="129"/>
      <c r="CJ399" s="129"/>
      <c r="CK399" s="129"/>
      <c r="CL399" s="129"/>
      <c r="CM399" s="129"/>
      <c r="CN399" s="129"/>
      <c r="CO399" s="129"/>
    </row>
    <row r="400" spans="35:93">
      <c r="AI400" s="129"/>
      <c r="AJ400" s="129"/>
      <c r="AK400" s="129"/>
      <c r="AL400" s="129"/>
      <c r="AM400" s="129"/>
      <c r="AN400" s="129"/>
      <c r="AO400" s="129"/>
      <c r="AP400" s="129"/>
      <c r="AQ400" s="129"/>
      <c r="AR400" s="129"/>
      <c r="AS400" s="129"/>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129"/>
      <c r="CA400" s="129"/>
      <c r="CB400" s="129"/>
      <c r="CC400" s="129"/>
      <c r="CD400" s="129"/>
      <c r="CE400" s="129"/>
      <c r="CF400" s="129"/>
      <c r="CG400" s="129"/>
      <c r="CH400" s="129"/>
      <c r="CI400" s="129"/>
      <c r="CJ400" s="129"/>
      <c r="CK400" s="129"/>
      <c r="CL400" s="129"/>
      <c r="CM400" s="129"/>
      <c r="CN400" s="129"/>
      <c r="CO400" s="129"/>
    </row>
    <row r="401" spans="35:93">
      <c r="AI401" s="129"/>
      <c r="AJ401" s="129"/>
      <c r="AK401" s="129"/>
      <c r="AL401" s="129"/>
      <c r="AM401" s="129"/>
      <c r="AN401" s="129"/>
      <c r="AO401" s="129"/>
      <c r="AP401" s="129"/>
      <c r="AQ401" s="129"/>
      <c r="AR401" s="129"/>
      <c r="AS401" s="129"/>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129"/>
      <c r="CA401" s="129"/>
      <c r="CB401" s="129"/>
      <c r="CC401" s="129"/>
      <c r="CD401" s="129"/>
      <c r="CE401" s="129"/>
      <c r="CF401" s="129"/>
      <c r="CG401" s="129"/>
      <c r="CH401" s="129"/>
      <c r="CI401" s="129"/>
      <c r="CJ401" s="129"/>
      <c r="CK401" s="129"/>
      <c r="CL401" s="129"/>
      <c r="CM401" s="129"/>
      <c r="CN401" s="129"/>
      <c r="CO401" s="129"/>
    </row>
    <row r="402" spans="35:93">
      <c r="AI402" s="129"/>
      <c r="AJ402" s="129"/>
      <c r="AK402" s="129"/>
      <c r="AL402" s="129"/>
      <c r="AM402" s="129"/>
      <c r="AN402" s="129"/>
      <c r="AO402" s="129"/>
      <c r="AP402" s="129"/>
      <c r="AQ402" s="129"/>
      <c r="AR402" s="129"/>
      <c r="AS402" s="129"/>
      <c r="AT402" s="129"/>
      <c r="AU402" s="129"/>
      <c r="AV402" s="129"/>
      <c r="AW402" s="129"/>
      <c r="AX402" s="129"/>
      <c r="AY402" s="129"/>
      <c r="AZ402" s="129"/>
      <c r="BA402" s="129"/>
      <c r="BB402" s="129"/>
      <c r="BC402" s="129"/>
      <c r="BD402" s="129"/>
      <c r="BE402" s="129"/>
      <c r="BF402" s="129"/>
      <c r="BG402" s="129"/>
      <c r="BH402" s="129"/>
      <c r="BI402" s="129"/>
      <c r="BJ402" s="129"/>
      <c r="BK402" s="129"/>
      <c r="BL402" s="129"/>
      <c r="BM402" s="129"/>
      <c r="BN402" s="129"/>
      <c r="BO402" s="129"/>
      <c r="BP402" s="129"/>
      <c r="BQ402" s="129"/>
      <c r="BR402" s="129"/>
      <c r="BS402" s="129"/>
      <c r="BT402" s="129"/>
      <c r="BU402" s="129"/>
      <c r="BV402" s="129"/>
      <c r="BW402" s="129"/>
      <c r="BX402" s="129"/>
      <c r="BY402" s="129"/>
      <c r="BZ402" s="129"/>
      <c r="CA402" s="129"/>
      <c r="CB402" s="129"/>
      <c r="CC402" s="129"/>
      <c r="CD402" s="129"/>
      <c r="CE402" s="129"/>
      <c r="CF402" s="129"/>
      <c r="CG402" s="129"/>
      <c r="CH402" s="129"/>
      <c r="CI402" s="129"/>
      <c r="CJ402" s="129"/>
      <c r="CK402" s="129"/>
      <c r="CL402" s="129"/>
      <c r="CM402" s="129"/>
      <c r="CN402" s="129"/>
      <c r="CO402" s="129"/>
    </row>
    <row r="403" spans="35:93">
      <c r="AI403" s="129"/>
      <c r="AJ403" s="129"/>
      <c r="AK403" s="129"/>
      <c r="AL403" s="129"/>
      <c r="AM403" s="129"/>
      <c r="AN403" s="129"/>
      <c r="AO403" s="129"/>
      <c r="AP403" s="129"/>
      <c r="AQ403" s="129"/>
      <c r="AR403" s="129"/>
      <c r="AS403" s="129"/>
      <c r="AT403" s="129"/>
      <c r="AU403" s="129"/>
      <c r="AV403" s="129"/>
      <c r="AW403" s="129"/>
      <c r="AX403" s="129"/>
      <c r="AY403" s="129"/>
      <c r="AZ403" s="129"/>
      <c r="BA403" s="129"/>
      <c r="BB403" s="129"/>
      <c r="BC403" s="129"/>
      <c r="BD403" s="129"/>
      <c r="BE403" s="129"/>
      <c r="BF403" s="129"/>
      <c r="BG403" s="129"/>
      <c r="BH403" s="129"/>
      <c r="BI403" s="129"/>
      <c r="BJ403" s="129"/>
      <c r="BK403" s="129"/>
      <c r="BL403" s="129"/>
      <c r="BM403" s="129"/>
      <c r="BN403" s="129"/>
      <c r="BO403" s="129"/>
      <c r="BP403" s="129"/>
      <c r="BQ403" s="129"/>
      <c r="BR403" s="129"/>
      <c r="BS403" s="129"/>
      <c r="BT403" s="129"/>
      <c r="BU403" s="129"/>
      <c r="BV403" s="129"/>
      <c r="BW403" s="129"/>
      <c r="BX403" s="129"/>
      <c r="BY403" s="129"/>
      <c r="BZ403" s="129"/>
      <c r="CA403" s="129"/>
      <c r="CB403" s="129"/>
      <c r="CC403" s="129"/>
      <c r="CD403" s="129"/>
      <c r="CE403" s="129"/>
      <c r="CF403" s="129"/>
      <c r="CG403" s="129"/>
      <c r="CH403" s="129"/>
      <c r="CI403" s="129"/>
      <c r="CJ403" s="129"/>
      <c r="CK403" s="129"/>
      <c r="CL403" s="129"/>
      <c r="CM403" s="129"/>
      <c r="CN403" s="129"/>
      <c r="CO403" s="129"/>
    </row>
    <row r="404" spans="35:93">
      <c r="AI404" s="129"/>
      <c r="AJ404" s="129"/>
      <c r="AK404" s="129"/>
      <c r="AL404" s="129"/>
      <c r="AM404" s="129"/>
      <c r="AN404" s="129"/>
      <c r="AO404" s="129"/>
      <c r="AP404" s="129"/>
      <c r="AQ404" s="129"/>
      <c r="AR404" s="129"/>
      <c r="AS404" s="129"/>
      <c r="AT404" s="129"/>
      <c r="AU404" s="129"/>
      <c r="AV404" s="129"/>
      <c r="AW404" s="129"/>
      <c r="AX404" s="129"/>
      <c r="AY404" s="129"/>
      <c r="AZ404" s="129"/>
      <c r="BA404" s="129"/>
      <c r="BB404" s="129"/>
      <c r="BC404" s="129"/>
      <c r="BD404" s="129"/>
      <c r="BE404" s="129"/>
      <c r="BF404" s="129"/>
      <c r="BG404" s="129"/>
      <c r="BH404" s="129"/>
      <c r="BI404" s="129"/>
      <c r="BJ404" s="129"/>
      <c r="BK404" s="129"/>
      <c r="BL404" s="129"/>
      <c r="BM404" s="129"/>
      <c r="BN404" s="129"/>
      <c r="BO404" s="129"/>
      <c r="BP404" s="129"/>
      <c r="BQ404" s="129"/>
      <c r="BR404" s="129"/>
      <c r="BS404" s="129"/>
      <c r="BT404" s="129"/>
      <c r="BU404" s="129"/>
      <c r="BV404" s="129"/>
      <c r="BW404" s="129"/>
      <c r="BX404" s="129"/>
      <c r="BY404" s="129"/>
      <c r="BZ404" s="129"/>
      <c r="CA404" s="129"/>
      <c r="CB404" s="129"/>
      <c r="CC404" s="129"/>
      <c r="CD404" s="129"/>
      <c r="CE404" s="129"/>
      <c r="CF404" s="129"/>
      <c r="CG404" s="129"/>
      <c r="CH404" s="129"/>
      <c r="CI404" s="129"/>
      <c r="CJ404" s="129"/>
      <c r="CK404" s="129"/>
      <c r="CL404" s="129"/>
      <c r="CM404" s="129"/>
      <c r="CN404" s="129"/>
      <c r="CO404" s="129"/>
    </row>
    <row r="405" spans="35:93">
      <c r="AI405" s="129"/>
      <c r="AJ405" s="129"/>
      <c r="AK405" s="129"/>
      <c r="AL405" s="129"/>
      <c r="AM405" s="129"/>
      <c r="AN405" s="129"/>
      <c r="AO405" s="129"/>
      <c r="AP405" s="129"/>
      <c r="AQ405" s="129"/>
      <c r="AR405" s="129"/>
      <c r="AS405" s="129"/>
      <c r="AT405" s="129"/>
      <c r="AU405" s="129"/>
      <c r="AV405" s="129"/>
      <c r="AW405" s="129"/>
      <c r="AX405" s="129"/>
      <c r="AY405" s="129"/>
      <c r="AZ405" s="129"/>
      <c r="BA405" s="129"/>
      <c r="BB405" s="129"/>
      <c r="BC405" s="129"/>
      <c r="BD405" s="129"/>
      <c r="BE405" s="129"/>
      <c r="BF405" s="129"/>
      <c r="BG405" s="129"/>
      <c r="BH405" s="129"/>
      <c r="BI405" s="129"/>
      <c r="BJ405" s="129"/>
      <c r="BK405" s="129"/>
      <c r="BL405" s="129"/>
      <c r="BM405" s="129"/>
      <c r="BN405" s="129"/>
      <c r="BO405" s="129"/>
      <c r="BP405" s="129"/>
      <c r="BQ405" s="129"/>
      <c r="BR405" s="129"/>
      <c r="BS405" s="129"/>
      <c r="BT405" s="129"/>
      <c r="BU405" s="129"/>
      <c r="BV405" s="129"/>
      <c r="BW405" s="129"/>
      <c r="BX405" s="129"/>
      <c r="BY405" s="129"/>
      <c r="BZ405" s="129"/>
      <c r="CA405" s="129"/>
      <c r="CB405" s="129"/>
      <c r="CC405" s="129"/>
      <c r="CD405" s="129"/>
      <c r="CE405" s="129"/>
      <c r="CF405" s="129"/>
      <c r="CG405" s="129"/>
      <c r="CH405" s="129"/>
      <c r="CI405" s="129"/>
      <c r="CJ405" s="129"/>
      <c r="CK405" s="129"/>
      <c r="CL405" s="129"/>
      <c r="CM405" s="129"/>
      <c r="CN405" s="129"/>
      <c r="CO405" s="129"/>
    </row>
  </sheetData>
  <sheetProtection algorithmName="SHA-512" hashValue="miq1JakLqOLwDvzMcBDYiVzDdQ+dgN5KzWLiDbUNjs2WTYobaHB1su2y4bvRA57O67ICUoQga+08mio73AhQUA==" saltValue="1JF1Vu3H2BZFbXkhpBFfdw==" spinCount="100000" sheet="1" selectLockedCells="1"/>
  <pageMargins left="0.7" right="0.7" top="0.75" bottom="0.75" header="0.3" footer="0.3"/>
  <pageSetup orientation="portrait" r:id="rId1"/>
  <ignoredErrors>
    <ignoredError sqref="E20:E21 K20:K21 M20:M21 O20:O21 Q20:Q21 S20:S21 U20:U21 W20:W21 Y20:Y21 AA20:AA21 AC20:AC21 AE20:AE21 AG20:AG21 E28:E29 G28:G29 I28:I29 K28:K29 M28:M29 O28:O29 Q28:Q29 S28:S29 U28:U29 W28:W29 Y28:Y29 AA28:AA29 AC28:AC29 G20:G21 I20:I21"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Normal="100"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2" style="8" customWidth="1"/>
    <col min="7" max="16384" width="9.140625" style="8"/>
  </cols>
  <sheetData>
    <row r="1" spans="1:7" ht="15.75">
      <c r="A1" s="273" t="s">
        <v>59</v>
      </c>
      <c r="B1" s="6"/>
      <c r="C1" s="6"/>
      <c r="D1" s="6"/>
      <c r="E1" s="6"/>
      <c r="F1" s="7"/>
    </row>
    <row r="2" spans="1:7" ht="13.5" thickBot="1">
      <c r="A2" s="9"/>
      <c r="B2" s="10"/>
      <c r="C2" s="459" t="s">
        <v>19</v>
      </c>
      <c r="D2" s="459"/>
      <c r="E2" s="459"/>
      <c r="F2" s="11" t="s">
        <v>20</v>
      </c>
    </row>
    <row r="3" spans="1:7" ht="12.75" customHeight="1">
      <c r="A3" s="12"/>
      <c r="B3" s="363"/>
      <c r="C3" s="456" t="s">
        <v>60</v>
      </c>
      <c r="D3" s="457"/>
      <c r="E3" s="458"/>
      <c r="F3" s="452" t="s">
        <v>219</v>
      </c>
    </row>
    <row r="4" spans="1:7">
      <c r="A4" s="15" t="s">
        <v>3</v>
      </c>
      <c r="B4" s="364" t="s">
        <v>21</v>
      </c>
      <c r="C4" s="162"/>
      <c r="D4" s="186" t="s">
        <v>50</v>
      </c>
      <c r="E4" s="187"/>
      <c r="F4" s="453"/>
    </row>
    <row r="5" spans="1:7" ht="17.25" customHeight="1">
      <c r="A5" s="19" t="s">
        <v>22</v>
      </c>
      <c r="B5" s="365"/>
      <c r="C5" s="186" t="s">
        <v>4</v>
      </c>
      <c r="D5" s="186" t="s">
        <v>17</v>
      </c>
      <c r="E5" s="205" t="s">
        <v>14</v>
      </c>
      <c r="F5" s="454"/>
    </row>
    <row r="6" spans="1:7">
      <c r="A6" s="20" t="s">
        <v>0</v>
      </c>
      <c r="B6" s="394"/>
      <c r="C6" s="50"/>
      <c r="D6" s="77"/>
      <c r="E6" s="54"/>
      <c r="F6" s="453"/>
    </row>
    <row r="7" spans="1:7" ht="17.25" customHeight="1">
      <c r="A7" s="31" t="s">
        <v>159</v>
      </c>
      <c r="B7" s="394"/>
      <c r="C7" s="188">
        <v>76.7</v>
      </c>
      <c r="D7" s="189">
        <v>81.8</v>
      </c>
      <c r="E7" s="32">
        <v>91.9</v>
      </c>
      <c r="F7" s="453"/>
      <c r="G7" s="22"/>
    </row>
    <row r="8" spans="1:7" ht="17.25" customHeight="1" thickBot="1">
      <c r="A8" s="31" t="s">
        <v>161</v>
      </c>
      <c r="B8" s="395"/>
      <c r="C8" s="190">
        <v>3.94</v>
      </c>
      <c r="D8" s="191">
        <v>3.94</v>
      </c>
      <c r="E8" s="192">
        <v>3.94</v>
      </c>
      <c r="F8" s="453"/>
      <c r="G8" s="22"/>
    </row>
    <row r="9" spans="1:7" ht="13.5" thickBot="1">
      <c r="A9" s="33" t="s">
        <v>162</v>
      </c>
      <c r="B9" s="87">
        <f>ROUND((B8*B7),2)</f>
        <v>0</v>
      </c>
      <c r="C9" s="34">
        <f t="shared" ref="C9:E9" si="0">ROUND((C8*C7),2)</f>
        <v>302.2</v>
      </c>
      <c r="D9" s="35">
        <f t="shared" si="0"/>
        <v>322.29000000000002</v>
      </c>
      <c r="E9" s="36">
        <f t="shared" si="0"/>
        <v>362.09</v>
      </c>
      <c r="F9" s="453"/>
      <c r="G9" s="22"/>
    </row>
    <row r="10" spans="1:7">
      <c r="A10" s="31"/>
      <c r="B10" s="393"/>
      <c r="C10" s="82"/>
      <c r="D10" s="83"/>
      <c r="E10" s="70"/>
      <c r="F10" s="453"/>
      <c r="G10" s="22"/>
    </row>
    <row r="11" spans="1:7">
      <c r="A11" s="37" t="s">
        <v>174</v>
      </c>
      <c r="B11" s="394"/>
      <c r="C11" s="60"/>
      <c r="D11" s="39"/>
      <c r="E11" s="40"/>
      <c r="F11" s="453"/>
      <c r="G11" s="22"/>
    </row>
    <row r="12" spans="1:7">
      <c r="A12" s="37" t="s">
        <v>173</v>
      </c>
      <c r="B12" s="394"/>
      <c r="C12" s="60"/>
      <c r="D12" s="39"/>
      <c r="E12" s="193"/>
      <c r="F12" s="453"/>
      <c r="G12" s="22"/>
    </row>
    <row r="13" spans="1:7">
      <c r="A13" s="31" t="s">
        <v>23</v>
      </c>
      <c r="B13" s="396"/>
      <c r="C13" s="41">
        <v>17.600000000000001</v>
      </c>
      <c r="D13" s="42">
        <v>19.399999999999999</v>
      </c>
      <c r="E13" s="43">
        <v>22</v>
      </c>
      <c r="F13" s="453"/>
      <c r="G13" s="22"/>
    </row>
    <row r="14" spans="1:7">
      <c r="A14" s="31" t="s">
        <v>24</v>
      </c>
      <c r="B14" s="396"/>
      <c r="C14" s="41">
        <v>8.0500000000000007</v>
      </c>
      <c r="D14" s="42">
        <v>8.8699999999999992</v>
      </c>
      <c r="E14" s="43">
        <v>10.06</v>
      </c>
      <c r="F14" s="453"/>
      <c r="G14" s="22"/>
    </row>
    <row r="15" spans="1:7">
      <c r="A15" s="31" t="s">
        <v>25</v>
      </c>
      <c r="B15" s="396"/>
      <c r="C15" s="41">
        <v>40.75</v>
      </c>
      <c r="D15" s="42">
        <v>43.76</v>
      </c>
      <c r="E15" s="43">
        <v>49.3</v>
      </c>
      <c r="F15" s="453"/>
      <c r="G15" s="22"/>
    </row>
    <row r="16" spans="1:7">
      <c r="A16" s="31" t="s">
        <v>85</v>
      </c>
      <c r="B16" s="396"/>
      <c r="C16" s="41">
        <v>15.82</v>
      </c>
      <c r="D16" s="42">
        <v>17.18</v>
      </c>
      <c r="E16" s="43">
        <v>19.440000000000001</v>
      </c>
      <c r="F16" s="453"/>
      <c r="G16" s="22"/>
    </row>
    <row r="17" spans="1:7">
      <c r="A17" s="31" t="s">
        <v>26</v>
      </c>
      <c r="B17" s="395"/>
      <c r="C17" s="44">
        <v>0</v>
      </c>
      <c r="D17" s="45">
        <v>0</v>
      </c>
      <c r="E17" s="46">
        <v>0</v>
      </c>
      <c r="F17" s="453"/>
      <c r="G17" s="22"/>
    </row>
    <row r="18" spans="1:7">
      <c r="A18" s="31" t="s">
        <v>89</v>
      </c>
      <c r="B18" s="396"/>
      <c r="C18" s="41">
        <v>29.686</v>
      </c>
      <c r="D18" s="42">
        <v>29.686</v>
      </c>
      <c r="E18" s="43">
        <v>29.686</v>
      </c>
      <c r="F18" s="453"/>
      <c r="G18" s="22"/>
    </row>
    <row r="19" spans="1:7">
      <c r="A19" s="31" t="s">
        <v>27</v>
      </c>
      <c r="B19" s="396"/>
      <c r="C19" s="44">
        <v>6.07</v>
      </c>
      <c r="D19" s="45">
        <v>6.07</v>
      </c>
      <c r="E19" s="46">
        <v>6.07</v>
      </c>
      <c r="F19" s="453"/>
      <c r="G19" s="22"/>
    </row>
    <row r="20" spans="1:7">
      <c r="A20" s="31" t="s">
        <v>28</v>
      </c>
      <c r="B20" s="396"/>
      <c r="C20" s="41">
        <v>0</v>
      </c>
      <c r="D20" s="42">
        <v>0</v>
      </c>
      <c r="E20" s="43">
        <v>11.85</v>
      </c>
      <c r="F20" s="453"/>
      <c r="G20" s="22"/>
    </row>
    <row r="21" spans="1:7">
      <c r="A21" s="31" t="s">
        <v>29</v>
      </c>
      <c r="B21" s="395"/>
      <c r="C21" s="44">
        <v>12.32</v>
      </c>
      <c r="D21" s="45">
        <v>15.4</v>
      </c>
      <c r="E21" s="46">
        <v>19.25</v>
      </c>
      <c r="F21" s="453"/>
      <c r="G21" s="22"/>
    </row>
    <row r="22" spans="1:7">
      <c r="A22" s="31" t="s">
        <v>30</v>
      </c>
      <c r="B22" s="396"/>
      <c r="C22" s="41">
        <v>8.57</v>
      </c>
      <c r="D22" s="42">
        <v>9.66</v>
      </c>
      <c r="E22" s="43">
        <v>10.94</v>
      </c>
      <c r="F22" s="453"/>
      <c r="G22" s="22"/>
    </row>
    <row r="23" spans="1:7">
      <c r="A23" s="31" t="s">
        <v>31</v>
      </c>
      <c r="B23" s="396"/>
      <c r="C23" s="41">
        <v>20.8</v>
      </c>
      <c r="D23" s="42">
        <v>21.05</v>
      </c>
      <c r="E23" s="43">
        <v>21.05</v>
      </c>
      <c r="F23" s="453"/>
      <c r="G23" s="22"/>
    </row>
    <row r="24" spans="1:7">
      <c r="A24" s="31" t="s">
        <v>32</v>
      </c>
      <c r="B24" s="397"/>
      <c r="C24" s="41">
        <v>6.93</v>
      </c>
      <c r="D24" s="42">
        <v>4.95</v>
      </c>
      <c r="E24" s="43">
        <v>5.1100000000000003</v>
      </c>
      <c r="F24" s="453"/>
      <c r="G24" s="22"/>
    </row>
    <row r="25" spans="1:7">
      <c r="A25" s="31" t="s">
        <v>33</v>
      </c>
      <c r="B25" s="395"/>
      <c r="C25" s="41">
        <v>3.13</v>
      </c>
      <c r="D25" s="42">
        <v>4.1100000000000003</v>
      </c>
      <c r="E25" s="43">
        <v>4.75</v>
      </c>
      <c r="F25" s="453"/>
      <c r="G25" s="22"/>
    </row>
    <row r="26" spans="1:7" ht="13.5" thickBot="1">
      <c r="A26" s="31" t="s">
        <v>34</v>
      </c>
      <c r="B26" s="423"/>
      <c r="C26" s="84">
        <f>SUM(C13:C25)*3.43%*(8/12)</f>
        <v>3.8810678666666671</v>
      </c>
      <c r="D26" s="85">
        <f>SUM(D13:D25)*3.43%*(8/12)</f>
        <v>4.1191098666666672</v>
      </c>
      <c r="E26" s="86">
        <f>SUM(E13:E25)*3.43%*(8/12)</f>
        <v>4.790703866666667</v>
      </c>
      <c r="F26" s="453"/>
      <c r="G26" s="22"/>
    </row>
    <row r="27" spans="1:7" ht="13.5" thickBot="1">
      <c r="A27" s="33" t="s">
        <v>35</v>
      </c>
      <c r="B27" s="80">
        <f>SUM(B13:B26)</f>
        <v>0</v>
      </c>
      <c r="C27" s="48">
        <f t="shared" ref="C27:E27" si="1">SUM(C13:C26)</f>
        <v>173.60706786666665</v>
      </c>
      <c r="D27" s="35">
        <f t="shared" si="1"/>
        <v>184.25510986666669</v>
      </c>
      <c r="E27" s="36">
        <f t="shared" si="1"/>
        <v>214.29670386666666</v>
      </c>
      <c r="F27" s="453"/>
      <c r="G27" s="22"/>
    </row>
    <row r="28" spans="1:7">
      <c r="A28" s="31"/>
      <c r="B28" s="394"/>
      <c r="C28" s="68"/>
      <c r="D28" s="75"/>
      <c r="E28" s="70"/>
      <c r="F28" s="453"/>
      <c r="G28" s="22"/>
    </row>
    <row r="29" spans="1:7">
      <c r="A29" s="37" t="s">
        <v>1</v>
      </c>
      <c r="B29" s="394"/>
      <c r="C29" s="51"/>
      <c r="D29" s="39"/>
      <c r="E29" s="40"/>
      <c r="F29" s="453"/>
      <c r="G29" s="22"/>
    </row>
    <row r="30" spans="1:7">
      <c r="A30" s="31" t="s">
        <v>36</v>
      </c>
      <c r="B30" s="398"/>
      <c r="C30" s="194">
        <v>0.47181572643925018</v>
      </c>
      <c r="D30" s="195">
        <v>0.62908763525233358</v>
      </c>
      <c r="E30" s="40">
        <v>0.85376179069959557</v>
      </c>
      <c r="F30" s="453"/>
      <c r="G30" s="22"/>
    </row>
    <row r="31" spans="1:7">
      <c r="A31" s="31" t="s">
        <v>37</v>
      </c>
      <c r="B31" s="399"/>
      <c r="C31" s="196">
        <v>3.91</v>
      </c>
      <c r="D31" s="197">
        <v>5.1100000000000003</v>
      </c>
      <c r="E31" s="198">
        <v>7.75</v>
      </c>
      <c r="F31" s="453"/>
      <c r="G31" s="22"/>
    </row>
    <row r="32" spans="1:7">
      <c r="A32" s="31" t="s">
        <v>38</v>
      </c>
      <c r="B32" s="400"/>
      <c r="C32" s="199">
        <v>2.08</v>
      </c>
      <c r="D32" s="200">
        <v>3.18</v>
      </c>
      <c r="E32" s="201">
        <v>3.73</v>
      </c>
      <c r="F32" s="453"/>
      <c r="G32" s="22"/>
    </row>
    <row r="33" spans="1:7">
      <c r="A33" s="31" t="s">
        <v>39</v>
      </c>
      <c r="B33" s="401"/>
      <c r="C33" s="202">
        <v>35.450000000000003</v>
      </c>
      <c r="D33" s="203">
        <v>39.979999999999997</v>
      </c>
      <c r="E33" s="204">
        <v>45.25</v>
      </c>
      <c r="F33" s="453"/>
      <c r="G33" s="22"/>
    </row>
    <row r="34" spans="1:7">
      <c r="A34" s="31" t="s">
        <v>40</v>
      </c>
      <c r="B34" s="398"/>
      <c r="C34" s="194">
        <v>1.05</v>
      </c>
      <c r="D34" s="195">
        <v>1.4000000000000001</v>
      </c>
      <c r="E34" s="40">
        <v>1.9000000000000001</v>
      </c>
      <c r="F34" s="453"/>
      <c r="G34" s="22"/>
    </row>
    <row r="35" spans="1:7">
      <c r="A35" s="31" t="s">
        <v>41</v>
      </c>
      <c r="B35" s="401"/>
      <c r="C35" s="202">
        <v>24.85</v>
      </c>
      <c r="D35" s="203">
        <v>28.02</v>
      </c>
      <c r="E35" s="204">
        <v>31.72</v>
      </c>
      <c r="F35" s="453"/>
      <c r="G35" s="22"/>
    </row>
    <row r="36" spans="1:7">
      <c r="A36" s="31" t="s">
        <v>42</v>
      </c>
      <c r="B36" s="398"/>
      <c r="C36" s="194">
        <v>0.75</v>
      </c>
      <c r="D36" s="195">
        <v>1</v>
      </c>
      <c r="E36" s="40">
        <v>1.36</v>
      </c>
      <c r="F36" s="453"/>
      <c r="G36" s="22"/>
    </row>
    <row r="37" spans="1:7" ht="13.5" thickBot="1">
      <c r="A37" s="31" t="s">
        <v>43</v>
      </c>
      <c r="B37" s="399"/>
      <c r="C37" s="196">
        <v>55.33</v>
      </c>
      <c r="D37" s="197">
        <v>62.36</v>
      </c>
      <c r="E37" s="198">
        <v>59.55</v>
      </c>
      <c r="F37" s="453"/>
      <c r="G37" s="22"/>
    </row>
    <row r="38" spans="1:7" ht="13.5" thickBot="1">
      <c r="A38" s="33" t="s">
        <v>44</v>
      </c>
      <c r="B38" s="48">
        <f>SUM(B30:B37)</f>
        <v>0</v>
      </c>
      <c r="C38" s="48">
        <f t="shared" ref="C38:E38" si="2">SUM(C30:C37)</f>
        <v>123.89181572643925</v>
      </c>
      <c r="D38" s="35">
        <f t="shared" si="2"/>
        <v>141.67908763525233</v>
      </c>
      <c r="E38" s="36">
        <f t="shared" si="2"/>
        <v>152.11376179069958</v>
      </c>
      <c r="F38" s="453"/>
      <c r="G38" s="22"/>
    </row>
    <row r="39" spans="1:7" ht="13.5" thickBot="1">
      <c r="A39" s="31" t="s">
        <v>87</v>
      </c>
      <c r="B39" s="395"/>
      <c r="C39" s="291"/>
      <c r="D39" s="292"/>
      <c r="E39" s="293"/>
      <c r="F39" s="453"/>
      <c r="G39" s="22"/>
    </row>
    <row r="40" spans="1:7" ht="13.5" thickBot="1">
      <c r="A40" s="63" t="s">
        <v>15</v>
      </c>
      <c r="B40" s="48">
        <f>B27+B38+B39</f>
        <v>0</v>
      </c>
      <c r="C40" s="48">
        <f t="shared" ref="C40:E40" si="3">C27+C38+C39</f>
        <v>297.49888359310592</v>
      </c>
      <c r="D40" s="35">
        <f t="shared" si="3"/>
        <v>325.93419750191902</v>
      </c>
      <c r="E40" s="49">
        <f t="shared" si="3"/>
        <v>366.41046565736622</v>
      </c>
      <c r="F40" s="453"/>
      <c r="G40" s="22"/>
    </row>
    <row r="41" spans="1:7" ht="13.5" thickBot="1">
      <c r="A41" s="64"/>
      <c r="B41" s="65"/>
      <c r="C41" s="294"/>
      <c r="D41" s="93"/>
      <c r="E41" s="88"/>
      <c r="F41" s="453"/>
      <c r="G41" s="22"/>
    </row>
    <row r="42" spans="1:7">
      <c r="A42" s="67" t="s">
        <v>165</v>
      </c>
      <c r="B42" s="57"/>
      <c r="C42" s="68"/>
      <c r="D42" s="69"/>
      <c r="E42" s="70"/>
      <c r="F42" s="453"/>
      <c r="G42" s="22"/>
    </row>
    <row r="43" spans="1:7">
      <c r="A43" s="239" t="s">
        <v>83</v>
      </c>
      <c r="B43" s="173">
        <f>B9-B27</f>
        <v>0</v>
      </c>
      <c r="C43" s="173">
        <f t="shared" ref="C43:E43" si="4">C9-C27</f>
        <v>128.59293213333333</v>
      </c>
      <c r="D43" s="174">
        <f t="shared" si="4"/>
        <v>138.03489013333333</v>
      </c>
      <c r="E43" s="175">
        <f t="shared" si="4"/>
        <v>147.79329613333331</v>
      </c>
      <c r="F43" s="453"/>
      <c r="G43" s="22"/>
    </row>
    <row r="44" spans="1:7" ht="13.5" thickBot="1">
      <c r="A44" s="240" t="s">
        <v>84</v>
      </c>
      <c r="B44" s="233">
        <f>B9-B40</f>
        <v>0</v>
      </c>
      <c r="C44" s="233">
        <f t="shared" ref="C44:E44" si="5">C9-C40</f>
        <v>4.701116406894073</v>
      </c>
      <c r="D44" s="234">
        <f t="shared" si="5"/>
        <v>-3.6441975019189954</v>
      </c>
      <c r="E44" s="235">
        <f t="shared" si="5"/>
        <v>-4.3204656573662419</v>
      </c>
      <c r="F44" s="453"/>
      <c r="G44" s="22"/>
    </row>
    <row r="45" spans="1:7" ht="13.5" thickBot="1">
      <c r="A45" s="37"/>
      <c r="B45" s="65"/>
      <c r="C45" s="241"/>
      <c r="D45" s="242"/>
      <c r="E45" s="243"/>
      <c r="F45" s="453"/>
      <c r="G45" s="22"/>
    </row>
    <row r="46" spans="1:7">
      <c r="A46" s="74" t="s">
        <v>166</v>
      </c>
      <c r="B46" s="429"/>
      <c r="C46" s="244"/>
      <c r="D46" s="69"/>
      <c r="E46" s="245"/>
      <c r="F46" s="453"/>
      <c r="G46" s="22"/>
    </row>
    <row r="47" spans="1:7">
      <c r="A47" s="31" t="s">
        <v>45</v>
      </c>
      <c r="B47" s="173">
        <f>IFERROR(ROUND((B27)/B8,2),0)</f>
        <v>0</v>
      </c>
      <c r="C47" s="173">
        <f t="shared" ref="C47:E47" si="6">ROUND((C27)/C8,2)</f>
        <v>44.06</v>
      </c>
      <c r="D47" s="174">
        <f t="shared" si="6"/>
        <v>46.77</v>
      </c>
      <c r="E47" s="175">
        <f t="shared" si="6"/>
        <v>54.39</v>
      </c>
      <c r="F47" s="453"/>
      <c r="G47" s="22"/>
    </row>
    <row r="48" spans="1:7" ht="13.5" thickBot="1">
      <c r="A48" s="170" t="s">
        <v>46</v>
      </c>
      <c r="B48" s="233">
        <f>IFERROR(ROUND(B40/B8,2),0)</f>
        <v>0</v>
      </c>
      <c r="C48" s="233">
        <f t="shared" ref="C48:E48" si="7">ROUND(C40/C8,2)</f>
        <v>75.510000000000005</v>
      </c>
      <c r="D48" s="234">
        <f t="shared" si="7"/>
        <v>82.72</v>
      </c>
      <c r="E48" s="235">
        <f t="shared" si="7"/>
        <v>93</v>
      </c>
      <c r="F48" s="453"/>
      <c r="G48" s="22"/>
    </row>
    <row r="49" spans="1:7" ht="13.5" thickBot="1">
      <c r="A49" s="37"/>
      <c r="B49" s="430"/>
      <c r="C49" s="241"/>
      <c r="D49" s="242"/>
      <c r="E49" s="243"/>
      <c r="F49" s="453"/>
      <c r="G49" s="22"/>
    </row>
    <row r="50" spans="1:7">
      <c r="A50" s="74" t="s">
        <v>168</v>
      </c>
      <c r="B50" s="429"/>
      <c r="C50" s="244"/>
      <c r="D50" s="69"/>
      <c r="E50" s="245"/>
      <c r="F50" s="453"/>
      <c r="G50" s="22"/>
    </row>
    <row r="51" spans="1:7">
      <c r="A51" s="31" t="s">
        <v>45</v>
      </c>
      <c r="B51" s="173">
        <f>IFERROR(ROUND((B27)/B7,2),0)</f>
        <v>0</v>
      </c>
      <c r="C51" s="173">
        <f t="shared" ref="C51:E51" si="8">ROUND((C27)/C7,2)</f>
        <v>2.2599999999999998</v>
      </c>
      <c r="D51" s="174">
        <f t="shared" si="8"/>
        <v>2.25</v>
      </c>
      <c r="E51" s="175">
        <f t="shared" si="8"/>
        <v>2.33</v>
      </c>
      <c r="F51" s="453"/>
      <c r="G51" s="22"/>
    </row>
    <row r="52" spans="1:7" ht="13.5" thickBot="1">
      <c r="A52" s="170" t="s">
        <v>46</v>
      </c>
      <c r="B52" s="233">
        <f>IFERROR(ROUND(B40/B7,2),0)</f>
        <v>0</v>
      </c>
      <c r="C52" s="233">
        <f t="shared" ref="C52:E52" si="9">ROUND(C40/C7,2)</f>
        <v>3.88</v>
      </c>
      <c r="D52" s="234">
        <f t="shared" si="9"/>
        <v>3.98</v>
      </c>
      <c r="E52" s="235">
        <f t="shared" si="9"/>
        <v>3.99</v>
      </c>
      <c r="F52" s="453"/>
      <c r="G52" s="22"/>
    </row>
    <row r="53" spans="1:7" ht="16.5" thickBot="1">
      <c r="A53" s="251"/>
      <c r="B53" s="106"/>
      <c r="C53" s="66"/>
      <c r="D53" s="66"/>
      <c r="E53" s="66"/>
      <c r="F53" s="453"/>
    </row>
    <row r="54" spans="1:7">
      <c r="A54" s="67" t="s">
        <v>167</v>
      </c>
      <c r="B54" s="431"/>
      <c r="C54" s="93"/>
      <c r="D54" s="93"/>
      <c r="E54" s="93"/>
      <c r="F54" s="453"/>
    </row>
    <row r="55" spans="1:7">
      <c r="A55" s="239" t="s">
        <v>86</v>
      </c>
      <c r="B55" s="178"/>
      <c r="C55" s="152">
        <v>51.4</v>
      </c>
      <c r="D55" s="152">
        <v>58.8</v>
      </c>
      <c r="E55" s="152">
        <v>69.400000000000006</v>
      </c>
      <c r="F55" s="453"/>
    </row>
    <row r="56" spans="1:7">
      <c r="A56" s="239" t="s">
        <v>47</v>
      </c>
      <c r="B56" s="178"/>
      <c r="C56" s="152">
        <f>(C$55*C$8)-C$27</f>
        <v>28.908932133333337</v>
      </c>
      <c r="D56" s="152">
        <f t="shared" ref="D56:E56" si="10">(D$55*D$8)-D$27</f>
        <v>47.416890133333311</v>
      </c>
      <c r="E56" s="152">
        <f t="shared" si="10"/>
        <v>59.139296133333374</v>
      </c>
      <c r="F56" s="453"/>
    </row>
    <row r="57" spans="1:7" ht="13.5" thickBot="1">
      <c r="A57" s="240" t="s">
        <v>48</v>
      </c>
      <c r="B57" s="432"/>
      <c r="C57" s="238">
        <f>(C$55*C$8)-C40</f>
        <v>-94.982883593105925</v>
      </c>
      <c r="D57" s="238">
        <f t="shared" ref="D57:E57" si="11">(D$55*D$8)-D40</f>
        <v>-94.262197501919019</v>
      </c>
      <c r="E57" s="238">
        <f t="shared" si="11"/>
        <v>-92.974465657366181</v>
      </c>
      <c r="F57" s="455"/>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nrA5aA+DOfroaD9BlWOZgkOgxORfBG/dMPuzJj02c5y9vCcHJmp0qk4bPGRS9ZbCIqWKqXcngaBvMx6bkmFgBg==" saltValue="SqMOpE7oZRY1S1sgi2b1Uw==" spinCount="100000" sheet="1" objects="1" scenarios="1" selectLockedCells="1"/>
  <mergeCells count="3">
    <mergeCell ref="F3:F57"/>
    <mergeCell ref="C3:E3"/>
    <mergeCell ref="C2:E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0" style="8" customWidth="1"/>
    <col min="7" max="16384" width="9.140625" style="8"/>
  </cols>
  <sheetData>
    <row r="1" spans="1:7" ht="15.75">
      <c r="A1" s="273" t="s">
        <v>57</v>
      </c>
      <c r="B1" s="6"/>
      <c r="C1" s="6"/>
      <c r="D1" s="6"/>
      <c r="E1" s="6"/>
      <c r="F1" s="7"/>
    </row>
    <row r="2" spans="1:7" ht="13.5" thickBot="1">
      <c r="A2" s="9"/>
      <c r="B2" s="10"/>
      <c r="C2" s="459" t="s">
        <v>19</v>
      </c>
      <c r="D2" s="459"/>
      <c r="E2" s="459"/>
      <c r="F2" s="11" t="s">
        <v>20</v>
      </c>
    </row>
    <row r="3" spans="1:7" ht="12.75" customHeight="1">
      <c r="A3" s="12"/>
      <c r="B3" s="363"/>
      <c r="C3" s="456" t="s">
        <v>58</v>
      </c>
      <c r="D3" s="457"/>
      <c r="E3" s="458"/>
      <c r="F3" s="460" t="s">
        <v>175</v>
      </c>
    </row>
    <row r="4" spans="1:7">
      <c r="A4" s="15" t="s">
        <v>3</v>
      </c>
      <c r="B4" s="364" t="s">
        <v>21</v>
      </c>
      <c r="C4" s="162"/>
      <c r="D4" s="186" t="s">
        <v>50</v>
      </c>
      <c r="E4" s="187"/>
      <c r="F4" s="461"/>
    </row>
    <row r="5" spans="1:7" ht="17.25" customHeight="1">
      <c r="A5" s="19" t="s">
        <v>22</v>
      </c>
      <c r="B5" s="365"/>
      <c r="C5" s="186" t="s">
        <v>4</v>
      </c>
      <c r="D5" s="186" t="s">
        <v>17</v>
      </c>
      <c r="E5" s="205" t="s">
        <v>14</v>
      </c>
      <c r="F5" s="461"/>
    </row>
    <row r="6" spans="1:7">
      <c r="A6" s="20" t="s">
        <v>0</v>
      </c>
      <c r="B6" s="394"/>
      <c r="C6" s="50"/>
      <c r="D6" s="77"/>
      <c r="E6" s="54"/>
      <c r="F6" s="461"/>
    </row>
    <row r="7" spans="1:7" s="30" customFormat="1" ht="17.25" customHeight="1">
      <c r="A7" s="31" t="s">
        <v>159</v>
      </c>
      <c r="B7" s="394"/>
      <c r="C7" s="188">
        <v>62.7</v>
      </c>
      <c r="D7" s="189">
        <v>67</v>
      </c>
      <c r="E7" s="32">
        <v>74.599999999999994</v>
      </c>
      <c r="F7" s="461"/>
      <c r="G7" s="29"/>
    </row>
    <row r="8" spans="1:7" ht="17.25" customHeight="1" thickBot="1">
      <c r="A8" s="31" t="s">
        <v>161</v>
      </c>
      <c r="B8" s="395"/>
      <c r="C8" s="190">
        <v>4.7</v>
      </c>
      <c r="D8" s="191">
        <v>4.7</v>
      </c>
      <c r="E8" s="192">
        <v>4.7</v>
      </c>
      <c r="F8" s="461"/>
      <c r="G8" s="22"/>
    </row>
    <row r="9" spans="1:7" ht="13.5" thickBot="1">
      <c r="A9" s="33" t="s">
        <v>162</v>
      </c>
      <c r="B9" s="34">
        <f t="shared" ref="B9:D9" si="0">ROUND((B8*B7),2)</f>
        <v>0</v>
      </c>
      <c r="C9" s="71">
        <f t="shared" si="0"/>
        <v>294.69</v>
      </c>
      <c r="D9" s="66">
        <f t="shared" si="0"/>
        <v>314.89999999999998</v>
      </c>
      <c r="E9" s="49">
        <f t="shared" ref="E9" si="1">ROUND((E8*E7),2)</f>
        <v>350.62</v>
      </c>
      <c r="F9" s="461"/>
      <c r="G9" s="22"/>
    </row>
    <row r="10" spans="1:7">
      <c r="A10" s="31"/>
      <c r="B10" s="394"/>
      <c r="C10" s="82"/>
      <c r="D10" s="83"/>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23.32</v>
      </c>
      <c r="D13" s="42">
        <v>25.52</v>
      </c>
      <c r="E13" s="43">
        <v>29.04</v>
      </c>
      <c r="F13" s="461"/>
      <c r="G13" s="22"/>
    </row>
    <row r="14" spans="1:7">
      <c r="A14" s="31" t="s">
        <v>24</v>
      </c>
      <c r="B14" s="396"/>
      <c r="C14" s="41">
        <v>9.6999999999999993</v>
      </c>
      <c r="D14" s="42">
        <v>10.61</v>
      </c>
      <c r="E14" s="43">
        <v>12.07</v>
      </c>
      <c r="F14" s="461"/>
      <c r="G14" s="22"/>
    </row>
    <row r="15" spans="1:7">
      <c r="A15" s="31" t="s">
        <v>25</v>
      </c>
      <c r="B15" s="396"/>
      <c r="C15" s="41">
        <v>34.71</v>
      </c>
      <c r="D15" s="42">
        <v>37.22</v>
      </c>
      <c r="E15" s="43">
        <v>40.75</v>
      </c>
      <c r="F15" s="461"/>
      <c r="G15" s="22"/>
    </row>
    <row r="16" spans="1:7">
      <c r="A16" s="31" t="s">
        <v>85</v>
      </c>
      <c r="B16" s="396"/>
      <c r="C16" s="41">
        <v>13.56</v>
      </c>
      <c r="D16" s="42">
        <v>14.46</v>
      </c>
      <c r="E16" s="43">
        <v>15.82</v>
      </c>
      <c r="F16" s="461"/>
      <c r="G16" s="22"/>
    </row>
    <row r="17" spans="1:7">
      <c r="A17" s="31" t="s">
        <v>26</v>
      </c>
      <c r="B17" s="395"/>
      <c r="C17" s="44">
        <v>0</v>
      </c>
      <c r="D17" s="45">
        <v>0</v>
      </c>
      <c r="E17" s="46">
        <v>0</v>
      </c>
      <c r="F17" s="461"/>
      <c r="G17" s="22"/>
    </row>
    <row r="18" spans="1:7">
      <c r="A18" s="31" t="s">
        <v>89</v>
      </c>
      <c r="B18" s="396"/>
      <c r="C18" s="41">
        <v>73.77</v>
      </c>
      <c r="D18" s="42">
        <v>73.77</v>
      </c>
      <c r="E18" s="43">
        <v>73.77</v>
      </c>
      <c r="F18" s="461"/>
      <c r="G18" s="22"/>
    </row>
    <row r="19" spans="1:7">
      <c r="A19" s="31" t="s">
        <v>27</v>
      </c>
      <c r="B19" s="396"/>
      <c r="C19" s="41">
        <v>6.07</v>
      </c>
      <c r="D19" s="42">
        <v>6.07</v>
      </c>
      <c r="E19" s="43">
        <v>6.07</v>
      </c>
      <c r="F19" s="461"/>
      <c r="G19" s="22"/>
    </row>
    <row r="20" spans="1:7">
      <c r="A20" s="31" t="s">
        <v>28</v>
      </c>
      <c r="B20" s="396"/>
      <c r="C20" s="41">
        <v>11.85</v>
      </c>
      <c r="D20" s="42">
        <v>11.85</v>
      </c>
      <c r="E20" s="43">
        <v>11.85</v>
      </c>
      <c r="F20" s="461"/>
      <c r="G20" s="22"/>
    </row>
    <row r="21" spans="1:7">
      <c r="A21" s="31" t="s">
        <v>29</v>
      </c>
      <c r="B21" s="395"/>
      <c r="C21" s="44">
        <v>12.32</v>
      </c>
      <c r="D21" s="45">
        <v>15.4</v>
      </c>
      <c r="E21" s="46">
        <v>19.25</v>
      </c>
      <c r="F21" s="461"/>
      <c r="G21" s="22"/>
    </row>
    <row r="22" spans="1:7">
      <c r="A22" s="31" t="s">
        <v>30</v>
      </c>
      <c r="B22" s="396"/>
      <c r="C22" s="41">
        <v>8.57</v>
      </c>
      <c r="D22" s="42">
        <v>9.66</v>
      </c>
      <c r="E22" s="43">
        <v>10.94</v>
      </c>
      <c r="F22" s="461"/>
      <c r="G22" s="22"/>
    </row>
    <row r="23" spans="1:7">
      <c r="A23" s="31" t="s">
        <v>31</v>
      </c>
      <c r="B23" s="396"/>
      <c r="C23" s="41">
        <v>20.8</v>
      </c>
      <c r="D23" s="42">
        <v>21.05</v>
      </c>
      <c r="E23" s="43">
        <v>21.05</v>
      </c>
      <c r="F23" s="461"/>
      <c r="G23" s="22"/>
    </row>
    <row r="24" spans="1:7">
      <c r="A24" s="31" t="s">
        <v>32</v>
      </c>
      <c r="B24" s="397"/>
      <c r="C24" s="41">
        <v>4.2699999999999996</v>
      </c>
      <c r="D24" s="42">
        <v>4.08</v>
      </c>
      <c r="E24" s="43">
        <v>4.25</v>
      </c>
      <c r="F24" s="461"/>
      <c r="G24" s="22"/>
    </row>
    <row r="25" spans="1:7">
      <c r="A25" s="31" t="s">
        <v>33</v>
      </c>
      <c r="B25" s="395"/>
      <c r="C25" s="41">
        <v>3.13</v>
      </c>
      <c r="D25" s="42">
        <v>4.1100000000000003</v>
      </c>
      <c r="E25" s="43">
        <v>4.75</v>
      </c>
      <c r="F25" s="461"/>
      <c r="G25" s="22"/>
    </row>
    <row r="26" spans="1:7" ht="13.5" thickBot="1">
      <c r="A26" s="31" t="s">
        <v>34</v>
      </c>
      <c r="B26" s="396"/>
      <c r="C26" s="84">
        <f>SUM(C13:C25)*3.43%*(8/12)</f>
        <v>5.0780006666666671</v>
      </c>
      <c r="D26" s="85">
        <f>SUM(D13:D25)*3.43%*(8/12)</f>
        <v>5.3462266666666673</v>
      </c>
      <c r="E26" s="86">
        <f>SUM(E13:E25)*3.43%*(8/12)</f>
        <v>5.7077486666666672</v>
      </c>
      <c r="F26" s="461"/>
      <c r="G26" s="22"/>
    </row>
    <row r="27" spans="1:7" ht="13.5" thickBot="1">
      <c r="A27" s="33" t="s">
        <v>35</v>
      </c>
      <c r="B27" s="48">
        <f t="shared" ref="B27:C27" si="2">SUM(B13:B26)</f>
        <v>0</v>
      </c>
      <c r="C27" s="80">
        <f t="shared" si="2"/>
        <v>227.14800066666666</v>
      </c>
      <c r="D27" s="81">
        <f t="shared" ref="D27" si="3">SUM(D13:D26)</f>
        <v>239.14622666666668</v>
      </c>
      <c r="E27" s="89">
        <f t="shared" ref="E27" si="4">SUM(E13:E26)</f>
        <v>255.31774866666666</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35.450000000000003</v>
      </c>
      <c r="D33" s="203">
        <v>39.979999999999997</v>
      </c>
      <c r="E33" s="204">
        <v>45.25</v>
      </c>
      <c r="F33" s="461"/>
      <c r="G33" s="22"/>
    </row>
    <row r="34" spans="1:7">
      <c r="A34" s="31" t="s">
        <v>40</v>
      </c>
      <c r="B34" s="398"/>
      <c r="C34" s="194">
        <v>1.05</v>
      </c>
      <c r="D34" s="195">
        <v>1.4000000000000001</v>
      </c>
      <c r="E34" s="40">
        <v>1.9000000000000001</v>
      </c>
      <c r="F34" s="461"/>
      <c r="G34" s="22"/>
    </row>
    <row r="35" spans="1:7">
      <c r="A35" s="31" t="s">
        <v>41</v>
      </c>
      <c r="B35" s="401"/>
      <c r="C35" s="202">
        <v>24.85</v>
      </c>
      <c r="D35" s="203">
        <v>28.02</v>
      </c>
      <c r="E35" s="204">
        <v>31.72</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5">SUM(B30:B37)</f>
        <v>0</v>
      </c>
      <c r="C38" s="48">
        <f>SUM(C30:C37)</f>
        <v>123.89181572643925</v>
      </c>
      <c r="D38" s="35">
        <f t="shared" ref="D38" si="6">SUM(D30:D37)</f>
        <v>141.67908763525233</v>
      </c>
      <c r="E38" s="36">
        <f t="shared" ref="E38" si="7">SUM(E30:E37)</f>
        <v>152.11376179069958</v>
      </c>
      <c r="F38" s="461"/>
      <c r="G38" s="22"/>
    </row>
    <row r="39" spans="1:7" ht="13.5" thickBot="1">
      <c r="A39" s="31" t="s">
        <v>87</v>
      </c>
      <c r="B39" s="395"/>
      <c r="C39" s="62"/>
      <c r="D39" s="39"/>
      <c r="E39" s="40"/>
      <c r="F39" s="461"/>
      <c r="G39" s="22"/>
    </row>
    <row r="40" spans="1:7" ht="13.5" thickBot="1">
      <c r="A40" s="63" t="s">
        <v>15</v>
      </c>
      <c r="B40" s="48">
        <f t="shared" ref="B40:E40" si="8">B27+B38+B39</f>
        <v>0</v>
      </c>
      <c r="C40" s="48">
        <f t="shared" si="8"/>
        <v>351.03981639310592</v>
      </c>
      <c r="D40" s="35">
        <f>D27+D38+D39</f>
        <v>380.82531430191898</v>
      </c>
      <c r="E40" s="36">
        <f t="shared" si="8"/>
        <v>407.43151045736624</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9">B9-B27</f>
        <v>0</v>
      </c>
      <c r="C43" s="173">
        <f>C9-C27</f>
        <v>67.541999333333337</v>
      </c>
      <c r="D43" s="174">
        <f t="shared" si="9"/>
        <v>75.753773333333299</v>
      </c>
      <c r="E43" s="175">
        <f t="shared" si="9"/>
        <v>95.302251333333345</v>
      </c>
      <c r="F43" s="461"/>
      <c r="G43" s="22"/>
    </row>
    <row r="44" spans="1:7" ht="13.5" thickBot="1">
      <c r="A44" s="240" t="s">
        <v>84</v>
      </c>
      <c r="B44" s="233">
        <f t="shared" ref="B44:E44" si="10">B9-B40</f>
        <v>0</v>
      </c>
      <c r="C44" s="233">
        <f t="shared" si="10"/>
        <v>-56.349816393105925</v>
      </c>
      <c r="D44" s="234">
        <f t="shared" si="10"/>
        <v>-65.925314301919002</v>
      </c>
      <c r="E44" s="235">
        <f t="shared" si="10"/>
        <v>-56.811510457366239</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11">ROUND((C27)/C8,2)</f>
        <v>48.33</v>
      </c>
      <c r="D47" s="174">
        <f t="shared" si="11"/>
        <v>50.88</v>
      </c>
      <c r="E47" s="175">
        <f t="shared" si="11"/>
        <v>54.32</v>
      </c>
      <c r="F47" s="461"/>
      <c r="G47" s="22"/>
    </row>
    <row r="48" spans="1:7" ht="13.5" thickBot="1">
      <c r="A48" s="170" t="s">
        <v>46</v>
      </c>
      <c r="B48" s="233">
        <f>IFERROR(ROUND(B40/B8,2),0)</f>
        <v>0</v>
      </c>
      <c r="C48" s="233">
        <f t="shared" ref="C48:E48" si="12">ROUND(C40/C8,2)</f>
        <v>74.69</v>
      </c>
      <c r="D48" s="234">
        <f t="shared" si="12"/>
        <v>81.03</v>
      </c>
      <c r="E48" s="235">
        <f t="shared" si="12"/>
        <v>86.69</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3">ROUND((C27)/C7,2)</f>
        <v>3.62</v>
      </c>
      <c r="D51" s="174">
        <f t="shared" si="13"/>
        <v>3.57</v>
      </c>
      <c r="E51" s="175">
        <f t="shared" si="13"/>
        <v>3.42</v>
      </c>
      <c r="F51" s="461"/>
      <c r="G51" s="22"/>
    </row>
    <row r="52" spans="1:7" ht="13.5" thickBot="1">
      <c r="A52" s="170" t="s">
        <v>46</v>
      </c>
      <c r="B52" s="233">
        <f>IFERROR(ROUND(B40/B7,2),0)</f>
        <v>0</v>
      </c>
      <c r="C52" s="233">
        <f t="shared" ref="C52:E52" si="14">ROUND(C40/C7,2)</f>
        <v>5.6</v>
      </c>
      <c r="D52" s="234">
        <f t="shared" si="14"/>
        <v>5.68</v>
      </c>
      <c r="E52" s="235">
        <f t="shared" si="14"/>
        <v>5.46</v>
      </c>
      <c r="F52" s="461"/>
      <c r="G52" s="22"/>
    </row>
    <row r="53" spans="1:7" ht="16.5" thickBot="1">
      <c r="A53" s="251"/>
      <c r="B53" s="433"/>
      <c r="C53" s="152"/>
      <c r="D53" s="152"/>
      <c r="E53" s="152"/>
      <c r="F53" s="461"/>
    </row>
    <row r="54" spans="1:7">
      <c r="A54" s="295" t="s">
        <v>167</v>
      </c>
      <c r="B54" s="433"/>
      <c r="C54" s="180"/>
      <c r="D54" s="180"/>
      <c r="E54" s="180"/>
      <c r="F54" s="461"/>
    </row>
    <row r="55" spans="1:7">
      <c r="A55" s="296" t="s">
        <v>86</v>
      </c>
      <c r="B55" s="178"/>
      <c r="C55" s="152">
        <v>42.04</v>
      </c>
      <c r="D55" s="152">
        <v>48.15</v>
      </c>
      <c r="E55" s="152">
        <v>56.35</v>
      </c>
      <c r="F55" s="461"/>
    </row>
    <row r="56" spans="1:7">
      <c r="A56" s="296" t="s">
        <v>47</v>
      </c>
      <c r="B56" s="178"/>
      <c r="C56" s="152">
        <f>(C$55*C$8)-C$27</f>
        <v>-29.560000666666667</v>
      </c>
      <c r="D56" s="152">
        <f t="shared" ref="D56:E56" si="15">(D$55*D$8)-D$27</f>
        <v>-12.841226666666671</v>
      </c>
      <c r="E56" s="152">
        <f t="shared" si="15"/>
        <v>9.5272513333333677</v>
      </c>
      <c r="F56" s="461"/>
    </row>
    <row r="57" spans="1:7" ht="13.5" thickBot="1">
      <c r="A57" s="297" t="s">
        <v>48</v>
      </c>
      <c r="B57" s="432"/>
      <c r="C57" s="238">
        <f>(C$55*C$8)-C40</f>
        <v>-153.45181639310593</v>
      </c>
      <c r="D57" s="238">
        <f t="shared" ref="D57:E57" si="16">(D$55*D$8)-D40</f>
        <v>-154.52031430191897</v>
      </c>
      <c r="E57" s="238">
        <f t="shared" si="16"/>
        <v>-142.58651045736622</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PMGbKiweBVrDIR1QfA+Z8RWlGYnbs1Um4ZSo9L2atPlg0A6Jz2FUEwKRhl/W3M7DjLFzDJoCxdosnHe0I7ZXQA==" saltValue="mI+8LRoTB2/ygX5ZGhQQYg==" spinCount="100000" sheet="1" objects="1" scenarios="1" selectLockedCells="1"/>
  <mergeCells count="3">
    <mergeCell ref="F3:F57"/>
    <mergeCell ref="C3:E3"/>
    <mergeCell ref="C2:E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zoomScale="115" zoomScaleNormal="115" workbookViewId="0">
      <pane ySplit="1" topLeftCell="A2"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7.140625" style="8" customWidth="1"/>
    <col min="7" max="16384" width="9.140625" style="8"/>
  </cols>
  <sheetData>
    <row r="1" spans="1:7" ht="15.75">
      <c r="A1" s="273" t="s">
        <v>49</v>
      </c>
      <c r="B1" s="6"/>
      <c r="C1" s="6"/>
      <c r="D1" s="6"/>
      <c r="E1" s="6"/>
      <c r="F1" s="207"/>
    </row>
    <row r="2" spans="1:7" ht="13.5" thickBot="1">
      <c r="A2" s="9"/>
      <c r="B2" s="10"/>
      <c r="C2" s="459" t="s">
        <v>19</v>
      </c>
      <c r="D2" s="459"/>
      <c r="E2" s="459"/>
      <c r="F2" s="11" t="s">
        <v>20</v>
      </c>
    </row>
    <row r="3" spans="1:7" ht="12.75" customHeight="1">
      <c r="A3" s="12"/>
      <c r="B3" s="413"/>
      <c r="C3" s="466" t="s">
        <v>2</v>
      </c>
      <c r="D3" s="467"/>
      <c r="E3" s="468"/>
      <c r="F3" s="463" t="s">
        <v>176</v>
      </c>
    </row>
    <row r="4" spans="1:7">
      <c r="A4" s="15" t="s">
        <v>3</v>
      </c>
      <c r="B4" s="414" t="s">
        <v>21</v>
      </c>
      <c r="C4" s="208"/>
      <c r="D4" s="209" t="s">
        <v>50</v>
      </c>
      <c r="E4" s="210"/>
      <c r="F4" s="464"/>
    </row>
    <row r="5" spans="1:7" ht="17.25" customHeight="1" thickBot="1">
      <c r="A5" s="19" t="s">
        <v>22</v>
      </c>
      <c r="B5" s="415"/>
      <c r="C5" s="209" t="s">
        <v>4</v>
      </c>
      <c r="D5" s="209" t="s">
        <v>17</v>
      </c>
      <c r="E5" s="211" t="s">
        <v>14</v>
      </c>
      <c r="F5" s="464"/>
    </row>
    <row r="6" spans="1:7" ht="13.5" thickBot="1">
      <c r="A6" s="37" t="s">
        <v>0</v>
      </c>
      <c r="B6" s="416"/>
      <c r="C6" s="213"/>
      <c r="D6" s="214"/>
      <c r="E6" s="215"/>
      <c r="F6" s="464"/>
    </row>
    <row r="7" spans="1:7" ht="17.25" customHeight="1">
      <c r="A7" s="31" t="s">
        <v>159</v>
      </c>
      <c r="B7" s="416"/>
      <c r="C7" s="213">
        <v>48.5</v>
      </c>
      <c r="D7" s="214">
        <v>50.3</v>
      </c>
      <c r="E7" s="215">
        <v>53.8</v>
      </c>
      <c r="F7" s="464"/>
      <c r="G7" s="22"/>
    </row>
    <row r="8" spans="1:7" ht="17.25" customHeight="1" thickBot="1">
      <c r="A8" s="31" t="s">
        <v>161</v>
      </c>
      <c r="B8" s="417"/>
      <c r="C8" s="320">
        <v>10.7</v>
      </c>
      <c r="D8" s="321">
        <v>10.7</v>
      </c>
      <c r="E8" s="322">
        <v>10.7</v>
      </c>
      <c r="F8" s="464"/>
      <c r="G8" s="22"/>
    </row>
    <row r="9" spans="1:7" ht="13.5" thickBot="1">
      <c r="A9" s="33" t="s">
        <v>162</v>
      </c>
      <c r="B9" s="34">
        <f t="shared" ref="B9:C9" si="0">ROUND((B8*B7),2)</f>
        <v>0</v>
      </c>
      <c r="C9" s="71">
        <f t="shared" si="0"/>
        <v>518.95000000000005</v>
      </c>
      <c r="D9" s="72">
        <f>ROUND((D8*D7),2)</f>
        <v>538.21</v>
      </c>
      <c r="E9" s="73">
        <f t="shared" ref="E9" si="1">ROUND((E8*E7),2)</f>
        <v>575.66</v>
      </c>
      <c r="F9" s="464"/>
      <c r="G9" s="22"/>
    </row>
    <row r="10" spans="1:7">
      <c r="A10" s="31"/>
      <c r="B10" s="416"/>
      <c r="C10" s="213"/>
      <c r="D10" s="214"/>
      <c r="E10" s="215"/>
      <c r="F10" s="464"/>
      <c r="G10" s="22"/>
    </row>
    <row r="11" spans="1:7">
      <c r="A11" s="37" t="s">
        <v>174</v>
      </c>
      <c r="B11" s="416"/>
      <c r="C11" s="212"/>
      <c r="D11" s="225"/>
      <c r="E11" s="226"/>
      <c r="F11" s="464"/>
      <c r="G11" s="22"/>
    </row>
    <row r="12" spans="1:7">
      <c r="A12" s="37" t="s">
        <v>173</v>
      </c>
      <c r="B12" s="416"/>
      <c r="C12" s="212"/>
      <c r="D12" s="225"/>
      <c r="E12" s="226"/>
      <c r="F12" s="464"/>
      <c r="G12" s="22"/>
    </row>
    <row r="13" spans="1:7">
      <c r="A13" s="31" t="s">
        <v>23</v>
      </c>
      <c r="B13" s="418"/>
      <c r="C13" s="216">
        <v>66.19</v>
      </c>
      <c r="D13" s="217">
        <v>66.19</v>
      </c>
      <c r="E13" s="218">
        <v>66.19</v>
      </c>
      <c r="F13" s="464"/>
      <c r="G13" s="22"/>
    </row>
    <row r="14" spans="1:7">
      <c r="A14" s="31" t="s">
        <v>24</v>
      </c>
      <c r="B14" s="418"/>
      <c r="C14" s="216">
        <v>9</v>
      </c>
      <c r="D14" s="217">
        <v>9</v>
      </c>
      <c r="E14" s="218">
        <v>9</v>
      </c>
      <c r="F14" s="464"/>
      <c r="G14" s="22"/>
    </row>
    <row r="15" spans="1:7">
      <c r="A15" s="31" t="s">
        <v>25</v>
      </c>
      <c r="B15" s="418"/>
      <c r="C15" s="216">
        <v>51.81</v>
      </c>
      <c r="D15" s="217">
        <v>53.32</v>
      </c>
      <c r="E15" s="218">
        <v>57.35</v>
      </c>
      <c r="F15" s="464"/>
      <c r="G15" s="22"/>
    </row>
    <row r="16" spans="1:7">
      <c r="A16" s="31" t="s">
        <v>85</v>
      </c>
      <c r="B16" s="418"/>
      <c r="C16" s="216">
        <v>24.86</v>
      </c>
      <c r="D16" s="217">
        <v>25.76</v>
      </c>
      <c r="E16" s="218">
        <v>27.57</v>
      </c>
      <c r="F16" s="464"/>
      <c r="G16" s="22"/>
    </row>
    <row r="17" spans="1:7">
      <c r="A17" s="31" t="s">
        <v>26</v>
      </c>
      <c r="B17" s="417"/>
      <c r="C17" s="219">
        <v>7</v>
      </c>
      <c r="D17" s="220">
        <v>7</v>
      </c>
      <c r="E17" s="221">
        <v>7.59</v>
      </c>
      <c r="F17" s="464"/>
      <c r="G17" s="22"/>
    </row>
    <row r="18" spans="1:7">
      <c r="A18" s="31" t="s">
        <v>89</v>
      </c>
      <c r="B18" s="418"/>
      <c r="C18" s="216">
        <v>59.55</v>
      </c>
      <c r="D18" s="217">
        <v>66.400000000000006</v>
      </c>
      <c r="E18" s="218">
        <v>66.400000000000006</v>
      </c>
      <c r="F18" s="464"/>
      <c r="G18" s="22"/>
    </row>
    <row r="19" spans="1:7">
      <c r="A19" s="31" t="s">
        <v>27</v>
      </c>
      <c r="B19" s="418"/>
      <c r="C19" s="216">
        <v>8</v>
      </c>
      <c r="D19" s="217">
        <v>8</v>
      </c>
      <c r="E19" s="218">
        <v>8</v>
      </c>
      <c r="F19" s="464"/>
      <c r="G19" s="22"/>
    </row>
    <row r="20" spans="1:7">
      <c r="A20" s="31" t="s">
        <v>28</v>
      </c>
      <c r="B20" s="418"/>
      <c r="C20" s="216">
        <v>0</v>
      </c>
      <c r="D20" s="217">
        <v>34.99</v>
      </c>
      <c r="E20" s="218">
        <v>34.99</v>
      </c>
      <c r="F20" s="464"/>
      <c r="G20" s="22"/>
    </row>
    <row r="21" spans="1:7">
      <c r="A21" s="31" t="s">
        <v>29</v>
      </c>
      <c r="B21" s="417"/>
      <c r="C21" s="219">
        <v>13.05</v>
      </c>
      <c r="D21" s="220">
        <v>16.309999999999999</v>
      </c>
      <c r="E21" s="221">
        <v>20.39</v>
      </c>
      <c r="F21" s="464"/>
      <c r="G21" s="22"/>
    </row>
    <row r="22" spans="1:7">
      <c r="A22" s="31" t="s">
        <v>30</v>
      </c>
      <c r="B22" s="418"/>
      <c r="C22" s="216">
        <v>8.57</v>
      </c>
      <c r="D22" s="217">
        <v>9.66</v>
      </c>
      <c r="E22" s="218">
        <v>10.94</v>
      </c>
      <c r="F22" s="464"/>
      <c r="G22" s="22"/>
    </row>
    <row r="23" spans="1:7">
      <c r="A23" s="31" t="s">
        <v>31</v>
      </c>
      <c r="B23" s="418"/>
      <c r="C23" s="216">
        <v>20.8</v>
      </c>
      <c r="D23" s="217">
        <v>21.05</v>
      </c>
      <c r="E23" s="218">
        <v>21.05</v>
      </c>
      <c r="F23" s="464"/>
      <c r="G23" s="22"/>
    </row>
    <row r="24" spans="1:7">
      <c r="A24" s="31" t="s">
        <v>32</v>
      </c>
      <c r="B24" s="411"/>
      <c r="C24" s="173">
        <v>10.52</v>
      </c>
      <c r="D24" s="174">
        <v>9.0399999999999991</v>
      </c>
      <c r="E24" s="175">
        <v>9.7200000000000006</v>
      </c>
      <c r="F24" s="464"/>
      <c r="G24" s="22"/>
    </row>
    <row r="25" spans="1:7">
      <c r="A25" s="31" t="s">
        <v>33</v>
      </c>
      <c r="B25" s="417"/>
      <c r="C25" s="216">
        <v>3.13</v>
      </c>
      <c r="D25" s="217">
        <v>4.1100000000000003</v>
      </c>
      <c r="E25" s="218">
        <v>4.75</v>
      </c>
      <c r="F25" s="464"/>
      <c r="G25" s="22"/>
    </row>
    <row r="26" spans="1:7" ht="13.5" thickBot="1">
      <c r="A26" s="31" t="s">
        <v>34</v>
      </c>
      <c r="B26" s="418"/>
      <c r="C26" s="222">
        <f>SUM(C13:C25)*3.43%*(8/12)</f>
        <v>6.4593760000000007</v>
      </c>
      <c r="D26" s="223">
        <f>SUM(D13:D25)*3.43%*(8/12)</f>
        <v>7.5649793333333344</v>
      </c>
      <c r="E26" s="224">
        <f>SUM(E13:E25)*3.43%*(8/12)</f>
        <v>7.8647613333333339</v>
      </c>
      <c r="F26" s="464"/>
      <c r="G26" s="22"/>
    </row>
    <row r="27" spans="1:7" ht="13.5" thickBot="1">
      <c r="A27" s="33" t="s">
        <v>35</v>
      </c>
      <c r="B27" s="48">
        <f t="shared" ref="B27" si="2">SUM(B13:B26)</f>
        <v>0</v>
      </c>
      <c r="C27" s="80">
        <f t="shared" ref="C27:E27" si="3">SUM(C13:C26)</f>
        <v>288.93937600000004</v>
      </c>
      <c r="D27" s="81">
        <f t="shared" si="3"/>
        <v>338.39497933333337</v>
      </c>
      <c r="E27" s="89">
        <f t="shared" si="3"/>
        <v>351.80476133333332</v>
      </c>
      <c r="F27" s="464"/>
      <c r="G27" s="22"/>
    </row>
    <row r="28" spans="1:7">
      <c r="A28" s="31"/>
      <c r="B28" s="416"/>
      <c r="C28" s="212"/>
      <c r="D28" s="225"/>
      <c r="E28" s="226"/>
      <c r="F28" s="464"/>
      <c r="G28" s="22"/>
    </row>
    <row r="29" spans="1:7">
      <c r="A29" s="37" t="s">
        <v>1</v>
      </c>
      <c r="B29" s="416"/>
      <c r="C29" s="212"/>
      <c r="D29" s="225"/>
      <c r="E29" s="226"/>
      <c r="F29" s="464"/>
      <c r="G29" s="22"/>
    </row>
    <row r="30" spans="1:7">
      <c r="A30" s="31" t="s">
        <v>36</v>
      </c>
      <c r="B30" s="419"/>
      <c r="C30" s="323">
        <v>0.47181572643925018</v>
      </c>
      <c r="D30" s="324">
        <v>0.63</v>
      </c>
      <c r="E30" s="325">
        <v>0.85</v>
      </c>
      <c r="F30" s="464"/>
      <c r="G30" s="22"/>
    </row>
    <row r="31" spans="1:7">
      <c r="A31" s="31" t="s">
        <v>37</v>
      </c>
      <c r="B31" s="420"/>
      <c r="C31" s="326">
        <v>3.91</v>
      </c>
      <c r="D31" s="327">
        <v>5.1100000000000003</v>
      </c>
      <c r="E31" s="328">
        <v>7.75</v>
      </c>
      <c r="F31" s="464"/>
      <c r="G31" s="22"/>
    </row>
    <row r="32" spans="1:7">
      <c r="A32" s="31" t="s">
        <v>38</v>
      </c>
      <c r="B32" s="421"/>
      <c r="C32" s="329">
        <v>2.08</v>
      </c>
      <c r="D32" s="330">
        <v>3.18</v>
      </c>
      <c r="E32" s="331">
        <v>3.73</v>
      </c>
      <c r="F32" s="464"/>
      <c r="G32" s="22"/>
    </row>
    <row r="33" spans="1:7">
      <c r="A33" s="31" t="s">
        <v>39</v>
      </c>
      <c r="B33" s="422"/>
      <c r="C33" s="332">
        <v>35.450000000000003</v>
      </c>
      <c r="D33" s="333">
        <v>39.979999999999997</v>
      </c>
      <c r="E33" s="334">
        <v>45.25</v>
      </c>
      <c r="F33" s="464"/>
      <c r="G33" s="22"/>
    </row>
    <row r="34" spans="1:7">
      <c r="A34" s="31" t="s">
        <v>40</v>
      </c>
      <c r="B34" s="419"/>
      <c r="C34" s="323">
        <v>1.05</v>
      </c>
      <c r="D34" s="324">
        <v>1.4</v>
      </c>
      <c r="E34" s="325">
        <v>1.9</v>
      </c>
      <c r="F34" s="464"/>
      <c r="G34" s="22"/>
    </row>
    <row r="35" spans="1:7">
      <c r="A35" s="31" t="s">
        <v>41</v>
      </c>
      <c r="B35" s="422"/>
      <c r="C35" s="332">
        <v>24.85</v>
      </c>
      <c r="D35" s="333">
        <v>28.02</v>
      </c>
      <c r="E35" s="334">
        <v>31.72</v>
      </c>
      <c r="F35" s="464"/>
      <c r="G35" s="22"/>
    </row>
    <row r="36" spans="1:7">
      <c r="A36" s="31" t="s">
        <v>42</v>
      </c>
      <c r="B36" s="419"/>
      <c r="C36" s="323">
        <v>0.75</v>
      </c>
      <c r="D36" s="324">
        <v>1</v>
      </c>
      <c r="E36" s="325">
        <v>1.36</v>
      </c>
      <c r="F36" s="464"/>
      <c r="G36" s="22"/>
    </row>
    <row r="37" spans="1:7" ht="13.5" thickBot="1">
      <c r="A37" s="31" t="s">
        <v>43</v>
      </c>
      <c r="B37" s="420"/>
      <c r="C37" s="326">
        <v>55.33</v>
      </c>
      <c r="D37" s="327">
        <v>62.36</v>
      </c>
      <c r="E37" s="328">
        <v>59.55</v>
      </c>
      <c r="F37" s="464"/>
      <c r="G37" s="22"/>
    </row>
    <row r="38" spans="1:7" ht="13.5" thickBot="1">
      <c r="A38" s="33" t="s">
        <v>44</v>
      </c>
      <c r="B38" s="48">
        <f t="shared" ref="B38" si="4">SUM(B30:B37)</f>
        <v>0</v>
      </c>
      <c r="C38" s="48">
        <f t="shared" ref="C38:E38" si="5">SUM(C30:C37)</f>
        <v>123.89181572643925</v>
      </c>
      <c r="D38" s="35">
        <f t="shared" si="5"/>
        <v>141.68</v>
      </c>
      <c r="E38" s="36">
        <f t="shared" si="5"/>
        <v>152.10999999999999</v>
      </c>
      <c r="F38" s="464"/>
      <c r="G38" s="22"/>
    </row>
    <row r="39" spans="1:7" ht="13.5" thickBot="1">
      <c r="A39" s="31" t="s">
        <v>87</v>
      </c>
      <c r="B39" s="417"/>
      <c r="C39" s="219"/>
      <c r="D39" s="220"/>
      <c r="E39" s="221"/>
      <c r="F39" s="464"/>
      <c r="G39" s="22"/>
    </row>
    <row r="40" spans="1:7" ht="13.5" thickBot="1">
      <c r="A40" s="63" t="s">
        <v>15</v>
      </c>
      <c r="B40" s="48">
        <f t="shared" ref="B40:E40" si="6">B27+B38+B39</f>
        <v>0</v>
      </c>
      <c r="C40" s="48">
        <f t="shared" si="6"/>
        <v>412.83119172643927</v>
      </c>
      <c r="D40" s="35">
        <f t="shared" si="6"/>
        <v>480.07497933333337</v>
      </c>
      <c r="E40" s="36">
        <f t="shared" si="6"/>
        <v>503.91476133333333</v>
      </c>
      <c r="F40" s="464"/>
      <c r="G40" s="22"/>
    </row>
    <row r="41" spans="1:7" ht="13.5" thickBot="1">
      <c r="A41" s="239"/>
      <c r="B41" s="65"/>
      <c r="C41" s="65"/>
      <c r="D41" s="66"/>
      <c r="E41" s="49"/>
      <c r="F41" s="464"/>
      <c r="G41" s="22"/>
    </row>
    <row r="42" spans="1:7">
      <c r="A42" s="67" t="s">
        <v>165</v>
      </c>
      <c r="B42" s="213"/>
      <c r="C42" s="213"/>
      <c r="D42" s="214"/>
      <c r="E42" s="215"/>
      <c r="F42" s="464"/>
      <c r="G42" s="22"/>
    </row>
    <row r="43" spans="1:7">
      <c r="A43" s="239" t="s">
        <v>83</v>
      </c>
      <c r="B43" s="173">
        <f t="shared" ref="B43:E43" si="7">B9-B27</f>
        <v>0</v>
      </c>
      <c r="C43" s="173">
        <f t="shared" si="7"/>
        <v>230.01062400000001</v>
      </c>
      <c r="D43" s="174">
        <f>D9-D27</f>
        <v>199.81502066666667</v>
      </c>
      <c r="E43" s="175">
        <f t="shared" si="7"/>
        <v>223.85523866666665</v>
      </c>
      <c r="F43" s="464"/>
      <c r="G43" s="22"/>
    </row>
    <row r="44" spans="1:7" ht="13.5" thickBot="1">
      <c r="A44" s="240" t="s">
        <v>84</v>
      </c>
      <c r="B44" s="233">
        <f t="shared" ref="B44:E44" si="8">B9-B40</f>
        <v>0</v>
      </c>
      <c r="C44" s="233">
        <f t="shared" si="8"/>
        <v>106.11880827356077</v>
      </c>
      <c r="D44" s="234">
        <f t="shared" si="8"/>
        <v>58.135020666666662</v>
      </c>
      <c r="E44" s="235">
        <f t="shared" si="8"/>
        <v>71.745238666666637</v>
      </c>
      <c r="F44" s="464"/>
      <c r="G44" s="22"/>
    </row>
    <row r="45" spans="1:7" ht="13.5" thickBot="1">
      <c r="A45" s="37"/>
      <c r="B45" s="181"/>
      <c r="C45" s="181"/>
      <c r="D45" s="152"/>
      <c r="E45" s="299"/>
      <c r="F45" s="464"/>
      <c r="G45" s="22"/>
    </row>
    <row r="46" spans="1:7">
      <c r="A46" s="74" t="s">
        <v>166</v>
      </c>
      <c r="B46" s="213"/>
      <c r="C46" s="213"/>
      <c r="D46" s="214"/>
      <c r="E46" s="215"/>
      <c r="F46" s="464"/>
      <c r="G46" s="22"/>
    </row>
    <row r="47" spans="1:7">
      <c r="A47" s="31" t="s">
        <v>45</v>
      </c>
      <c r="B47" s="173">
        <f>IFERROR(ROUND((B27)/B8,2),0)</f>
        <v>0</v>
      </c>
      <c r="C47" s="173">
        <f t="shared" ref="C47:E47" si="9">ROUND((C27)/C8,2)</f>
        <v>27</v>
      </c>
      <c r="D47" s="174">
        <f>ROUND((D27)/D8,2)</f>
        <v>31.63</v>
      </c>
      <c r="E47" s="175">
        <f t="shared" si="9"/>
        <v>32.880000000000003</v>
      </c>
      <c r="F47" s="464"/>
      <c r="G47" s="22"/>
    </row>
    <row r="48" spans="1:7" ht="13.5" thickBot="1">
      <c r="A48" s="170" t="s">
        <v>46</v>
      </c>
      <c r="B48" s="233">
        <f>IFERROR(ROUND(B40/B8,2),0)</f>
        <v>0</v>
      </c>
      <c r="C48" s="233">
        <f t="shared" ref="C48:E48" si="10">ROUND(C40/C8,2)</f>
        <v>38.58</v>
      </c>
      <c r="D48" s="234">
        <f>ROUND(D40/D8,2)</f>
        <v>44.87</v>
      </c>
      <c r="E48" s="235">
        <f t="shared" si="10"/>
        <v>47.09</v>
      </c>
      <c r="F48" s="464"/>
      <c r="G48" s="22"/>
    </row>
    <row r="49" spans="1:7" ht="13.5" thickBot="1">
      <c r="A49" s="37"/>
      <c r="B49" s="184"/>
      <c r="C49" s="184"/>
      <c r="D49" s="269"/>
      <c r="E49" s="300"/>
      <c r="F49" s="464"/>
      <c r="G49" s="22"/>
    </row>
    <row r="50" spans="1:7">
      <c r="A50" s="301" t="s">
        <v>168</v>
      </c>
      <c r="B50" s="434"/>
      <c r="C50" s="214"/>
      <c r="D50" s="214"/>
      <c r="E50" s="215"/>
      <c r="F50" s="464"/>
      <c r="G50" s="22"/>
    </row>
    <row r="51" spans="1:7">
      <c r="A51" s="95" t="s">
        <v>45</v>
      </c>
      <c r="B51" s="176">
        <f>IFERROR(ROUND((B27)/B7,2),0)</f>
        <v>0</v>
      </c>
      <c r="C51" s="174">
        <f t="shared" ref="C51:E51" si="11">ROUND((C27)/C7,2)</f>
        <v>5.96</v>
      </c>
      <c r="D51" s="174">
        <f>ROUND((D27)/D7,2)</f>
        <v>6.73</v>
      </c>
      <c r="E51" s="175">
        <f t="shared" si="11"/>
        <v>6.54</v>
      </c>
      <c r="F51" s="464"/>
      <c r="G51" s="22"/>
    </row>
    <row r="52" spans="1:7" ht="13.5" thickBot="1">
      <c r="A52" s="302" t="s">
        <v>46</v>
      </c>
      <c r="B52" s="177">
        <f>IFERROR(ROUND(B40/B7,2),0)</f>
        <v>0</v>
      </c>
      <c r="C52" s="234">
        <f t="shared" ref="C52:E52" si="12">ROUND(C40/C7,2)</f>
        <v>8.51</v>
      </c>
      <c r="D52" s="234">
        <f>ROUND(D40/D7,2)</f>
        <v>9.5399999999999991</v>
      </c>
      <c r="E52" s="235">
        <f t="shared" si="12"/>
        <v>9.3699999999999992</v>
      </c>
      <c r="F52" s="464"/>
      <c r="G52" s="22"/>
    </row>
    <row r="53" spans="1:7" ht="15.75" thickBot="1">
      <c r="A53" s="298"/>
      <c r="B53" s="178"/>
      <c r="C53" s="152"/>
      <c r="D53" s="152"/>
      <c r="E53" s="152"/>
      <c r="F53" s="464"/>
    </row>
    <row r="54" spans="1:7">
      <c r="A54" s="295" t="s">
        <v>167</v>
      </c>
      <c r="B54" s="433"/>
      <c r="C54" s="180"/>
      <c r="D54" s="180"/>
      <c r="E54" s="180"/>
      <c r="F54" s="464"/>
    </row>
    <row r="55" spans="1:7">
      <c r="A55" s="296" t="s">
        <v>86</v>
      </c>
      <c r="B55" s="178"/>
      <c r="C55" s="152">
        <v>35.299999999999997</v>
      </c>
      <c r="D55" s="152">
        <v>40.799999999999997</v>
      </c>
      <c r="E55" s="152">
        <v>41.9</v>
      </c>
      <c r="F55" s="464"/>
    </row>
    <row r="56" spans="1:7">
      <c r="A56" s="296" t="s">
        <v>217</v>
      </c>
      <c r="B56" s="178"/>
      <c r="C56" s="152">
        <f>(C$55*C$8)-C$27</f>
        <v>88.770623999999884</v>
      </c>
      <c r="D56" s="152">
        <f t="shared" ref="D56:E56" si="13">(D$55*D$8)-D$27</f>
        <v>98.165020666666578</v>
      </c>
      <c r="E56" s="152">
        <f t="shared" si="13"/>
        <v>96.52523866666661</v>
      </c>
      <c r="F56" s="464"/>
    </row>
    <row r="57" spans="1:7" ht="13.5" thickBot="1">
      <c r="A57" s="297" t="s">
        <v>218</v>
      </c>
      <c r="B57" s="432"/>
      <c r="C57" s="238">
        <f>(C$55*C$8)-C40</f>
        <v>-35.121191726439349</v>
      </c>
      <c r="D57" s="238">
        <f t="shared" ref="D57:E57" si="14">(D$55*D$8)-D40</f>
        <v>-43.514979333333429</v>
      </c>
      <c r="E57" s="238">
        <f t="shared" si="14"/>
        <v>-55.584761333333404</v>
      </c>
      <c r="F57" s="465"/>
    </row>
    <row r="58" spans="1:7">
      <c r="A58" s="5" t="s">
        <v>88</v>
      </c>
      <c r="B58" s="207"/>
      <c r="C58" s="207"/>
      <c r="D58" s="207"/>
      <c r="E58" s="207"/>
      <c r="F58" s="30"/>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mWSt7OAI91m4MAJvR0VYSihHyILfjVA9ci8En+YK7BXfd4C/lmJ8ckKi6avPxGgKPFZEVY0GOuDRB9W2ERlYcA==" saltValue="G9w4+8uQl43zf5rJk/CtnA==" spinCount="100000" sheet="1" objects="1" scenarios="1" selectLockedCells="1"/>
  <mergeCells count="3">
    <mergeCell ref="F3:F57"/>
    <mergeCell ref="C3:E3"/>
    <mergeCell ref="C2:E2"/>
  </mergeCells>
  <pageMargins left="0.7" right="0.7" top="0.75" bottom="0.75" header="0.3" footer="0.3"/>
  <pageSetup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workbookViewId="0">
      <pane ySplit="1" topLeftCell="A3" activePane="bottomLeft" state="frozen"/>
      <selection pane="bottomLeft" activeCell="B39" sqref="B39"/>
    </sheetView>
  </sheetViews>
  <sheetFormatPr defaultColWidth="9.140625" defaultRowHeight="12.75"/>
  <cols>
    <col min="1" max="1" width="55.7109375" style="8" customWidth="1"/>
    <col min="2" max="2" width="13.85546875" style="8" bestFit="1" customWidth="1"/>
    <col min="3" max="3" width="11.42578125" style="8" customWidth="1"/>
    <col min="4" max="5" width="13.85546875" style="8" bestFit="1" customWidth="1"/>
    <col min="6" max="6" width="57.85546875" style="8" customWidth="1"/>
    <col min="7" max="16384" width="9.140625" style="8"/>
  </cols>
  <sheetData>
    <row r="1" spans="1:7" ht="15.75">
      <c r="A1" s="273" t="s">
        <v>65</v>
      </c>
      <c r="B1" s="6"/>
      <c r="C1" s="6"/>
      <c r="D1" s="6"/>
      <c r="E1" s="6"/>
      <c r="F1" s="7"/>
    </row>
    <row r="2" spans="1:7" ht="13.5" thickBot="1">
      <c r="A2" s="9"/>
      <c r="B2" s="10"/>
      <c r="C2" s="459" t="s">
        <v>19</v>
      </c>
      <c r="D2" s="459"/>
      <c r="E2" s="459"/>
      <c r="F2" s="10" t="s">
        <v>20</v>
      </c>
    </row>
    <row r="3" spans="1:7" ht="12.75" customHeight="1">
      <c r="A3" s="12"/>
      <c r="B3" s="363"/>
      <c r="C3" s="456" t="s">
        <v>66</v>
      </c>
      <c r="D3" s="457"/>
      <c r="E3" s="458"/>
      <c r="F3" s="460" t="s">
        <v>221</v>
      </c>
    </row>
    <row r="4" spans="1:7">
      <c r="A4" s="15" t="s">
        <v>3</v>
      </c>
      <c r="B4" s="364" t="s">
        <v>21</v>
      </c>
      <c r="C4" s="162"/>
      <c r="D4" s="186" t="s">
        <v>50</v>
      </c>
      <c r="E4" s="187"/>
      <c r="F4" s="461"/>
    </row>
    <row r="5" spans="1:7" ht="17.25" customHeight="1" thickBot="1">
      <c r="A5" s="19" t="s">
        <v>22</v>
      </c>
      <c r="B5" s="365"/>
      <c r="C5" s="186" t="s">
        <v>4</v>
      </c>
      <c r="D5" s="186" t="s">
        <v>17</v>
      </c>
      <c r="E5" s="205" t="s">
        <v>14</v>
      </c>
      <c r="F5" s="461"/>
    </row>
    <row r="6" spans="1:7">
      <c r="A6" s="37" t="s">
        <v>0</v>
      </c>
      <c r="B6" s="394"/>
      <c r="C6" s="57"/>
      <c r="D6" s="58"/>
      <c r="E6" s="59"/>
      <c r="F6" s="461"/>
    </row>
    <row r="7" spans="1:7" ht="17.25" customHeight="1">
      <c r="A7" s="31" t="s">
        <v>159</v>
      </c>
      <c r="B7" s="394"/>
      <c r="C7" s="188">
        <v>100</v>
      </c>
      <c r="D7" s="189">
        <v>72.400000000000006</v>
      </c>
      <c r="E7" s="32">
        <v>108.2</v>
      </c>
      <c r="F7" s="461"/>
      <c r="G7" s="22"/>
    </row>
    <row r="8" spans="1:7" ht="17.25" customHeight="1" thickBot="1">
      <c r="A8" s="31" t="s">
        <v>161</v>
      </c>
      <c r="B8" s="395"/>
      <c r="C8" s="44">
        <v>4.7</v>
      </c>
      <c r="D8" s="45">
        <v>4.7</v>
      </c>
      <c r="E8" s="319">
        <v>4.7</v>
      </c>
      <c r="F8" s="461"/>
      <c r="G8" s="22"/>
    </row>
    <row r="9" spans="1:7" ht="13.5" thickBot="1">
      <c r="A9" s="33" t="s">
        <v>162</v>
      </c>
      <c r="B9" s="34">
        <f t="shared" ref="B9:D9" si="0">ROUND((B8*B7),2)</f>
        <v>0</v>
      </c>
      <c r="C9" s="87">
        <f t="shared" si="0"/>
        <v>470</v>
      </c>
      <c r="D9" s="93">
        <f t="shared" si="0"/>
        <v>340.28</v>
      </c>
      <c r="E9" s="88">
        <f t="shared" ref="E9" si="1">ROUND((E8*E7),2)</f>
        <v>508.54</v>
      </c>
      <c r="F9" s="461"/>
      <c r="G9" s="22"/>
    </row>
    <row r="10" spans="1:7">
      <c r="A10" s="31"/>
      <c r="B10" s="394"/>
      <c r="C10" s="82"/>
      <c r="D10" s="92"/>
      <c r="E10" s="70"/>
      <c r="F10" s="461"/>
      <c r="G10" s="22"/>
    </row>
    <row r="11" spans="1:7">
      <c r="A11" s="37" t="s">
        <v>174</v>
      </c>
      <c r="B11" s="394"/>
      <c r="C11" s="60"/>
      <c r="D11" s="39"/>
      <c r="E11" s="40"/>
      <c r="F11" s="461"/>
      <c r="G11" s="22"/>
    </row>
    <row r="12" spans="1:7">
      <c r="A12" s="37" t="s">
        <v>173</v>
      </c>
      <c r="B12" s="394"/>
      <c r="C12" s="60"/>
      <c r="D12" s="39"/>
      <c r="E12" s="193"/>
      <c r="F12" s="461"/>
      <c r="G12" s="22"/>
    </row>
    <row r="13" spans="1:7">
      <c r="A13" s="31" t="s">
        <v>23</v>
      </c>
      <c r="B13" s="396"/>
      <c r="C13" s="41">
        <v>93.6</v>
      </c>
      <c r="D13" s="42">
        <v>93.6</v>
      </c>
      <c r="E13" s="43">
        <v>93.6</v>
      </c>
      <c r="F13" s="461"/>
      <c r="G13" s="22"/>
    </row>
    <row r="14" spans="1:7">
      <c r="A14" s="31" t="s">
        <v>24</v>
      </c>
      <c r="B14" s="396"/>
      <c r="C14" s="41">
        <v>0</v>
      </c>
      <c r="D14" s="42">
        <v>0</v>
      </c>
      <c r="E14" s="43">
        <v>0</v>
      </c>
      <c r="F14" s="461"/>
      <c r="G14" s="22"/>
    </row>
    <row r="15" spans="1:7">
      <c r="A15" s="31" t="s">
        <v>25</v>
      </c>
      <c r="B15" s="396"/>
      <c r="C15" s="41">
        <v>53.83</v>
      </c>
      <c r="D15" s="42">
        <v>38.729999999999997</v>
      </c>
      <c r="E15" s="43">
        <v>58.35</v>
      </c>
      <c r="F15" s="461"/>
      <c r="G15" s="22"/>
    </row>
    <row r="16" spans="1:7">
      <c r="A16" s="31" t="s">
        <v>85</v>
      </c>
      <c r="B16" s="396"/>
      <c r="C16" s="41">
        <v>21.7</v>
      </c>
      <c r="D16" s="42">
        <v>15.82</v>
      </c>
      <c r="E16" s="43">
        <v>23.5</v>
      </c>
      <c r="F16" s="461"/>
      <c r="G16" s="22"/>
    </row>
    <row r="17" spans="1:7">
      <c r="A17" s="31" t="s">
        <v>26</v>
      </c>
      <c r="B17" s="395"/>
      <c r="C17" s="44">
        <v>0</v>
      </c>
      <c r="D17" s="45">
        <v>0</v>
      </c>
      <c r="E17" s="46">
        <v>0</v>
      </c>
      <c r="F17" s="461"/>
      <c r="G17" s="22"/>
    </row>
    <row r="18" spans="1:7">
      <c r="A18" s="31" t="s">
        <v>89</v>
      </c>
      <c r="B18" s="396"/>
      <c r="C18" s="41">
        <v>30.48</v>
      </c>
      <c r="D18" s="42">
        <v>30.48</v>
      </c>
      <c r="E18" s="43">
        <v>30.48</v>
      </c>
      <c r="F18" s="461"/>
      <c r="G18" s="22"/>
    </row>
    <row r="19" spans="1:7">
      <c r="A19" s="31" t="s">
        <v>27</v>
      </c>
      <c r="B19" s="396"/>
      <c r="C19" s="44">
        <v>6.07</v>
      </c>
      <c r="D19" s="45">
        <v>6.07</v>
      </c>
      <c r="E19" s="46">
        <v>6.07</v>
      </c>
      <c r="F19" s="461"/>
      <c r="G19" s="22"/>
    </row>
    <row r="20" spans="1:7">
      <c r="A20" s="31" t="s">
        <v>28</v>
      </c>
      <c r="B20" s="396"/>
      <c r="C20" s="41">
        <v>0</v>
      </c>
      <c r="D20" s="42">
        <v>0</v>
      </c>
      <c r="E20" s="43">
        <v>0</v>
      </c>
      <c r="F20" s="461"/>
      <c r="G20" s="22"/>
    </row>
    <row r="21" spans="1:7">
      <c r="A21" s="31" t="s">
        <v>29</v>
      </c>
      <c r="B21" s="395"/>
      <c r="C21" s="44">
        <v>13.77</v>
      </c>
      <c r="D21" s="45">
        <v>17.21</v>
      </c>
      <c r="E21" s="46">
        <v>21.52</v>
      </c>
      <c r="F21" s="461"/>
      <c r="G21" s="22"/>
    </row>
    <row r="22" spans="1:7">
      <c r="A22" s="31" t="s">
        <v>30</v>
      </c>
      <c r="B22" s="396"/>
      <c r="C22" s="41">
        <v>10.037960307123614</v>
      </c>
      <c r="D22" s="42">
        <v>11.128322432832361</v>
      </c>
      <c r="E22" s="43">
        <v>12.397758820803162</v>
      </c>
      <c r="F22" s="461"/>
      <c r="G22" s="22"/>
    </row>
    <row r="23" spans="1:7">
      <c r="A23" s="31" t="s">
        <v>31</v>
      </c>
      <c r="B23" s="396"/>
      <c r="C23" s="41">
        <v>49.04</v>
      </c>
      <c r="D23" s="42">
        <v>45.48</v>
      </c>
      <c r="E23" s="43">
        <v>58.26</v>
      </c>
      <c r="F23" s="461"/>
      <c r="G23" s="22"/>
    </row>
    <row r="24" spans="1:7">
      <c r="A24" s="31" t="s">
        <v>32</v>
      </c>
      <c r="B24" s="397"/>
      <c r="C24" s="41">
        <v>9.7799999999999994</v>
      </c>
      <c r="D24" s="42">
        <v>9.7799999999999994</v>
      </c>
      <c r="E24" s="43">
        <v>8.02</v>
      </c>
      <c r="F24" s="461"/>
      <c r="G24" s="22"/>
    </row>
    <row r="25" spans="1:7">
      <c r="A25" s="31" t="s">
        <v>33</v>
      </c>
      <c r="B25" s="395"/>
      <c r="C25" s="41">
        <v>3.13</v>
      </c>
      <c r="D25" s="42">
        <v>4.1100000000000003</v>
      </c>
      <c r="E25" s="43">
        <v>4.75</v>
      </c>
      <c r="F25" s="461"/>
      <c r="G25" s="22"/>
    </row>
    <row r="26" spans="1:7" ht="13.5" thickBot="1">
      <c r="A26" s="31" t="s">
        <v>34</v>
      </c>
      <c r="B26" s="396"/>
      <c r="C26" s="84">
        <f>SUM(C13:C25)*3.43%*(8/12)</f>
        <v>6.6642146923562269</v>
      </c>
      <c r="D26" s="85">
        <f>SUM(D13:D25)*3.43%*(8/12)</f>
        <v>6.2290703062974337</v>
      </c>
      <c r="E26" s="86">
        <f>SUM(E13:E25)*3.43%*(8/12)</f>
        <v>7.2475387517023657</v>
      </c>
      <c r="F26" s="461"/>
      <c r="G26" s="22"/>
    </row>
    <row r="27" spans="1:7" ht="13.5" thickBot="1">
      <c r="A27" s="33" t="s">
        <v>35</v>
      </c>
      <c r="B27" s="48">
        <f t="shared" ref="B27:C27" si="2">SUM(B13:B26)</f>
        <v>0</v>
      </c>
      <c r="C27" s="80">
        <f t="shared" si="2"/>
        <v>298.10217499947981</v>
      </c>
      <c r="D27" s="81">
        <f>SUM(D13:D26)</f>
        <v>278.63739273912978</v>
      </c>
      <c r="E27" s="89">
        <f t="shared" ref="E27" si="3">SUM(E13:E26)</f>
        <v>324.19529757250552</v>
      </c>
      <c r="F27" s="461"/>
      <c r="G27" s="22"/>
    </row>
    <row r="28" spans="1:7">
      <c r="A28" s="31"/>
      <c r="B28" s="394"/>
      <c r="C28" s="51"/>
      <c r="D28" s="39"/>
      <c r="E28" s="40"/>
      <c r="F28" s="461"/>
      <c r="G28" s="22"/>
    </row>
    <row r="29" spans="1:7">
      <c r="A29" s="37" t="s">
        <v>1</v>
      </c>
      <c r="B29" s="394"/>
      <c r="C29" s="51"/>
      <c r="D29" s="39"/>
      <c r="E29" s="40"/>
      <c r="F29" s="461"/>
      <c r="G29" s="22"/>
    </row>
    <row r="30" spans="1:7">
      <c r="A30" s="31" t="s">
        <v>36</v>
      </c>
      <c r="B30" s="398"/>
      <c r="C30" s="194">
        <v>0.47181572643925018</v>
      </c>
      <c r="D30" s="195">
        <v>0.62908763525233358</v>
      </c>
      <c r="E30" s="40">
        <v>0.85376179069959557</v>
      </c>
      <c r="F30" s="461"/>
      <c r="G30" s="22"/>
    </row>
    <row r="31" spans="1:7">
      <c r="A31" s="31" t="s">
        <v>37</v>
      </c>
      <c r="B31" s="399"/>
      <c r="C31" s="196">
        <v>3.91</v>
      </c>
      <c r="D31" s="197">
        <v>5.1100000000000003</v>
      </c>
      <c r="E31" s="198">
        <v>7.75</v>
      </c>
      <c r="F31" s="461"/>
      <c r="G31" s="22"/>
    </row>
    <row r="32" spans="1:7">
      <c r="A32" s="31" t="s">
        <v>38</v>
      </c>
      <c r="B32" s="400"/>
      <c r="C32" s="199">
        <v>2.08</v>
      </c>
      <c r="D32" s="200">
        <v>3.18</v>
      </c>
      <c r="E32" s="201">
        <v>3.73</v>
      </c>
      <c r="F32" s="461"/>
      <c r="G32" s="22"/>
    </row>
    <row r="33" spans="1:7">
      <c r="A33" s="31" t="s">
        <v>39</v>
      </c>
      <c r="B33" s="401"/>
      <c r="C33" s="202">
        <v>41.526794505051868</v>
      </c>
      <c r="D33" s="203">
        <v>46.037595757998204</v>
      </c>
      <c r="E33" s="204">
        <v>51.289222822421657</v>
      </c>
      <c r="F33" s="461"/>
      <c r="G33" s="22"/>
    </row>
    <row r="34" spans="1:7">
      <c r="A34" s="31" t="s">
        <v>40</v>
      </c>
      <c r="B34" s="398"/>
      <c r="C34" s="194">
        <v>1.05</v>
      </c>
      <c r="D34" s="195">
        <v>1.4000000000000001</v>
      </c>
      <c r="E34" s="40">
        <v>1.9000000000000001</v>
      </c>
      <c r="F34" s="461"/>
      <c r="G34" s="22"/>
    </row>
    <row r="35" spans="1:7">
      <c r="A35" s="31" t="s">
        <v>41</v>
      </c>
      <c r="B35" s="401"/>
      <c r="C35" s="202">
        <v>29.11</v>
      </c>
      <c r="D35" s="203">
        <v>32.270000000000003</v>
      </c>
      <c r="E35" s="204">
        <v>35.97</v>
      </c>
      <c r="F35" s="461"/>
      <c r="G35" s="22"/>
    </row>
    <row r="36" spans="1:7">
      <c r="A36" s="31" t="s">
        <v>42</v>
      </c>
      <c r="B36" s="398"/>
      <c r="C36" s="194">
        <v>0.75</v>
      </c>
      <c r="D36" s="195">
        <v>1</v>
      </c>
      <c r="E36" s="40">
        <v>1.36</v>
      </c>
      <c r="F36" s="461"/>
      <c r="G36" s="22"/>
    </row>
    <row r="37" spans="1:7" ht="13.5" thickBot="1">
      <c r="A37" s="31" t="s">
        <v>43</v>
      </c>
      <c r="B37" s="399"/>
      <c r="C37" s="196">
        <v>55.33</v>
      </c>
      <c r="D37" s="197">
        <v>62.36</v>
      </c>
      <c r="E37" s="198">
        <v>59.55</v>
      </c>
      <c r="F37" s="461"/>
      <c r="G37" s="22"/>
    </row>
    <row r="38" spans="1:7" ht="13.5" thickBot="1">
      <c r="A38" s="33" t="s">
        <v>44</v>
      </c>
      <c r="B38" s="48">
        <f t="shared" ref="B38" si="4">SUM(B30:B37)</f>
        <v>0</v>
      </c>
      <c r="C38" s="48">
        <f t="shared" ref="C38" si="5">SUM(C30:C37)</f>
        <v>134.22861023149113</v>
      </c>
      <c r="D38" s="35">
        <f t="shared" ref="D38" si="6">SUM(D30:D37)</f>
        <v>151.98668339325053</v>
      </c>
      <c r="E38" s="36">
        <f t="shared" ref="E38" si="7">SUM(E30:E37)</f>
        <v>162.40298461312125</v>
      </c>
      <c r="F38" s="461"/>
      <c r="G38" s="22"/>
    </row>
    <row r="39" spans="1:7" ht="13.5" thickBot="1">
      <c r="A39" s="31" t="s">
        <v>87</v>
      </c>
      <c r="B39" s="395"/>
      <c r="C39" s="62"/>
      <c r="D39" s="39"/>
      <c r="E39" s="40"/>
      <c r="F39" s="461"/>
      <c r="G39" s="22"/>
    </row>
    <row r="40" spans="1:7" ht="13.5" thickBot="1">
      <c r="A40" s="63" t="s">
        <v>15</v>
      </c>
      <c r="B40" s="48">
        <f t="shared" ref="B40:D40" si="8">B27+B38+B39</f>
        <v>0</v>
      </c>
      <c r="C40" s="48">
        <f t="shared" si="8"/>
        <v>432.33078523097095</v>
      </c>
      <c r="D40" s="35">
        <f t="shared" si="8"/>
        <v>430.62407613238031</v>
      </c>
      <c r="E40" s="36">
        <f>E27+E38+E39</f>
        <v>486.59828218562677</v>
      </c>
      <c r="F40" s="461"/>
      <c r="G40" s="22"/>
    </row>
    <row r="41" spans="1:7" ht="13.5" thickBot="1">
      <c r="A41" s="64"/>
      <c r="B41" s="65"/>
      <c r="C41" s="65"/>
      <c r="D41" s="66"/>
      <c r="E41" s="49"/>
      <c r="F41" s="461"/>
      <c r="G41" s="22"/>
    </row>
    <row r="42" spans="1:7">
      <c r="A42" s="67" t="s">
        <v>165</v>
      </c>
      <c r="B42" s="57"/>
      <c r="C42" s="68"/>
      <c r="D42" s="69"/>
      <c r="E42" s="70"/>
      <c r="F42" s="461"/>
      <c r="G42" s="22"/>
    </row>
    <row r="43" spans="1:7">
      <c r="A43" s="239" t="s">
        <v>83</v>
      </c>
      <c r="B43" s="173">
        <f t="shared" ref="B43:E43" si="9">B9-B27</f>
        <v>0</v>
      </c>
      <c r="C43" s="173">
        <f t="shared" si="9"/>
        <v>171.89782500052019</v>
      </c>
      <c r="D43" s="174">
        <f t="shared" si="9"/>
        <v>61.642607260870193</v>
      </c>
      <c r="E43" s="175">
        <f t="shared" si="9"/>
        <v>184.3447024274945</v>
      </c>
      <c r="F43" s="461"/>
      <c r="G43" s="22"/>
    </row>
    <row r="44" spans="1:7" ht="13.5" thickBot="1">
      <c r="A44" s="240" t="s">
        <v>84</v>
      </c>
      <c r="B44" s="233">
        <f t="shared" ref="B44:E44" si="10">B9-B40</f>
        <v>0</v>
      </c>
      <c r="C44" s="233">
        <f t="shared" si="10"/>
        <v>37.669214769029054</v>
      </c>
      <c r="D44" s="234">
        <f t="shared" si="10"/>
        <v>-90.344076132380337</v>
      </c>
      <c r="E44" s="235">
        <f t="shared" si="10"/>
        <v>21.941717814373249</v>
      </c>
      <c r="F44" s="461"/>
      <c r="G44" s="22"/>
    </row>
    <row r="45" spans="1:7" ht="13.5" thickBot="1">
      <c r="A45" s="37"/>
      <c r="B45" s="181"/>
      <c r="C45" s="236"/>
      <c r="D45" s="39"/>
      <c r="E45" s="40"/>
      <c r="F45" s="461"/>
      <c r="G45" s="22"/>
    </row>
    <row r="46" spans="1:7">
      <c r="A46" s="74" t="s">
        <v>166</v>
      </c>
      <c r="B46" s="57"/>
      <c r="C46" s="237"/>
      <c r="D46" s="75"/>
      <c r="E46" s="70"/>
      <c r="F46" s="461"/>
      <c r="G46" s="22"/>
    </row>
    <row r="47" spans="1:7">
      <c r="A47" s="31" t="s">
        <v>45</v>
      </c>
      <c r="B47" s="173">
        <f>IFERROR(ROUND((B27)/B8,2),0)</f>
        <v>0</v>
      </c>
      <c r="C47" s="173">
        <f t="shared" ref="C47:E47" si="11">ROUND((C27)/C8,2)</f>
        <v>63.43</v>
      </c>
      <c r="D47" s="174">
        <f t="shared" si="11"/>
        <v>59.28</v>
      </c>
      <c r="E47" s="175">
        <f t="shared" si="11"/>
        <v>68.98</v>
      </c>
      <c r="F47" s="461"/>
      <c r="G47" s="22"/>
    </row>
    <row r="48" spans="1:7" ht="13.5" thickBot="1">
      <c r="A48" s="170" t="s">
        <v>46</v>
      </c>
      <c r="B48" s="233">
        <f>IFERROR(ROUND(B40/B8,2),0)</f>
        <v>0</v>
      </c>
      <c r="C48" s="233">
        <f t="shared" ref="C48:E48" si="12">ROUND(C40/C8,2)</f>
        <v>91.99</v>
      </c>
      <c r="D48" s="234">
        <f t="shared" si="12"/>
        <v>91.62</v>
      </c>
      <c r="E48" s="235">
        <f t="shared" si="12"/>
        <v>103.53</v>
      </c>
      <c r="F48" s="461"/>
      <c r="G48" s="22"/>
    </row>
    <row r="49" spans="1:7" ht="13.5" thickBot="1">
      <c r="A49" s="37"/>
      <c r="B49" s="184"/>
      <c r="C49" s="236"/>
      <c r="D49" s="39"/>
      <c r="E49" s="40"/>
      <c r="F49" s="461"/>
      <c r="G49" s="22"/>
    </row>
    <row r="50" spans="1:7">
      <c r="A50" s="74" t="s">
        <v>168</v>
      </c>
      <c r="B50" s="57"/>
      <c r="C50" s="237"/>
      <c r="D50" s="75"/>
      <c r="E50" s="70"/>
      <c r="F50" s="461"/>
      <c r="G50" s="22"/>
    </row>
    <row r="51" spans="1:7">
      <c r="A51" s="31" t="s">
        <v>45</v>
      </c>
      <c r="B51" s="173">
        <f>IFERROR(ROUND((B27)/B7,2),0)</f>
        <v>0</v>
      </c>
      <c r="C51" s="173">
        <f t="shared" ref="C51:E51" si="13">ROUND((C27)/C7,2)</f>
        <v>2.98</v>
      </c>
      <c r="D51" s="174">
        <f t="shared" si="13"/>
        <v>3.85</v>
      </c>
      <c r="E51" s="175">
        <f t="shared" si="13"/>
        <v>3</v>
      </c>
      <c r="F51" s="461"/>
      <c r="G51" s="22"/>
    </row>
    <row r="52" spans="1:7" ht="13.5" thickBot="1">
      <c r="A52" s="170" t="s">
        <v>46</v>
      </c>
      <c r="B52" s="233">
        <f>IFERROR(ROUND(B40/B7,2),0)</f>
        <v>0</v>
      </c>
      <c r="C52" s="233">
        <f t="shared" ref="C52:E52" si="14">ROUND(C40/C7,2)</f>
        <v>4.32</v>
      </c>
      <c r="D52" s="234">
        <f t="shared" si="14"/>
        <v>5.95</v>
      </c>
      <c r="E52" s="235">
        <f t="shared" si="14"/>
        <v>4.5</v>
      </c>
      <c r="F52" s="461"/>
      <c r="G52" s="22"/>
    </row>
    <row r="53" spans="1:7" ht="16.5" thickBot="1">
      <c r="A53" s="251"/>
      <c r="B53" s="433"/>
      <c r="C53" s="152"/>
      <c r="D53" s="152"/>
      <c r="E53" s="152"/>
      <c r="F53" s="461"/>
    </row>
    <row r="54" spans="1:7">
      <c r="A54" s="295" t="s">
        <v>167</v>
      </c>
      <c r="B54" s="433"/>
      <c r="C54" s="180"/>
      <c r="D54" s="180"/>
      <c r="E54" s="180"/>
      <c r="F54" s="461"/>
    </row>
    <row r="55" spans="1:7">
      <c r="A55" s="296" t="s">
        <v>86</v>
      </c>
      <c r="B55" s="178"/>
      <c r="C55" s="152">
        <v>67.7</v>
      </c>
      <c r="D55" s="152">
        <v>55.5</v>
      </c>
      <c r="E55" s="152">
        <v>89.7</v>
      </c>
      <c r="F55" s="461"/>
    </row>
    <row r="56" spans="1:7">
      <c r="A56" s="296" t="s">
        <v>47</v>
      </c>
      <c r="B56" s="178"/>
      <c r="C56" s="152">
        <f>(C$55*C$8)-C$27</f>
        <v>20.087825000520183</v>
      </c>
      <c r="D56" s="152">
        <f t="shared" ref="D56:E56" si="15">(D$55*D$8)-D$27</f>
        <v>-17.787392739129757</v>
      </c>
      <c r="E56" s="152">
        <f t="shared" si="15"/>
        <v>97.394702427494508</v>
      </c>
      <c r="F56" s="461"/>
    </row>
    <row r="57" spans="1:7" ht="13.5" thickBot="1">
      <c r="A57" s="297" t="s">
        <v>48</v>
      </c>
      <c r="B57" s="432"/>
      <c r="C57" s="238">
        <f>(C$55*C$8)-C40</f>
        <v>-114.14078523097095</v>
      </c>
      <c r="D57" s="238">
        <f t="shared" ref="D57:E57" si="16">(D$55*D$8)-D40</f>
        <v>-169.77407613238029</v>
      </c>
      <c r="E57" s="238">
        <f t="shared" si="16"/>
        <v>-65.00828218562674</v>
      </c>
      <c r="F57" s="462"/>
    </row>
    <row r="58" spans="1:7">
      <c r="A58" s="5" t="s">
        <v>88</v>
      </c>
      <c r="B58" s="7"/>
      <c r="C58" s="7"/>
      <c r="D58" s="7"/>
      <c r="E58" s="7"/>
    </row>
    <row r="59" spans="1:7">
      <c r="A59" s="26"/>
      <c r="B59" s="7"/>
      <c r="C59" s="7"/>
      <c r="D59" s="7"/>
      <c r="E59" s="7"/>
    </row>
    <row r="60" spans="1:7">
      <c r="A60" s="7"/>
      <c r="B60" s="7"/>
      <c r="C60" s="7"/>
      <c r="D60" s="7"/>
      <c r="E60" s="7"/>
    </row>
    <row r="61" spans="1:7" ht="15.75">
      <c r="A61" s="28"/>
      <c r="B61" s="27"/>
      <c r="C61" s="27"/>
      <c r="D61" s="27"/>
      <c r="E61" s="27"/>
    </row>
    <row r="62" spans="1:7" ht="15.75">
      <c r="A62" s="28"/>
      <c r="B62" s="27"/>
      <c r="C62" s="27"/>
      <c r="D62" s="27"/>
      <c r="E62" s="27"/>
    </row>
  </sheetData>
  <sheetProtection algorithmName="SHA-512" hashValue="i20LySZeGod8h5I7KhQVlSPwE7nURcFo4L4hI3h9FeYZLlwxp+stkA724tWK1uoTBJ7bukDrb3Gehj5C3o3SdQ==" saltValue="JXm1aMTMq+QwyTQvsBT3SA==" spinCount="100000" sheet="1" objects="1" scenarios="1" selectLockedCells="1"/>
  <mergeCells count="3">
    <mergeCell ref="F3:F57"/>
    <mergeCell ref="C3:E3"/>
    <mergeCell ref="C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F12B6295CF4942B20955B1177C9500" ma:contentTypeVersion="10" ma:contentTypeDescription="Create a new document." ma:contentTypeScope="" ma:versionID="ff18f56c294a1042ed4faad55a6ef0fe">
  <xsd:schema xmlns:xsd="http://www.w3.org/2001/XMLSchema" xmlns:xs="http://www.w3.org/2001/XMLSchema" xmlns:p="http://schemas.microsoft.com/office/2006/metadata/properties" xmlns:ns2="32b9001a-f9c9-48c6-b99c-cfd9b8c518a9" targetNamespace="http://schemas.microsoft.com/office/2006/metadata/properties" ma:root="true" ma:fieldsID="b4d8e6cf696e03d51a72e4f5860d2afd" ns2:_="">
    <xsd:import namespace="32b9001a-f9c9-48c6-b99c-cfd9b8c518a9"/>
    <xsd:element name="properties">
      <xsd:complexType>
        <xsd:sequence>
          <xsd:element name="documentManagement">
            <xsd:complexType>
              <xsd:all>
                <xsd:element ref="ns2:URL" minOccurs="0"/>
                <xsd:element ref="ns2:ARMS_x002f_ORS_x0020_Code" minOccurs="0"/>
                <xsd:element ref="ns2:Classification" minOccurs="0"/>
                <xsd:element ref="ns2:Retention_x0020_Schedule" minOccurs="0"/>
                <xsd:element ref="ns2:Disposal" minOccurs="0"/>
                <xsd:element ref="ns2:Reference" minOccurs="0"/>
                <xsd:element ref="ns2:Record_x0020_Statu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b9001a-f9c9-48c6-b99c-cfd9b8c518a9" elementFormDefault="qualified">
    <xsd:import namespace="http://schemas.microsoft.com/office/2006/documentManagement/types"/>
    <xsd:import namespace="http://schemas.microsoft.com/office/infopath/2007/PartnerControls"/>
    <xsd:element name="URL" ma:index="8" nillable="true" ma:displayName="URL" ma:format="Hyperlink" ma:internalName="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RMS_x002f_ORS_x0020_Code" ma:index="9" nillable="true" ma:displayName="ARMS/ORS Code" ma:format="Dropdown" ma:internalName="ARMS_x002f_ORS_x0020_Code">
      <xsd:simpleType>
        <xsd:restriction base="dms:Choice">
          <xsd:enumeration value="ARMS"/>
          <xsd:enumeration value="ORS"/>
        </xsd:restriction>
      </xsd:simpleType>
    </xsd:element>
    <xsd:element name="Classification" ma:index="10" nillable="true" ma:displayName="Classification" ma:internalName="Classification" ma:readOnly="false">
      <xsd:simpleType>
        <xsd:restriction base="dms:Text">
          <xsd:maxLength value="255"/>
        </xsd:restriction>
      </xsd:simpleType>
    </xsd:element>
    <xsd:element name="Retention_x0020_Schedule" ma:index="11" nillable="true" ma:displayName="Retention Schedule" ma:internalName="Retention_x0020_Schedule" ma:readOnly="false">
      <xsd:simpleType>
        <xsd:restriction base="dms:Text">
          <xsd:maxLength value="255"/>
        </xsd:restriction>
      </xsd:simpleType>
    </xsd:element>
    <xsd:element name="Disposal" ma:index="12" nillable="true" ma:displayName="Disposal" ma:internalName="Disposal" ma:readOnly="false">
      <xsd:simpleType>
        <xsd:restriction base="dms:Text">
          <xsd:maxLength value="255"/>
        </xsd:restriction>
      </xsd:simpleType>
    </xsd:element>
    <xsd:element name="Reference" ma:index="13" nillable="true" ma:displayName="P #" ma:internalName="Reference" ma:readOnly="false">
      <xsd:simpleType>
        <xsd:restriction base="dms:Text">
          <xsd:maxLength value="255"/>
        </xsd:restriction>
      </xsd:simpleType>
    </xsd:element>
    <xsd:element name="Record_x0020_Status" ma:index="14" nillable="true" ma:displayName="Record Status" ma:default="Active" ma:format="Dropdown" ma:internalName="Record_x0020_Status">
      <xsd:simpleType>
        <xsd:restriction base="dms:Choice">
          <xsd:enumeration value="Active"/>
          <xsd:enumeration value="Archive"/>
          <xsd:enumeration value="Disposal Requested"/>
        </xsd:restriction>
      </xsd:simpleType>
    </xsd:element>
    <xsd:element name="Comments" ma:index="15" nillable="true" ma:displayName="Comments" ma:internalName="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 xmlns="32b9001a-f9c9-48c6-b99c-cfd9b8c518a9" xsi:nil="true"/>
    <ARMS_x002f_ORS_x0020_Code xmlns="32b9001a-f9c9-48c6-b99c-cfd9b8c518a9" xsi:nil="true"/>
    <Record_x0020_Status xmlns="32b9001a-f9c9-48c6-b99c-cfd9b8c518a9">Active</Record_x0020_Status>
    <Retention_x0020_Schedule xmlns="32b9001a-f9c9-48c6-b99c-cfd9b8c518a9" xsi:nil="true"/>
    <URL xmlns="32b9001a-f9c9-48c6-b99c-cfd9b8c518a9">
      <Url xsi:nil="true"/>
      <Description xsi:nil="true"/>
    </URL>
    <Classification xmlns="32b9001a-f9c9-48c6-b99c-cfd9b8c518a9" xsi:nil="true"/>
    <Disposal xmlns="32b9001a-f9c9-48c6-b99c-cfd9b8c518a9" xsi:nil="true"/>
    <Comments xmlns="32b9001a-f9c9-48c6-b99c-cfd9b8c518a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A99203-83E6-4DDB-A08C-82FCC26388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b9001a-f9c9-48c6-b99c-cfd9b8c518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BCA172-14AD-4524-BCE0-99035A4CC974}">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2b9001a-f9c9-48c6-b99c-cfd9b8c518a9"/>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70D7F96E-AE2C-4B6B-942A-028263AD65A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vt:i4>
      </vt:variant>
    </vt:vector>
  </HeadingPairs>
  <TitlesOfParts>
    <vt:vector size="36" baseType="lpstr">
      <vt:lpstr>ExampleCosts</vt:lpstr>
      <vt:lpstr>Disclaimer</vt:lpstr>
      <vt:lpstr>Guide2020</vt:lpstr>
      <vt:lpstr>General Assumptions</vt:lpstr>
      <vt:lpstr>Summary Calculator</vt:lpstr>
      <vt:lpstr>FBarley</vt:lpstr>
      <vt:lpstr>MBarley</vt:lpstr>
      <vt:lpstr>Canola</vt:lpstr>
      <vt:lpstr>Corn</vt:lpstr>
      <vt:lpstr>Fbean</vt:lpstr>
      <vt:lpstr>HFallRye</vt:lpstr>
      <vt:lpstr>Flax</vt:lpstr>
      <vt:lpstr>LGLentil</vt:lpstr>
      <vt:lpstr>RLentil</vt:lpstr>
      <vt:lpstr>Oats</vt:lpstr>
      <vt:lpstr>GPeas</vt:lpstr>
      <vt:lpstr>Ypeas</vt:lpstr>
      <vt:lpstr>Soybean</vt:lpstr>
      <vt:lpstr>Durum</vt:lpstr>
      <vt:lpstr>SWheat</vt:lpstr>
      <vt:lpstr>WWheat</vt:lpstr>
      <vt:lpstr>Camelina</vt:lpstr>
      <vt:lpstr>Canary</vt:lpstr>
      <vt:lpstr>Caraway</vt:lpstr>
      <vt:lpstr>Desi Chickpeas</vt:lpstr>
      <vt:lpstr>Large Chickpeas</vt:lpstr>
      <vt:lpstr>Small Chickpeas</vt:lpstr>
      <vt:lpstr>Coriander</vt:lpstr>
      <vt:lpstr>Fenugreek</vt:lpstr>
      <vt:lpstr>BrownMustard</vt:lpstr>
      <vt:lpstr>Oriental Mustard</vt:lpstr>
      <vt:lpstr>Yellow Mustard</vt:lpstr>
      <vt:lpstr>PintoBean</vt:lpstr>
      <vt:lpstr>Quinoa</vt:lpstr>
      <vt:lpstr>Sunflower</vt:lpstr>
      <vt:lpstr>Disclaimer!Print_Area</vt:lpstr>
    </vt:vector>
  </TitlesOfParts>
  <Company>Saskatchewan Agriculture &amp; Food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Crop Planning Guide Online Calculator 2020</dc:title>
  <dc:creator>Sask. Agriculture &amp; Food</dc:creator>
  <cp:lastModifiedBy>Pat</cp:lastModifiedBy>
  <cp:lastPrinted>2018-12-12T19:06:08Z</cp:lastPrinted>
  <dcterms:created xsi:type="dcterms:W3CDTF">2001-01-29T14:38:03Z</dcterms:created>
  <dcterms:modified xsi:type="dcterms:W3CDTF">2020-10-20T20:57:28Z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0x0101007FF12B6295CF4942B20955B1177C9500</vt:lpwstr>
  </property>
</Properties>
</file>