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 Heuristic Evaluation" sheetId="1" r:id="rId4"/>
    <sheet state="visible" name="Sheet5" sheetId="2" r:id="rId5"/>
    <sheet state="visible" name="Summary of Evaluations" sheetId="3" r:id="rId6"/>
    <sheet state="visible" name="Evaluation Statistics" sheetId="4" r:id="rId7"/>
    <sheet state="visible" name="Summary Recommendations" sheetId="5" r:id="rId8"/>
  </sheets>
  <definedNames>
    <definedName hidden="1" localSheetId="0" name="_xlnm._FilterDatabase">'Group Heuristic Evaluation'!$A$10:$I$106</definedName>
    <definedName hidden="1" localSheetId="0" name="Z_6CB29361_FD00_4895_81F2_AF2675C36483_.wvu.FilterData">'Group Heuristic Evaluation'!$A$10:$I$106</definedName>
    <definedName hidden="1" localSheetId="0" name="Z_5511C20A_4D98_4F0E_A54E_BAD2DDBDD44C_.wvu.FilterData">'Group Heuristic Evaluation'!$A$10:$I$106</definedName>
  </definedNames>
  <calcPr/>
  <customWorkbookViews>
    <customWorkbookView activeSheetId="0" maximized="1" windowHeight="0" windowWidth="0" guid="{5511C20A-4D98-4F0E-A54E-BAD2DDBDD44C}" name="Group by Task "/>
    <customWorkbookView activeSheetId="0" maximized="1" windowHeight="0" windowWidth="0" guid="{6CB29361-FD00-4895-81F2-AF2675C36483}" name="Group by Task"/>
  </customWorkbookViews>
</workbook>
</file>

<file path=xl/sharedStrings.xml><?xml version="1.0" encoding="utf-8"?>
<sst xmlns="http://schemas.openxmlformats.org/spreadsheetml/2006/main" count="810" uniqueCount="380">
  <si>
    <t xml:space="preserve">Prototype Description: </t>
  </si>
  <si>
    <t>UniVerse allows college counselors to choose students they want to work with who align with their skills and expertise.</t>
  </si>
  <si>
    <t xml:space="preserve">Your TA will remove your names before the document is given to the project team. Under the 'Found by' column, use these letters to identify yourselves </t>
  </si>
  <si>
    <t>Simple Task</t>
  </si>
  <si>
    <t>Counselors can find students who match their interest and support style.</t>
  </si>
  <si>
    <t>Evaluator A:</t>
  </si>
  <si>
    <t>Moderate Task</t>
  </si>
  <si>
    <t>Teach a class to your students</t>
  </si>
  <si>
    <t>Evaluator B:</t>
  </si>
  <si>
    <t>Complex Task</t>
  </si>
  <si>
    <t>Use AI to manage student data, identify which students are of the highest priority, and then make actionable insights to help them</t>
  </si>
  <si>
    <t>Evaluator C:</t>
  </si>
  <si>
    <t>Evaluator D:</t>
  </si>
  <si>
    <t>Evaluator E:</t>
  </si>
  <si>
    <t>*attach images here if helpful</t>
  </si>
  <si>
    <t>Problem #</t>
  </si>
  <si>
    <t xml:space="preserve">Heuristic </t>
  </si>
  <si>
    <t>Task</t>
  </si>
  <si>
    <t>XFNOT</t>
  </si>
  <si>
    <t>Description</t>
  </si>
  <si>
    <t>Rationale</t>
  </si>
  <si>
    <t>Fix</t>
  </si>
  <si>
    <t>Found by</t>
  </si>
  <si>
    <t>Image</t>
  </si>
  <si>
    <t>H2: Match b/w System &amp; World</t>
  </si>
  <si>
    <t>1. Simple Task</t>
  </si>
  <si>
    <t>"Choose Jack" is not very clear wording.</t>
  </si>
  <si>
    <t>"Choosing" isn't very standard language, unsure what you are choosing them for</t>
  </si>
  <si>
    <t>Change language to "add to classroom"</t>
  </si>
  <si>
    <t>A, B</t>
  </si>
  <si>
    <t>H10: Help &amp; Documentation</t>
  </si>
  <si>
    <t>Help text for what to send in a message to a potential new student includes their potential classmates, but the classroom assignment page is inacessible from this page.</t>
  </si>
  <si>
    <t>Users won't remember who is in a classroom that they potentially want them to join, also they haven't been assigned a classroom yet</t>
  </si>
  <si>
    <t>Maybe a dropdown of exiting classrooms on that page</t>
  </si>
  <si>
    <t>A</t>
  </si>
  <si>
    <t>H3: User Control &amp; Freedom</t>
  </si>
  <si>
    <t>Cannot un-request a student</t>
  </si>
  <si>
    <t>Users may accidentally click send message, or be unclear that sending a message means a request to work with them was also sent</t>
  </si>
  <si>
    <t>Add a cancel request button. Change message button text to "message to request"</t>
  </si>
  <si>
    <t>H6: Recognition not Recall</t>
  </si>
  <si>
    <t>Once in the message screen, you can't see a student's interests</t>
  </si>
  <si>
    <t>Counselors may want to reference interests when sending an initial email, and can't access these without losing message progress</t>
  </si>
  <si>
    <t>Add a summary of their profile on the message screen, or a popup/see more</t>
  </si>
  <si>
    <t>Assign student to classroom page doesn't include classroom theme</t>
  </si>
  <si>
    <t>Counselors likely won't remember the intention behind a list of names when assigning a new person</t>
  </si>
  <si>
    <t>Add theme to list of classrooms</t>
  </si>
  <si>
    <t>A, C, B, E</t>
  </si>
  <si>
    <t>H8: Aesthetic &amp; Minimalist Design</t>
  </si>
  <si>
    <t>"Create new" classroom says no students</t>
  </si>
  <si>
    <t>Unnecessary information as a group that doesn't exist yet can't have users</t>
  </si>
  <si>
    <t>Delete the number of users line for the create new group area</t>
  </si>
  <si>
    <t>H7: Flexibility &amp; Efficiency of Use</t>
  </si>
  <si>
    <t>Would be more efficient to be able to filter students by interest</t>
  </si>
  <si>
    <t>Complex users probably don't want to scroll through all users</t>
  </si>
  <si>
    <t>Add a search bar for interests</t>
  </si>
  <si>
    <t>H5: Error Prevention</t>
  </si>
  <si>
    <t>Missing confirmation that you really want to send a messaging a new student</t>
  </si>
  <si>
    <t>Users may change their mind about sending a message or accidentally click.</t>
  </si>
  <si>
    <t>Add a confirm send message dialogue</t>
  </si>
  <si>
    <t>B, A</t>
  </si>
  <si>
    <t>N/A</t>
  </si>
  <si>
    <t>Can see grid background on planet image on the request sent page.</t>
  </si>
  <si>
    <t>Distracting background takes away from more important information</t>
  </si>
  <si>
    <t>Remove photo background</t>
  </si>
  <si>
    <t>Cancel vs undo is not clear for a confirmation message like "jack has been assigned to classroom 2"</t>
  </si>
  <si>
    <t>It's unclear what cancel means in this case, and it seems like there is no way to undo.</t>
  </si>
  <si>
    <t>Change "cancel" to "undo"</t>
  </si>
  <si>
    <t>B, A, E</t>
  </si>
  <si>
    <t>The "most similar student" prompts the user to think back to another student, scan their mind for who they are, and then remember key information about them.</t>
  </si>
  <si>
    <t>This can be particularly challenging for a counselor with lots of students who cannot always easily remember this information. It may make them want to navigate to their current students and look through the mentioned individual's profile.</t>
  </si>
  <si>
    <t>Perhaps more information can be provided by hovering your cursor over/clicking the mentioned "most similar student" to see a quick summary of their profile as a refresher. Or this section can specifically mention what about this student's profile aligns with another existing student. In this case, maybe the name is not as important as the underlying information. So maybe it can be more along the lines of "xyz interests/activities match with two of your students" or something like that</t>
  </si>
  <si>
    <t>B, D</t>
  </si>
  <si>
    <t>In the "find students" tab, each student's image takes up a significant amount of space, and very little information is provided about them otherwise aside from a few interests.</t>
  </si>
  <si>
    <t>The most important part of the counselor's selection process is not the image, but rather, the information, especially given the app's niche focus on allowing counselors to pick based on background and interest fit. Therefore, reducing this to allow for more space about the student (while still keeping it concise) can help the counselor do a more thorough initial scan of the profile and better decide if this is someone they would be interested in working with.</t>
  </si>
  <si>
    <t>Reduce the size of the image, and a few important points besides interests. This can be extracurricular activities and other background information (e.g. domestic vs international)</t>
  </si>
  <si>
    <t>C, B, D</t>
  </si>
  <si>
    <t>H12: Value Alignment &amp; Inclusion</t>
  </si>
  <si>
    <t>Displaying large images of students with little accompanying information could lead to potential biases or discrimination. Users may make judgements or decisions based on appearances, even if subconsciously.</t>
  </si>
  <si>
    <t>H2 focuses on design that users can relate to while also refraining from perpetuating existing inequities. When the emphasis is on images without enough contextual information about the students, it can encourage visual-based decisions, fostering biased outcomes.</t>
  </si>
  <si>
    <t>Decrease the emphasis on images and add more substantial information based on the student's experience and interests.</t>
  </si>
  <si>
    <t>When the user clicks on a student in the "Recommended Students" section, the page for that student unnecessarily contrains the student's information to a blue box.</t>
  </si>
  <si>
    <t>Maybe you're trying to be consistient with the page you're coming from here, but it would be nice to spread on this information. I don't think you need to keep in the box box on this page.</t>
  </si>
  <si>
    <t>Remove the box box and display the student's information on the full page. If you're worried about consistiency, maybe just incorperate the blue color somewhere on the page.</t>
  </si>
  <si>
    <t>C</t>
  </si>
  <si>
    <t>"Choose [Student]" and "Message [Student]" on seperate pages feels a bit redundant.</t>
  </si>
  <si>
    <t xml:space="preserve">It's less efficient for users the click both of these buttons when clicking the first "Choose [Student]" button basically guarantees they'll also be doing the second step. Seems like maybe these could be combined? </t>
  </si>
  <si>
    <t>Put the "Message [Student]" button directly on the base student page. Either have a textbox there all the time, or make it show up when the user presses the message button.</t>
  </si>
  <si>
    <t>C, B, E</t>
  </si>
  <si>
    <t>Student details don't have as much as I'd want to know.</t>
  </si>
  <si>
    <t>When viewing a student's details, i'd like to see more about them than just their subjects and college targets (and background is a little vague)</t>
  </si>
  <si>
    <t>A page with more details would be nice.</t>
  </si>
  <si>
    <t>D, B</t>
  </si>
  <si>
    <t>The notification system is lacking in detail</t>
  </si>
  <si>
    <t>Counselors should see more relevant information</t>
  </si>
  <si>
    <t>Populate the notification page</t>
  </si>
  <si>
    <t>E</t>
  </si>
  <si>
    <t>The student profile can add more detials. Also I am not sure what the similarity in student profile means</t>
  </si>
  <si>
    <t>Counselors need more comprehensive information</t>
  </si>
  <si>
    <t xml:space="preserve">Include additional details such as what metric are we comparing the students on </t>
  </si>
  <si>
    <t>H4: Consistency &amp; Standards</t>
  </si>
  <si>
    <t>2. Moderate Task</t>
  </si>
  <si>
    <t>Unclear if classrooms are groups of people or themed lessons</t>
  </si>
  <si>
    <t>On the "Teach Class" page it says "Your Classrooms" which is confusing because classrooms are also groups of people that students are assigned to once accepting a request</t>
  </si>
  <si>
    <t>If they're different: Rename top of teach class page to Your Lessons.
If they're the same: Maybe students can be added to multiple classrooms</t>
  </si>
  <si>
    <t>A, D, E</t>
  </si>
  <si>
    <t>Need a close chat button</t>
  </si>
  <si>
    <t>Not intuitive to press the chat button twice</t>
  </si>
  <si>
    <t>Add a clearer back or close button</t>
  </si>
  <si>
    <t>A, B, E</t>
  </si>
  <si>
    <t>No back button in the previously scheduled session notes</t>
  </si>
  <si>
    <t>Easier to figure out where to press next by having a button instead of having to click tab on top</t>
  </si>
  <si>
    <t>Add back button</t>
  </si>
  <si>
    <t>B, C, A, E</t>
  </si>
  <si>
    <t>Hit "create new" is not the easiest instruction to see in the scheduled session tab.</t>
  </si>
  <si>
    <t>Hit "create new" makes me think it's a button within the tab, not another tab</t>
  </si>
  <si>
    <t>Change wording "click on the create new tab to make more classes"  or move the "Create New" button the be where the "Hit Create New to make more classes" text is now. If you have the text there now, why not just replace it with the actual button? Then you have fewer tabs in the sessions panel which might be clearer.</t>
  </si>
  <si>
    <t>B, C, A, D, E</t>
  </si>
  <si>
    <t>Confirm users want to end the meeting before they do</t>
  </si>
  <si>
    <t>Button easy to mispress and end for everyone</t>
  </si>
  <si>
    <t>Add "are you sure you want to end" dialogue</t>
  </si>
  <si>
    <t>When you type the textfield input in the async chat it says "textfield default"</t>
  </si>
  <si>
    <t>User is unclear whether they should type in "textfield" or what it means</t>
  </si>
  <si>
    <t>Don't think any text is needed there</t>
  </si>
  <si>
    <t>Back button within a scheduled session is on the rightmost side</t>
  </si>
  <si>
    <t>Convention is that the back button is on the left</t>
  </si>
  <si>
    <t>Swap the join and back buttons</t>
  </si>
  <si>
    <t>For create new/edit session, save and cancel button are reversed from convention</t>
  </si>
  <si>
    <t>Usually save on right, cancel on left</t>
  </si>
  <si>
    <t>Swap the save and cancel buttons</t>
  </si>
  <si>
    <t>Does not promote ease if sessions cannot be held across classrooms</t>
  </si>
  <si>
    <t>Having multiple sessions for the same topic for each classroom requires redundant work from counselors</t>
  </si>
  <si>
    <t>Allow sessions across classrooms</t>
  </si>
  <si>
    <t>After you go under "create new" and create a new session within a class, a pop-up notification says "congrats! class created." this is a bit confusing because we are already within a class. And same thing with "Hit "Create New" to make more classes!"</t>
  </si>
  <si>
    <t>There can be more clear terminology to curb any potential confusion the user encounters after performing this action. Given the prior definition of class/classroom and its use in this app, it may be helpful to use a different terminology to better distinguish between this action and others</t>
  </si>
  <si>
    <t>Change to "session created," or "lesson created" and "Hit "Create New" to make more sessions!"</t>
  </si>
  <si>
    <t xml:space="preserve">When you navigate to one of your classrooms and go to the "previous" tab, you will see a list of all the previous sessions held. The naming of these sessions as well as the term "session" used to describe them is confusing and inconsistent with the rest of the app. </t>
  </si>
  <si>
    <t>As mentioned earlier, when you go to create a session within a classroom, the success message says a "class" has been created. Here (as well as under the "scheduled" tab), these are now actually being referred to as "sessions," which is an inconsistency with before. Additionally, all of these terms like "power session," "session #2," "section #1A" are not intuitive or immediately clear to the user. What differentiates session #2 vs #1A vs #1D? Are these tags that are assigned to each session, in which case we would need this feature to be present in the "create new" tab. If they are part of the name and follow a specific order, it would be confusing and difficult for the user to keep up with - can also fall under H2 and H6</t>
  </si>
  <si>
    <t>Remove these session identifiers and use a simple format like "session 1," "session 2," etc, and put the subsections under these overarching sessions.</t>
  </si>
  <si>
    <t>The title "teach class" for the nav bar is kind of confusing because we don't necessarily have to teach a class when we are here. We can simply create a new class, or look at notes from previous classes.</t>
  </si>
  <si>
    <t>The title is slightly misleading and can be confusing, especially for those who are just starting to use the platform.</t>
  </si>
  <si>
    <t>Use a more general title like "classes" to encompass all the actions taken here aside from solely teaching</t>
  </si>
  <si>
    <t>When you go to create a new class, it asks for a description. However, currently, we do not see a description displayed anywhere in the app, from the teach class nav bar to when you assign students and open an individual class. This is redundant and unnecessary currently</t>
  </si>
  <si>
    <t>Creates unnecessary input fields that do not add to the user experience. Users expect that what they are asked for is useful and relevant across the interface</t>
  </si>
  <si>
    <t xml:space="preserve">Either remove the description option, or display the description somewhere in the app if it is meaningful and integral to its function and the user experience. </t>
  </si>
  <si>
    <t>B</t>
  </si>
  <si>
    <t xml:space="preserve">Under the scheduled tab in a class, it says "hit "Create New" to make more classes!" The term "hit" is not standard within applications and a better term could be used. </t>
  </si>
  <si>
    <t>The term "hit" is not very natural and can make the user stop and think for a second. It is standard practice to use conventional vocabulary</t>
  </si>
  <si>
    <t>The term(s) "click" or "navigate to" might be better</t>
  </si>
  <si>
    <t>Unlike the "previous" tab that offers no back button once you further open up a session, a back button does exist when you open a session under "scheduled." Yet, in addition to this button, the one at the top also works to navigate out of the action.</t>
  </si>
  <si>
    <t>Everything under the "create new," "scheduled," and "previous" tabs are of the similar format, so there is an assumption that there will be identical navigation features to ensure standard design and clarity for the user. However, including an explicit "back" button for "scheduled" and not "previous" creates an inherent inconsistency.</t>
  </si>
  <si>
    <t>Incorporate a back button whenever open a session under "previous."</t>
  </si>
  <si>
    <t>B, C</t>
  </si>
  <si>
    <t>The image for the teach class tab is confusing and not very representative of everything relevant to this portion of the app.</t>
  </si>
  <si>
    <t>It is currently a play button which suggests video recordings, but much more can be accessed through this tab, including revisiting past sessions notes, creating new classes, scheduling new sessions, etc</t>
  </si>
  <si>
    <t>Perhaps change it with an image of a classroom or whiteboard to better communicate the idea of "class"</t>
  </si>
  <si>
    <t xml:space="preserve">It is confusing how the user can create a session and start it immediately. From the current layout, it seems they need to create a session which then gets added to the scheduled tab, and they can later join from there. But is there an impromptu session option? </t>
  </si>
  <si>
    <t>If the app does not offer a way to start a session right away, it may hinder users looking for faster, more immediate solutions. To then join a session you want to start right away from the scheduled tab is unnecessary work for the user.</t>
  </si>
  <si>
    <t xml:space="preserve">When you're creating a session, add a "join now" option </t>
  </si>
  <si>
    <t>Classrooms are represented by planet(?) shapes.</t>
  </si>
  <si>
    <t xml:space="preserve">I'm not really sure why you chose to represent classrooms by these planets. If I had to guess it's because of your name UniVerse, however I think it's a bit confusing/misleading. </t>
  </si>
  <si>
    <t>Maybe it's worth changing your design here a bit. For example, listing classrooms not INSIDE a planet logo, but putting a cute little unique logo next to each classroom name when listing them in the "Teach Class" tab.</t>
  </si>
  <si>
    <t>Students are listed at the top of each classroom's page.</t>
  </si>
  <si>
    <t>Counselors are likely going to a classroom's page to teach a class, not look at students in the class. This information is less relevant for them to see, so maybe it souldn't be displayed at the top.</t>
  </si>
  <si>
    <t>Move list of students to be displayed below session information.</t>
  </si>
  <si>
    <t>"AI Summary" text for a lesson is blue.</t>
  </si>
  <si>
    <t>This doesn't really seem necessary and may cause the user added confusion. Is it just because it's AI?</t>
  </si>
  <si>
    <t>Make this text black unless you have a specific reason for making the text blue.</t>
  </si>
  <si>
    <t>H1: Visibility of System Status</t>
  </si>
  <si>
    <t>Within a session call, there's an icon in the top left that looks like a monitor. It's unclear to me what this represents.</t>
  </si>
  <si>
    <t>Maybe I'm just not familar with this icon, but I don't know what its use is. It's not impleemnted right now so it seems that it might not be relevant for your tasks.</t>
  </si>
  <si>
    <t>Either clarify what this icon means or remove it.</t>
  </si>
  <si>
    <t>There's no way to access the rest the app from within a session call.</t>
  </si>
  <si>
    <t xml:space="preserve">I think counselors would definitely still want to see content while in a session call. For example, they may want to check their notes on a specific student that is in the class with them. </t>
  </si>
  <si>
    <t>Add a back button to return to the app without ending the call. Have some icon that is displayed in the app that indicates that the user is currently in a call.</t>
  </si>
  <si>
    <t>C, E</t>
  </si>
  <si>
    <t>Inside a session call, "Whiteboard" has the same label convention as each student's video.</t>
  </si>
  <si>
    <t>This could be confusing for those in the call. Is "whiteboard" the name of a student? These windows represent different things entirely, so maybe they should be labelled slightly differently?</t>
  </si>
  <si>
    <t>Label the whiteboard with the text "Whiteboard" centered above the whiteboard box.</t>
  </si>
  <si>
    <t>"Powered by UniBot" text is misleading and unclear.</t>
  </si>
  <si>
    <t>It's unclear to me why this text is listed for a scheduled session and nowhere else. I didn't noticed UniBot anywhere else and don't know what it is.</t>
  </si>
  <si>
    <t>Explain what UniBot is at some point.</t>
  </si>
  <si>
    <t>Classrooms page display is best as a list.</t>
  </si>
  <si>
    <t>A lot of text is cut off</t>
  </si>
  <si>
    <t>Having the list of classrooms displayed as a list, with the full name, could be better rather than as icons (lots of wasted space and not the best way to display text)</t>
  </si>
  <si>
    <t>C, D</t>
  </si>
  <si>
    <t>Create a classroom page has uncessesary colons behind the fields.</t>
  </si>
  <si>
    <t>The user knows that the textbox is where you would enter the info, no need for the colons.</t>
  </si>
  <si>
    <t>Get rid of the colons.</t>
  </si>
  <si>
    <t>D</t>
  </si>
  <si>
    <t>In the Your Classrooms page, the classes are numbered.</t>
  </si>
  <si>
    <t>No need for the numbering system — just the class title is enough.</t>
  </si>
  <si>
    <t>Remove the numbering from the classrooms.</t>
  </si>
  <si>
    <t>C, D, B</t>
  </si>
  <si>
    <t>The titles for the classrooms are vague and do not provide clear context on what each session entails</t>
  </si>
  <si>
    <t>Users may be unsure of the content</t>
  </si>
  <si>
    <t>Include brief descriptions beneath each title to clarify the subject matter and objectives of the sessions</t>
  </si>
  <si>
    <t>H11: Accessible Design</t>
  </si>
  <si>
    <t>The session titles and content doesn't have much difference</t>
  </si>
  <si>
    <t>Users benefit from a clear layout</t>
  </si>
  <si>
    <t>Introduce visual elements like borders, background color changes, or increased spacing between session items</t>
  </si>
  <si>
    <t>The layout is a little overcrowded</t>
  </si>
  <si>
    <t>A clean and spacious design is better</t>
  </si>
  <si>
    <t>Maybe use a list structure</t>
  </si>
  <si>
    <t>The "Your Notes" area lacks explicit instructions on what users can do within that space</t>
  </si>
  <si>
    <t>Clear guidance helps improve user experience</t>
  </si>
  <si>
    <t>Show users how to use both personal notes and AI summaries</t>
  </si>
  <si>
    <t>3. Complex Task</t>
  </si>
  <si>
    <t>No "see previous action" button on AI recommendations</t>
  </si>
  <si>
    <t>Can go one way but not the other between recommendations</t>
  </si>
  <si>
    <t>Add a "see previous" button or just arrows in each direction</t>
  </si>
  <si>
    <t>A, D, C</t>
  </si>
  <si>
    <t>Back button goes to previous recommendation rather than AI insights</t>
  </si>
  <si>
    <t>Standard is a back button goes to the entire previous screen, not previous popup</t>
  </si>
  <si>
    <t>Back button should go to AI recommendations page</t>
  </si>
  <si>
    <t>A, D</t>
  </si>
  <si>
    <t>In some screens, grey to dark blue correlates to importance, but on your "AI insights on students" page, they are all of equal improtance but different colors</t>
  </si>
  <si>
    <t>Implies that some students have different meanings than others, which is confusing</t>
  </si>
  <si>
    <t>Make all the student background colors the same</t>
  </si>
  <si>
    <t>A, C</t>
  </si>
  <si>
    <t>Does not promote community long-term relationships between student and counselor as the only way to individually interact is through AI-generated recommendations.</t>
  </si>
  <si>
    <t>To build long-term relationships will likely need individual interaction as well, which doesn't seem to be a feature</t>
  </si>
  <si>
    <t>Add a clear way to access each student and message them. Maybe an inbox?</t>
  </si>
  <si>
    <t xml:space="preserve">After you send a message to a student telling them about an actionable insight, there is currently no way to engage in dialogue further or access the chat where the message was sent. </t>
  </si>
  <si>
    <t>This is a fundamental aspect of this feature as the student needs to be able to receive guidance and counselling outside of just the sessions, and also follow up and engage further with the counselor's suggestion.</t>
  </si>
  <si>
    <t xml:space="preserve">After the message is sent, there can be a button like "go to chat" that allows the counselor to open the chat with the student. This should also be accessible under the section where you open the student's profile in the insights tab. </t>
  </si>
  <si>
    <t>Under the insights tab, students are listed by their first name with no other identifier, such as the first letter of a last name or a profile picture.</t>
  </si>
  <si>
    <t xml:space="preserve">Multiple students can have the same name which can cause issues for the counselor in keeping track of who is who. </t>
  </si>
  <si>
    <t xml:space="preserve">Can add a small profile picture next to the name and/or the first letter of their last name. </t>
  </si>
  <si>
    <t>B, C, D</t>
  </si>
  <si>
    <t xml:space="preserve">When you click on actionable insights generated by AI for a student, the text is formatted kind of awkwardly, as if each line starts a new paragraph. </t>
  </si>
  <si>
    <t xml:space="preserve">This layout could be improved aesthetically to give a more professional look and establish trust and credibility with the user, as well as just providing a more pleasant user experience. </t>
  </si>
  <si>
    <t>B, D, E</t>
  </si>
  <si>
    <t xml:space="preserve">If counselors choose to use AI to generate personalized insights, there should be design features that clearly inform the students and ask for their consent. Many users may have concerns about data privacy or come from a history of data exploitation, so this is incredibly important to discuss with the student beforehand. </t>
  </si>
  <si>
    <t xml:space="preserve">For design to align with user values and promote inclusion, it must clearly inform users of how their data is used and ask for permission. Failing to do so will erode trust in the platform and credibility in the counselor. </t>
  </si>
  <si>
    <t>When a counselor reaches out to a student, there should be an option to send an already-drafted message that explains they intend to use AI with their college app profile, in what ways, and for what purpose. This can be incorporated into a button that then brings in the next.</t>
  </si>
  <si>
    <t>"See next action" is a bit long and can be made more concise</t>
  </si>
  <si>
    <t>Whenever possible, we can cut down on redundant vocabulary and anything else that is not necessary for a cleaner, less cluttered look.</t>
  </si>
  <si>
    <t>Just change it to "next action" as it is pretty self-explanatory</t>
  </si>
  <si>
    <t>The "see next action" and "send to Sarah" buttons are close to each other and look similar</t>
  </si>
  <si>
    <t>the user could mistakenly press one instead of another</t>
  </si>
  <si>
    <t xml:space="preserve">Perhaps increase the spacing or change the colours to create contrast and make it immediately visible that the two are different. </t>
  </si>
  <si>
    <t>Session titles are bolded everywhere except when you press on a session in the "Scheduled" tab.</t>
  </si>
  <si>
    <t>It's inconsistient to only bold the session title sometimes. Plus it's an important piece of information and should be emphasized.</t>
  </si>
  <si>
    <t>Bold the session title always.</t>
  </si>
  <si>
    <t>The "See Recommended Actions" button on a student's insight page is a pretty similar color of blue to the background of this region.</t>
  </si>
  <si>
    <t>The might be difficult fo users with vision impairments to see.</t>
  </si>
  <si>
    <t>Make the button a color with more contrast.</t>
  </si>
  <si>
    <t>The page displaying a student's "Urgent" insight is very text heavy.</t>
  </si>
  <si>
    <t>Because this page is almost entirely unorganized text, it makes it heard to read and understand.</t>
  </si>
  <si>
    <t>Think about ways you can better organize the text in the "Explaination" section. Maybe a table would be useful here. Or graphics.</t>
  </si>
  <si>
    <t>C, D, E</t>
  </si>
  <si>
    <t>Once sending a message to a student regarding an insight, the user is returned to the insight that they were just looking at.</t>
  </si>
  <si>
    <t>It seems like the user would be done with the screen at this point. There's not much reason to return them to this screen and the will probably have to use the back button to exit out at this point.</t>
  </si>
  <si>
    <t>Return the to that student's insights, and maybe add an icon the that insight indicating that it has been addressed via message!</t>
  </si>
  <si>
    <t>"Insight" is sort of an unclear name for the information you're gathering about each student.</t>
  </si>
  <si>
    <t>Insight seems like a pretty neutral word, but all the listed "Insights" are negatives or things that the student can improve on.</t>
  </si>
  <si>
    <t>Maybe change insights to "Improvements" or somethign similar.</t>
  </si>
  <si>
    <t>Within each student's AI insights, the descriptions of "Urgent", "Medium", and "Optional" are unclear.</t>
  </si>
  <si>
    <t>Generally, the urgency of tasks should be communicated differently and consistently.</t>
  </si>
  <si>
    <t>Could change the labels to "High priority", "Medium priority", and "low priority."</t>
  </si>
  <si>
    <t>Recommended actions are off-center.</t>
  </si>
  <si>
    <t>Stands out and looks "off."</t>
  </si>
  <si>
    <t>Center the recommended actions (I think you should rework the way they're shown entirely).</t>
  </si>
  <si>
    <t>When going through "Recommended Actions", there should be a more immediate way to go back besides hitting the back button.</t>
  </si>
  <si>
    <t>The back button is very far from the other buttons I would be pressing.</t>
  </si>
  <si>
    <t>Allow for some kind of swiping or scrolling mechanic that makes it easy to read all of the suggestions at once, rather than going back and forth by hitting the back button.</t>
  </si>
  <si>
    <t>D, A</t>
  </si>
  <si>
    <t>4. All Tasks</t>
  </si>
  <si>
    <t>Non-white button text when hovered on is hard to read.</t>
  </si>
  <si>
    <t>Particularly black/red/blue/grey on purple can be tricky to read</t>
  </si>
  <si>
    <t>Standardize all button background colors so white can be used for text</t>
  </si>
  <si>
    <t>A, E</t>
  </si>
  <si>
    <t>Text can be too small to read</t>
  </si>
  <si>
    <t>Paragraph text is really small, especially for those who don't have great eyesight</t>
  </si>
  <si>
    <t>Enlarge text</t>
  </si>
  <si>
    <t>A, D, B, E</t>
  </si>
  <si>
    <t>Button color not consistent across tasks.</t>
  </si>
  <si>
    <t>Unclear if different colors mean different things. Some tabs are black text against white background, so less clear that they are clickable. NOTE: subtle color background difference between simple and moderate tasks</t>
  </si>
  <si>
    <t>Standardize buttons: text color, text weight, background color, hover color</t>
  </si>
  <si>
    <t>Button for acknowledgement of popup is not consistent with other buttons</t>
  </si>
  <si>
    <t>Don't have the same hover feature for what is clickable or background color</t>
  </si>
  <si>
    <t>Standardize color, text color, hover color, font weight with others</t>
  </si>
  <si>
    <t>When you perform a task and get a pop-up, sometimes the pop-up has a line just above the "ok" button, mimicing IOS devices (such as when you create a new session in a class). But other times this line is not there (like when you assign students to a classroom).</t>
  </si>
  <si>
    <t xml:space="preserve">This is just a cosmetic issue that can cause design inconsistency across the app. </t>
  </si>
  <si>
    <t xml:space="preserve">Either pick adding a line or not and implement that across the board. </t>
  </si>
  <si>
    <t>There is no standardized method to display the names of students, i.e., in the find students and insights tabs, only first names are displayed, but in the classrooms under teach class, it's first name and last name initial.</t>
  </si>
  <si>
    <t>There is no way of telling whether there is a rationale behind this difference in displaying names. This lack of consistency can hinder familiarity and confidence in the system's design. Additionally, it is quite important to include a student's full name when initially displaying them under the find students tab. This is because you are considering a potentially long-term mentorship/counselor-student match and it is standard to provide more information than just first name.</t>
  </si>
  <si>
    <t>Can add first name and last name initial everywhere, except when you navigate into a student's profile further, such as when you are in the find students tab and click a student's profile.</t>
  </si>
  <si>
    <t>B, D, C</t>
  </si>
  <si>
    <t xml:space="preserve">There is quite a significant change in button appearance in the AI insights section, starting from when you click into initial AI insights under "urgent." Buttons like "see recommended actions," "section next action," etc are different from buttons used everywhere else in the app. </t>
  </si>
  <si>
    <t>This likely was a deliberate choice, but it threw me off the first time I saw it because it diverged from what I had been used to seeing in the app and its features. Changing it to remain consistent can help maintain the platform conventions.</t>
  </si>
  <si>
    <t xml:space="preserve">Change border radius, shadow, and general apperance to match the buttons in the rest of the app. </t>
  </si>
  <si>
    <t>The only time receive a confirmation message after a major action is when the user messages a student to propose to be their counselor. It navigates to an entirely new screen with a confirmation message. But then no other action elsewhere, such as assigning a student to a class, or messaging a student actionable insights, comes with a similar message.</t>
  </si>
  <si>
    <t>From a consistency standpoint, the initial confirmation when the counselor reaches out basically tells the user that when an action works successfully, they will be told so. This can lead to even more confusion when there is not confirmation elsewhere, because the user has greater expectations of it.</t>
  </si>
  <si>
    <t>In addition to adding confirmation messages, make sure they follow a mostly consistent style across the app. For example, having them all navigate to a completely new page and then a button that prompts further action/takes you back to the previous page, similar to when you contact a student for the first time.</t>
  </si>
  <si>
    <t>It's unclear to me if/how I can add students to specific courses after they initally accept my request.</t>
  </si>
  <si>
    <t>Changing/adding/removing enrollment seems like a feature that counselors would want to have. I'm guessing you just haven't implemented it yet, but wanted to mention it just in case :))</t>
  </si>
  <si>
    <t>Add a "Update Enrollment" feature to the page for each classroom that lets you add and remove students.</t>
  </si>
  <si>
    <t>The menu tabs at the botton of the screen have inconsistient text locations.</t>
  </si>
  <si>
    <t>It looks a bit messy and is distracting for users.</t>
  </si>
  <si>
    <t>center the text in each menu tab.</t>
  </si>
  <si>
    <t>On login screen, "forget password" should be "forgot"</t>
  </si>
  <si>
    <t>Most error messages for this show "forgot password"</t>
  </si>
  <si>
    <t>Change forget to forgot</t>
  </si>
  <si>
    <t>The second screen provides portal for counselor and students but it should come after third screen</t>
  </si>
  <si>
    <t>Users who already have logged in don't have to choose their identity any more</t>
  </si>
  <si>
    <t>Change the sequence of the second and third screen.</t>
  </si>
  <si>
    <t>The color scheme on the login page and signup page are too white and are not consistent with the color scheme on the main page</t>
  </si>
  <si>
    <t>Consistency in color makes navigation easier</t>
  </si>
  <si>
    <t>Standarize the color scheme to be consistent</t>
  </si>
  <si>
    <t>5. Extra Violations</t>
  </si>
  <si>
    <t>First page doesn't have a clear button to press to enter the app</t>
  </si>
  <si>
    <t>Users could be unsure what the purpose of the screen is or how to advance.</t>
  </si>
  <si>
    <t>Add an "enter" button</t>
  </si>
  <si>
    <t>Password requirements are only shown when they are not met</t>
  </si>
  <si>
    <t>Being able to see requirements from the beginning can help users choose a better initial password</t>
  </si>
  <si>
    <t>Password requirements shown from the beginning</t>
  </si>
  <si>
    <t>H9: Help Users with Errors</t>
  </si>
  <si>
    <t>"Something went wrong." when password incorrect on Login is unclear</t>
  </si>
  <si>
    <t>Unsure if username or password is the problem, or if it's an internal error</t>
  </si>
  <si>
    <t>Say where the error came from</t>
  </si>
  <si>
    <t>A, B, D, E</t>
  </si>
  <si>
    <t>Unable to sign out or switch accounts once logged in</t>
  </si>
  <si>
    <t>No emergency exit functionality for your account</t>
  </si>
  <si>
    <t>Log out button</t>
  </si>
  <si>
    <t>Can't change student vs counselor once pressed</t>
  </si>
  <si>
    <t>Users may accidentally click the wrong role</t>
  </si>
  <si>
    <t>Back button doesn't go out of sign up screen, but instead goes to editing the last field</t>
  </si>
  <si>
    <t>Back button normally goes to a different screen</t>
  </si>
  <si>
    <t>Allow fields to be editable out of order and change back button to previous screen</t>
  </si>
  <si>
    <t>No way to save login info</t>
  </si>
  <si>
    <t>Returning users won't want to remember their entire login</t>
  </si>
  <si>
    <t>Add keep me signed in checkbox</t>
  </si>
  <si>
    <t>Does not describe what makes a password weak or strong outside of the requirements</t>
  </si>
  <si>
    <t>The requirements of the password don't exactly map to what is strong/weak</t>
  </si>
  <si>
    <t>Add suggestions to make password strong</t>
  </si>
  <si>
    <t xml:space="preserve">After we navigate to the student's profile, there is a back button but it is misaligned and not on the same line as the bell icon on the right side of the screen, directly across from it. </t>
  </si>
  <si>
    <t>This does not affect the user's experience in a technical sense, but makes the app less polished and is more of a cosmetic issue.</t>
  </si>
  <si>
    <t>Move the button up a little to align with the button across from it</t>
  </si>
  <si>
    <t>Currently when we go to assign Jack/a new student to a classroom, the only information we really get about each class is the names of the people in that class. But this clutters the space and leaves less room for more valuable information such as class theme/subject.</t>
  </si>
  <si>
    <t>This level of detail is most likely not needed for the counselor to make an assignment decision, and thus unnecessarily clutters the space. Since this information is not needed, it can reduce the interface's clarity and cause confusion/a momentary pause for the user. This is particularly the case for counselors that may have dozens or more users, it is not very dynamic.</t>
  </si>
  <si>
    <t>Instead of naming the students, perhaps keep a count of how many are enrolled, as that can be valuable for assignment decisions.</t>
  </si>
  <si>
    <t>The names of the classrooms on the "teach class" section of the nav bar do not match the names given to the classes when we were assigning students. Nor do they match between when you're looking at "your classrooms" in the teach class nav bar vs when you open a class (e.g: "#1" vs "classroom 1")</t>
  </si>
  <si>
    <t>This inconsistency can confuse users. When the names change from one screen to the next, it disrupts the user's understanding and confidence in navigating the interface.</t>
  </si>
  <si>
    <t>Change the names to be precisely what they are everywhere else, and consisent in terms of capitalization and special characters as well.</t>
  </si>
  <si>
    <t>Universe logo doesn't stay in the same spot from intro screen to "choose your profile".</t>
  </si>
  <si>
    <t>Would help maintain consistency from screen to screen.</t>
  </si>
  <si>
    <t>Keep the logo placement standard, maybe in the very center of the screen.</t>
  </si>
  <si>
    <t>The font doesn't match the product well.</t>
  </si>
  <si>
    <t>The font is very standard, and along with the product name doesn't give me any hint to what the product is.</t>
  </si>
  <si>
    <t xml:space="preserve">Choose a more professional / academic looking font (try to make the aesthetic like a university's). </t>
  </si>
  <si>
    <t>Right now, the title of each tab shown on the top is the same style and size as everything else.</t>
  </si>
  <si>
    <t>There should be some distinction between the title and the content of each page.</t>
  </si>
  <si>
    <t>Add a line between the title &amp; content, and change the font to make it bigger.</t>
  </si>
  <si>
    <t>done</t>
  </si>
  <si>
    <t xml:space="preserve">done </t>
  </si>
  <si>
    <t>DONE</t>
  </si>
  <si>
    <t xml:space="preserve">DONE </t>
  </si>
  <si>
    <t>DONe</t>
  </si>
  <si>
    <t>Heuristic</t>
  </si>
  <si>
    <t># Viol. (sev 0)</t>
  </si>
  <si>
    <t># Viol. (sev 1)</t>
  </si>
  <si>
    <t># Viol. (sev 2)</t>
  </si>
  <si>
    <t># Viol. (sev 3)</t>
  </si>
  <si>
    <t># Viol. (sev 4)</t>
  </si>
  <si>
    <t># Viol. (total)</t>
  </si>
  <si>
    <t>H12. ​​Value Alignment &amp; Inclusion</t>
  </si>
  <si>
    <t>Total Violations</t>
  </si>
  <si>
    <t>* for this to calculate properly, delete any unused rows from your 'Group Heuristic Evaluation' chart!</t>
  </si>
  <si>
    <t>Severity</t>
  </si>
  <si>
    <t xml:space="preserve">Evaluator A </t>
  </si>
  <si>
    <t>Evaluator B</t>
  </si>
  <si>
    <t xml:space="preserve">Evaluator C </t>
  </si>
  <si>
    <t xml:space="preserve">Evaluator D </t>
  </si>
  <si>
    <t>Total (sevs. 3 &amp; 4)</t>
  </si>
  <si>
    <t>Total (all sevs)</t>
  </si>
  <si>
    <r>
      <rPr>
        <rFont val="Arial"/>
        <b/>
        <color theme="1"/>
      </rPr>
      <t xml:space="preserve">Summary Recommendations </t>
    </r>
    <r>
      <rPr>
        <rFont val="Arial"/>
        <b val="0"/>
        <i/>
        <color theme="1"/>
      </rPr>
      <t>[merge the general recommendations you made here]</t>
    </r>
  </si>
  <si>
    <t>Additional Statement from Absent Student (as a makeup assignment)</t>
  </si>
  <si>
    <t xml:space="preserve">Overall, we thought you did a great job with the intuitive and clean design! We were able to complete your tasks in a straightforward way, and we appreciated the consistency in your colour palette, images, text fonts, and overall design. And for the most part, it was also easy to navigate out of pages with accessible back buttons.
A lot of our feedback is centered around small design fixes – “cleaning up” some aspects of the UI. From our evaluation, we found that H4, the “Consistency and Standards” heuristic shows the most number of violations. These issues were primarily due to changes in button appearance/placement, the consistency of the back button navigation, how student names were displayed, the titles given to classrooms, and slight changes in the design of recurring features such as pop-ups after pressing a button.
The biggest recommendation we have is to think carefully about what information is most important to the user and also how the user would like to see that information displayed. Most of the changes you'll need to make at this point will be changing the visual layout of your screens to better account for the answers to these questions. Information hierarchy (i.e., the most important information) can be indicated using the size, position, or color of your graphics/information. And when thinking about how to display information, consider how the user has seen this information in other places, such as in daily life or in other apps.
We also wanted to note, outside of our heuristic recommendations, that currently anyone can sign up for the platform as a student or counselor. Is there any process to verify a counselor’s background and what qualifies them to provide college application advice? Especially given that these will be grown adults working with young adults, how can safety and security be ensured? And how can students know they are receiving quality information they can trust and apply?
Through our review, we discovered significant opportunities for improving user interaction and overall design consistency. Specifically, many users may experience confusion due to inconsistencies in button appearances and functionalities, which could affect their navigation experience. Additionally, discovering that certain feedback features are missing highlights the importance of communication in user interfaces; providing clear contextual information will significantly enhance usability. Lastly, the accessibility of the app could be improved by ensuring that all users receive adequate support and guidance as they navigate through the platform. We really enjoyed interacting with this Med-fi Prototype and learning about your project and are excited to see the finished results!
A lot of our feedback is centered around small design fixes – “cleaning up” some aspects of the UI. From our evaluation, we found that H4, the “Consistency and Standards” heuristic shows the most number of violations. These issues were primarily due to changes in button appearance/placement, the consistency of the back button navigation, how student names were displayed, the titles given to classrooms, and slight changes in design of recurring features such as pop-ups after pressing a button.
The biggest recommendation we have is to think carefully about what information is most important to the user and also how the user would like to see that information displayed. Most of the changes you'll need to make at this point will be changing the visual layout of your screens to better account for the answers to these questions. Information hierarchy (i.e. the most important information) can be indicated using the size, position, or color of your graphics/information. And when thinking about how to display information, consider how the user has seen this information in other places, such as in daily life or in other apps.
We also wanted to note, outside of our heuristic recommendations, that currently anyone can sign up for the platform as a student or counselor. Is there any process to verify a counselor’s background and what qualifies them to provide college application advice? Especially given that these will be grown adults working with young adults, how can safety and security be ensured? And how can students know they are receiving quality information they can trust and apply?
We really enjoyed interacting with this Med-fi Prototype and learning about your project and are excited to see the finished results!
</t>
  </si>
  <si>
    <t>Comparison of A7 Recommendations:
In reviewing both my recommendations for the app and those from my HE group, I found several differences.
While my recommendations primarily focus on enhancing existing features for improved clarity and feedback, the HE group's suggestions advocate for introducing entirely new functionalities. For instance, their ideas include implementing features like the ability to quickly review past insights or add a "View Past Insights" button to facilitate user navigation. Their approach is more innovative and is aiming to enhance the app's functionality and make it even more user-centric. 
Furthermore, in terms of aesthetic considerations, my recommendations advocate for optimizing the existing interface by reducing clutter and improving visual hierarchy, while the HE group proposed for design changes that are more fundamental, such as rethinking the classification of classrooms. This prompted me into thinking that I should focus on more fundamental design changes apart from the more superficial designs. However, both approaches aim to achieve a common goal: a more intuitive and engaging user experience.
In conclusion, while both sets of recommendations share a foundational focus on clarity, feedback, and usability, they diverge in their approaches, suggesting a rich area for collaboration and refinement as we work toward improving the app's overall effectiveness.</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</si>
</sst>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color theme="1"/>
      <name val="Arial"/>
      <scheme val="minor"/>
    </font>
    <font>
      <color theme="1"/>
      <name val="Arial"/>
      <scheme val="minor"/>
    </font>
    <font>
      <i/>
      <color theme="1"/>
      <name val="Arial"/>
      <scheme val="minor"/>
    </font>
    <font>
      <sz val="11.0"/>
      <color rgb="FF1D1C1D"/>
      <name val="Slack-Lato"/>
    </font>
    <font>
      <color rgb="FF434343"/>
      <name val="Roboto"/>
    </font>
    <font>
      <color rgb="FF473821"/>
      <name val="Roboto"/>
    </font>
    <font>
      <color rgb="FF753800"/>
      <name val="Roboto"/>
    </font>
    <font>
      <color rgb="FFB10202"/>
      <name val="Roboto"/>
    </font>
    <font>
      <color theme="1"/>
      <name val="Arial"/>
    </font>
    <font>
      <color rgb="FFFFCFC9"/>
      <name val="Roboto"/>
    </font>
    <font>
      <color rgb="FF434343"/>
      <name val="Arial"/>
    </font>
    <font>
      <color rgb="FF753800"/>
      <name val="Arial"/>
    </font>
    <font>
      <color rgb="FF434343"/>
      <name val="Docs-Roboto"/>
    </font>
    <font>
      <b/>
      <sz val="9.0"/>
      <color rgb="FF000000"/>
      <name val="&quot;Source Sans Pro&quot;"/>
    </font>
    <font>
      <color theme="1"/>
      <name val="Google Sans Mono"/>
    </font>
    <font>
      <sz val="9.0"/>
      <color rgb="FF000000"/>
      <name val="Google Sans Mono"/>
    </font>
    <font>
      <sz val="9.0"/>
      <color rgb="FF000000"/>
      <name val="&quot;Google Sans Mono&quot;"/>
    </font>
    <font>
      <b/>
      <color theme="1"/>
      <name val="Arial"/>
    </font>
    <font/>
  </fonts>
  <fills count="11">
    <fill>
      <patternFill patternType="none"/>
    </fill>
    <fill>
      <patternFill patternType="lightGray"/>
    </fill>
    <fill>
      <patternFill patternType="solid">
        <fgColor rgb="FFF3F3F3"/>
        <bgColor rgb="FFF3F3F3"/>
      </patternFill>
    </fill>
    <fill>
      <patternFill patternType="solid">
        <fgColor rgb="FFF8F8F8"/>
        <bgColor rgb="FFF8F8F8"/>
      </patternFill>
    </fill>
    <fill>
      <patternFill patternType="solid">
        <fgColor rgb="FFFFFFFF"/>
        <bgColor rgb="FFFFFFFF"/>
      </patternFill>
    </fill>
    <fill>
      <patternFill patternType="solid">
        <fgColor rgb="FFF6F8F9"/>
        <bgColor rgb="FFF6F8F9"/>
      </patternFill>
    </fill>
    <fill>
      <patternFill patternType="solid">
        <fgColor rgb="FFFFF2CC"/>
        <bgColor rgb="FFFFF2CC"/>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EFEFEF"/>
        <bgColor rgb="FFEFEFEF"/>
      </patternFill>
    </fill>
  </fills>
  <borders count="27">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442F65"/>
      </right>
      <top style="thin">
        <color rgb="FFF6F8F9"/>
      </top>
      <bottom style="thin">
        <color rgb="FFF6F8F9"/>
      </bottom>
    </border>
    <border>
      <left style="thin">
        <color rgb="FFFFF2CC"/>
      </left>
      <right style="thin">
        <color rgb="FFFFF2CC"/>
      </right>
      <top style="thin">
        <color rgb="FFFFF2CC"/>
      </top>
      <bottom style="thin">
        <color rgb="FFFFF2CC"/>
      </bottom>
    </border>
    <border>
      <left style="thin">
        <color rgb="FFFFF2CC"/>
      </left>
      <right style="thin">
        <color rgb="FF442F65"/>
      </right>
      <top style="thin">
        <color rgb="FFFFF2CC"/>
      </top>
      <bottom style="thin">
        <color rgb="FFFFF2CC"/>
      </bottom>
    </border>
    <border>
      <left style="thin">
        <color rgb="FFF6F8F9"/>
      </left>
      <right style="thin">
        <color rgb="FFFFFFFF"/>
      </right>
      <top style="thin">
        <color rgb="FFF6F8F9"/>
      </top>
      <bottom style="thin">
        <color rgb="FFF6F8F9"/>
      </bottom>
    </border>
    <border>
      <left style="thin">
        <color rgb="FFFFFFFF"/>
      </left>
      <right style="thin">
        <color rgb="FFFFFFFF"/>
      </right>
      <top style="thin">
        <color rgb="FFF6F8F9"/>
      </top>
      <bottom style="thin">
        <color rgb="FFF6F8F9"/>
      </bottom>
    </border>
    <border>
      <left style="thin">
        <color rgb="FFFFFFFF"/>
      </left>
      <right style="thin">
        <color rgb="FFF6F8F9"/>
      </right>
      <top style="thin">
        <color rgb="FFFFFFFF"/>
      </top>
      <bottom style="thin">
        <color rgb="FFFFFFFF"/>
      </bottom>
    </border>
    <border>
      <left style="thin">
        <color rgb="FF442F65"/>
      </left>
      <right style="thin">
        <color rgb="FFF6F8F9"/>
      </right>
      <top style="thin">
        <color rgb="FFF6F8F9"/>
      </top>
      <bottom style="thin">
        <color rgb="FFF6F8F9"/>
      </bottom>
    </border>
    <border>
      <left style="thin">
        <color rgb="FF442F65"/>
      </left>
      <right style="thin">
        <color rgb="FFF6F8F9"/>
      </right>
      <top style="thin">
        <color rgb="FFF6F8F9"/>
      </top>
      <bottom style="thin">
        <color rgb="FF442F65"/>
      </bottom>
    </border>
    <border>
      <left style="thin">
        <color rgb="FFF6F8F9"/>
      </left>
      <right style="thin">
        <color rgb="FFF6F8F9"/>
      </right>
      <top style="thin">
        <color rgb="FFF6F8F9"/>
      </top>
      <bottom style="thin">
        <color rgb="FF442F65"/>
      </bottom>
    </border>
    <border>
      <left style="thin">
        <color rgb="FFF6F8F9"/>
      </left>
      <right style="thin">
        <color rgb="FF442F65"/>
      </right>
      <top style="thin">
        <color rgb="FFF6F8F9"/>
      </top>
      <bottom style="thin">
        <color rgb="FF442F65"/>
      </bottom>
    </border>
    <border>
      <left style="thin">
        <color rgb="FFFFFFFF"/>
      </left>
      <top style="thin">
        <color rgb="FFFFFFFF"/>
      </top>
      <bottom style="thin">
        <color rgb="FFFFFFFF"/>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22">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readingOrder="0" shrinkToFit="0" wrapText="1"/>
    </xf>
    <xf borderId="0" fillId="0" fontId="3" numFmtId="0" xfId="0" applyAlignment="1" applyFont="1">
      <alignment horizontal="left" readingOrder="0" shrinkToFit="0" wrapText="1"/>
    </xf>
    <xf borderId="0" fillId="2" fontId="1" numFmtId="0" xfId="0" applyAlignment="1" applyFill="1" applyFont="1">
      <alignment horizontal="left" readingOrder="0" shrinkToFit="0" wrapText="1"/>
    </xf>
    <xf borderId="0" fillId="3" fontId="4" numFmtId="0" xfId="0" applyAlignment="1" applyFill="1" applyFont="1">
      <alignment horizontal="left" shrinkToFit="0" wrapText="1"/>
    </xf>
    <xf borderId="1" fillId="0" fontId="2"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1"/>
    </xf>
    <xf borderId="3" fillId="0" fontId="2" numFmtId="0" xfId="0" applyAlignment="1" applyBorder="1" applyFont="1">
      <alignment horizontal="left" readingOrder="0" shrinkToFit="0" vertical="center" wrapText="1"/>
    </xf>
    <xf borderId="4" fillId="4" fontId="5" numFmtId="0" xfId="0" applyAlignment="1" applyBorder="1" applyFill="1" applyFont="1">
      <alignment horizontal="right" readingOrder="0" shrinkToFit="0" vertical="center" wrapText="1"/>
    </xf>
    <xf borderId="5" fillId="5" fontId="5" numFmtId="0" xfId="0" applyAlignment="1" applyBorder="1" applyFill="1" applyFont="1">
      <alignment shrinkToFit="0" vertical="center" wrapText="1"/>
    </xf>
    <xf borderId="5" fillId="5" fontId="6" numFmtId="0" xfId="0" applyAlignment="1" applyBorder="1" applyFont="1">
      <alignment horizontal="right" readingOrder="0" shrinkToFit="0" vertical="center" wrapText="1"/>
    </xf>
    <xf borderId="5" fillId="5" fontId="5" numFmtId="49" xfId="0" applyAlignment="1" applyBorder="1" applyFont="1" applyNumberFormat="1">
      <alignment shrinkToFit="0" vertical="center" wrapText="1"/>
    </xf>
    <xf borderId="5" fillId="5" fontId="5" numFmtId="0" xfId="0" applyAlignment="1" applyBorder="1" applyFont="1">
      <alignment shrinkToFit="0" vertical="center" wrapText="1"/>
    </xf>
    <xf borderId="5" fillId="0" fontId="2" numFmtId="0" xfId="0" applyAlignment="1" applyBorder="1" applyFont="1">
      <alignment readingOrder="0" shrinkToFit="0" vertical="center" wrapText="0"/>
    </xf>
    <xf borderId="6" fillId="0" fontId="2" numFmtId="0" xfId="0" applyAlignment="1" applyBorder="1" applyFont="1">
      <alignment horizontal="center" readingOrder="0" shrinkToFit="0" vertical="center" wrapText="0"/>
    </xf>
    <xf borderId="7" fillId="5" fontId="5" numFmtId="0" xfId="0" applyAlignment="1" applyBorder="1" applyFont="1">
      <alignment shrinkToFit="0" vertical="center" wrapText="1"/>
    </xf>
    <xf borderId="7" fillId="5" fontId="6" numFmtId="0" xfId="0" applyAlignment="1" applyBorder="1" applyFont="1">
      <alignment horizontal="right" shrinkToFit="0" vertical="center" wrapText="1"/>
    </xf>
    <xf borderId="7" fillId="5" fontId="5" numFmtId="49" xfId="0" applyAlignment="1" applyBorder="1" applyFont="1" applyNumberFormat="1">
      <alignment shrinkToFit="0" vertical="center" wrapText="1"/>
    </xf>
    <xf borderId="7" fillId="5" fontId="5" numFmtId="0" xfId="0" applyAlignment="1" applyBorder="1" applyFont="1">
      <alignment shrinkToFit="0" vertical="center" wrapText="1"/>
    </xf>
    <xf borderId="7" fillId="0" fontId="2" numFmtId="0" xfId="0" applyAlignment="1" applyBorder="1" applyFont="1">
      <alignment readingOrder="0" shrinkToFit="0" vertical="center" wrapText="0"/>
    </xf>
    <xf borderId="8" fillId="0" fontId="2" numFmtId="0" xfId="0" applyAlignment="1" applyBorder="1" applyFont="1">
      <alignment horizontal="center" shrinkToFit="0" vertical="center" wrapText="0"/>
    </xf>
    <xf borderId="5" fillId="4" fontId="5" numFmtId="0" xfId="0" applyAlignment="1" applyBorder="1" applyFont="1">
      <alignment shrinkToFit="0" vertical="center" wrapText="1"/>
    </xf>
    <xf borderId="5" fillId="4" fontId="7" numFmtId="0" xfId="0" applyAlignment="1" applyBorder="1" applyFont="1">
      <alignment horizontal="right" shrinkToFit="0" vertical="center" wrapText="1"/>
    </xf>
    <xf borderId="5" fillId="4" fontId="5" numFmtId="49" xfId="0" applyAlignment="1" applyBorder="1" applyFont="1" applyNumberFormat="1">
      <alignment shrinkToFit="0" vertical="center" wrapText="1"/>
    </xf>
    <xf borderId="5" fillId="4" fontId="5" numFmtId="0" xfId="0" applyAlignment="1" applyBorder="1" applyFont="1">
      <alignment shrinkToFit="0" vertical="center" wrapText="1"/>
    </xf>
    <xf borderId="5" fillId="4" fontId="5" numFmtId="0" xfId="0" applyAlignment="1" applyBorder="1" applyFont="1">
      <alignment readingOrder="0" shrinkToFit="0" vertical="center" wrapText="1"/>
    </xf>
    <xf borderId="6" fillId="0" fontId="2" numFmtId="0" xfId="0" applyAlignment="1" applyBorder="1" applyFont="1">
      <alignment horizontal="center" shrinkToFit="0" vertical="center" wrapText="0"/>
    </xf>
    <xf borderId="7" fillId="4" fontId="5" numFmtId="0" xfId="0" applyAlignment="1" applyBorder="1" applyFont="1">
      <alignment shrinkToFit="0" vertical="center" wrapText="1"/>
    </xf>
    <xf borderId="7" fillId="4" fontId="7" numFmtId="0" xfId="0" applyAlignment="1" applyBorder="1" applyFont="1">
      <alignment horizontal="right" shrinkToFit="0" vertical="center" wrapText="1"/>
    </xf>
    <xf borderId="7" fillId="4" fontId="5" numFmtId="49" xfId="0" applyAlignment="1" applyBorder="1" applyFont="1" applyNumberFormat="1">
      <alignment shrinkToFit="0" vertical="center" wrapText="1"/>
    </xf>
    <xf borderId="7" fillId="4" fontId="5" numFmtId="0" xfId="0" applyAlignment="1" applyBorder="1" applyFont="1">
      <alignment shrinkToFit="0" vertical="center" wrapText="1"/>
    </xf>
    <xf borderId="5" fillId="5" fontId="7" numFmtId="0" xfId="0" applyAlignment="1" applyBorder="1" applyFont="1">
      <alignment horizontal="right" shrinkToFit="0" vertical="center" wrapText="1"/>
    </xf>
    <xf borderId="7" fillId="4" fontId="6" numFmtId="0" xfId="0" applyAlignment="1" applyBorder="1" applyFont="1">
      <alignment horizontal="right" shrinkToFit="0" vertical="center" wrapText="1"/>
    </xf>
    <xf borderId="7" fillId="5" fontId="7" numFmtId="0" xfId="0" applyAlignment="1" applyBorder="1" applyFont="1">
      <alignment horizontal="right" shrinkToFit="0" vertical="center" wrapText="1"/>
    </xf>
    <xf borderId="8" fillId="0" fontId="2" numFmtId="0" xfId="0" applyAlignment="1" applyBorder="1" applyFont="1">
      <alignment horizontal="center" readingOrder="0" shrinkToFit="0" vertical="center" wrapText="0"/>
    </xf>
    <xf borderId="5" fillId="5" fontId="6" numFmtId="0" xfId="0" applyAlignment="1" applyBorder="1" applyFont="1">
      <alignment horizontal="right" shrinkToFit="0" vertical="center" wrapText="1"/>
    </xf>
    <xf borderId="6" fillId="0" fontId="2" numFmtId="0" xfId="0" applyAlignment="1" applyBorder="1" applyFont="1">
      <alignment horizontal="center" shrinkToFit="0" vertical="center" wrapText="0"/>
    </xf>
    <xf borderId="8" fillId="0" fontId="2" numFmtId="0" xfId="0" applyAlignment="1" applyBorder="1" applyFont="1">
      <alignment horizontal="center" shrinkToFit="0" vertical="center" wrapText="0"/>
    </xf>
    <xf borderId="4" fillId="0" fontId="5" numFmtId="0" xfId="0" applyAlignment="1" applyBorder="1" applyFont="1">
      <alignment horizontal="right" readingOrder="0" shrinkToFit="0" vertical="center" wrapText="1"/>
    </xf>
    <xf borderId="5" fillId="0" fontId="5" numFmtId="0" xfId="0" applyAlignment="1" applyBorder="1" applyFont="1">
      <alignment shrinkToFit="0" vertical="center" wrapText="0"/>
    </xf>
    <xf borderId="5" fillId="0" fontId="7" numFmtId="0" xfId="0" applyAlignment="1" applyBorder="1" applyFont="1">
      <alignment horizontal="right" shrinkToFit="0" vertical="center" wrapText="0"/>
    </xf>
    <xf borderId="5" fillId="0" fontId="5" numFmtId="49" xfId="0" applyAlignment="1" applyBorder="1" applyFont="1" applyNumberFormat="1">
      <alignment shrinkToFit="0" vertical="center" wrapText="1"/>
    </xf>
    <xf borderId="5" fillId="0" fontId="5" numFmtId="0" xfId="0" applyAlignment="1" applyBorder="1" applyFont="1">
      <alignment shrinkToFit="0" vertical="center" wrapText="1"/>
    </xf>
    <xf borderId="5" fillId="0" fontId="2" numFmtId="0" xfId="0" applyAlignment="1" applyBorder="1" applyFont="1">
      <alignment readingOrder="0" shrinkToFit="0" vertical="center" wrapText="0"/>
    </xf>
    <xf borderId="6" fillId="0" fontId="2" numFmtId="0" xfId="0" applyAlignment="1" applyBorder="1" applyFont="1">
      <alignment horizontal="center" shrinkToFit="0" vertical="center" wrapText="0"/>
    </xf>
    <xf borderId="7" fillId="4" fontId="5" numFmtId="0" xfId="0" applyAlignment="1" applyBorder="1" applyFont="1">
      <alignment shrinkToFit="0" vertical="center" wrapText="0"/>
    </xf>
    <xf borderId="7" fillId="4" fontId="8" numFmtId="0" xfId="0" applyAlignment="1" applyBorder="1" applyFont="1">
      <alignment horizontal="right" shrinkToFit="0" vertical="center" wrapText="0"/>
    </xf>
    <xf borderId="5" fillId="5" fontId="5" numFmtId="0" xfId="0" applyAlignment="1" applyBorder="1" applyFont="1">
      <alignment shrinkToFit="0" vertical="center" wrapText="0"/>
    </xf>
    <xf borderId="5" fillId="5" fontId="8" numFmtId="0" xfId="0" applyAlignment="1" applyBorder="1" applyFont="1">
      <alignment horizontal="right" shrinkToFit="0" vertical="center" wrapText="0"/>
    </xf>
    <xf borderId="7" fillId="0" fontId="5" numFmtId="0" xfId="0" applyAlignment="1" applyBorder="1" applyFont="1">
      <alignment shrinkToFit="0" vertical="center" wrapText="0"/>
    </xf>
    <xf borderId="7" fillId="0" fontId="6" numFmtId="0" xfId="0" applyAlignment="1" applyBorder="1" applyFont="1">
      <alignment horizontal="right" shrinkToFit="0" vertical="center" wrapText="0"/>
    </xf>
    <xf borderId="7" fillId="0" fontId="5" numFmtId="49" xfId="0" applyAlignment="1" applyBorder="1" applyFont="1" applyNumberFormat="1">
      <alignment shrinkToFit="0" vertical="center" wrapText="1"/>
    </xf>
    <xf borderId="7" fillId="0" fontId="5" numFmtId="0" xfId="0" applyAlignment="1" applyBorder="1" applyFont="1">
      <alignment shrinkToFit="0" vertical="center" wrapText="1"/>
    </xf>
    <xf borderId="7" fillId="0" fontId="2" numFmtId="0" xfId="0" applyAlignment="1" applyBorder="1" applyFont="1">
      <alignment readingOrder="0" shrinkToFit="0" vertical="center" wrapText="0"/>
    </xf>
    <xf borderId="8" fillId="0" fontId="2" numFmtId="0" xfId="0" applyAlignment="1" applyBorder="1" applyFont="1">
      <alignment horizontal="center" shrinkToFit="0" vertical="center" wrapText="0"/>
    </xf>
    <xf borderId="5" fillId="4" fontId="5" numFmtId="0" xfId="0" applyAlignment="1" applyBorder="1" applyFont="1">
      <alignment shrinkToFit="0" vertical="center" wrapText="0"/>
    </xf>
    <xf borderId="5" fillId="4" fontId="7" numFmtId="0" xfId="0" applyAlignment="1" applyBorder="1" applyFont="1">
      <alignment horizontal="right" shrinkToFit="0" vertical="center" wrapText="0"/>
    </xf>
    <xf borderId="7" fillId="5" fontId="5" numFmtId="0" xfId="0" applyAlignment="1" applyBorder="1" applyFont="1">
      <alignment shrinkToFit="0" vertical="center" wrapText="0"/>
    </xf>
    <xf borderId="7" fillId="5" fontId="7" numFmtId="0" xfId="0" applyAlignment="1" applyBorder="1" applyFont="1">
      <alignment horizontal="right" shrinkToFit="0" vertical="center" wrapText="0"/>
    </xf>
    <xf borderId="7" fillId="0" fontId="9" numFmtId="0" xfId="0" applyAlignment="1" applyBorder="1" applyFont="1">
      <alignment readingOrder="0" shrinkToFit="0" vertical="bottom" wrapText="0"/>
    </xf>
    <xf borderId="8" fillId="0" fontId="9" numFmtId="0" xfId="0" applyAlignment="1" applyBorder="1" applyFont="1">
      <alignment shrinkToFit="0" vertical="bottom" wrapText="0"/>
    </xf>
    <xf borderId="4" fillId="4" fontId="5" numFmtId="0" xfId="0" applyAlignment="1" applyBorder="1" applyFont="1">
      <alignment horizontal="right" shrinkToFit="0" vertical="center" wrapText="0"/>
    </xf>
    <xf borderId="5" fillId="4" fontId="5" numFmtId="49" xfId="0" applyAlignment="1" applyBorder="1" applyFont="1" applyNumberFormat="1">
      <alignment shrinkToFit="0" vertical="center" wrapText="0"/>
    </xf>
    <xf borderId="5" fillId="4" fontId="5" numFmtId="0" xfId="0" applyAlignment="1" applyBorder="1" applyFont="1">
      <alignment shrinkToFit="0" vertical="center" wrapText="0"/>
    </xf>
    <xf borderId="5" fillId="4" fontId="9" numFmtId="0" xfId="0" applyAlignment="1" applyBorder="1" applyFont="1">
      <alignment readingOrder="0" shrinkToFit="0" vertical="center" wrapText="0"/>
    </xf>
    <xf borderId="6" fillId="0" fontId="9" numFmtId="0" xfId="0" applyAlignment="1" applyBorder="1" applyFont="1">
      <alignment shrinkToFit="0" vertical="bottom" wrapText="0"/>
    </xf>
    <xf borderId="7" fillId="4" fontId="5" numFmtId="49" xfId="0" applyAlignment="1" applyBorder="1" applyFont="1" applyNumberFormat="1">
      <alignment shrinkToFit="0" vertical="center" wrapText="0"/>
    </xf>
    <xf borderId="7" fillId="4" fontId="5" numFmtId="0" xfId="0" applyAlignment="1" applyBorder="1" applyFont="1">
      <alignment shrinkToFit="0" vertical="center" wrapText="0"/>
    </xf>
    <xf borderId="7" fillId="4" fontId="9" numFmtId="0" xfId="0" applyAlignment="1" applyBorder="1" applyFont="1">
      <alignment readingOrder="0" shrinkToFit="0" vertical="center" wrapText="0"/>
    </xf>
    <xf borderId="4" fillId="6" fontId="5" numFmtId="0" xfId="0" applyAlignment="1" applyBorder="1" applyFill="1" applyFont="1">
      <alignment horizontal="right" readingOrder="0" shrinkToFit="0" vertical="center" wrapText="1"/>
    </xf>
    <xf borderId="5" fillId="6" fontId="5" numFmtId="0" xfId="0" applyAlignment="1" applyBorder="1" applyFont="1">
      <alignment shrinkToFit="0" vertical="center" wrapText="1"/>
    </xf>
    <xf borderId="5" fillId="6" fontId="8" numFmtId="0" xfId="0" applyAlignment="1" applyBorder="1" applyFont="1">
      <alignment horizontal="right" shrinkToFit="0" vertical="center" wrapText="1"/>
    </xf>
    <xf borderId="5" fillId="6" fontId="5" numFmtId="49" xfId="0" applyAlignment="1" applyBorder="1" applyFont="1" applyNumberFormat="1">
      <alignment shrinkToFit="0" vertical="center" wrapText="1"/>
    </xf>
    <xf borderId="5" fillId="6" fontId="5" numFmtId="49" xfId="0" applyAlignment="1" applyBorder="1" applyFont="1" applyNumberFormat="1">
      <alignment readingOrder="0" shrinkToFit="0" vertical="center" wrapText="1"/>
    </xf>
    <xf borderId="5" fillId="6" fontId="5" numFmtId="0" xfId="0" applyAlignment="1" applyBorder="1" applyFont="1">
      <alignment readingOrder="0" shrinkToFit="0" vertical="center" wrapText="1"/>
    </xf>
    <xf borderId="9" fillId="6" fontId="2" numFmtId="0" xfId="0" applyAlignment="1" applyBorder="1" applyFont="1">
      <alignment readingOrder="0" shrinkToFit="0" vertical="center" wrapText="0"/>
    </xf>
    <xf borderId="10" fillId="6" fontId="2" numFmtId="0" xfId="0" applyAlignment="1" applyBorder="1" applyFont="1">
      <alignment horizontal="center" shrinkToFit="0" vertical="center" wrapText="0"/>
    </xf>
    <xf borderId="0" fillId="6" fontId="2" numFmtId="0" xfId="0" applyFont="1"/>
    <xf borderId="7" fillId="4" fontId="7" numFmtId="0" xfId="0" applyAlignment="1" applyBorder="1" applyFont="1">
      <alignment horizontal="right" shrinkToFit="0" vertical="center" wrapText="1"/>
    </xf>
    <xf borderId="5" fillId="4" fontId="6" numFmtId="0" xfId="0" applyAlignment="1" applyBorder="1" applyFont="1">
      <alignment horizontal="right" shrinkToFit="0" vertical="center" wrapText="1"/>
    </xf>
    <xf borderId="7" fillId="4" fontId="5" numFmtId="0" xfId="0" applyAlignment="1" applyBorder="1" applyFont="1">
      <alignment readingOrder="0" shrinkToFit="0" vertical="center" wrapText="1"/>
    </xf>
    <xf borderId="5" fillId="4" fontId="8" numFmtId="0" xfId="0" applyAlignment="1" applyBorder="1" applyFont="1">
      <alignment horizontal="right" shrinkToFit="0" vertical="center" wrapText="1"/>
    </xf>
    <xf borderId="6" fillId="0" fontId="2" numFmtId="0" xfId="0" applyAlignment="1" applyBorder="1" applyFont="1">
      <alignment horizontal="center" readingOrder="0" shrinkToFit="0" vertical="center" wrapText="0"/>
    </xf>
    <xf borderId="5" fillId="5" fontId="8" numFmtId="0" xfId="0" applyAlignment="1" applyBorder="1" applyFont="1">
      <alignment horizontal="right" shrinkToFit="0" vertical="center" wrapText="1"/>
    </xf>
    <xf borderId="7" fillId="4" fontId="7" numFmtId="0" xfId="0" applyAlignment="1" applyBorder="1" applyFont="1">
      <alignment horizontal="right" shrinkToFit="0" vertical="center" wrapText="0"/>
    </xf>
    <xf borderId="11" fillId="4" fontId="5" numFmtId="49" xfId="0" applyAlignment="1" applyBorder="1" applyFont="1" applyNumberFormat="1">
      <alignment shrinkToFit="0" vertical="center" wrapText="1"/>
    </xf>
    <xf borderId="12" fillId="4" fontId="5" numFmtId="0" xfId="0" applyAlignment="1" applyBorder="1" applyFont="1">
      <alignment shrinkToFit="0" vertical="center" wrapText="1"/>
    </xf>
    <xf borderId="7" fillId="6" fontId="5" numFmtId="0" xfId="0" applyAlignment="1" applyBorder="1" applyFont="1">
      <alignment shrinkToFit="0" vertical="center" wrapText="0"/>
    </xf>
    <xf borderId="7" fillId="6" fontId="8" numFmtId="0" xfId="0" applyAlignment="1" applyBorder="1" applyFont="1">
      <alignment horizontal="right" shrinkToFit="0" vertical="center" wrapText="0"/>
    </xf>
    <xf borderId="7" fillId="6" fontId="5" numFmtId="49" xfId="0" applyAlignment="1" applyBorder="1" applyFont="1" applyNumberFormat="1">
      <alignment shrinkToFit="0" vertical="center" wrapText="1"/>
    </xf>
    <xf borderId="7" fillId="6" fontId="5" numFmtId="0" xfId="0" applyAlignment="1" applyBorder="1" applyFont="1">
      <alignment shrinkToFit="0" vertical="center" wrapText="1"/>
    </xf>
    <xf borderId="7" fillId="5" fontId="8" numFmtId="0" xfId="0" applyAlignment="1" applyBorder="1" applyFont="1">
      <alignment horizontal="right" shrinkToFit="0" vertical="center" wrapText="0"/>
    </xf>
    <xf borderId="5" fillId="4" fontId="8" numFmtId="0" xfId="0" applyAlignment="1" applyBorder="1" applyFont="1">
      <alignment horizontal="right" shrinkToFit="0" vertical="center" wrapText="0"/>
    </xf>
    <xf borderId="7" fillId="4" fontId="6" numFmtId="0" xfId="0" applyAlignment="1" applyBorder="1" applyFont="1">
      <alignment horizontal="right" shrinkToFit="0" vertical="center" wrapText="0"/>
    </xf>
    <xf borderId="5" fillId="4" fontId="6" numFmtId="0" xfId="0" applyAlignment="1" applyBorder="1" applyFont="1">
      <alignment horizontal="right" shrinkToFit="0" vertical="center" wrapText="0"/>
    </xf>
    <xf borderId="5" fillId="5" fontId="6" numFmtId="0" xfId="0" applyAlignment="1" applyBorder="1" applyFont="1">
      <alignment horizontal="right" shrinkToFit="0" vertical="center" wrapText="0"/>
    </xf>
    <xf borderId="5" fillId="0" fontId="9" numFmtId="0" xfId="0" applyAlignment="1" applyBorder="1" applyFont="1">
      <alignment readingOrder="0" shrinkToFit="0" vertical="bottom" wrapText="0"/>
    </xf>
    <xf borderId="5" fillId="5" fontId="7" numFmtId="0" xfId="0" applyAlignment="1" applyBorder="1" applyFont="1">
      <alignment horizontal="right" shrinkToFit="0" vertical="center" wrapText="0"/>
    </xf>
    <xf borderId="4" fillId="5" fontId="5" numFmtId="0" xfId="0" applyAlignment="1" applyBorder="1" applyFont="1">
      <alignment horizontal="right" shrinkToFit="0" vertical="center" wrapText="0"/>
    </xf>
    <xf borderId="7" fillId="5" fontId="5" numFmtId="49" xfId="0" applyAlignment="1" applyBorder="1" applyFont="1" applyNumberFormat="1">
      <alignment shrinkToFit="0" vertical="center" wrapText="0"/>
    </xf>
    <xf borderId="7" fillId="5" fontId="5" numFmtId="0" xfId="0" applyAlignment="1" applyBorder="1" applyFont="1">
      <alignment shrinkToFit="0" vertical="center" wrapText="0"/>
    </xf>
    <xf borderId="7" fillId="5" fontId="9" numFmtId="0" xfId="0" applyAlignment="1" applyBorder="1" applyFont="1">
      <alignment readingOrder="0" shrinkToFit="0" vertical="center" wrapText="0"/>
    </xf>
    <xf borderId="5" fillId="5" fontId="5" numFmtId="49" xfId="0" applyAlignment="1" applyBorder="1" applyFont="1" applyNumberFormat="1">
      <alignment shrinkToFit="0" vertical="center" wrapText="0"/>
    </xf>
    <xf borderId="5" fillId="5" fontId="5" numFmtId="0" xfId="0" applyAlignment="1" applyBorder="1" applyFont="1">
      <alignment shrinkToFit="0" vertical="center" wrapText="0"/>
    </xf>
    <xf borderId="5" fillId="5" fontId="9" numFmtId="0" xfId="0" applyAlignment="1" applyBorder="1" applyFont="1">
      <alignment readingOrder="0" shrinkToFit="0" vertical="center" wrapText="0"/>
    </xf>
    <xf borderId="7" fillId="5" fontId="6" numFmtId="0" xfId="0" applyAlignment="1" applyBorder="1" applyFont="1">
      <alignment horizontal="right" shrinkToFit="0" vertical="center" wrapText="1"/>
    </xf>
    <xf borderId="5" fillId="5" fontId="7" numFmtId="0" xfId="0" applyAlignment="1" applyBorder="1" applyFont="1">
      <alignment horizontal="right" readingOrder="0" shrinkToFit="0" vertical="center" wrapText="1"/>
    </xf>
    <xf borderId="5" fillId="4" fontId="10" numFmtId="0" xfId="0" applyAlignment="1" applyBorder="1" applyFont="1">
      <alignment horizontal="right" shrinkToFit="0" vertical="center" wrapText="0"/>
    </xf>
    <xf borderId="5" fillId="5" fontId="9" numFmtId="0" xfId="0" applyAlignment="1" applyBorder="1" applyFont="1">
      <alignment shrinkToFit="0" vertical="center" wrapText="1"/>
    </xf>
    <xf borderId="7" fillId="4" fontId="10" numFmtId="0" xfId="0" applyAlignment="1" applyBorder="1" applyFont="1">
      <alignment horizontal="right" shrinkToFit="0" vertical="center" wrapText="0"/>
    </xf>
    <xf borderId="7" fillId="5" fontId="6" numFmtId="0" xfId="0" applyAlignment="1" applyBorder="1" applyFont="1">
      <alignment horizontal="right" shrinkToFit="0" vertical="center" wrapText="0"/>
    </xf>
    <xf borderId="7" fillId="5" fontId="5" numFmtId="49" xfId="0" applyAlignment="1" applyBorder="1" applyFont="1" applyNumberFormat="1">
      <alignment readingOrder="0" shrinkToFit="0" vertical="center" wrapText="1"/>
    </xf>
    <xf borderId="7" fillId="4" fontId="5" numFmtId="49" xfId="0" applyAlignment="1" applyBorder="1" applyFont="1" applyNumberFormat="1">
      <alignment readingOrder="0" shrinkToFit="0" vertical="center" wrapText="1"/>
    </xf>
    <xf borderId="7" fillId="4" fontId="8" numFmtId="0" xfId="0" applyAlignment="1" applyBorder="1" applyFont="1">
      <alignment horizontal="right" shrinkToFit="0" vertical="center" wrapText="1"/>
    </xf>
    <xf borderId="8" fillId="0" fontId="2" numFmtId="0" xfId="0" applyAlignment="1" applyBorder="1" applyFont="1">
      <alignment horizontal="center" readingOrder="0" shrinkToFit="0" vertical="center" wrapText="0"/>
    </xf>
    <xf borderId="13" fillId="5" fontId="5" numFmtId="0" xfId="0" applyAlignment="1" applyBorder="1" applyFont="1">
      <alignment shrinkToFit="0" vertical="center" wrapText="1"/>
    </xf>
    <xf borderId="11" fillId="4" fontId="5" numFmtId="0" xfId="0" applyAlignment="1" applyBorder="1" applyFont="1">
      <alignment shrinkToFit="0" vertical="center" wrapText="1"/>
    </xf>
    <xf borderId="13" fillId="4" fontId="5" numFmtId="0" xfId="0" applyAlignment="1" applyBorder="1" applyFont="1">
      <alignment shrinkToFit="0" vertical="center" wrapText="1"/>
    </xf>
    <xf borderId="0" fillId="0" fontId="9" numFmtId="0" xfId="0" applyAlignment="1" applyFont="1">
      <alignment vertical="bottom"/>
    </xf>
    <xf borderId="11" fillId="5" fontId="5" numFmtId="0" xfId="0" applyAlignment="1" applyBorder="1" applyFont="1">
      <alignment shrinkToFit="0" vertical="center" wrapText="0"/>
    </xf>
    <xf borderId="13" fillId="5" fontId="5" numFmtId="0" xfId="0" applyAlignment="1" applyBorder="1" applyFont="1">
      <alignment shrinkToFit="0" vertical="center" wrapText="0"/>
    </xf>
    <xf borderId="7" fillId="4" fontId="5" numFmtId="0" xfId="0" applyAlignment="1" applyBorder="1" applyFont="1">
      <alignment shrinkToFit="0" vertical="center" wrapText="1"/>
    </xf>
    <xf borderId="6" fillId="0" fontId="2" numFmtId="0" xfId="0" applyAlignment="1" applyBorder="1" applyFont="1">
      <alignment readingOrder="0" shrinkToFit="0" vertical="center" wrapText="0"/>
    </xf>
    <xf borderId="14" fillId="4" fontId="5" numFmtId="0" xfId="0" applyAlignment="1" applyBorder="1" applyFont="1">
      <alignment horizontal="right" readingOrder="0" shrinkToFit="0" vertical="center" wrapText="1"/>
    </xf>
    <xf borderId="8" fillId="0" fontId="2" numFmtId="0" xfId="0" applyAlignment="1" applyBorder="1" applyFont="1">
      <alignment readingOrder="0" shrinkToFit="0" vertical="center" wrapText="0"/>
    </xf>
    <xf borderId="8" fillId="0" fontId="9" numFmtId="0" xfId="0" applyAlignment="1" applyBorder="1" applyFont="1">
      <alignment readingOrder="0" shrinkToFit="0" vertical="bottom" wrapText="0"/>
    </xf>
    <xf borderId="7" fillId="5" fontId="11" numFmtId="0" xfId="0" applyAlignment="1" applyBorder="1" applyFont="1">
      <alignment shrinkToFit="0" vertical="center" wrapText="0"/>
    </xf>
    <xf borderId="7" fillId="5" fontId="12" numFmtId="0" xfId="0" applyAlignment="1" applyBorder="1" applyFont="1">
      <alignment horizontal="right" shrinkToFit="0" vertical="center" wrapText="0"/>
    </xf>
    <xf borderId="7" fillId="5" fontId="11" numFmtId="49" xfId="0" applyAlignment="1" applyBorder="1" applyFont="1" applyNumberFormat="1">
      <alignment shrinkToFit="0" vertical="center" wrapText="1"/>
    </xf>
    <xf borderId="7" fillId="5" fontId="11" numFmtId="0" xfId="0" applyAlignment="1" applyBorder="1" applyFont="1">
      <alignment shrinkToFit="0" vertical="center" wrapText="1"/>
    </xf>
    <xf borderId="7" fillId="4" fontId="13" numFmtId="0" xfId="0" applyAlignment="1" applyBorder="1" applyFont="1">
      <alignment shrinkToFit="0" vertical="center" wrapText="1"/>
    </xf>
    <xf borderId="15" fillId="4" fontId="5" numFmtId="0" xfId="0" applyAlignment="1" applyBorder="1" applyFont="1">
      <alignment horizontal="right" readingOrder="0" shrinkToFit="0" vertical="center" wrapText="1"/>
    </xf>
    <xf borderId="16" fillId="5" fontId="5" numFmtId="0" xfId="0" applyAlignment="1" applyBorder="1" applyFont="1">
      <alignment shrinkToFit="0" vertical="center" wrapText="0"/>
    </xf>
    <xf borderId="16" fillId="5" fontId="7" numFmtId="0" xfId="0" applyAlignment="1" applyBorder="1" applyFont="1">
      <alignment horizontal="right" shrinkToFit="0" vertical="center" wrapText="0"/>
    </xf>
    <xf borderId="16" fillId="5" fontId="5" numFmtId="49" xfId="0" applyAlignment="1" applyBorder="1" applyFont="1" applyNumberFormat="1">
      <alignment shrinkToFit="0" vertical="center" wrapText="1"/>
    </xf>
    <xf borderId="16" fillId="5" fontId="5" numFmtId="0" xfId="0" applyAlignment="1" applyBorder="1" applyFont="1">
      <alignment shrinkToFit="0" vertical="center" wrapText="1"/>
    </xf>
    <xf borderId="16" fillId="0" fontId="9" numFmtId="0" xfId="0" applyAlignment="1" applyBorder="1" applyFont="1">
      <alignment readingOrder="0" shrinkToFit="0" vertical="bottom" wrapText="0"/>
    </xf>
    <xf borderId="17" fillId="0" fontId="9" numFmtId="0" xfId="0" applyAlignment="1" applyBorder="1" applyFont="1">
      <alignment shrinkToFit="0" vertical="bottom" wrapText="0"/>
    </xf>
    <xf borderId="4" fillId="0" fontId="5" numFmtId="0" xfId="0" applyAlignment="1" applyBorder="1" applyFont="1">
      <alignment horizontal="right" readingOrder="0" shrinkToFit="0" wrapText="1"/>
    </xf>
    <xf borderId="7" fillId="0" fontId="5" numFmtId="0" xfId="0" applyAlignment="1" applyBorder="1" applyFont="1">
      <alignment shrinkToFit="0" wrapText="0"/>
    </xf>
    <xf borderId="7" fillId="0" fontId="8" numFmtId="0" xfId="0" applyAlignment="1" applyBorder="1" applyFont="1">
      <alignment horizontal="right" shrinkToFit="0" wrapText="0"/>
    </xf>
    <xf borderId="7" fillId="0" fontId="5" numFmtId="49" xfId="0" applyAlignment="1" applyBorder="1" applyFont="1" applyNumberFormat="1">
      <alignment shrinkToFit="0" wrapText="1"/>
    </xf>
    <xf borderId="7" fillId="0" fontId="5" numFmtId="0" xfId="0" applyAlignment="1" applyBorder="1" applyFont="1">
      <alignment shrinkToFit="0" wrapText="1"/>
    </xf>
    <xf borderId="0" fillId="0" fontId="2" numFmtId="0" xfId="0" applyAlignment="1" applyFont="1">
      <alignment readingOrder="0"/>
    </xf>
    <xf borderId="0" fillId="0" fontId="2" numFmtId="0" xfId="0" applyAlignment="1" applyFont="1">
      <alignment horizontal="center"/>
    </xf>
    <xf borderId="0" fillId="0" fontId="2" numFmtId="0" xfId="0" applyAlignment="1" applyFont="1">
      <alignment horizontal="center" readingOrder="0"/>
    </xf>
    <xf borderId="5" fillId="0" fontId="5" numFmtId="0" xfId="0" applyAlignment="1" applyBorder="1" applyFont="1">
      <alignment shrinkToFit="0" wrapText="0"/>
    </xf>
    <xf borderId="5" fillId="0" fontId="8" numFmtId="0" xfId="0" applyAlignment="1" applyBorder="1" applyFont="1">
      <alignment horizontal="right" shrinkToFit="0" wrapText="0"/>
    </xf>
    <xf borderId="5" fillId="0" fontId="5" numFmtId="49" xfId="0" applyAlignment="1" applyBorder="1" applyFont="1" applyNumberFormat="1">
      <alignment shrinkToFit="0" wrapText="1"/>
    </xf>
    <xf borderId="5" fillId="0" fontId="5" numFmtId="0" xfId="0" applyAlignment="1" applyBorder="1" applyFont="1">
      <alignment shrinkToFit="0" wrapText="1"/>
    </xf>
    <xf borderId="4" fillId="0" fontId="5" numFmtId="0" xfId="0" applyAlignment="1" applyBorder="1" applyFont="1">
      <alignment horizontal="right" shrinkToFit="0" wrapText="0"/>
    </xf>
    <xf borderId="7" fillId="0" fontId="5" numFmtId="49" xfId="0" applyAlignment="1" applyBorder="1" applyFont="1" applyNumberFormat="1">
      <alignment shrinkToFit="0" wrapText="0"/>
    </xf>
    <xf borderId="7" fillId="0" fontId="5" numFmtId="0" xfId="0" applyAlignment="1" applyBorder="1" applyFont="1">
      <alignment shrinkToFit="0" wrapText="0"/>
    </xf>
    <xf borderId="0" fillId="0" fontId="9" numFmtId="0" xfId="0" applyAlignment="1" applyFont="1">
      <alignment readingOrder="0"/>
    </xf>
    <xf borderId="0" fillId="0" fontId="9" numFmtId="0" xfId="0" applyAlignment="1" applyFont="1">
      <alignment vertical="bottom"/>
    </xf>
    <xf borderId="0" fillId="0" fontId="9" numFmtId="0" xfId="0" applyAlignment="1" applyFont="1">
      <alignment vertical="bottom"/>
    </xf>
    <xf borderId="4" fillId="0" fontId="5" numFmtId="0" xfId="0" applyAlignment="1" applyBorder="1" applyFont="1">
      <alignment horizontal="right" readingOrder="0" shrinkToFit="0" wrapText="1"/>
    </xf>
    <xf borderId="5" fillId="0" fontId="5" numFmtId="0" xfId="0" applyAlignment="1" applyBorder="1" applyFont="1">
      <alignment shrinkToFit="0" wrapText="1"/>
    </xf>
    <xf borderId="5" fillId="0" fontId="5" numFmtId="0" xfId="0" applyAlignment="1" applyBorder="1" applyFont="1">
      <alignment shrinkToFit="0" wrapText="1"/>
    </xf>
    <xf borderId="5" fillId="0" fontId="8" numFmtId="0" xfId="0" applyAlignment="1" applyBorder="1" applyFont="1">
      <alignment horizontal="right" shrinkToFit="0" wrapText="1"/>
    </xf>
    <xf borderId="5" fillId="0" fontId="5" numFmtId="49" xfId="0" applyAlignment="1" applyBorder="1" applyFont="1" applyNumberFormat="1">
      <alignment shrinkToFit="0" wrapText="1"/>
    </xf>
    <xf borderId="5" fillId="0" fontId="5" numFmtId="49" xfId="0" applyAlignment="1" applyBorder="1" applyFont="1" applyNumberFormat="1">
      <alignment readingOrder="0" shrinkToFit="0" wrapText="1"/>
    </xf>
    <xf borderId="5" fillId="0" fontId="5" numFmtId="0" xfId="0" applyAlignment="1" applyBorder="1" applyFont="1">
      <alignment readingOrder="0" shrinkToFit="0" wrapText="1"/>
    </xf>
    <xf borderId="0" fillId="0" fontId="2" numFmtId="0" xfId="0" applyAlignment="1" applyFont="1">
      <alignment readingOrder="0" shrinkToFit="0" wrapText="0"/>
    </xf>
    <xf borderId="0" fillId="0" fontId="2" numFmtId="0" xfId="0" applyAlignment="1" applyFont="1">
      <alignment horizontal="center" shrinkToFit="0" wrapText="0"/>
    </xf>
    <xf borderId="0" fillId="0" fontId="2" numFmtId="0" xfId="0" applyAlignment="1" applyFont="1">
      <alignment horizontal="center" readingOrder="0" shrinkToFit="0" wrapText="0"/>
    </xf>
    <xf borderId="5" fillId="0" fontId="5" numFmtId="0" xfId="0" applyAlignment="1" applyBorder="1" applyFont="1">
      <alignment shrinkToFit="0" wrapText="1"/>
    </xf>
    <xf borderId="5" fillId="0" fontId="8" numFmtId="0" xfId="0" applyAlignment="1" applyBorder="1" applyFont="1">
      <alignment horizontal="right" shrinkToFit="0" wrapText="1"/>
    </xf>
    <xf borderId="0" fillId="0" fontId="2" numFmtId="0" xfId="0" applyAlignment="1" applyFont="1">
      <alignment horizontal="center" readingOrder="0"/>
    </xf>
    <xf borderId="5" fillId="0" fontId="5" numFmtId="49" xfId="0" applyAlignment="1" applyBorder="1" applyFont="1" applyNumberFormat="1">
      <alignment readingOrder="0" shrinkToFit="0" wrapText="1"/>
    </xf>
    <xf borderId="0" fillId="0" fontId="2" numFmtId="0" xfId="0" applyAlignment="1" applyFont="1">
      <alignment horizontal="center"/>
    </xf>
    <xf borderId="7" fillId="0" fontId="5" numFmtId="0" xfId="0" applyAlignment="1" applyBorder="1" applyFont="1">
      <alignment shrinkToFit="0" wrapText="0"/>
    </xf>
    <xf borderId="7" fillId="0" fontId="8" numFmtId="0" xfId="0" applyAlignment="1" applyBorder="1" applyFont="1">
      <alignment horizontal="right" shrinkToFit="0" wrapText="0"/>
    </xf>
    <xf borderId="7" fillId="0" fontId="5" numFmtId="49" xfId="0" applyAlignment="1" applyBorder="1" applyFont="1" applyNumberFormat="1">
      <alignment shrinkToFit="0" wrapText="1"/>
    </xf>
    <xf borderId="7" fillId="0" fontId="5" numFmtId="0" xfId="0" applyAlignment="1" applyBorder="1" applyFont="1">
      <alignment shrinkToFit="0" wrapText="1"/>
    </xf>
    <xf borderId="0" fillId="0" fontId="2" numFmtId="0" xfId="0" applyAlignment="1" applyFont="1">
      <alignment readingOrder="0"/>
    </xf>
    <xf borderId="0" fillId="0" fontId="2" numFmtId="0" xfId="0" applyAlignment="1" applyFont="1">
      <alignment horizontal="center"/>
    </xf>
    <xf borderId="5" fillId="0" fontId="5" numFmtId="49" xfId="0" applyAlignment="1" applyBorder="1" applyFont="1" applyNumberFormat="1">
      <alignment shrinkToFit="0" wrapText="0"/>
    </xf>
    <xf borderId="5" fillId="0" fontId="5" numFmtId="0" xfId="0" applyAlignment="1" applyBorder="1" applyFont="1">
      <alignment shrinkToFit="0" wrapText="0"/>
    </xf>
    <xf borderId="5" fillId="0" fontId="7" numFmtId="0" xfId="0" applyAlignment="1" applyBorder="1" applyFont="1">
      <alignment horizontal="right" readingOrder="0" shrinkToFit="0" wrapText="1"/>
    </xf>
    <xf borderId="5" fillId="0" fontId="10" numFmtId="0" xfId="0" applyAlignment="1" applyBorder="1" applyFont="1">
      <alignment horizontal="right" shrinkToFit="0" wrapText="0"/>
    </xf>
    <xf borderId="7" fillId="0" fontId="10" numFmtId="0" xfId="0" applyAlignment="1" applyBorder="1" applyFont="1">
      <alignment horizontal="right" shrinkToFit="0" wrapText="0"/>
    </xf>
    <xf borderId="7" fillId="0" fontId="5" numFmtId="49" xfId="0" applyAlignment="1" applyBorder="1" applyFont="1" applyNumberFormat="1">
      <alignment readingOrder="0" shrinkToFit="0" wrapText="1"/>
    </xf>
    <xf borderId="0" fillId="0" fontId="9" numFmtId="0" xfId="0" applyAlignment="1" applyFont="1">
      <alignment readingOrder="0" vertical="bottom"/>
    </xf>
    <xf borderId="7" fillId="0" fontId="5" numFmtId="0" xfId="0" applyAlignment="1" applyBorder="1" applyFont="1">
      <alignment shrinkToFit="0" wrapText="1"/>
    </xf>
    <xf borderId="7" fillId="0" fontId="8" numFmtId="0" xfId="0" applyAlignment="1" applyBorder="1" applyFont="1">
      <alignment horizontal="right" shrinkToFit="0" wrapText="1"/>
    </xf>
    <xf borderId="0" fillId="0" fontId="2" numFmtId="0" xfId="0" applyAlignment="1" applyFont="1">
      <alignment readingOrder="0" shrinkToFit="0" wrapText="0"/>
    </xf>
    <xf borderId="0" fillId="0" fontId="2" numFmtId="0" xfId="0" applyAlignment="1" applyFont="1">
      <alignment horizontal="center" readingOrder="0" shrinkToFit="0" wrapText="0"/>
    </xf>
    <xf borderId="0" fillId="0" fontId="2" numFmtId="0" xfId="0" applyAlignment="1" applyFont="1">
      <alignment horizontal="center" readingOrder="0" shrinkToFit="0" wrapText="0"/>
    </xf>
    <xf borderId="18" fillId="0" fontId="5" numFmtId="0" xfId="0" applyAlignment="1" applyBorder="1" applyFont="1">
      <alignment shrinkToFit="0" wrapText="0"/>
    </xf>
    <xf borderId="6" fillId="0" fontId="2" numFmtId="0" xfId="0" applyAlignment="1" applyBorder="1" applyFont="1">
      <alignment readingOrder="0"/>
    </xf>
    <xf borderId="19" fillId="2" fontId="1" numFmtId="0" xfId="0" applyAlignment="1" applyBorder="1" applyFont="1">
      <alignment readingOrder="0"/>
    </xf>
    <xf borderId="20" fillId="2" fontId="14" numFmtId="0" xfId="0" applyAlignment="1" applyBorder="1" applyFont="1">
      <alignment horizontal="left" readingOrder="0" shrinkToFit="0" wrapText="1"/>
    </xf>
    <xf borderId="21" fillId="2" fontId="14" numFmtId="0" xfId="0" applyAlignment="1" applyBorder="1" applyFont="1">
      <alignment horizontal="left" readingOrder="0" shrinkToFit="0" wrapText="1"/>
    </xf>
    <xf borderId="0" fillId="0" fontId="1" numFmtId="0" xfId="0" applyAlignment="1" applyFont="1">
      <alignment readingOrder="0"/>
    </xf>
    <xf borderId="22" fillId="0" fontId="0" numFmtId="0" xfId="0" applyAlignment="1" applyBorder="1" applyFont="1">
      <alignment readingOrder="0"/>
    </xf>
    <xf borderId="0" fillId="0" fontId="15" numFmtId="0" xfId="0" applyFont="1"/>
    <xf borderId="0" fillId="4" fontId="16" numFmtId="0" xfId="0" applyFont="1"/>
    <xf borderId="23" fillId="0" fontId="15" numFmtId="0" xfId="0" applyBorder="1" applyFont="1"/>
    <xf borderId="22" fillId="7" fontId="0" numFmtId="0" xfId="0" applyAlignment="1" applyBorder="1" applyFill="1" applyFont="1">
      <alignment horizontal="left" readingOrder="0" shrinkToFit="0" wrapText="1"/>
    </xf>
    <xf borderId="23" fillId="4" fontId="16" numFmtId="0" xfId="0" applyBorder="1" applyFont="1"/>
    <xf borderId="22" fillId="0" fontId="0" numFmtId="0" xfId="0" applyAlignment="1" applyBorder="1" applyFont="1">
      <alignment horizontal="left" readingOrder="0" shrinkToFit="0" wrapText="1"/>
    </xf>
    <xf borderId="22" fillId="8" fontId="0" numFmtId="0" xfId="0" applyAlignment="1" applyBorder="1" applyFill="1" applyFont="1">
      <alignment horizontal="left" readingOrder="0" shrinkToFit="0" wrapText="1"/>
    </xf>
    <xf borderId="22" fillId="9" fontId="0" numFmtId="0" xfId="0" applyAlignment="1" applyBorder="1" applyFill="1" applyFont="1">
      <alignment horizontal="left" readingOrder="0" shrinkToFit="0" wrapText="1"/>
    </xf>
    <xf borderId="0" fillId="4" fontId="17" numFmtId="0" xfId="0" applyFont="1"/>
    <xf borderId="24" fillId="0" fontId="1" numFmtId="0" xfId="0" applyAlignment="1" applyBorder="1" applyFont="1">
      <alignment readingOrder="0"/>
    </xf>
    <xf borderId="25" fillId="0" fontId="15" numFmtId="0" xfId="0" applyBorder="1" applyFont="1"/>
    <xf borderId="26" fillId="0" fontId="15" numFmtId="0" xfId="0" applyBorder="1" applyFont="1"/>
    <xf borderId="0" fillId="0" fontId="18" numFmtId="0" xfId="0" applyAlignment="1" applyFont="1">
      <alignment vertical="bottom"/>
    </xf>
    <xf borderId="0" fillId="0" fontId="18" numFmtId="0" xfId="0" applyAlignment="1" applyFont="1">
      <alignment readingOrder="0" vertical="bottom"/>
    </xf>
    <xf borderId="0" fillId="0" fontId="3" numFmtId="0" xfId="0" applyAlignment="1" applyFont="1">
      <alignment horizontal="center" readingOrder="0"/>
    </xf>
    <xf borderId="0" fillId="2" fontId="1" numFmtId="0" xfId="0" applyAlignment="1" applyFont="1">
      <alignment horizontal="center" readingOrder="0"/>
    </xf>
    <xf borderId="0" fillId="0" fontId="2" numFmtId="0" xfId="0" applyAlignment="1" applyFont="1">
      <alignment readingOrder="0"/>
    </xf>
    <xf borderId="0" fillId="4" fontId="17" numFmtId="0" xfId="0" applyAlignment="1" applyFont="1">
      <alignment horizontal="left"/>
    </xf>
    <xf borderId="0" fillId="0" fontId="2" numFmtId="0" xfId="0" applyFont="1"/>
    <xf borderId="19" fillId="10" fontId="18" numFmtId="0" xfId="0" applyAlignment="1" applyBorder="1" applyFill="1" applyFont="1">
      <alignment readingOrder="0" vertical="bottom"/>
    </xf>
    <xf borderId="20" fillId="0" fontId="19" numFmtId="0" xfId="0" applyBorder="1" applyFont="1"/>
    <xf borderId="21" fillId="0" fontId="19" numFmtId="0" xfId="0" applyBorder="1" applyFont="1"/>
    <xf borderId="0" fillId="0" fontId="9" numFmtId="0" xfId="0" applyAlignment="1" applyFont="1">
      <alignment readingOrder="0" shrinkToFit="0" vertical="bottom" wrapText="1"/>
    </xf>
    <xf borderId="0" fillId="0" fontId="2" numFmtId="0" xfId="0" applyAlignment="1" applyFont="1">
      <alignment readingOrder="0" shrinkToFit="0" wrapText="1"/>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Group Heuristic Evaluation-style">
      <tableStyleElement dxfId="1" type="headerRow"/>
      <tableStyleElement dxfId="2" type="firstRowStripe"/>
      <tableStyleElement dxfId="3" type="secondRowStripe"/>
    </tableStyle>
    <tableStyle count="2" pivot="0" name="Sheet5-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Viol. (total) vs. Heuristic</a:t>
            </a:r>
          </a:p>
        </c:rich>
      </c:tx>
      <c:overlay val="0"/>
    </c:title>
    <c:plotArea>
      <c:layout/>
      <c:barChart>
        <c:barDir val="col"/>
        <c:ser>
          <c:idx val="0"/>
          <c:order val="0"/>
          <c:tx>
            <c:strRef>
              <c:f>'Summary of Evaluations'!$G$1</c:f>
            </c:strRef>
          </c:tx>
          <c:spPr>
            <a:solidFill>
              <a:schemeClr val="accent1"/>
            </a:solidFill>
            <a:ln cmpd="sng">
              <a:solidFill>
                <a:srgbClr val="000000"/>
              </a:solidFill>
            </a:ln>
          </c:spPr>
          <c:dPt>
            <c:idx val="1"/>
            <c:spPr>
              <a:solidFill>
                <a:srgbClr val="F6B26B"/>
              </a:solidFill>
              <a:ln cmpd="sng">
                <a:solidFill>
                  <a:srgbClr val="000000"/>
                </a:solidFill>
              </a:ln>
            </c:spPr>
          </c:dPt>
          <c:dPt>
            <c:idx val="3"/>
            <c:spPr>
              <a:solidFill>
                <a:srgbClr val="E06666"/>
              </a:solidFill>
              <a:ln cmpd="sng">
                <a:solidFill>
                  <a:srgbClr val="000000"/>
                </a:solidFill>
              </a:ln>
            </c:spPr>
          </c:dPt>
          <c:dPt>
            <c:idx val="7"/>
            <c:spPr>
              <a:solidFill>
                <a:srgbClr val="FFE599"/>
              </a:solidFill>
              <a:ln cmpd="sng">
                <a:solidFill>
                  <a:srgbClr val="000000"/>
                </a:solidFill>
              </a:ln>
            </c:spPr>
          </c:dPt>
          <c:cat>
            <c:strRef>
              <c:f>'Summary of Evaluations'!$A$2:$A$13</c:f>
            </c:strRef>
          </c:cat>
          <c:val>
            <c:numRef>
              <c:f>'Summary of Evaluations'!$G$2:$G$13</c:f>
              <c:numCache/>
            </c:numRef>
          </c:val>
        </c:ser>
        <c:axId val="785505014"/>
        <c:axId val="259866316"/>
      </c:barChart>
      <c:catAx>
        <c:axId val="7855050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Heuristic</a:t>
                </a:r>
              </a:p>
            </c:rich>
          </c:tx>
          <c:overlay val="0"/>
        </c:title>
        <c:numFmt formatCode="General" sourceLinked="1"/>
        <c:majorTickMark val="none"/>
        <c:minorTickMark val="none"/>
        <c:spPr/>
        <c:txPr>
          <a:bodyPr/>
          <a:lstStyle/>
          <a:p>
            <a:pPr lvl="0">
              <a:defRPr b="0">
                <a:solidFill>
                  <a:srgbClr val="000000"/>
                </a:solidFill>
                <a:latin typeface="+mn-lt"/>
              </a:defRPr>
            </a:pPr>
          </a:p>
        </c:txPr>
        <c:crossAx val="259866316"/>
      </c:catAx>
      <c:valAx>
        <c:axId val="2598663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Viol. (total)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5505014"/>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20" Type="http://schemas.openxmlformats.org/officeDocument/2006/relationships/image" Target="../media/image17.png"/><Relationship Id="rId22" Type="http://schemas.openxmlformats.org/officeDocument/2006/relationships/image" Target="../media/image24.png"/><Relationship Id="rId21" Type="http://schemas.openxmlformats.org/officeDocument/2006/relationships/image" Target="../media/image27.png"/><Relationship Id="rId24" Type="http://schemas.openxmlformats.org/officeDocument/2006/relationships/image" Target="../media/image23.png"/><Relationship Id="rId23" Type="http://schemas.openxmlformats.org/officeDocument/2006/relationships/image" Target="../media/image11.png"/><Relationship Id="rId1" Type="http://schemas.openxmlformats.org/officeDocument/2006/relationships/image" Target="../media/image19.png"/><Relationship Id="rId2" Type="http://schemas.openxmlformats.org/officeDocument/2006/relationships/image" Target="../media/image6.png"/><Relationship Id="rId3" Type="http://schemas.openxmlformats.org/officeDocument/2006/relationships/image" Target="../media/image13.png"/><Relationship Id="rId4" Type="http://schemas.openxmlformats.org/officeDocument/2006/relationships/image" Target="../media/image5.png"/><Relationship Id="rId9" Type="http://schemas.openxmlformats.org/officeDocument/2006/relationships/image" Target="../media/image20.png"/><Relationship Id="rId26" Type="http://schemas.openxmlformats.org/officeDocument/2006/relationships/image" Target="../media/image16.png"/><Relationship Id="rId25" Type="http://schemas.openxmlformats.org/officeDocument/2006/relationships/image" Target="../media/image7.png"/><Relationship Id="rId27" Type="http://schemas.openxmlformats.org/officeDocument/2006/relationships/image" Target="../media/image25.png"/><Relationship Id="rId5" Type="http://schemas.openxmlformats.org/officeDocument/2006/relationships/image" Target="../media/image1.png"/><Relationship Id="rId6" Type="http://schemas.openxmlformats.org/officeDocument/2006/relationships/image" Target="../media/image29.png"/><Relationship Id="rId7" Type="http://schemas.openxmlformats.org/officeDocument/2006/relationships/image" Target="../media/image2.png"/><Relationship Id="rId8" Type="http://schemas.openxmlformats.org/officeDocument/2006/relationships/image" Target="../media/image8.png"/><Relationship Id="rId11" Type="http://schemas.openxmlformats.org/officeDocument/2006/relationships/image" Target="../media/image14.png"/><Relationship Id="rId10" Type="http://schemas.openxmlformats.org/officeDocument/2006/relationships/image" Target="../media/image26.png"/><Relationship Id="rId13" Type="http://schemas.openxmlformats.org/officeDocument/2006/relationships/image" Target="../media/image22.png"/><Relationship Id="rId12" Type="http://schemas.openxmlformats.org/officeDocument/2006/relationships/image" Target="../media/image15.png"/><Relationship Id="rId15" Type="http://schemas.openxmlformats.org/officeDocument/2006/relationships/image" Target="../media/image10.png"/><Relationship Id="rId14" Type="http://schemas.openxmlformats.org/officeDocument/2006/relationships/image" Target="../media/image3.png"/><Relationship Id="rId17" Type="http://schemas.openxmlformats.org/officeDocument/2006/relationships/image" Target="../media/image21.png"/><Relationship Id="rId16" Type="http://schemas.openxmlformats.org/officeDocument/2006/relationships/image" Target="../media/image18.png"/><Relationship Id="rId19" Type="http://schemas.openxmlformats.org/officeDocument/2006/relationships/image" Target="../media/image12.png"/><Relationship Id="rId18" Type="http://schemas.openxmlformats.org/officeDocument/2006/relationships/image" Target="../media/image28.png"/></Relationships>
</file>

<file path=xl/drawings/_rels/drawing2.xml.rels><?xml version="1.0" encoding="UTF-8" standalone="yes"?><Relationships xmlns="http://schemas.openxmlformats.org/package/2006/relationships"><Relationship Id="rId1" Type="http://schemas.openxmlformats.org/officeDocument/2006/relationships/image" Target="../media/image26.png"/><Relationship Id="rId2" Type="http://schemas.openxmlformats.org/officeDocument/2006/relationships/image" Target="../media/image14.png"/><Relationship Id="rId3" Type="http://schemas.openxmlformats.org/officeDocument/2006/relationships/image" Target="../media/image10.png"/><Relationship Id="rId4" Type="http://schemas.openxmlformats.org/officeDocument/2006/relationships/image" Target="../media/image17.png"/><Relationship Id="rId5" Type="http://schemas.openxmlformats.org/officeDocument/2006/relationships/image" Target="../media/image27.png"/><Relationship Id="rId6" Type="http://schemas.openxmlformats.org/officeDocument/2006/relationships/image" Target="../media/image2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10</xdr:row>
      <xdr:rowOff>0</xdr:rowOff>
    </xdr:from>
    <xdr:ext cx="1266825" cy="2857500"/>
    <xdr:pic>
      <xdr:nvPicPr>
        <xdr:cNvPr id="0" name="image19.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11</xdr:row>
      <xdr:rowOff>0</xdr:rowOff>
    </xdr:from>
    <xdr:ext cx="1314450" cy="2857500"/>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12</xdr:row>
      <xdr:rowOff>0</xdr:rowOff>
    </xdr:from>
    <xdr:ext cx="1276350" cy="2857500"/>
    <xdr:pic>
      <xdr:nvPicPr>
        <xdr:cNvPr id="0" name="image13.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13</xdr:row>
      <xdr:rowOff>0</xdr:rowOff>
    </xdr:from>
    <xdr:ext cx="1314450" cy="285750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14</xdr:row>
      <xdr:rowOff>0</xdr:rowOff>
    </xdr:from>
    <xdr:ext cx="1266825" cy="2857500"/>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0</xdr:colOff>
      <xdr:row>15</xdr:row>
      <xdr:rowOff>0</xdr:rowOff>
    </xdr:from>
    <xdr:ext cx="1724025" cy="466725"/>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0</xdr:colOff>
      <xdr:row>16</xdr:row>
      <xdr:rowOff>0</xdr:rowOff>
    </xdr:from>
    <xdr:ext cx="1314450" cy="2857500"/>
    <xdr:pic>
      <xdr:nvPicPr>
        <xdr:cNvPr id="0" name="image29.png"/>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0</xdr:colOff>
      <xdr:row>18</xdr:row>
      <xdr:rowOff>0</xdr:rowOff>
    </xdr:from>
    <xdr:ext cx="1724025" cy="1438275"/>
    <xdr:pic>
      <xdr:nvPicPr>
        <xdr:cNvPr id="0" name="image2.png"/>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0</xdr:colOff>
      <xdr:row>19</xdr:row>
      <xdr:rowOff>0</xdr:rowOff>
    </xdr:from>
    <xdr:ext cx="1714500" cy="1285875"/>
    <xdr:pic>
      <xdr:nvPicPr>
        <xdr:cNvPr id="0" name="image8.png"/>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0</xdr:colOff>
      <xdr:row>26</xdr:row>
      <xdr:rowOff>0</xdr:rowOff>
    </xdr:from>
    <xdr:ext cx="85725" cy="200025"/>
    <xdr:pic>
      <xdr:nvPicPr>
        <xdr:cNvPr id="0" name="image20.png"/>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0</xdr:colOff>
      <xdr:row>27</xdr:row>
      <xdr:rowOff>0</xdr:rowOff>
    </xdr:from>
    <xdr:ext cx="1352550" cy="2857500"/>
    <xdr:pic>
      <xdr:nvPicPr>
        <xdr:cNvPr id="0" name="image26.png"/>
        <xdr:cNvPicPr preferRelativeResize="0"/>
      </xdr:nvPicPr>
      <xdr:blipFill>
        <a:blip cstate="print" r:embed="rId10"/>
        <a:stretch>
          <a:fillRect/>
        </a:stretch>
      </xdr:blipFill>
      <xdr:spPr>
        <a:prstGeom prst="rect">
          <a:avLst/>
        </a:prstGeom>
        <a:noFill/>
      </xdr:spPr>
    </xdr:pic>
    <xdr:clientData fLocksWithSheet="0"/>
  </xdr:oneCellAnchor>
  <xdr:oneCellAnchor>
    <xdr:from>
      <xdr:col>8</xdr:col>
      <xdr:colOff>0</xdr:colOff>
      <xdr:row>28</xdr:row>
      <xdr:rowOff>0</xdr:rowOff>
    </xdr:from>
    <xdr:ext cx="1304925" cy="2857500"/>
    <xdr:pic>
      <xdr:nvPicPr>
        <xdr:cNvPr id="0" name="image14.png"/>
        <xdr:cNvPicPr preferRelativeResize="0"/>
      </xdr:nvPicPr>
      <xdr:blipFill>
        <a:blip cstate="print" r:embed="rId11"/>
        <a:stretch>
          <a:fillRect/>
        </a:stretch>
      </xdr:blipFill>
      <xdr:spPr>
        <a:prstGeom prst="rect">
          <a:avLst/>
        </a:prstGeom>
        <a:noFill/>
      </xdr:spPr>
    </xdr:pic>
    <xdr:clientData fLocksWithSheet="0"/>
  </xdr:oneCellAnchor>
  <xdr:oneCellAnchor>
    <xdr:from>
      <xdr:col>8</xdr:col>
      <xdr:colOff>0</xdr:colOff>
      <xdr:row>29</xdr:row>
      <xdr:rowOff>0</xdr:rowOff>
    </xdr:from>
    <xdr:ext cx="1295400" cy="2857500"/>
    <xdr:pic>
      <xdr:nvPicPr>
        <xdr:cNvPr id="0" name="image15.png"/>
        <xdr:cNvPicPr preferRelativeResize="0"/>
      </xdr:nvPicPr>
      <xdr:blipFill>
        <a:blip cstate="print" r:embed="rId12"/>
        <a:stretch>
          <a:fillRect/>
        </a:stretch>
      </xdr:blipFill>
      <xdr:spPr>
        <a:prstGeom prst="rect">
          <a:avLst/>
        </a:prstGeom>
        <a:noFill/>
      </xdr:spPr>
    </xdr:pic>
    <xdr:clientData fLocksWithSheet="0"/>
  </xdr:oneCellAnchor>
  <xdr:oneCellAnchor>
    <xdr:from>
      <xdr:col>8</xdr:col>
      <xdr:colOff>0</xdr:colOff>
      <xdr:row>30</xdr:row>
      <xdr:rowOff>0</xdr:rowOff>
    </xdr:from>
    <xdr:ext cx="85725" cy="200025"/>
    <xdr:pic>
      <xdr:nvPicPr>
        <xdr:cNvPr id="0" name="image22.png"/>
        <xdr:cNvPicPr preferRelativeResize="0"/>
      </xdr:nvPicPr>
      <xdr:blipFill>
        <a:blip cstate="print" r:embed="rId13"/>
        <a:stretch>
          <a:fillRect/>
        </a:stretch>
      </xdr:blipFill>
      <xdr:spPr>
        <a:prstGeom prst="rect">
          <a:avLst/>
        </a:prstGeom>
        <a:noFill/>
      </xdr:spPr>
    </xdr:pic>
    <xdr:clientData fLocksWithSheet="0"/>
  </xdr:oneCellAnchor>
  <xdr:oneCellAnchor>
    <xdr:from>
      <xdr:col>8</xdr:col>
      <xdr:colOff>0</xdr:colOff>
      <xdr:row>31</xdr:row>
      <xdr:rowOff>0</xdr:rowOff>
    </xdr:from>
    <xdr:ext cx="1724025" cy="2038350"/>
    <xdr:pic>
      <xdr:nvPicPr>
        <xdr:cNvPr id="0" name="image3.png"/>
        <xdr:cNvPicPr preferRelativeResize="0"/>
      </xdr:nvPicPr>
      <xdr:blipFill>
        <a:blip cstate="print" r:embed="rId14"/>
        <a:stretch>
          <a:fillRect/>
        </a:stretch>
      </xdr:blipFill>
      <xdr:spPr>
        <a:prstGeom prst="rect">
          <a:avLst/>
        </a:prstGeom>
        <a:noFill/>
      </xdr:spPr>
    </xdr:pic>
    <xdr:clientData fLocksWithSheet="0"/>
  </xdr:oneCellAnchor>
  <xdr:oneCellAnchor>
    <xdr:from>
      <xdr:col>8</xdr:col>
      <xdr:colOff>0</xdr:colOff>
      <xdr:row>33</xdr:row>
      <xdr:rowOff>0</xdr:rowOff>
    </xdr:from>
    <xdr:ext cx="85725" cy="200025"/>
    <xdr:pic>
      <xdr:nvPicPr>
        <xdr:cNvPr id="0" name="image10.png"/>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0</xdr:colOff>
      <xdr:row>34</xdr:row>
      <xdr:rowOff>0</xdr:rowOff>
    </xdr:from>
    <xdr:ext cx="1724025" cy="2543175"/>
    <xdr:pic>
      <xdr:nvPicPr>
        <xdr:cNvPr id="0" name="image18.png"/>
        <xdr:cNvPicPr preferRelativeResize="0"/>
      </xdr:nvPicPr>
      <xdr:blipFill>
        <a:blip cstate="print" r:embed="rId16"/>
        <a:stretch>
          <a:fillRect/>
        </a:stretch>
      </xdr:blipFill>
      <xdr:spPr>
        <a:prstGeom prst="rect">
          <a:avLst/>
        </a:prstGeom>
        <a:noFill/>
      </xdr:spPr>
    </xdr:pic>
    <xdr:clientData fLocksWithSheet="0"/>
  </xdr:oneCellAnchor>
  <xdr:oneCellAnchor>
    <xdr:from>
      <xdr:col>8</xdr:col>
      <xdr:colOff>0</xdr:colOff>
      <xdr:row>35</xdr:row>
      <xdr:rowOff>0</xdr:rowOff>
    </xdr:from>
    <xdr:ext cx="1304925" cy="2857500"/>
    <xdr:pic>
      <xdr:nvPicPr>
        <xdr:cNvPr id="0" name="image21.png"/>
        <xdr:cNvPicPr preferRelativeResize="0"/>
      </xdr:nvPicPr>
      <xdr:blipFill>
        <a:blip cstate="print" r:embed="rId17"/>
        <a:stretch>
          <a:fillRect/>
        </a:stretch>
      </xdr:blipFill>
      <xdr:spPr>
        <a:prstGeom prst="rect">
          <a:avLst/>
        </a:prstGeom>
        <a:noFill/>
      </xdr:spPr>
    </xdr:pic>
    <xdr:clientData fLocksWithSheet="0"/>
  </xdr:oneCellAnchor>
  <xdr:oneCellAnchor>
    <xdr:from>
      <xdr:col>8</xdr:col>
      <xdr:colOff>0</xdr:colOff>
      <xdr:row>59</xdr:row>
      <xdr:rowOff>0</xdr:rowOff>
    </xdr:from>
    <xdr:ext cx="85725" cy="200025"/>
    <xdr:pic>
      <xdr:nvPicPr>
        <xdr:cNvPr id="0" name="image28.png"/>
        <xdr:cNvPicPr preferRelativeResize="0"/>
      </xdr:nvPicPr>
      <xdr:blipFill>
        <a:blip cstate="print" r:embed="rId18"/>
        <a:stretch>
          <a:fillRect/>
        </a:stretch>
      </xdr:blipFill>
      <xdr:spPr>
        <a:prstGeom prst="rect">
          <a:avLst/>
        </a:prstGeom>
        <a:noFill/>
      </xdr:spPr>
    </xdr:pic>
    <xdr:clientData fLocksWithSheet="0"/>
  </xdr:oneCellAnchor>
  <xdr:oneCellAnchor>
    <xdr:from>
      <xdr:col>8</xdr:col>
      <xdr:colOff>0</xdr:colOff>
      <xdr:row>61</xdr:row>
      <xdr:rowOff>0</xdr:rowOff>
    </xdr:from>
    <xdr:ext cx="123825" cy="200025"/>
    <xdr:pic>
      <xdr:nvPicPr>
        <xdr:cNvPr id="0" name="image12.png"/>
        <xdr:cNvPicPr preferRelativeResize="0"/>
      </xdr:nvPicPr>
      <xdr:blipFill>
        <a:blip cstate="print" r:embed="rId19"/>
        <a:stretch>
          <a:fillRect/>
        </a:stretch>
      </xdr:blipFill>
      <xdr:spPr>
        <a:prstGeom prst="rect">
          <a:avLst/>
        </a:prstGeom>
        <a:noFill/>
      </xdr:spPr>
    </xdr:pic>
    <xdr:clientData fLocksWithSheet="0"/>
  </xdr:oneCellAnchor>
  <xdr:oneCellAnchor>
    <xdr:from>
      <xdr:col>8</xdr:col>
      <xdr:colOff>0</xdr:colOff>
      <xdr:row>62</xdr:row>
      <xdr:rowOff>0</xdr:rowOff>
    </xdr:from>
    <xdr:ext cx="85725" cy="200025"/>
    <xdr:pic>
      <xdr:nvPicPr>
        <xdr:cNvPr id="0" name="image17.png"/>
        <xdr:cNvPicPr preferRelativeResize="0"/>
      </xdr:nvPicPr>
      <xdr:blipFill>
        <a:blip cstate="print" r:embed="rId20"/>
        <a:stretch>
          <a:fillRect/>
        </a:stretch>
      </xdr:blipFill>
      <xdr:spPr>
        <a:prstGeom prst="rect">
          <a:avLst/>
        </a:prstGeom>
        <a:noFill/>
      </xdr:spPr>
    </xdr:pic>
    <xdr:clientData fLocksWithSheet="0"/>
  </xdr:oneCellAnchor>
  <xdr:oneCellAnchor>
    <xdr:from>
      <xdr:col>8</xdr:col>
      <xdr:colOff>0</xdr:colOff>
      <xdr:row>77</xdr:row>
      <xdr:rowOff>0</xdr:rowOff>
    </xdr:from>
    <xdr:ext cx="104775" cy="200025"/>
    <xdr:pic>
      <xdr:nvPicPr>
        <xdr:cNvPr id="0" name="image27.png"/>
        <xdr:cNvPicPr preferRelativeResize="0"/>
      </xdr:nvPicPr>
      <xdr:blipFill>
        <a:blip cstate="print" r:embed="rId21"/>
        <a:stretch>
          <a:fillRect/>
        </a:stretch>
      </xdr:blipFill>
      <xdr:spPr>
        <a:prstGeom prst="rect">
          <a:avLst/>
        </a:prstGeom>
        <a:noFill/>
      </xdr:spPr>
    </xdr:pic>
    <xdr:clientData fLocksWithSheet="0"/>
  </xdr:oneCellAnchor>
  <xdr:oneCellAnchor>
    <xdr:from>
      <xdr:col>8</xdr:col>
      <xdr:colOff>0</xdr:colOff>
      <xdr:row>78</xdr:row>
      <xdr:rowOff>0</xdr:rowOff>
    </xdr:from>
    <xdr:ext cx="85725" cy="200025"/>
    <xdr:pic>
      <xdr:nvPicPr>
        <xdr:cNvPr id="0" name="image24.png"/>
        <xdr:cNvPicPr preferRelativeResize="0"/>
      </xdr:nvPicPr>
      <xdr:blipFill>
        <a:blip cstate="print" r:embed="rId22"/>
        <a:stretch>
          <a:fillRect/>
        </a:stretch>
      </xdr:blipFill>
      <xdr:spPr>
        <a:prstGeom prst="rect">
          <a:avLst/>
        </a:prstGeom>
        <a:noFill/>
      </xdr:spPr>
    </xdr:pic>
    <xdr:clientData fLocksWithSheet="0"/>
  </xdr:oneCellAnchor>
  <xdr:oneCellAnchor>
    <xdr:from>
      <xdr:col>8</xdr:col>
      <xdr:colOff>0</xdr:colOff>
      <xdr:row>80</xdr:row>
      <xdr:rowOff>0</xdr:rowOff>
    </xdr:from>
    <xdr:ext cx="266700" cy="200025"/>
    <xdr:pic>
      <xdr:nvPicPr>
        <xdr:cNvPr id="0" name="image9.png"/>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0</xdr:colOff>
      <xdr:row>90</xdr:row>
      <xdr:rowOff>0</xdr:rowOff>
    </xdr:from>
    <xdr:ext cx="85725" cy="200025"/>
    <xdr:pic>
      <xdr:nvPicPr>
        <xdr:cNvPr id="0" name="image11.png"/>
        <xdr:cNvPicPr preferRelativeResize="0"/>
      </xdr:nvPicPr>
      <xdr:blipFill>
        <a:blip cstate="print" r:embed="rId23"/>
        <a:stretch>
          <a:fillRect/>
        </a:stretch>
      </xdr:blipFill>
      <xdr:spPr>
        <a:prstGeom prst="rect">
          <a:avLst/>
        </a:prstGeom>
        <a:noFill/>
      </xdr:spPr>
    </xdr:pic>
    <xdr:clientData fLocksWithSheet="0"/>
  </xdr:oneCellAnchor>
  <xdr:oneCellAnchor>
    <xdr:from>
      <xdr:col>8</xdr:col>
      <xdr:colOff>0</xdr:colOff>
      <xdr:row>91</xdr:row>
      <xdr:rowOff>0</xdr:rowOff>
    </xdr:from>
    <xdr:ext cx="85725" cy="200025"/>
    <xdr:pic>
      <xdr:nvPicPr>
        <xdr:cNvPr id="0" name="image23.png"/>
        <xdr:cNvPicPr preferRelativeResize="0"/>
      </xdr:nvPicPr>
      <xdr:blipFill>
        <a:blip cstate="print" r:embed="rId24"/>
        <a:stretch>
          <a:fillRect/>
        </a:stretch>
      </xdr:blipFill>
      <xdr:spPr>
        <a:prstGeom prst="rect">
          <a:avLst/>
        </a:prstGeom>
        <a:noFill/>
      </xdr:spPr>
    </xdr:pic>
    <xdr:clientData fLocksWithSheet="0"/>
  </xdr:oneCellAnchor>
  <xdr:oneCellAnchor>
    <xdr:from>
      <xdr:col>8</xdr:col>
      <xdr:colOff>0</xdr:colOff>
      <xdr:row>92</xdr:row>
      <xdr:rowOff>0</xdr:rowOff>
    </xdr:from>
    <xdr:ext cx="85725" cy="200025"/>
    <xdr:pic>
      <xdr:nvPicPr>
        <xdr:cNvPr id="0" name="image7.png"/>
        <xdr:cNvPicPr preferRelativeResize="0"/>
      </xdr:nvPicPr>
      <xdr:blipFill>
        <a:blip cstate="print" r:embed="rId25"/>
        <a:stretch>
          <a:fillRect/>
        </a:stretch>
      </xdr:blipFill>
      <xdr:spPr>
        <a:prstGeom prst="rect">
          <a:avLst/>
        </a:prstGeom>
        <a:noFill/>
      </xdr:spPr>
    </xdr:pic>
    <xdr:clientData fLocksWithSheet="0"/>
  </xdr:oneCellAnchor>
  <xdr:oneCellAnchor>
    <xdr:from>
      <xdr:col>8</xdr:col>
      <xdr:colOff>0</xdr:colOff>
      <xdr:row>94</xdr:row>
      <xdr:rowOff>0</xdr:rowOff>
    </xdr:from>
    <xdr:ext cx="85725" cy="200025"/>
    <xdr:pic>
      <xdr:nvPicPr>
        <xdr:cNvPr id="0" name="image16.png"/>
        <xdr:cNvPicPr preferRelativeResize="0"/>
      </xdr:nvPicPr>
      <xdr:blipFill>
        <a:blip cstate="print" r:embed="rId26"/>
        <a:stretch>
          <a:fillRect/>
        </a:stretch>
      </xdr:blipFill>
      <xdr:spPr>
        <a:prstGeom prst="rect">
          <a:avLst/>
        </a:prstGeom>
        <a:noFill/>
      </xdr:spPr>
    </xdr:pic>
    <xdr:clientData fLocksWithSheet="0"/>
  </xdr:oneCellAnchor>
  <xdr:oneCellAnchor>
    <xdr:from>
      <xdr:col>8</xdr:col>
      <xdr:colOff>0</xdr:colOff>
      <xdr:row>96</xdr:row>
      <xdr:rowOff>0</xdr:rowOff>
    </xdr:from>
    <xdr:ext cx="85725" cy="200025"/>
    <xdr:pic>
      <xdr:nvPicPr>
        <xdr:cNvPr id="0" name="image25.png"/>
        <xdr:cNvPicPr preferRelativeResize="0"/>
      </xdr:nvPicPr>
      <xdr:blipFill>
        <a:blip cstate="print" r:embed="rId27"/>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2</xdr:row>
      <xdr:rowOff>0</xdr:rowOff>
    </xdr:from>
    <xdr:ext cx="361950" cy="771525"/>
    <xdr:pic>
      <xdr:nvPicPr>
        <xdr:cNvPr id="0" name="image26.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3</xdr:row>
      <xdr:rowOff>0</xdr:rowOff>
    </xdr:from>
    <xdr:ext cx="85725" cy="200025"/>
    <xdr:pic>
      <xdr:nvPicPr>
        <xdr:cNvPr id="0" name="image14.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5</xdr:row>
      <xdr:rowOff>0</xdr:rowOff>
    </xdr:from>
    <xdr:ext cx="85725" cy="200025"/>
    <xdr:pic>
      <xdr:nvPicPr>
        <xdr:cNvPr id="0" name="image10.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15</xdr:row>
      <xdr:rowOff>0</xdr:rowOff>
    </xdr:from>
    <xdr:ext cx="85725" cy="200025"/>
    <xdr:pic>
      <xdr:nvPicPr>
        <xdr:cNvPr id="0" name="image17.png"/>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0</xdr:colOff>
      <xdr:row>22</xdr:row>
      <xdr:rowOff>0</xdr:rowOff>
    </xdr:from>
    <xdr:ext cx="104775" cy="200025"/>
    <xdr:pic>
      <xdr:nvPicPr>
        <xdr:cNvPr id="0" name="image27.png"/>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0</xdr:colOff>
      <xdr:row>23</xdr:row>
      <xdr:rowOff>0</xdr:rowOff>
    </xdr:from>
    <xdr:ext cx="85725" cy="200025"/>
    <xdr:pic>
      <xdr:nvPicPr>
        <xdr:cNvPr id="0" name="image24.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619125</xdr:colOff>
      <xdr:row>17</xdr:row>
      <xdr:rowOff>85725</xdr:rowOff>
    </xdr:from>
    <xdr:ext cx="7743825" cy="5572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0:I106" displayName="Group_Heuristic_Evaluations" name="Group_Heuristic_Evaluations" id="1">
  <autoFilter ref="$A$10:$I$106">
    <filterColumn colId="1">
      <filters blank="1">
        <filter val="H6: Recognition not Recall"/>
        <filter val="H1: Visibility of System Status"/>
        <filter val="H9: Help Users with Errors"/>
        <filter val="H8: Aesthetic &amp; Minimalist Design"/>
        <filter val="H10: Help &amp; Documentation"/>
      </filters>
    </filterColumn>
  </autoFilter>
  <tableColumns count="9">
    <tableColumn name="Problem #" id="1"/>
    <tableColumn name="Heuristic " id="2"/>
    <tableColumn name="Task" id="3"/>
    <tableColumn name="XFNOT" id="4"/>
    <tableColumn name="Description" id="5"/>
    <tableColumn name="Rationale" id="6"/>
    <tableColumn name="Fix" id="7"/>
    <tableColumn name="Found by" id="8"/>
    <tableColumn name="Image" id="9"/>
  </tableColumns>
  <tableStyleInfo name="Group Heuristic Evaluation-style" showColumnStripes="0" showFirstColumn="1" showLastColumn="1" showRowStripes="1"/>
</table>
</file>

<file path=xl/tables/table2.xml><?xml version="1.0" encoding="utf-8"?>
<table xmlns="http://schemas.openxmlformats.org/spreadsheetml/2006/main" headerRowCount="0" ref="A1:J28" displayName="Table_1" name="Table_1" id="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Sheet5-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0" topLeftCell="A11" activePane="bottomLeft" state="frozen"/>
      <selection activeCell="B12" sqref="B12" pane="bottomLeft"/>
    </sheetView>
  </sheetViews>
  <sheetFormatPr customHeight="1" defaultColWidth="12.63" defaultRowHeight="15.75"/>
  <cols>
    <col customWidth="1" min="1" max="1" width="13.25"/>
    <col customWidth="1" min="2" max="2" width="30.13"/>
    <col customWidth="1" min="3" max="5" width="22.63"/>
    <col customWidth="1" min="6" max="6" width="33.5"/>
    <col customWidth="1" min="7" max="9" width="22.63"/>
    <col customWidth="1" min="10" max="10" width="15.13"/>
  </cols>
  <sheetData>
    <row r="1">
      <c r="A1" s="1" t="s">
        <v>0</v>
      </c>
      <c r="B1" s="2" t="s">
        <v>1</v>
      </c>
      <c r="F1" s="3"/>
      <c r="G1" s="3"/>
    </row>
    <row r="2">
      <c r="A2" s="3"/>
      <c r="B2" s="3"/>
      <c r="C2" s="3"/>
      <c r="D2" s="3"/>
      <c r="E2" s="3"/>
      <c r="F2" s="3"/>
      <c r="G2" s="3"/>
    </row>
    <row r="3">
      <c r="A3" s="3"/>
      <c r="B3" s="3"/>
      <c r="C3" s="3"/>
      <c r="D3" s="4" t="s">
        <v>2</v>
      </c>
      <c r="F3" s="3"/>
      <c r="G3" s="3"/>
    </row>
    <row r="4">
      <c r="A4" s="5" t="s">
        <v>3</v>
      </c>
      <c r="B4" s="4" t="s">
        <v>4</v>
      </c>
      <c r="C4" s="4"/>
      <c r="D4" s="5" t="s">
        <v>5</v>
      </c>
      <c r="E4" s="4"/>
      <c r="F4" s="3"/>
      <c r="G4" s="6"/>
    </row>
    <row r="5">
      <c r="A5" s="5" t="s">
        <v>6</v>
      </c>
      <c r="B5" s="4" t="s">
        <v>7</v>
      </c>
      <c r="C5" s="4"/>
      <c r="D5" s="5" t="s">
        <v>8</v>
      </c>
      <c r="E5" s="4"/>
      <c r="F5" s="3"/>
      <c r="G5" s="6"/>
    </row>
    <row r="6">
      <c r="A6" s="5" t="s">
        <v>9</v>
      </c>
      <c r="B6" s="4" t="s">
        <v>10</v>
      </c>
      <c r="C6" s="4"/>
      <c r="D6" s="5" t="s">
        <v>11</v>
      </c>
      <c r="E6" s="4"/>
      <c r="F6" s="3"/>
      <c r="G6" s="6"/>
    </row>
    <row r="7">
      <c r="A7" s="3"/>
      <c r="B7" s="3"/>
      <c r="C7" s="3"/>
      <c r="D7" s="5" t="s">
        <v>12</v>
      </c>
      <c r="E7" s="4"/>
      <c r="F7" s="3"/>
      <c r="G7" s="6"/>
    </row>
    <row r="8">
      <c r="A8" s="3"/>
      <c r="B8" s="3"/>
      <c r="C8" s="3"/>
      <c r="D8" s="5" t="s">
        <v>13</v>
      </c>
      <c r="E8" s="4"/>
      <c r="F8" s="3"/>
      <c r="G8" s="6"/>
    </row>
    <row r="9">
      <c r="A9" s="3"/>
      <c r="B9" s="3"/>
      <c r="C9" s="3"/>
      <c r="D9" s="3"/>
      <c r="E9" s="4" t="s">
        <v>14</v>
      </c>
      <c r="F9" s="3"/>
      <c r="G9" s="3"/>
    </row>
    <row r="10">
      <c r="A10" s="7" t="s">
        <v>15</v>
      </c>
      <c r="B10" s="8" t="s">
        <v>16</v>
      </c>
      <c r="C10" s="8" t="s">
        <v>17</v>
      </c>
      <c r="D10" s="8" t="s">
        <v>18</v>
      </c>
      <c r="E10" s="8" t="s">
        <v>19</v>
      </c>
      <c r="F10" s="8" t="s">
        <v>20</v>
      </c>
      <c r="G10" s="8" t="s">
        <v>21</v>
      </c>
      <c r="H10" s="8" t="s">
        <v>22</v>
      </c>
      <c r="I10" s="9" t="s">
        <v>23</v>
      </c>
    </row>
    <row r="11" ht="225.0" hidden="1" customHeight="1">
      <c r="A11" s="10">
        <v>2.0</v>
      </c>
      <c r="B11" s="11" t="s">
        <v>24</v>
      </c>
      <c r="C11" s="11" t="s">
        <v>25</v>
      </c>
      <c r="D11" s="12">
        <v>2.0</v>
      </c>
      <c r="E11" s="13" t="s">
        <v>26</v>
      </c>
      <c r="F11" s="14" t="s">
        <v>27</v>
      </c>
      <c r="G11" s="14" t="s">
        <v>28</v>
      </c>
      <c r="H11" s="15" t="s">
        <v>29</v>
      </c>
      <c r="I11" s="16"/>
    </row>
    <row r="12" ht="225.0" customHeight="1">
      <c r="A12" s="10">
        <v>6.0</v>
      </c>
      <c r="B12" s="17" t="s">
        <v>30</v>
      </c>
      <c r="C12" s="17" t="s">
        <v>25</v>
      </c>
      <c r="D12" s="18">
        <v>1.0</v>
      </c>
      <c r="E12" s="19" t="s">
        <v>31</v>
      </c>
      <c r="F12" s="20" t="s">
        <v>32</v>
      </c>
      <c r="G12" s="20" t="s">
        <v>33</v>
      </c>
      <c r="H12" s="21" t="s">
        <v>34</v>
      </c>
      <c r="I12" s="22"/>
    </row>
    <row r="13" ht="225.0" hidden="1" customHeight="1">
      <c r="A13" s="10">
        <v>7.0</v>
      </c>
      <c r="B13" s="23" t="s">
        <v>35</v>
      </c>
      <c r="C13" s="23" t="s">
        <v>25</v>
      </c>
      <c r="D13" s="24">
        <v>2.0</v>
      </c>
      <c r="E13" s="25" t="s">
        <v>36</v>
      </c>
      <c r="F13" s="26" t="s">
        <v>37</v>
      </c>
      <c r="G13" s="27" t="s">
        <v>38</v>
      </c>
      <c r="H13" s="15" t="s">
        <v>34</v>
      </c>
      <c r="I13" s="28"/>
    </row>
    <row r="14" ht="225.0" customHeight="1">
      <c r="A14" s="10">
        <v>9.0</v>
      </c>
      <c r="B14" s="29" t="s">
        <v>39</v>
      </c>
      <c r="C14" s="29" t="s">
        <v>25</v>
      </c>
      <c r="D14" s="30">
        <v>2.0</v>
      </c>
      <c r="E14" s="31" t="s">
        <v>40</v>
      </c>
      <c r="F14" s="32" t="s">
        <v>41</v>
      </c>
      <c r="G14" s="32" t="s">
        <v>42</v>
      </c>
      <c r="H14" s="21" t="s">
        <v>34</v>
      </c>
      <c r="I14" s="22"/>
    </row>
    <row r="15" ht="225.0" customHeight="1">
      <c r="A15" s="10">
        <v>10.0</v>
      </c>
      <c r="B15" s="11" t="s">
        <v>39</v>
      </c>
      <c r="C15" s="11" t="s">
        <v>25</v>
      </c>
      <c r="D15" s="33">
        <v>2.0</v>
      </c>
      <c r="E15" s="13" t="s">
        <v>43</v>
      </c>
      <c r="F15" s="14" t="s">
        <v>44</v>
      </c>
      <c r="G15" s="14" t="s">
        <v>45</v>
      </c>
      <c r="H15" s="15" t="s">
        <v>46</v>
      </c>
      <c r="I15" s="28"/>
    </row>
    <row r="16" ht="225.0" customHeight="1">
      <c r="A16" s="10">
        <v>11.0</v>
      </c>
      <c r="B16" s="29" t="s">
        <v>47</v>
      </c>
      <c r="C16" s="29" t="s">
        <v>25</v>
      </c>
      <c r="D16" s="34">
        <v>1.0</v>
      </c>
      <c r="E16" s="31" t="s">
        <v>48</v>
      </c>
      <c r="F16" s="32" t="s">
        <v>49</v>
      </c>
      <c r="G16" s="32" t="s">
        <v>50</v>
      </c>
      <c r="H16" s="21" t="s">
        <v>34</v>
      </c>
      <c r="I16" s="22"/>
    </row>
    <row r="17" ht="225.0" hidden="1" customHeight="1">
      <c r="A17" s="10">
        <v>12.0</v>
      </c>
      <c r="B17" s="11" t="s">
        <v>51</v>
      </c>
      <c r="C17" s="11" t="s">
        <v>25</v>
      </c>
      <c r="D17" s="33">
        <v>2.0</v>
      </c>
      <c r="E17" s="13" t="s">
        <v>52</v>
      </c>
      <c r="F17" s="14" t="s">
        <v>53</v>
      </c>
      <c r="G17" s="14" t="s">
        <v>54</v>
      </c>
      <c r="H17" s="15" t="s">
        <v>34</v>
      </c>
      <c r="I17" s="28"/>
    </row>
    <row r="18" ht="225.0" hidden="1" customHeight="1">
      <c r="A18" s="10">
        <v>29.0</v>
      </c>
      <c r="B18" s="17" t="s">
        <v>55</v>
      </c>
      <c r="C18" s="17" t="s">
        <v>25</v>
      </c>
      <c r="D18" s="35">
        <v>2.0</v>
      </c>
      <c r="E18" s="19" t="s">
        <v>56</v>
      </c>
      <c r="F18" s="20" t="s">
        <v>57</v>
      </c>
      <c r="G18" s="20" t="s">
        <v>58</v>
      </c>
      <c r="H18" s="21" t="s">
        <v>59</v>
      </c>
      <c r="I18" s="36" t="s">
        <v>60</v>
      </c>
    </row>
    <row r="19" ht="225.0" customHeight="1">
      <c r="A19" s="10">
        <v>31.0</v>
      </c>
      <c r="B19" s="11" t="s">
        <v>47</v>
      </c>
      <c r="C19" s="11" t="s">
        <v>25</v>
      </c>
      <c r="D19" s="37">
        <v>1.0</v>
      </c>
      <c r="E19" s="13" t="s">
        <v>61</v>
      </c>
      <c r="F19" s="14" t="s">
        <v>62</v>
      </c>
      <c r="G19" s="14" t="s">
        <v>63</v>
      </c>
      <c r="H19" s="15" t="s">
        <v>34</v>
      </c>
      <c r="I19" s="38"/>
    </row>
    <row r="20" ht="225.0" hidden="1" customHeight="1">
      <c r="A20" s="10">
        <v>32.0</v>
      </c>
      <c r="B20" s="29" t="s">
        <v>24</v>
      </c>
      <c r="C20" s="29" t="s">
        <v>25</v>
      </c>
      <c r="D20" s="30">
        <v>2.0</v>
      </c>
      <c r="E20" s="31" t="s">
        <v>64</v>
      </c>
      <c r="F20" s="32" t="s">
        <v>65</v>
      </c>
      <c r="G20" s="32" t="s">
        <v>66</v>
      </c>
      <c r="H20" s="21" t="s">
        <v>67</v>
      </c>
      <c r="I20" s="39"/>
    </row>
    <row r="21">
      <c r="A21" s="40">
        <v>36.0</v>
      </c>
      <c r="B21" s="41" t="s">
        <v>39</v>
      </c>
      <c r="C21" s="41" t="s">
        <v>25</v>
      </c>
      <c r="D21" s="42">
        <v>2.0</v>
      </c>
      <c r="E21" s="43" t="s">
        <v>68</v>
      </c>
      <c r="F21" s="44" t="s">
        <v>69</v>
      </c>
      <c r="G21" s="44" t="s">
        <v>70</v>
      </c>
      <c r="H21" s="45" t="s">
        <v>71</v>
      </c>
      <c r="I21" s="46"/>
    </row>
    <row r="22" ht="225.0" customHeight="1">
      <c r="A22" s="10">
        <v>37.0</v>
      </c>
      <c r="B22" s="47" t="s">
        <v>47</v>
      </c>
      <c r="C22" s="47" t="s">
        <v>25</v>
      </c>
      <c r="D22" s="48">
        <v>3.0</v>
      </c>
      <c r="E22" s="31" t="s">
        <v>72</v>
      </c>
      <c r="F22" s="32" t="s">
        <v>73</v>
      </c>
      <c r="G22" s="32" t="s">
        <v>74</v>
      </c>
      <c r="H22" s="21" t="s">
        <v>75</v>
      </c>
      <c r="I22" s="22"/>
    </row>
    <row r="23" ht="225.0" hidden="1" customHeight="1">
      <c r="A23" s="10">
        <v>38.0</v>
      </c>
      <c r="B23" s="49" t="s">
        <v>76</v>
      </c>
      <c r="C23" s="49" t="s">
        <v>25</v>
      </c>
      <c r="D23" s="50">
        <v>3.0</v>
      </c>
      <c r="E23" s="13" t="s">
        <v>77</v>
      </c>
      <c r="F23" s="14" t="s">
        <v>78</v>
      </c>
      <c r="G23" s="14" t="s">
        <v>79</v>
      </c>
      <c r="H23" s="15" t="s">
        <v>71</v>
      </c>
      <c r="I23" s="28"/>
    </row>
    <row r="24">
      <c r="A24" s="40">
        <v>60.0</v>
      </c>
      <c r="B24" s="51" t="s">
        <v>47</v>
      </c>
      <c r="C24" s="51" t="s">
        <v>25</v>
      </c>
      <c r="D24" s="52">
        <v>1.0</v>
      </c>
      <c r="E24" s="53" t="s">
        <v>80</v>
      </c>
      <c r="F24" s="54" t="s">
        <v>81</v>
      </c>
      <c r="G24" s="54" t="s">
        <v>82</v>
      </c>
      <c r="H24" s="55" t="s">
        <v>83</v>
      </c>
      <c r="I24" s="56"/>
    </row>
    <row r="25" ht="225.0" hidden="1" customHeight="1">
      <c r="A25" s="10">
        <v>61.0</v>
      </c>
      <c r="B25" s="57" t="s">
        <v>51</v>
      </c>
      <c r="C25" s="57" t="s">
        <v>25</v>
      </c>
      <c r="D25" s="58">
        <v>2.0</v>
      </c>
      <c r="E25" s="25" t="s">
        <v>84</v>
      </c>
      <c r="F25" s="26" t="s">
        <v>85</v>
      </c>
      <c r="G25" s="26" t="s">
        <v>86</v>
      </c>
      <c r="H25" s="15" t="s">
        <v>87</v>
      </c>
      <c r="I25" s="28"/>
    </row>
    <row r="26" ht="225.0" hidden="1" customHeight="1">
      <c r="A26" s="10">
        <v>79.0</v>
      </c>
      <c r="B26" s="59" t="s">
        <v>24</v>
      </c>
      <c r="C26" s="59" t="s">
        <v>25</v>
      </c>
      <c r="D26" s="60">
        <v>2.0</v>
      </c>
      <c r="E26" s="19" t="s">
        <v>88</v>
      </c>
      <c r="F26" s="20" t="s">
        <v>89</v>
      </c>
      <c r="G26" s="20" t="s">
        <v>90</v>
      </c>
      <c r="H26" s="61" t="s">
        <v>91</v>
      </c>
      <c r="I26" s="62"/>
    </row>
    <row r="27" hidden="1">
      <c r="A27" s="63">
        <f t="shared" ref="A27:A28" si="1">ROW() - 8</f>
        <v>19</v>
      </c>
      <c r="B27" s="57" t="s">
        <v>35</v>
      </c>
      <c r="C27" s="57" t="s">
        <v>25</v>
      </c>
      <c r="D27" s="58">
        <v>2.0</v>
      </c>
      <c r="E27" s="64" t="s">
        <v>92</v>
      </c>
      <c r="F27" s="65" t="s">
        <v>93</v>
      </c>
      <c r="G27" s="65" t="s">
        <v>94</v>
      </c>
      <c r="H27" s="66" t="s">
        <v>95</v>
      </c>
      <c r="I27" s="67"/>
    </row>
    <row r="28" ht="225.0" hidden="1" customHeight="1">
      <c r="A28" s="63">
        <f t="shared" si="1"/>
        <v>20</v>
      </c>
      <c r="B28" s="47" t="s">
        <v>24</v>
      </c>
      <c r="C28" s="47" t="s">
        <v>25</v>
      </c>
      <c r="D28" s="48">
        <v>3.0</v>
      </c>
      <c r="E28" s="68" t="s">
        <v>96</v>
      </c>
      <c r="F28" s="69" t="s">
        <v>97</v>
      </c>
      <c r="G28" s="69" t="s">
        <v>98</v>
      </c>
      <c r="H28" s="70" t="s">
        <v>95</v>
      </c>
      <c r="I28" s="62"/>
    </row>
    <row r="29" ht="225.0" hidden="1" customHeight="1">
      <c r="A29" s="71">
        <v>4.0</v>
      </c>
      <c r="B29" s="72" t="s">
        <v>99</v>
      </c>
      <c r="C29" s="72" t="s">
        <v>100</v>
      </c>
      <c r="D29" s="73">
        <v>3.0</v>
      </c>
      <c r="E29" s="74" t="s">
        <v>101</v>
      </c>
      <c r="F29" s="75" t="s">
        <v>102</v>
      </c>
      <c r="G29" s="76" t="s">
        <v>103</v>
      </c>
      <c r="H29" s="77" t="s">
        <v>104</v>
      </c>
      <c r="I29" s="78"/>
      <c r="J29" s="79"/>
      <c r="K29" s="79"/>
      <c r="L29" s="79"/>
      <c r="M29" s="79"/>
      <c r="N29" s="79"/>
      <c r="O29" s="79"/>
      <c r="P29" s="79"/>
      <c r="Q29" s="79"/>
      <c r="R29" s="79"/>
      <c r="S29" s="79"/>
      <c r="T29" s="79"/>
      <c r="U29" s="79"/>
      <c r="V29" s="79"/>
      <c r="W29" s="79"/>
      <c r="X29" s="79"/>
      <c r="Y29" s="79"/>
      <c r="Z29" s="79"/>
      <c r="AA29" s="79"/>
      <c r="AB29" s="79"/>
      <c r="AC29" s="79"/>
      <c r="AD29" s="79"/>
      <c r="AE29" s="79"/>
    </row>
    <row r="30" ht="225.0" hidden="1" customHeight="1">
      <c r="A30" s="10">
        <v>5.0</v>
      </c>
      <c r="B30" s="29" t="s">
        <v>35</v>
      </c>
      <c r="C30" s="29" t="s">
        <v>100</v>
      </c>
      <c r="D30" s="80">
        <v>2.0</v>
      </c>
      <c r="E30" s="31" t="s">
        <v>105</v>
      </c>
      <c r="F30" s="32" t="s">
        <v>106</v>
      </c>
      <c r="G30" s="32" t="s">
        <v>107</v>
      </c>
      <c r="H30" s="21" t="s">
        <v>108</v>
      </c>
      <c r="I30" s="22"/>
    </row>
    <row r="31" hidden="1">
      <c r="A31" s="10">
        <v>19.0</v>
      </c>
      <c r="B31" s="23" t="s">
        <v>35</v>
      </c>
      <c r="C31" s="23" t="s">
        <v>100</v>
      </c>
      <c r="D31" s="81">
        <v>1.0</v>
      </c>
      <c r="E31" s="25" t="s">
        <v>109</v>
      </c>
      <c r="F31" s="26" t="s">
        <v>110</v>
      </c>
      <c r="G31" s="26" t="s">
        <v>111</v>
      </c>
      <c r="H31" s="15" t="s">
        <v>112</v>
      </c>
      <c r="I31" s="28"/>
    </row>
    <row r="32" ht="225.0" customHeight="1">
      <c r="A32" s="10">
        <v>23.0</v>
      </c>
      <c r="B32" s="29" t="s">
        <v>30</v>
      </c>
      <c r="C32" s="29" t="s">
        <v>100</v>
      </c>
      <c r="D32" s="34">
        <v>1.0</v>
      </c>
      <c r="E32" s="31" t="s">
        <v>113</v>
      </c>
      <c r="F32" s="31" t="s">
        <v>114</v>
      </c>
      <c r="G32" s="82" t="s">
        <v>115</v>
      </c>
      <c r="H32" s="21" t="s">
        <v>116</v>
      </c>
      <c r="I32" s="22"/>
    </row>
    <row r="33" hidden="1">
      <c r="A33" s="10">
        <v>24.0</v>
      </c>
      <c r="B33" s="23" t="s">
        <v>55</v>
      </c>
      <c r="C33" s="23" t="s">
        <v>100</v>
      </c>
      <c r="D33" s="83">
        <v>3.0</v>
      </c>
      <c r="E33" s="25" t="s">
        <v>117</v>
      </c>
      <c r="F33" s="26" t="s">
        <v>118</v>
      </c>
      <c r="G33" s="26" t="s">
        <v>119</v>
      </c>
      <c r="H33" s="15" t="s">
        <v>34</v>
      </c>
      <c r="I33" s="84" t="s">
        <v>60</v>
      </c>
    </row>
    <row r="34" hidden="1">
      <c r="A34" s="10">
        <v>25.0</v>
      </c>
      <c r="B34" s="11" t="s">
        <v>24</v>
      </c>
      <c r="C34" s="11" t="s">
        <v>100</v>
      </c>
      <c r="D34" s="85">
        <v>3.0</v>
      </c>
      <c r="E34" s="13" t="s">
        <v>120</v>
      </c>
      <c r="F34" s="14" t="s">
        <v>121</v>
      </c>
      <c r="G34" s="14" t="s">
        <v>122</v>
      </c>
      <c r="H34" s="21" t="s">
        <v>34</v>
      </c>
      <c r="I34" s="22"/>
    </row>
    <row r="35" ht="225.0" hidden="1" customHeight="1">
      <c r="A35" s="10">
        <v>26.0</v>
      </c>
      <c r="B35" s="29" t="s">
        <v>24</v>
      </c>
      <c r="C35" s="29" t="s">
        <v>100</v>
      </c>
      <c r="D35" s="34">
        <v>1.0</v>
      </c>
      <c r="E35" s="31" t="s">
        <v>123</v>
      </c>
      <c r="F35" s="32" t="s">
        <v>124</v>
      </c>
      <c r="G35" s="32" t="s">
        <v>125</v>
      </c>
      <c r="H35" s="15" t="s">
        <v>34</v>
      </c>
      <c r="I35" s="28"/>
    </row>
    <row r="36" ht="225.0" hidden="1" customHeight="1">
      <c r="A36" s="10">
        <v>27.0</v>
      </c>
      <c r="B36" s="11" t="s">
        <v>24</v>
      </c>
      <c r="C36" s="11" t="s">
        <v>100</v>
      </c>
      <c r="D36" s="37">
        <v>1.0</v>
      </c>
      <c r="E36" s="13" t="s">
        <v>126</v>
      </c>
      <c r="F36" s="14" t="s">
        <v>127</v>
      </c>
      <c r="G36" s="14" t="s">
        <v>128</v>
      </c>
      <c r="H36" s="21" t="s">
        <v>34</v>
      </c>
      <c r="I36" s="39"/>
    </row>
    <row r="37" ht="225.0" hidden="1" customHeight="1">
      <c r="A37" s="10">
        <v>34.0</v>
      </c>
      <c r="B37" s="29" t="s">
        <v>76</v>
      </c>
      <c r="C37" s="29" t="s">
        <v>100</v>
      </c>
      <c r="D37" s="30">
        <v>2.0</v>
      </c>
      <c r="E37" s="31" t="s">
        <v>129</v>
      </c>
      <c r="F37" s="32" t="s">
        <v>130</v>
      </c>
      <c r="G37" s="32" t="s">
        <v>131</v>
      </c>
      <c r="H37" s="15" t="s">
        <v>34</v>
      </c>
      <c r="I37" s="84" t="s">
        <v>60</v>
      </c>
    </row>
    <row r="38" hidden="1">
      <c r="A38" s="10">
        <v>43.0</v>
      </c>
      <c r="B38" s="47" t="s">
        <v>99</v>
      </c>
      <c r="C38" s="47" t="s">
        <v>100</v>
      </c>
      <c r="D38" s="86">
        <v>2.0</v>
      </c>
      <c r="E38" s="87" t="s">
        <v>132</v>
      </c>
      <c r="F38" s="26" t="s">
        <v>133</v>
      </c>
      <c r="G38" s="88" t="s">
        <v>134</v>
      </c>
      <c r="H38" s="21" t="s">
        <v>71</v>
      </c>
      <c r="I38" s="22"/>
    </row>
    <row r="39" hidden="1">
      <c r="A39" s="71">
        <v>44.0</v>
      </c>
      <c r="B39" s="89" t="s">
        <v>99</v>
      </c>
      <c r="C39" s="89" t="s">
        <v>100</v>
      </c>
      <c r="D39" s="90">
        <v>3.0</v>
      </c>
      <c r="E39" s="91" t="s">
        <v>135</v>
      </c>
      <c r="F39" s="92" t="s">
        <v>136</v>
      </c>
      <c r="G39" s="92" t="s">
        <v>137</v>
      </c>
      <c r="H39" s="77" t="s">
        <v>71</v>
      </c>
      <c r="I39" s="78"/>
      <c r="J39" s="79"/>
      <c r="K39" s="79"/>
      <c r="L39" s="79"/>
      <c r="M39" s="79"/>
      <c r="N39" s="79"/>
      <c r="O39" s="79"/>
      <c r="P39" s="79"/>
      <c r="Q39" s="79"/>
      <c r="R39" s="79"/>
      <c r="S39" s="79"/>
      <c r="T39" s="79"/>
      <c r="U39" s="79"/>
      <c r="V39" s="79"/>
      <c r="W39" s="79"/>
      <c r="X39" s="79"/>
      <c r="Y39" s="79"/>
      <c r="Z39" s="79"/>
      <c r="AA39" s="79"/>
      <c r="AB39" s="79"/>
      <c r="AC39" s="79"/>
      <c r="AD39" s="79"/>
      <c r="AE39" s="79"/>
    </row>
    <row r="40" hidden="1">
      <c r="A40" s="10">
        <v>45.0</v>
      </c>
      <c r="B40" s="57" t="s">
        <v>99</v>
      </c>
      <c r="C40" s="57" t="s">
        <v>100</v>
      </c>
      <c r="D40" s="58">
        <v>2.0</v>
      </c>
      <c r="E40" s="25" t="s">
        <v>138</v>
      </c>
      <c r="F40" s="26" t="s">
        <v>139</v>
      </c>
      <c r="G40" s="26" t="s">
        <v>140</v>
      </c>
      <c r="H40" s="21" t="s">
        <v>71</v>
      </c>
      <c r="I40" s="22"/>
    </row>
    <row r="41" ht="112.5" customHeight="1">
      <c r="A41" s="10">
        <v>46.0</v>
      </c>
      <c r="B41" s="59" t="s">
        <v>47</v>
      </c>
      <c r="C41" s="59" t="s">
        <v>100</v>
      </c>
      <c r="D41" s="93">
        <v>3.0</v>
      </c>
      <c r="E41" s="19" t="s">
        <v>141</v>
      </c>
      <c r="F41" s="20" t="s">
        <v>142</v>
      </c>
      <c r="G41" s="20" t="s">
        <v>143</v>
      </c>
      <c r="H41" s="15" t="s">
        <v>144</v>
      </c>
      <c r="I41" s="28"/>
    </row>
    <row r="42" ht="112.5" hidden="1" customHeight="1">
      <c r="A42" s="10">
        <v>47.0</v>
      </c>
      <c r="B42" s="57" t="s">
        <v>24</v>
      </c>
      <c r="C42" s="57" t="s">
        <v>100</v>
      </c>
      <c r="D42" s="58">
        <v>2.0</v>
      </c>
      <c r="E42" s="25" t="s">
        <v>145</v>
      </c>
      <c r="F42" s="26" t="s">
        <v>146</v>
      </c>
      <c r="G42" s="26" t="s">
        <v>147</v>
      </c>
      <c r="H42" s="21" t="s">
        <v>144</v>
      </c>
      <c r="I42" s="22"/>
    </row>
    <row r="43" ht="112.5" hidden="1" customHeight="1">
      <c r="A43" s="71">
        <v>48.0</v>
      </c>
      <c r="B43" s="89" t="s">
        <v>99</v>
      </c>
      <c r="C43" s="89" t="s">
        <v>100</v>
      </c>
      <c r="D43" s="90">
        <v>3.0</v>
      </c>
      <c r="E43" s="91" t="s">
        <v>148</v>
      </c>
      <c r="F43" s="92" t="s">
        <v>149</v>
      </c>
      <c r="G43" s="92" t="s">
        <v>150</v>
      </c>
      <c r="H43" s="77" t="s">
        <v>151</v>
      </c>
      <c r="I43" s="78"/>
      <c r="J43" s="79"/>
      <c r="K43" s="79"/>
      <c r="L43" s="79"/>
      <c r="M43" s="79"/>
      <c r="N43" s="79"/>
      <c r="O43" s="79"/>
      <c r="P43" s="79"/>
      <c r="Q43" s="79"/>
      <c r="R43" s="79"/>
      <c r="S43" s="79"/>
      <c r="T43" s="79"/>
      <c r="U43" s="79"/>
      <c r="V43" s="79"/>
      <c r="W43" s="79"/>
      <c r="X43" s="79"/>
      <c r="Y43" s="79"/>
      <c r="Z43" s="79"/>
      <c r="AA43" s="79"/>
      <c r="AB43" s="79"/>
      <c r="AC43" s="79"/>
      <c r="AD43" s="79"/>
      <c r="AE43" s="79"/>
    </row>
    <row r="44" hidden="1">
      <c r="A44" s="10">
        <v>54.0</v>
      </c>
      <c r="B44" s="57" t="s">
        <v>24</v>
      </c>
      <c r="C44" s="57" t="s">
        <v>100</v>
      </c>
      <c r="D44" s="94">
        <v>3.0</v>
      </c>
      <c r="E44" s="25" t="s">
        <v>152</v>
      </c>
      <c r="F44" s="26" t="s">
        <v>153</v>
      </c>
      <c r="G44" s="26" t="s">
        <v>154</v>
      </c>
      <c r="H44" s="21" t="s">
        <v>144</v>
      </c>
      <c r="I44" s="22"/>
    </row>
    <row r="45" ht="225.0" hidden="1" customHeight="1">
      <c r="A45" s="10">
        <v>59.0</v>
      </c>
      <c r="B45" s="59" t="s">
        <v>51</v>
      </c>
      <c r="C45" s="59" t="s">
        <v>100</v>
      </c>
      <c r="D45" s="93">
        <v>3.0</v>
      </c>
      <c r="E45" s="19" t="s">
        <v>155</v>
      </c>
      <c r="F45" s="20" t="s">
        <v>156</v>
      </c>
      <c r="G45" s="20" t="s">
        <v>157</v>
      </c>
      <c r="H45" s="15" t="s">
        <v>144</v>
      </c>
      <c r="I45" s="28"/>
    </row>
    <row r="46" hidden="1">
      <c r="A46" s="10">
        <v>63.0</v>
      </c>
      <c r="B46" s="59" t="s">
        <v>24</v>
      </c>
      <c r="C46" s="59" t="s">
        <v>100</v>
      </c>
      <c r="D46" s="60">
        <v>2.0</v>
      </c>
      <c r="E46" s="19" t="s">
        <v>158</v>
      </c>
      <c r="F46" s="20" t="s">
        <v>159</v>
      </c>
      <c r="G46" s="20" t="s">
        <v>160</v>
      </c>
      <c r="H46" s="21" t="s">
        <v>83</v>
      </c>
      <c r="I46" s="22"/>
    </row>
    <row r="47" hidden="1">
      <c r="A47" s="10">
        <v>64.0</v>
      </c>
      <c r="B47" s="57" t="s">
        <v>51</v>
      </c>
      <c r="C47" s="57" t="s">
        <v>100</v>
      </c>
      <c r="D47" s="58">
        <v>2.0</v>
      </c>
      <c r="E47" s="25" t="s">
        <v>161</v>
      </c>
      <c r="F47" s="26" t="s">
        <v>162</v>
      </c>
      <c r="G47" s="26" t="s">
        <v>163</v>
      </c>
      <c r="H47" s="15" t="s">
        <v>83</v>
      </c>
      <c r="I47" s="28"/>
    </row>
    <row r="48" hidden="1">
      <c r="A48" s="10">
        <v>65.0</v>
      </c>
      <c r="B48" s="47" t="s">
        <v>99</v>
      </c>
      <c r="C48" s="47" t="s">
        <v>100</v>
      </c>
      <c r="D48" s="95">
        <v>1.0</v>
      </c>
      <c r="E48" s="31" t="s">
        <v>164</v>
      </c>
      <c r="F48" s="32" t="s">
        <v>165</v>
      </c>
      <c r="G48" s="82" t="s">
        <v>166</v>
      </c>
      <c r="H48" s="21" t="s">
        <v>83</v>
      </c>
      <c r="I48" s="22"/>
    </row>
    <row r="49">
      <c r="A49" s="10">
        <v>66.0</v>
      </c>
      <c r="B49" s="57" t="s">
        <v>167</v>
      </c>
      <c r="C49" s="57" t="s">
        <v>100</v>
      </c>
      <c r="D49" s="96">
        <v>1.0</v>
      </c>
      <c r="E49" s="25" t="s">
        <v>168</v>
      </c>
      <c r="F49" s="26" t="s">
        <v>169</v>
      </c>
      <c r="G49" s="26" t="s">
        <v>170</v>
      </c>
      <c r="H49" s="15" t="s">
        <v>83</v>
      </c>
      <c r="I49" s="28"/>
    </row>
    <row r="50" hidden="1">
      <c r="A50" s="71">
        <v>67.0</v>
      </c>
      <c r="B50" s="89" t="s">
        <v>35</v>
      </c>
      <c r="C50" s="89" t="s">
        <v>100</v>
      </c>
      <c r="D50" s="90">
        <v>3.0</v>
      </c>
      <c r="E50" s="91" t="s">
        <v>171</v>
      </c>
      <c r="F50" s="92" t="s">
        <v>172</v>
      </c>
      <c r="G50" s="92" t="s">
        <v>173</v>
      </c>
      <c r="H50" s="77" t="s">
        <v>174</v>
      </c>
      <c r="I50" s="78"/>
      <c r="J50" s="79"/>
      <c r="K50" s="79"/>
      <c r="L50" s="79"/>
      <c r="M50" s="79"/>
      <c r="N50" s="79"/>
      <c r="O50" s="79"/>
      <c r="P50" s="79"/>
      <c r="Q50" s="79"/>
      <c r="R50" s="79"/>
      <c r="S50" s="79"/>
      <c r="T50" s="79"/>
      <c r="U50" s="79"/>
      <c r="V50" s="79"/>
      <c r="W50" s="79"/>
      <c r="X50" s="79"/>
      <c r="Y50" s="79"/>
      <c r="Z50" s="79"/>
      <c r="AA50" s="79"/>
      <c r="AB50" s="79"/>
      <c r="AC50" s="79"/>
      <c r="AD50" s="79"/>
      <c r="AE50" s="79"/>
    </row>
    <row r="51" hidden="1">
      <c r="A51" s="10">
        <v>68.0</v>
      </c>
      <c r="B51" s="49" t="s">
        <v>99</v>
      </c>
      <c r="C51" s="49" t="s">
        <v>100</v>
      </c>
      <c r="D51" s="97">
        <v>1.0</v>
      </c>
      <c r="E51" s="13" t="s">
        <v>175</v>
      </c>
      <c r="F51" s="14" t="s">
        <v>176</v>
      </c>
      <c r="G51" s="14" t="s">
        <v>177</v>
      </c>
      <c r="H51" s="15" t="s">
        <v>83</v>
      </c>
      <c r="I51" s="28"/>
    </row>
    <row r="52">
      <c r="A52" s="10">
        <v>71.0</v>
      </c>
      <c r="B52" s="47" t="s">
        <v>30</v>
      </c>
      <c r="C52" s="47" t="s">
        <v>100</v>
      </c>
      <c r="D52" s="86">
        <v>2.0</v>
      </c>
      <c r="E52" s="31" t="s">
        <v>178</v>
      </c>
      <c r="F52" s="32" t="s">
        <v>179</v>
      </c>
      <c r="G52" s="32" t="s">
        <v>180</v>
      </c>
      <c r="H52" s="21" t="s">
        <v>83</v>
      </c>
      <c r="I52" s="22"/>
    </row>
    <row r="53">
      <c r="A53" s="10">
        <v>80.0</v>
      </c>
      <c r="B53" s="57" t="s">
        <v>47</v>
      </c>
      <c r="C53" s="57" t="s">
        <v>100</v>
      </c>
      <c r="D53" s="58">
        <v>2.0</v>
      </c>
      <c r="E53" s="25" t="s">
        <v>181</v>
      </c>
      <c r="F53" s="26" t="s">
        <v>182</v>
      </c>
      <c r="G53" s="26" t="s">
        <v>183</v>
      </c>
      <c r="H53" s="98" t="s">
        <v>184</v>
      </c>
      <c r="I53" s="67"/>
    </row>
    <row r="54" hidden="1">
      <c r="A54" s="10">
        <v>83.0</v>
      </c>
      <c r="B54" s="57" t="s">
        <v>24</v>
      </c>
      <c r="C54" s="57" t="s">
        <v>100</v>
      </c>
      <c r="D54" s="58">
        <v>2.0</v>
      </c>
      <c r="E54" s="25" t="s">
        <v>185</v>
      </c>
      <c r="F54" s="26" t="s">
        <v>186</v>
      </c>
      <c r="G54" s="26" t="s">
        <v>187</v>
      </c>
      <c r="H54" s="61" t="s">
        <v>188</v>
      </c>
      <c r="I54" s="62"/>
    </row>
    <row r="55">
      <c r="A55" s="10">
        <v>84.0</v>
      </c>
      <c r="B55" s="49" t="s">
        <v>47</v>
      </c>
      <c r="C55" s="49" t="s">
        <v>100</v>
      </c>
      <c r="D55" s="99">
        <v>2.0</v>
      </c>
      <c r="E55" s="13" t="s">
        <v>189</v>
      </c>
      <c r="F55" s="14" t="s">
        <v>190</v>
      </c>
      <c r="G55" s="14" t="s">
        <v>191</v>
      </c>
      <c r="H55" s="98" t="s">
        <v>192</v>
      </c>
      <c r="I55" s="67"/>
    </row>
    <row r="56" hidden="1">
      <c r="A56" s="63">
        <f t="shared" ref="A56:A59" si="2">ROW() - 8</f>
        <v>48</v>
      </c>
      <c r="B56" s="47" t="s">
        <v>24</v>
      </c>
      <c r="C56" s="47" t="s">
        <v>100</v>
      </c>
      <c r="D56" s="48">
        <v>3.0</v>
      </c>
      <c r="E56" s="68" t="s">
        <v>193</v>
      </c>
      <c r="F56" s="69" t="s">
        <v>194</v>
      </c>
      <c r="G56" s="69" t="s">
        <v>195</v>
      </c>
      <c r="H56" s="70" t="s">
        <v>95</v>
      </c>
      <c r="I56" s="62"/>
    </row>
    <row r="57" hidden="1">
      <c r="A57" s="63">
        <f t="shared" si="2"/>
        <v>49</v>
      </c>
      <c r="B57" s="57" t="s">
        <v>196</v>
      </c>
      <c r="C57" s="57" t="s">
        <v>100</v>
      </c>
      <c r="D57" s="94">
        <v>3.0</v>
      </c>
      <c r="E57" s="64" t="s">
        <v>197</v>
      </c>
      <c r="F57" s="65" t="s">
        <v>198</v>
      </c>
      <c r="G57" s="65" t="s">
        <v>199</v>
      </c>
      <c r="H57" s="66" t="s">
        <v>95</v>
      </c>
      <c r="I57" s="67"/>
    </row>
    <row r="58" ht="48.75" customHeight="1">
      <c r="A58" s="100">
        <f t="shared" si="2"/>
        <v>50</v>
      </c>
      <c r="B58" s="59" t="s">
        <v>47</v>
      </c>
      <c r="C58" s="59" t="s">
        <v>100</v>
      </c>
      <c r="D58" s="93">
        <v>3.0</v>
      </c>
      <c r="E58" s="101" t="s">
        <v>200</v>
      </c>
      <c r="F58" s="102" t="s">
        <v>201</v>
      </c>
      <c r="G58" s="102" t="s">
        <v>202</v>
      </c>
      <c r="H58" s="103" t="s">
        <v>95</v>
      </c>
      <c r="I58" s="62"/>
    </row>
    <row r="59" hidden="1">
      <c r="A59" s="100">
        <f t="shared" si="2"/>
        <v>51</v>
      </c>
      <c r="B59" s="49" t="s">
        <v>55</v>
      </c>
      <c r="C59" s="49" t="s">
        <v>100</v>
      </c>
      <c r="D59" s="99">
        <v>2.0</v>
      </c>
      <c r="E59" s="104" t="s">
        <v>203</v>
      </c>
      <c r="F59" s="105" t="s">
        <v>204</v>
      </c>
      <c r="G59" s="105" t="s">
        <v>205</v>
      </c>
      <c r="H59" s="106" t="s">
        <v>95</v>
      </c>
      <c r="I59" s="67"/>
    </row>
    <row r="60" hidden="1">
      <c r="A60" s="10">
        <v>16.0</v>
      </c>
      <c r="B60" s="17" t="s">
        <v>35</v>
      </c>
      <c r="C60" s="17" t="s">
        <v>206</v>
      </c>
      <c r="D60" s="35">
        <v>2.0</v>
      </c>
      <c r="E60" s="19" t="s">
        <v>207</v>
      </c>
      <c r="F60" s="20" t="s">
        <v>208</v>
      </c>
      <c r="G60" s="20" t="s">
        <v>209</v>
      </c>
      <c r="H60" s="21" t="s">
        <v>210</v>
      </c>
      <c r="I60" s="22"/>
    </row>
    <row r="61" hidden="1">
      <c r="A61" s="10">
        <v>17.0</v>
      </c>
      <c r="B61" s="23" t="s">
        <v>35</v>
      </c>
      <c r="C61" s="23" t="s">
        <v>206</v>
      </c>
      <c r="D61" s="24">
        <v>2.0</v>
      </c>
      <c r="E61" s="25" t="s">
        <v>211</v>
      </c>
      <c r="F61" s="25" t="s">
        <v>212</v>
      </c>
      <c r="G61" s="25" t="s">
        <v>213</v>
      </c>
      <c r="H61" s="15" t="s">
        <v>214</v>
      </c>
      <c r="I61" s="84" t="s">
        <v>60</v>
      </c>
    </row>
    <row r="62" hidden="1">
      <c r="A62" s="10">
        <v>18.0</v>
      </c>
      <c r="B62" s="17" t="s">
        <v>99</v>
      </c>
      <c r="C62" s="17" t="s">
        <v>206</v>
      </c>
      <c r="D62" s="107">
        <v>1.0</v>
      </c>
      <c r="E62" s="19" t="s">
        <v>215</v>
      </c>
      <c r="F62" s="20" t="s">
        <v>216</v>
      </c>
      <c r="G62" s="20" t="s">
        <v>217</v>
      </c>
      <c r="H62" s="21" t="s">
        <v>218</v>
      </c>
      <c r="I62" s="22"/>
    </row>
    <row r="63" hidden="1">
      <c r="A63" s="10">
        <v>35.0</v>
      </c>
      <c r="B63" s="11" t="s">
        <v>76</v>
      </c>
      <c r="C63" s="11" t="s">
        <v>206</v>
      </c>
      <c r="D63" s="108">
        <v>3.0</v>
      </c>
      <c r="E63" s="13" t="s">
        <v>219</v>
      </c>
      <c r="F63" s="14" t="s">
        <v>220</v>
      </c>
      <c r="G63" s="14" t="s">
        <v>221</v>
      </c>
      <c r="H63" s="15" t="s">
        <v>104</v>
      </c>
      <c r="I63" s="38"/>
    </row>
    <row r="64" hidden="1">
      <c r="A64" s="10">
        <v>49.0</v>
      </c>
      <c r="B64" s="57" t="s">
        <v>35</v>
      </c>
      <c r="C64" s="57" t="s">
        <v>206</v>
      </c>
      <c r="D64" s="109">
        <v>4.0</v>
      </c>
      <c r="E64" s="25" t="s">
        <v>222</v>
      </c>
      <c r="F64" s="26" t="s">
        <v>223</v>
      </c>
      <c r="G64" s="26" t="s">
        <v>224</v>
      </c>
      <c r="H64" s="21" t="s">
        <v>144</v>
      </c>
      <c r="I64" s="22"/>
    </row>
    <row r="65" hidden="1">
      <c r="A65" s="10">
        <v>50.0</v>
      </c>
      <c r="B65" s="59" t="s">
        <v>55</v>
      </c>
      <c r="C65" s="59" t="s">
        <v>206</v>
      </c>
      <c r="D65" s="93">
        <v>3.0</v>
      </c>
      <c r="E65" s="19" t="s">
        <v>225</v>
      </c>
      <c r="F65" s="20" t="s">
        <v>226</v>
      </c>
      <c r="G65" s="20" t="s">
        <v>227</v>
      </c>
      <c r="H65" s="15" t="s">
        <v>228</v>
      </c>
      <c r="I65" s="28"/>
    </row>
    <row r="66">
      <c r="A66" s="10">
        <v>52.0</v>
      </c>
      <c r="B66" s="49" t="s">
        <v>47</v>
      </c>
      <c r="C66" s="49" t="s">
        <v>206</v>
      </c>
      <c r="D66" s="97">
        <v>1.0</v>
      </c>
      <c r="E66" s="13" t="s">
        <v>229</v>
      </c>
      <c r="F66" s="14" t="s">
        <v>230</v>
      </c>
      <c r="G66" s="110"/>
      <c r="H66" s="21" t="s">
        <v>231</v>
      </c>
      <c r="I66" s="22"/>
    </row>
    <row r="67" hidden="1">
      <c r="A67" s="10">
        <v>56.0</v>
      </c>
      <c r="B67" s="47" t="s">
        <v>76</v>
      </c>
      <c r="C67" s="47" t="s">
        <v>206</v>
      </c>
      <c r="D67" s="111">
        <v>4.0</v>
      </c>
      <c r="E67" s="31" t="s">
        <v>232</v>
      </c>
      <c r="F67" s="32" t="s">
        <v>233</v>
      </c>
      <c r="G67" s="32" t="s">
        <v>234</v>
      </c>
      <c r="H67" s="15" t="s">
        <v>144</v>
      </c>
      <c r="I67" s="28"/>
    </row>
    <row r="68">
      <c r="A68" s="10">
        <v>57.0</v>
      </c>
      <c r="B68" s="49" t="s">
        <v>47</v>
      </c>
      <c r="C68" s="49" t="s">
        <v>206</v>
      </c>
      <c r="D68" s="97">
        <v>1.0</v>
      </c>
      <c r="E68" s="13" t="s">
        <v>235</v>
      </c>
      <c r="F68" s="14" t="s">
        <v>236</v>
      </c>
      <c r="G68" s="14" t="s">
        <v>237</v>
      </c>
      <c r="H68" s="21" t="s">
        <v>144</v>
      </c>
      <c r="I68" s="22"/>
    </row>
    <row r="69" hidden="1">
      <c r="A69" s="10">
        <v>58.0</v>
      </c>
      <c r="B69" s="47" t="s">
        <v>55</v>
      </c>
      <c r="C69" s="47" t="s">
        <v>206</v>
      </c>
      <c r="D69" s="86">
        <v>2.0</v>
      </c>
      <c r="E69" s="31" t="s">
        <v>238</v>
      </c>
      <c r="F69" s="32" t="s">
        <v>239</v>
      </c>
      <c r="G69" s="32" t="s">
        <v>240</v>
      </c>
      <c r="H69" s="15" t="s">
        <v>144</v>
      </c>
      <c r="I69" s="28"/>
    </row>
    <row r="70" hidden="1">
      <c r="A70" s="10">
        <v>70.0</v>
      </c>
      <c r="B70" s="59" t="s">
        <v>99</v>
      </c>
      <c r="C70" s="59" t="s">
        <v>206</v>
      </c>
      <c r="D70" s="112">
        <v>1.0</v>
      </c>
      <c r="E70" s="113" t="s">
        <v>241</v>
      </c>
      <c r="F70" s="20" t="s">
        <v>242</v>
      </c>
      <c r="G70" s="20" t="s">
        <v>243</v>
      </c>
      <c r="H70" s="21" t="s">
        <v>83</v>
      </c>
      <c r="I70" s="22"/>
    </row>
    <row r="71" hidden="1">
      <c r="A71" s="10">
        <v>72.0</v>
      </c>
      <c r="B71" s="49" t="s">
        <v>196</v>
      </c>
      <c r="C71" s="49" t="s">
        <v>206</v>
      </c>
      <c r="D71" s="97">
        <v>1.0</v>
      </c>
      <c r="E71" s="13" t="s">
        <v>244</v>
      </c>
      <c r="F71" s="14" t="s">
        <v>245</v>
      </c>
      <c r="G71" s="14" t="s">
        <v>246</v>
      </c>
      <c r="H71" s="15" t="s">
        <v>83</v>
      </c>
      <c r="I71" s="28"/>
    </row>
    <row r="72">
      <c r="A72" s="10">
        <v>73.0</v>
      </c>
      <c r="B72" s="47" t="s">
        <v>47</v>
      </c>
      <c r="C72" s="47" t="s">
        <v>206</v>
      </c>
      <c r="D72" s="48">
        <v>3.0</v>
      </c>
      <c r="E72" s="31" t="s">
        <v>247</v>
      </c>
      <c r="F72" s="32" t="s">
        <v>248</v>
      </c>
      <c r="G72" s="32" t="s">
        <v>249</v>
      </c>
      <c r="H72" s="21" t="s">
        <v>250</v>
      </c>
      <c r="I72" s="22"/>
    </row>
    <row r="73" hidden="1">
      <c r="A73" s="10">
        <v>74.0</v>
      </c>
      <c r="B73" s="47" t="s">
        <v>51</v>
      </c>
      <c r="C73" s="47" t="s">
        <v>206</v>
      </c>
      <c r="D73" s="48">
        <v>3.0</v>
      </c>
      <c r="E73" s="114" t="s">
        <v>251</v>
      </c>
      <c r="F73" s="32" t="s">
        <v>252</v>
      </c>
      <c r="G73" s="32" t="s">
        <v>253</v>
      </c>
      <c r="H73" s="15" t="s">
        <v>83</v>
      </c>
      <c r="I73" s="28"/>
    </row>
    <row r="74" hidden="1">
      <c r="A74" s="10">
        <v>75.0</v>
      </c>
      <c r="B74" s="49" t="s">
        <v>24</v>
      </c>
      <c r="C74" s="49" t="s">
        <v>206</v>
      </c>
      <c r="D74" s="99">
        <v>2.0</v>
      </c>
      <c r="E74" s="13" t="s">
        <v>254</v>
      </c>
      <c r="F74" s="14" t="s">
        <v>255</v>
      </c>
      <c r="G74" s="14" t="s">
        <v>256</v>
      </c>
      <c r="H74" s="21" t="s">
        <v>83</v>
      </c>
      <c r="I74" s="22"/>
    </row>
    <row r="75" hidden="1">
      <c r="A75" s="10">
        <v>81.0</v>
      </c>
      <c r="B75" s="49" t="s">
        <v>24</v>
      </c>
      <c r="C75" s="49" t="s">
        <v>206</v>
      </c>
      <c r="D75" s="50">
        <v>3.0</v>
      </c>
      <c r="E75" s="13" t="s">
        <v>257</v>
      </c>
      <c r="F75" s="14" t="s">
        <v>258</v>
      </c>
      <c r="G75" s="14" t="s">
        <v>259</v>
      </c>
      <c r="H75" s="98" t="s">
        <v>188</v>
      </c>
      <c r="I75" s="67"/>
    </row>
    <row r="76" hidden="1">
      <c r="A76" s="10">
        <v>82.0</v>
      </c>
      <c r="B76" s="57" t="s">
        <v>99</v>
      </c>
      <c r="C76" s="57" t="s">
        <v>206</v>
      </c>
      <c r="D76" s="58">
        <v>2.0</v>
      </c>
      <c r="E76" s="25" t="s">
        <v>260</v>
      </c>
      <c r="F76" s="26" t="s">
        <v>261</v>
      </c>
      <c r="G76" s="26" t="s">
        <v>262</v>
      </c>
      <c r="H76" s="61" t="s">
        <v>188</v>
      </c>
      <c r="I76" s="62"/>
    </row>
    <row r="77" hidden="1">
      <c r="A77" s="10">
        <v>86.0</v>
      </c>
      <c r="B77" s="59" t="s">
        <v>51</v>
      </c>
      <c r="C77" s="59" t="s">
        <v>206</v>
      </c>
      <c r="D77" s="60">
        <v>2.0</v>
      </c>
      <c r="E77" s="19" t="s">
        <v>263</v>
      </c>
      <c r="F77" s="20" t="s">
        <v>264</v>
      </c>
      <c r="G77" s="20" t="s">
        <v>265</v>
      </c>
      <c r="H77" s="98" t="s">
        <v>266</v>
      </c>
      <c r="I77" s="67"/>
    </row>
    <row r="78" hidden="1">
      <c r="A78" s="10">
        <v>3.0</v>
      </c>
      <c r="B78" s="29" t="s">
        <v>196</v>
      </c>
      <c r="C78" s="29" t="s">
        <v>267</v>
      </c>
      <c r="D78" s="115">
        <v>3.0</v>
      </c>
      <c r="E78" s="31" t="s">
        <v>268</v>
      </c>
      <c r="F78" s="32" t="s">
        <v>269</v>
      </c>
      <c r="G78" s="32" t="s">
        <v>270</v>
      </c>
      <c r="H78" s="21" t="s">
        <v>271</v>
      </c>
      <c r="I78" s="116"/>
    </row>
    <row r="79" hidden="1">
      <c r="A79" s="10">
        <v>15.0</v>
      </c>
      <c r="B79" s="23" t="s">
        <v>196</v>
      </c>
      <c r="C79" s="23" t="s">
        <v>267</v>
      </c>
      <c r="D79" s="83">
        <v>3.0</v>
      </c>
      <c r="E79" s="25" t="s">
        <v>272</v>
      </c>
      <c r="F79" s="26" t="s">
        <v>273</v>
      </c>
      <c r="G79" s="26" t="s">
        <v>274</v>
      </c>
      <c r="H79" s="15" t="s">
        <v>275</v>
      </c>
      <c r="I79" s="28"/>
    </row>
    <row r="80" hidden="1">
      <c r="A80" s="10">
        <v>28.0</v>
      </c>
      <c r="B80" s="29" t="s">
        <v>99</v>
      </c>
      <c r="C80" s="29" t="s">
        <v>267</v>
      </c>
      <c r="D80" s="34">
        <v>1.0</v>
      </c>
      <c r="E80" s="31" t="s">
        <v>276</v>
      </c>
      <c r="F80" s="32" t="s">
        <v>277</v>
      </c>
      <c r="G80" s="32" t="s">
        <v>278</v>
      </c>
      <c r="H80" s="21" t="s">
        <v>34</v>
      </c>
      <c r="I80" s="36" t="s">
        <v>60</v>
      </c>
    </row>
    <row r="81" hidden="1">
      <c r="A81" s="10">
        <v>33.0</v>
      </c>
      <c r="B81" s="11" t="s">
        <v>99</v>
      </c>
      <c r="C81" s="11" t="s">
        <v>267</v>
      </c>
      <c r="D81" s="37">
        <v>1.0</v>
      </c>
      <c r="E81" s="13" t="s">
        <v>279</v>
      </c>
      <c r="F81" s="14" t="s">
        <v>280</v>
      </c>
      <c r="G81" s="14" t="s">
        <v>281</v>
      </c>
      <c r="H81" s="15" t="s">
        <v>271</v>
      </c>
      <c r="I81" s="38"/>
    </row>
    <row r="82" hidden="1">
      <c r="A82" s="10">
        <v>42.0</v>
      </c>
      <c r="B82" s="59" t="s">
        <v>99</v>
      </c>
      <c r="C82" s="59" t="s">
        <v>267</v>
      </c>
      <c r="D82" s="112">
        <v>1.0</v>
      </c>
      <c r="E82" s="19" t="s">
        <v>282</v>
      </c>
      <c r="F82" s="20" t="s">
        <v>283</v>
      </c>
      <c r="G82" s="20" t="s">
        <v>284</v>
      </c>
      <c r="H82" s="21" t="s">
        <v>144</v>
      </c>
      <c r="I82" s="22"/>
    </row>
    <row r="83" hidden="1">
      <c r="A83" s="10">
        <v>51.0</v>
      </c>
      <c r="B83" s="57" t="s">
        <v>99</v>
      </c>
      <c r="C83" s="57" t="s">
        <v>267</v>
      </c>
      <c r="D83" s="94">
        <v>3.0</v>
      </c>
      <c r="E83" s="25" t="s">
        <v>285</v>
      </c>
      <c r="F83" s="26" t="s">
        <v>286</v>
      </c>
      <c r="G83" s="26" t="s">
        <v>287</v>
      </c>
      <c r="H83" s="15" t="s">
        <v>288</v>
      </c>
      <c r="I83" s="28"/>
    </row>
    <row r="84" hidden="1">
      <c r="A84" s="10">
        <v>53.0</v>
      </c>
      <c r="B84" s="57" t="s">
        <v>99</v>
      </c>
      <c r="C84" s="57" t="s">
        <v>267</v>
      </c>
      <c r="D84" s="58">
        <v>2.0</v>
      </c>
      <c r="E84" s="25" t="s">
        <v>289</v>
      </c>
      <c r="F84" s="26" t="s">
        <v>290</v>
      </c>
      <c r="G84" s="26" t="s">
        <v>291</v>
      </c>
      <c r="H84" s="21" t="s">
        <v>144</v>
      </c>
      <c r="I84" s="22"/>
    </row>
    <row r="85" hidden="1">
      <c r="A85" s="10">
        <v>55.0</v>
      </c>
      <c r="B85" s="59" t="s">
        <v>99</v>
      </c>
      <c r="C85" s="59" t="s">
        <v>267</v>
      </c>
      <c r="D85" s="93">
        <v>3.0</v>
      </c>
      <c r="E85" s="19" t="s">
        <v>292</v>
      </c>
      <c r="F85" s="20" t="s">
        <v>293</v>
      </c>
      <c r="G85" s="20" t="s">
        <v>294</v>
      </c>
      <c r="H85" s="15" t="s">
        <v>144</v>
      </c>
      <c r="I85" s="28"/>
    </row>
    <row r="86" hidden="1">
      <c r="A86" s="10">
        <v>62.0</v>
      </c>
      <c r="B86" s="49" t="s">
        <v>35</v>
      </c>
      <c r="C86" s="49" t="s">
        <v>267</v>
      </c>
      <c r="D86" s="99">
        <v>2.0</v>
      </c>
      <c r="E86" s="13" t="s">
        <v>295</v>
      </c>
      <c r="F86" s="14" t="s">
        <v>296</v>
      </c>
      <c r="G86" s="117" t="s">
        <v>297</v>
      </c>
      <c r="H86" s="21" t="s">
        <v>83</v>
      </c>
      <c r="I86" s="22"/>
    </row>
    <row r="87" hidden="1">
      <c r="A87" s="10">
        <v>69.0</v>
      </c>
      <c r="B87" s="47" t="s">
        <v>99</v>
      </c>
      <c r="C87" s="47" t="s">
        <v>267</v>
      </c>
      <c r="D87" s="95">
        <v>1.0</v>
      </c>
      <c r="E87" s="31" t="s">
        <v>298</v>
      </c>
      <c r="F87" s="32" t="s">
        <v>299</v>
      </c>
      <c r="G87" s="118" t="s">
        <v>300</v>
      </c>
      <c r="H87" s="15" t="s">
        <v>83</v>
      </c>
      <c r="I87" s="28"/>
    </row>
    <row r="88" hidden="1">
      <c r="A88" s="10">
        <v>78.0</v>
      </c>
      <c r="B88" s="57" t="s">
        <v>24</v>
      </c>
      <c r="C88" s="57" t="s">
        <v>267</v>
      </c>
      <c r="D88" s="96">
        <v>1.0</v>
      </c>
      <c r="E88" s="25" t="s">
        <v>301</v>
      </c>
      <c r="F88" s="26" t="s">
        <v>302</v>
      </c>
      <c r="G88" s="119" t="s">
        <v>303</v>
      </c>
      <c r="H88" s="61" t="s">
        <v>188</v>
      </c>
      <c r="I88" s="62"/>
      <c r="J88" s="120"/>
      <c r="K88" s="120"/>
      <c r="L88" s="120"/>
      <c r="M88" s="120"/>
      <c r="N88" s="120"/>
      <c r="O88" s="120"/>
      <c r="P88" s="120"/>
      <c r="Q88" s="120"/>
      <c r="R88" s="120"/>
      <c r="S88" s="120"/>
      <c r="T88" s="120"/>
      <c r="U88" s="120"/>
      <c r="V88" s="120"/>
      <c r="W88" s="120"/>
      <c r="X88" s="120"/>
      <c r="Y88" s="120"/>
      <c r="Z88" s="120"/>
      <c r="AA88" s="120"/>
      <c r="AB88" s="120"/>
      <c r="AC88" s="120"/>
      <c r="AD88" s="120"/>
      <c r="AE88" s="120"/>
    </row>
    <row r="89" hidden="1">
      <c r="A89" s="100">
        <f t="shared" ref="A89:A90" si="3">ROW() - 8</f>
        <v>81</v>
      </c>
      <c r="B89" s="59" t="s">
        <v>35</v>
      </c>
      <c r="C89" s="59" t="s">
        <v>267</v>
      </c>
      <c r="D89" s="60">
        <v>2.0</v>
      </c>
      <c r="E89" s="101" t="s">
        <v>304</v>
      </c>
      <c r="F89" s="102" t="s">
        <v>305</v>
      </c>
      <c r="G89" s="121" t="s">
        <v>306</v>
      </c>
      <c r="H89" s="106" t="s">
        <v>95</v>
      </c>
      <c r="I89" s="67"/>
      <c r="J89" s="120"/>
      <c r="K89" s="120"/>
      <c r="L89" s="120"/>
      <c r="M89" s="120"/>
      <c r="N89" s="120"/>
      <c r="O89" s="120"/>
      <c r="P89" s="120"/>
      <c r="Q89" s="120"/>
      <c r="R89" s="120"/>
      <c r="S89" s="120"/>
      <c r="T89" s="120"/>
      <c r="U89" s="120"/>
      <c r="V89" s="120"/>
      <c r="W89" s="120"/>
      <c r="X89" s="120"/>
      <c r="Y89" s="120"/>
      <c r="Z89" s="120"/>
      <c r="AA89" s="120"/>
      <c r="AB89" s="120"/>
      <c r="AC89" s="120"/>
      <c r="AD89" s="120"/>
      <c r="AE89" s="120"/>
    </row>
    <row r="90" hidden="1">
      <c r="A90" s="100">
        <f t="shared" si="3"/>
        <v>82</v>
      </c>
      <c r="B90" s="49" t="s">
        <v>99</v>
      </c>
      <c r="C90" s="49" t="s">
        <v>267</v>
      </c>
      <c r="D90" s="50">
        <v>3.0</v>
      </c>
      <c r="E90" s="104" t="s">
        <v>307</v>
      </c>
      <c r="F90" s="105" t="s">
        <v>308</v>
      </c>
      <c r="G90" s="122" t="s">
        <v>309</v>
      </c>
      <c r="H90" s="103" t="s">
        <v>95</v>
      </c>
      <c r="I90" s="62"/>
      <c r="J90" s="120"/>
      <c r="K90" s="120"/>
      <c r="L90" s="120"/>
      <c r="M90" s="120"/>
      <c r="N90" s="120"/>
      <c r="O90" s="120"/>
      <c r="P90" s="120"/>
      <c r="Q90" s="120"/>
      <c r="R90" s="120"/>
      <c r="S90" s="120"/>
      <c r="T90" s="120"/>
      <c r="U90" s="120"/>
      <c r="V90" s="120"/>
      <c r="W90" s="120"/>
      <c r="X90" s="120"/>
      <c r="Y90" s="120"/>
      <c r="Z90" s="120"/>
      <c r="AA90" s="120"/>
      <c r="AB90" s="120"/>
      <c r="AC90" s="120"/>
      <c r="AD90" s="120"/>
      <c r="AE90" s="120"/>
    </row>
    <row r="91">
      <c r="A91" s="10">
        <v>1.0</v>
      </c>
      <c r="B91" s="123" t="s">
        <v>167</v>
      </c>
      <c r="C91" s="29" t="s">
        <v>310</v>
      </c>
      <c r="D91" s="80">
        <v>2.0</v>
      </c>
      <c r="E91" s="31" t="s">
        <v>311</v>
      </c>
      <c r="F91" s="32" t="s">
        <v>312</v>
      </c>
      <c r="G91" s="118" t="s">
        <v>313</v>
      </c>
      <c r="H91" s="15" t="s">
        <v>29</v>
      </c>
      <c r="I91" s="16"/>
      <c r="J91" s="120"/>
      <c r="K91" s="120"/>
      <c r="L91" s="120"/>
      <c r="M91" s="120"/>
      <c r="N91" s="120"/>
      <c r="O91" s="120"/>
      <c r="P91" s="120"/>
      <c r="Q91" s="120"/>
      <c r="R91" s="120"/>
      <c r="S91" s="120"/>
      <c r="T91" s="120"/>
      <c r="U91" s="120"/>
      <c r="V91" s="120"/>
      <c r="W91" s="120"/>
      <c r="X91" s="120"/>
      <c r="Y91" s="120"/>
      <c r="Z91" s="120"/>
      <c r="AA91" s="120"/>
      <c r="AB91" s="120"/>
      <c r="AC91" s="120"/>
      <c r="AD91" s="120"/>
      <c r="AE91" s="120"/>
    </row>
    <row r="92" hidden="1">
      <c r="A92" s="10">
        <v>8.0</v>
      </c>
      <c r="B92" s="11" t="s">
        <v>55</v>
      </c>
      <c r="C92" s="11" t="s">
        <v>310</v>
      </c>
      <c r="D92" s="37">
        <v>1.0</v>
      </c>
      <c r="E92" s="13" t="s">
        <v>314</v>
      </c>
      <c r="F92" s="14" t="s">
        <v>315</v>
      </c>
      <c r="G92" s="117" t="s">
        <v>316</v>
      </c>
      <c r="H92" s="21" t="s">
        <v>34</v>
      </c>
      <c r="I92" s="22"/>
      <c r="J92" s="120"/>
      <c r="K92" s="120"/>
      <c r="L92" s="120"/>
      <c r="M92" s="120"/>
      <c r="N92" s="120"/>
      <c r="O92" s="120"/>
      <c r="P92" s="120"/>
      <c r="Q92" s="120"/>
      <c r="R92" s="120"/>
      <c r="S92" s="120"/>
      <c r="T92" s="120"/>
      <c r="U92" s="120"/>
      <c r="V92" s="120"/>
      <c r="W92" s="120"/>
      <c r="X92" s="120"/>
      <c r="Y92" s="120"/>
      <c r="Z92" s="120"/>
      <c r="AA92" s="120"/>
      <c r="AB92" s="120"/>
      <c r="AC92" s="120"/>
      <c r="AD92" s="120"/>
      <c r="AE92" s="120"/>
    </row>
    <row r="93">
      <c r="A93" s="10">
        <v>13.0</v>
      </c>
      <c r="B93" s="23" t="s">
        <v>317</v>
      </c>
      <c r="C93" s="23" t="s">
        <v>310</v>
      </c>
      <c r="D93" s="24">
        <v>2.0</v>
      </c>
      <c r="E93" s="25" t="s">
        <v>318</v>
      </c>
      <c r="F93" s="26" t="s">
        <v>319</v>
      </c>
      <c r="G93" s="26" t="s">
        <v>320</v>
      </c>
      <c r="H93" s="15" t="s">
        <v>321</v>
      </c>
      <c r="I93" s="28"/>
      <c r="J93" s="120"/>
      <c r="K93" s="120"/>
      <c r="L93" s="120"/>
      <c r="M93" s="120"/>
      <c r="N93" s="120"/>
      <c r="O93" s="120"/>
      <c r="P93" s="120"/>
      <c r="Q93" s="120"/>
      <c r="R93" s="120"/>
      <c r="S93" s="120"/>
      <c r="T93" s="120"/>
      <c r="U93" s="120"/>
      <c r="V93" s="120"/>
      <c r="W93" s="120"/>
      <c r="X93" s="120"/>
      <c r="Y93" s="120"/>
      <c r="Z93" s="120"/>
      <c r="AA93" s="120"/>
      <c r="AB93" s="120"/>
      <c r="AC93" s="120"/>
      <c r="AD93" s="120"/>
      <c r="AE93" s="120"/>
    </row>
    <row r="94" hidden="1">
      <c r="A94" s="10">
        <v>14.0</v>
      </c>
      <c r="B94" s="17" t="s">
        <v>35</v>
      </c>
      <c r="C94" s="17" t="s">
        <v>310</v>
      </c>
      <c r="D94" s="107">
        <v>1.0</v>
      </c>
      <c r="E94" s="19" t="s">
        <v>322</v>
      </c>
      <c r="F94" s="20" t="s">
        <v>323</v>
      </c>
      <c r="G94" s="20" t="s">
        <v>324</v>
      </c>
      <c r="H94" s="21" t="s">
        <v>34</v>
      </c>
      <c r="I94" s="36" t="s">
        <v>60</v>
      </c>
      <c r="J94" s="120"/>
      <c r="K94" s="120"/>
      <c r="L94" s="120"/>
      <c r="M94" s="120"/>
      <c r="N94" s="120"/>
      <c r="O94" s="120"/>
      <c r="P94" s="120"/>
      <c r="Q94" s="120"/>
      <c r="R94" s="120"/>
      <c r="S94" s="120"/>
      <c r="T94" s="120"/>
      <c r="U94" s="120"/>
      <c r="V94" s="120"/>
      <c r="W94" s="120"/>
      <c r="X94" s="120"/>
      <c r="Y94" s="120"/>
      <c r="Z94" s="120"/>
      <c r="AA94" s="120"/>
      <c r="AB94" s="120"/>
      <c r="AC94" s="120"/>
      <c r="AD94" s="120"/>
      <c r="AE94" s="120"/>
    </row>
    <row r="95">
      <c r="A95" s="10">
        <v>20.0</v>
      </c>
      <c r="B95" s="11" t="s">
        <v>167</v>
      </c>
      <c r="C95" s="11" t="s">
        <v>310</v>
      </c>
      <c r="D95" s="33">
        <v>2.0</v>
      </c>
      <c r="E95" s="13" t="s">
        <v>325</v>
      </c>
      <c r="F95" s="14" t="s">
        <v>326</v>
      </c>
      <c r="G95" s="14" t="s">
        <v>111</v>
      </c>
      <c r="H95" s="15" t="s">
        <v>34</v>
      </c>
      <c r="I95" s="28"/>
      <c r="J95" s="120"/>
      <c r="K95" s="120"/>
      <c r="L95" s="120"/>
      <c r="M95" s="120"/>
      <c r="N95" s="120"/>
      <c r="O95" s="120"/>
      <c r="P95" s="120"/>
      <c r="Q95" s="120"/>
      <c r="R95" s="120"/>
      <c r="S95" s="120"/>
      <c r="T95" s="120"/>
      <c r="U95" s="120"/>
      <c r="V95" s="120"/>
      <c r="W95" s="120"/>
      <c r="X95" s="120"/>
      <c r="Y95" s="120"/>
      <c r="Z95" s="120"/>
      <c r="AA95" s="120"/>
      <c r="AB95" s="120"/>
      <c r="AC95" s="120"/>
      <c r="AD95" s="120"/>
      <c r="AE95" s="120"/>
    </row>
    <row r="96" hidden="1">
      <c r="A96" s="10">
        <v>21.0</v>
      </c>
      <c r="B96" s="29" t="s">
        <v>35</v>
      </c>
      <c r="C96" s="29" t="s">
        <v>310</v>
      </c>
      <c r="D96" s="30">
        <v>2.0</v>
      </c>
      <c r="E96" s="31" t="s">
        <v>327</v>
      </c>
      <c r="F96" s="32" t="s">
        <v>328</v>
      </c>
      <c r="G96" s="32" t="s">
        <v>329</v>
      </c>
      <c r="H96" s="21" t="s">
        <v>34</v>
      </c>
      <c r="I96" s="36" t="s">
        <v>60</v>
      </c>
      <c r="J96" s="120"/>
      <c r="K96" s="120"/>
      <c r="L96" s="120"/>
      <c r="M96" s="120"/>
      <c r="N96" s="120"/>
      <c r="O96" s="120"/>
      <c r="P96" s="120"/>
      <c r="Q96" s="120"/>
      <c r="R96" s="120"/>
      <c r="S96" s="120"/>
      <c r="T96" s="120"/>
      <c r="U96" s="120"/>
      <c r="V96" s="120"/>
      <c r="W96" s="120"/>
      <c r="X96" s="120"/>
      <c r="Y96" s="120"/>
      <c r="Z96" s="120"/>
      <c r="AA96" s="120"/>
      <c r="AB96" s="120"/>
      <c r="AC96" s="120"/>
      <c r="AD96" s="120"/>
      <c r="AE96" s="120"/>
    </row>
    <row r="97" hidden="1">
      <c r="A97" s="10">
        <v>22.0</v>
      </c>
      <c r="B97" s="11" t="s">
        <v>51</v>
      </c>
      <c r="C97" s="11" t="s">
        <v>310</v>
      </c>
      <c r="D97" s="33">
        <v>2.0</v>
      </c>
      <c r="E97" s="13" t="s">
        <v>330</v>
      </c>
      <c r="F97" s="14" t="s">
        <v>331</v>
      </c>
      <c r="G97" s="14" t="s">
        <v>332</v>
      </c>
      <c r="H97" s="124" t="s">
        <v>34</v>
      </c>
      <c r="I97" s="28"/>
      <c r="J97" s="120"/>
      <c r="K97" s="120"/>
      <c r="L97" s="120"/>
      <c r="M97" s="120"/>
      <c r="N97" s="120"/>
      <c r="O97" s="120"/>
      <c r="P97" s="120"/>
      <c r="Q97" s="120"/>
      <c r="R97" s="120"/>
      <c r="S97" s="120"/>
      <c r="T97" s="120"/>
      <c r="U97" s="120"/>
      <c r="V97" s="120"/>
      <c r="W97" s="120"/>
      <c r="X97" s="120"/>
      <c r="Y97" s="120"/>
      <c r="Z97" s="120"/>
      <c r="AA97" s="120"/>
      <c r="AB97" s="120"/>
      <c r="AC97" s="120"/>
      <c r="AD97" s="120"/>
      <c r="AE97" s="120"/>
    </row>
    <row r="98">
      <c r="A98" s="10">
        <v>30.0</v>
      </c>
      <c r="B98" s="23" t="s">
        <v>317</v>
      </c>
      <c r="C98" s="23" t="s">
        <v>310</v>
      </c>
      <c r="D98" s="81">
        <v>1.0</v>
      </c>
      <c r="E98" s="25" t="s">
        <v>333</v>
      </c>
      <c r="F98" s="26" t="s">
        <v>334</v>
      </c>
      <c r="G98" s="26" t="s">
        <v>335</v>
      </c>
      <c r="H98" s="124" t="s">
        <v>34</v>
      </c>
      <c r="I98" s="36" t="s">
        <v>60</v>
      </c>
      <c r="J98" s="120"/>
      <c r="K98" s="120"/>
      <c r="L98" s="120"/>
      <c r="M98" s="120"/>
      <c r="N98" s="120"/>
      <c r="O98" s="120"/>
      <c r="P98" s="120"/>
      <c r="Q98" s="120"/>
      <c r="R98" s="120"/>
      <c r="S98" s="120"/>
      <c r="T98" s="120"/>
      <c r="U98" s="120"/>
      <c r="V98" s="120"/>
      <c r="W98" s="120"/>
      <c r="X98" s="120"/>
      <c r="Y98" s="120"/>
      <c r="Z98" s="120"/>
      <c r="AA98" s="120"/>
      <c r="AB98" s="120"/>
      <c r="AC98" s="120"/>
      <c r="AD98" s="120"/>
      <c r="AE98" s="120"/>
    </row>
    <row r="99" hidden="1">
      <c r="A99" s="125">
        <v>39.0</v>
      </c>
      <c r="B99" s="47" t="s">
        <v>99</v>
      </c>
      <c r="C99" s="47" t="s">
        <v>310</v>
      </c>
      <c r="D99" s="95">
        <v>1.0</v>
      </c>
      <c r="E99" s="31" t="s">
        <v>336</v>
      </c>
      <c r="F99" s="32" t="s">
        <v>337</v>
      </c>
      <c r="G99" s="32" t="s">
        <v>338</v>
      </c>
      <c r="H99" s="126" t="s">
        <v>144</v>
      </c>
      <c r="I99" s="28"/>
      <c r="J99" s="120"/>
      <c r="K99" s="120"/>
      <c r="L99" s="120"/>
      <c r="M99" s="120"/>
      <c r="N99" s="120"/>
      <c r="O99" s="120"/>
      <c r="P99" s="120"/>
      <c r="Q99" s="120"/>
      <c r="R99" s="120"/>
      <c r="S99" s="120"/>
      <c r="T99" s="120"/>
      <c r="U99" s="120"/>
      <c r="V99" s="120"/>
      <c r="W99" s="120"/>
      <c r="X99" s="120"/>
      <c r="Y99" s="120"/>
      <c r="Z99" s="120"/>
      <c r="AA99" s="120"/>
      <c r="AB99" s="120"/>
      <c r="AC99" s="120"/>
      <c r="AD99" s="120"/>
      <c r="AE99" s="120"/>
    </row>
    <row r="100" ht="79.5" customHeight="1">
      <c r="A100" s="10">
        <v>40.0</v>
      </c>
      <c r="B100" s="49" t="s">
        <v>47</v>
      </c>
      <c r="C100" s="49" t="s">
        <v>310</v>
      </c>
      <c r="D100" s="99">
        <v>2.0</v>
      </c>
      <c r="E100" s="13" t="s">
        <v>339</v>
      </c>
      <c r="F100" s="14" t="s">
        <v>340</v>
      </c>
      <c r="G100" s="14" t="s">
        <v>341</v>
      </c>
      <c r="H100" s="124" t="s">
        <v>151</v>
      </c>
      <c r="I100" s="22"/>
      <c r="J100" s="120"/>
      <c r="K100" s="120"/>
      <c r="L100" s="120"/>
      <c r="M100" s="120"/>
      <c r="N100" s="120"/>
      <c r="O100" s="120"/>
      <c r="P100" s="120"/>
      <c r="Q100" s="120"/>
      <c r="R100" s="120"/>
      <c r="S100" s="120"/>
      <c r="T100" s="120"/>
      <c r="U100" s="120"/>
      <c r="V100" s="120"/>
      <c r="W100" s="120"/>
      <c r="X100" s="120"/>
      <c r="Y100" s="120"/>
      <c r="Z100" s="120"/>
      <c r="AA100" s="120"/>
      <c r="AB100" s="120"/>
      <c r="AC100" s="120"/>
      <c r="AD100" s="120"/>
      <c r="AE100" s="120"/>
    </row>
    <row r="101" ht="75.0" hidden="1" customHeight="1">
      <c r="A101" s="10">
        <v>41.0</v>
      </c>
      <c r="B101" s="57" t="s">
        <v>99</v>
      </c>
      <c r="C101" s="57" t="s">
        <v>310</v>
      </c>
      <c r="D101" s="94">
        <v>3.0</v>
      </c>
      <c r="E101" s="25" t="s">
        <v>342</v>
      </c>
      <c r="F101" s="26" t="s">
        <v>343</v>
      </c>
      <c r="G101" s="26" t="s">
        <v>344</v>
      </c>
      <c r="H101" s="124" t="s">
        <v>144</v>
      </c>
      <c r="I101" s="28"/>
      <c r="J101" s="120"/>
      <c r="K101" s="120"/>
      <c r="L101" s="120"/>
      <c r="M101" s="120"/>
      <c r="N101" s="120"/>
      <c r="O101" s="120"/>
      <c r="P101" s="120"/>
      <c r="Q101" s="120"/>
      <c r="R101" s="120"/>
      <c r="S101" s="120"/>
      <c r="T101" s="120"/>
      <c r="U101" s="120"/>
      <c r="V101" s="120"/>
      <c r="W101" s="120"/>
      <c r="X101" s="120"/>
      <c r="Y101" s="120"/>
      <c r="Z101" s="120"/>
      <c r="AA101" s="120"/>
      <c r="AB101" s="120"/>
      <c r="AC101" s="120"/>
      <c r="AD101" s="120"/>
      <c r="AE101" s="120"/>
    </row>
    <row r="102" hidden="1">
      <c r="A102" s="125">
        <v>76.0</v>
      </c>
      <c r="B102" s="47" t="s">
        <v>99</v>
      </c>
      <c r="C102" s="47" t="s">
        <v>310</v>
      </c>
      <c r="D102" s="95">
        <v>1.0</v>
      </c>
      <c r="E102" s="31" t="s">
        <v>345</v>
      </c>
      <c r="F102" s="32" t="s">
        <v>346</v>
      </c>
      <c r="G102" s="32" t="s">
        <v>347</v>
      </c>
      <c r="H102" s="127" t="s">
        <v>188</v>
      </c>
      <c r="I102" s="62"/>
      <c r="J102" s="120"/>
      <c r="K102" s="120"/>
      <c r="L102" s="120"/>
      <c r="M102" s="120"/>
      <c r="N102" s="120"/>
      <c r="O102" s="120"/>
      <c r="P102" s="120"/>
      <c r="Q102" s="120"/>
      <c r="R102" s="120"/>
      <c r="S102" s="120"/>
      <c r="T102" s="120"/>
      <c r="U102" s="120"/>
      <c r="V102" s="120"/>
      <c r="W102" s="120"/>
      <c r="X102" s="120"/>
      <c r="Y102" s="120"/>
      <c r="Z102" s="120"/>
      <c r="AA102" s="120"/>
      <c r="AB102" s="120"/>
      <c r="AC102" s="120"/>
      <c r="AD102" s="120"/>
      <c r="AE102" s="120"/>
    </row>
    <row r="103">
      <c r="A103" s="125">
        <v>77.0</v>
      </c>
      <c r="B103" s="128" t="s">
        <v>47</v>
      </c>
      <c r="C103" s="128" t="s">
        <v>310</v>
      </c>
      <c r="D103" s="129">
        <v>2.0</v>
      </c>
      <c r="E103" s="130" t="s">
        <v>348</v>
      </c>
      <c r="F103" s="131" t="s">
        <v>349</v>
      </c>
      <c r="G103" s="131" t="s">
        <v>350</v>
      </c>
      <c r="H103" s="127" t="s">
        <v>188</v>
      </c>
      <c r="I103" s="67"/>
      <c r="J103" s="120"/>
      <c r="K103" s="120"/>
      <c r="L103" s="120"/>
      <c r="M103" s="120"/>
      <c r="N103" s="120"/>
      <c r="O103" s="120"/>
      <c r="P103" s="120"/>
      <c r="Q103" s="120"/>
      <c r="R103" s="120"/>
      <c r="S103" s="120"/>
      <c r="T103" s="120"/>
      <c r="U103" s="120"/>
      <c r="V103" s="120"/>
      <c r="W103" s="120"/>
      <c r="X103" s="120"/>
      <c r="Y103" s="120"/>
      <c r="Z103" s="120"/>
      <c r="AA103" s="120"/>
      <c r="AB103" s="120"/>
      <c r="AC103" s="120"/>
      <c r="AD103" s="120"/>
      <c r="AE103" s="120"/>
    </row>
    <row r="104">
      <c r="A104" s="125">
        <v>85.0</v>
      </c>
      <c r="B104" s="47" t="s">
        <v>47</v>
      </c>
      <c r="C104" s="47" t="s">
        <v>310</v>
      </c>
      <c r="D104" s="86">
        <v>2.0</v>
      </c>
      <c r="E104" s="31" t="s">
        <v>351</v>
      </c>
      <c r="F104" s="132" t="s">
        <v>352</v>
      </c>
      <c r="G104" s="32" t="s">
        <v>353</v>
      </c>
      <c r="H104" s="127" t="s">
        <v>188</v>
      </c>
      <c r="I104" s="62"/>
      <c r="J104" s="120"/>
      <c r="K104" s="120"/>
      <c r="L104" s="120"/>
      <c r="M104" s="120"/>
      <c r="N104" s="120"/>
      <c r="O104" s="120"/>
      <c r="P104" s="120"/>
      <c r="Q104" s="120"/>
      <c r="R104" s="120"/>
      <c r="S104" s="120"/>
      <c r="T104" s="120"/>
      <c r="U104" s="120"/>
      <c r="V104" s="120"/>
      <c r="W104" s="120"/>
      <c r="X104" s="120"/>
      <c r="Y104" s="120"/>
      <c r="Z104" s="120"/>
      <c r="AA104" s="120"/>
      <c r="AB104" s="120"/>
      <c r="AC104" s="120"/>
      <c r="AD104" s="120"/>
      <c r="AE104" s="120"/>
    </row>
    <row r="105">
      <c r="A105" s="10"/>
      <c r="B105" s="49"/>
      <c r="C105" s="49"/>
      <c r="D105" s="99"/>
      <c r="E105" s="13"/>
      <c r="F105" s="14"/>
      <c r="G105" s="14"/>
      <c r="H105" s="98"/>
      <c r="I105" s="67"/>
      <c r="J105" s="120"/>
      <c r="K105" s="120"/>
      <c r="L105" s="120"/>
      <c r="M105" s="120"/>
      <c r="N105" s="120"/>
      <c r="O105" s="120"/>
      <c r="P105" s="120"/>
      <c r="Q105" s="120"/>
      <c r="R105" s="120"/>
      <c r="S105" s="120"/>
      <c r="T105" s="120"/>
      <c r="U105" s="120"/>
      <c r="V105" s="120"/>
      <c r="W105" s="120"/>
      <c r="X105" s="120"/>
      <c r="Y105" s="120"/>
      <c r="Z105" s="120"/>
      <c r="AA105" s="120"/>
      <c r="AB105" s="120"/>
      <c r="AC105" s="120"/>
      <c r="AD105" s="120"/>
      <c r="AE105" s="120"/>
    </row>
    <row r="106">
      <c r="A106" s="133"/>
      <c r="B106" s="134"/>
      <c r="C106" s="134"/>
      <c r="D106" s="135"/>
      <c r="E106" s="136"/>
      <c r="F106" s="137"/>
      <c r="G106" s="137"/>
      <c r="H106" s="138"/>
      <c r="I106" s="139"/>
      <c r="J106" s="120"/>
      <c r="K106" s="120"/>
      <c r="L106" s="120"/>
      <c r="M106" s="120"/>
      <c r="N106" s="120"/>
      <c r="O106" s="120"/>
      <c r="P106" s="120"/>
      <c r="Q106" s="120"/>
      <c r="R106" s="120"/>
      <c r="S106" s="120"/>
      <c r="T106" s="120"/>
      <c r="U106" s="120"/>
      <c r="V106" s="120"/>
      <c r="W106" s="120"/>
      <c r="X106" s="120"/>
      <c r="Y106" s="120"/>
      <c r="Z106" s="120"/>
      <c r="AA106" s="120"/>
      <c r="AB106" s="120"/>
      <c r="AC106" s="120"/>
      <c r="AD106" s="120"/>
      <c r="AE106" s="120"/>
    </row>
  </sheetData>
  <customSheetViews>
    <customSheetView guid="{5511C20A-4D98-4F0E-A54E-BAD2DDBDD44C}" filter="1" showAutoFilter="1">
      <autoFilter ref="$A$10:$I$106"/>
    </customSheetView>
    <customSheetView guid="{6CB29361-FD00-4895-81F2-AF2675C36483}" filter="1" showAutoFilter="1">
      <autoFilter ref="$A$10:$I$106"/>
    </customSheetView>
  </customSheetViews>
  <mergeCells count="2">
    <mergeCell ref="B1:E1"/>
    <mergeCell ref="D3:E3"/>
  </mergeCells>
  <dataValidations>
    <dataValidation type="list" allowBlank="1" sqref="B11:B106">
      <formula1>"H1: Visibility of System Status,H2: Match b/w System &amp; World,H3: User Control &amp; Freedom,H4: Consistency &amp; Standards,H5: Error Prevention,H6: Recognition not Recall,H7: Flexibility &amp; Efficiency of Use,H8: Aesthetic &amp; Minimalist Design,H9: Help Users with E"&amp;"rrors,H10: Help &amp; Documentation,H11: Accessible Design,H12: Value Alignment &amp; Inclusion"</formula1>
    </dataValidation>
    <dataValidation type="list" allowBlank="1" sqref="D11:D106">
      <formula1>"0,1,2,3,4"</formula1>
    </dataValidation>
    <dataValidation type="list" allowBlank="1" sqref="H11:H106">
      <formula1>"A,B,C,D,E"</formula1>
    </dataValidation>
    <dataValidation type="list" allowBlank="1" sqref="C11:C106">
      <formula1>"1. Simple Task,2. Moderate Task,3. Complex Task,4. All Tasks,5. Extra Violations"</formula1>
    </dataValidation>
  </dataValidations>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5"/>
    <col customWidth="1" min="5" max="5" width="33.5"/>
    <col customWidth="1" min="6" max="6" width="36.75"/>
    <col customWidth="1" min="7" max="7" width="33.75"/>
    <col customWidth="1" min="9" max="9" width="30.13"/>
  </cols>
  <sheetData>
    <row r="1">
      <c r="A1" s="140">
        <v>37.0</v>
      </c>
      <c r="B1" s="141" t="s">
        <v>47</v>
      </c>
      <c r="C1" s="141" t="s">
        <v>25</v>
      </c>
      <c r="D1" s="142">
        <v>3.0</v>
      </c>
      <c r="E1" s="143" t="s">
        <v>72</v>
      </c>
      <c r="F1" s="144" t="s">
        <v>73</v>
      </c>
      <c r="G1" s="144" t="s">
        <v>74</v>
      </c>
      <c r="H1" s="145" t="s">
        <v>75</v>
      </c>
      <c r="I1" s="146"/>
      <c r="J1" s="147" t="s">
        <v>354</v>
      </c>
    </row>
    <row r="2">
      <c r="A2" s="140">
        <v>38.0</v>
      </c>
      <c r="B2" s="148" t="s">
        <v>76</v>
      </c>
      <c r="C2" s="148" t="s">
        <v>25</v>
      </c>
      <c r="D2" s="149">
        <v>3.0</v>
      </c>
      <c r="E2" s="150" t="s">
        <v>77</v>
      </c>
      <c r="F2" s="151" t="s">
        <v>78</v>
      </c>
      <c r="G2" s="151" t="s">
        <v>79</v>
      </c>
      <c r="H2" s="145" t="s">
        <v>71</v>
      </c>
      <c r="I2" s="146"/>
      <c r="J2" s="147" t="s">
        <v>354</v>
      </c>
    </row>
    <row r="3" ht="60.75" customHeight="1">
      <c r="A3" s="152">
        <f>ROW() - 8</f>
        <v>-5</v>
      </c>
      <c r="B3" s="141" t="s">
        <v>24</v>
      </c>
      <c r="C3" s="141" t="s">
        <v>25</v>
      </c>
      <c r="D3" s="142">
        <v>3.0</v>
      </c>
      <c r="E3" s="153" t="s">
        <v>96</v>
      </c>
      <c r="F3" s="154" t="s">
        <v>97</v>
      </c>
      <c r="G3" s="154" t="s">
        <v>98</v>
      </c>
      <c r="H3" s="155" t="s">
        <v>95</v>
      </c>
      <c r="I3" s="156"/>
      <c r="J3" s="157"/>
    </row>
    <row r="4">
      <c r="A4" s="158">
        <v>4.0</v>
      </c>
      <c r="B4" s="159" t="s">
        <v>99</v>
      </c>
      <c r="C4" s="160" t="s">
        <v>100</v>
      </c>
      <c r="D4" s="161">
        <v>3.0</v>
      </c>
      <c r="E4" s="162" t="s">
        <v>101</v>
      </c>
      <c r="F4" s="163" t="s">
        <v>102</v>
      </c>
      <c r="G4" s="164" t="s">
        <v>103</v>
      </c>
      <c r="H4" s="165" t="s">
        <v>104</v>
      </c>
      <c r="I4" s="166"/>
      <c r="J4" s="167" t="s">
        <v>355</v>
      </c>
    </row>
    <row r="5">
      <c r="A5" s="140">
        <v>24.0</v>
      </c>
      <c r="B5" s="168" t="s">
        <v>55</v>
      </c>
      <c r="C5" s="168" t="s">
        <v>100</v>
      </c>
      <c r="D5" s="169">
        <v>3.0</v>
      </c>
      <c r="E5" s="150" t="s">
        <v>117</v>
      </c>
      <c r="F5" s="151" t="s">
        <v>118</v>
      </c>
      <c r="G5" s="151" t="s">
        <v>119</v>
      </c>
      <c r="H5" s="145" t="s">
        <v>34</v>
      </c>
      <c r="I5" s="147" t="s">
        <v>60</v>
      </c>
      <c r="J5" s="170"/>
    </row>
    <row r="6">
      <c r="A6" s="140">
        <v>25.0</v>
      </c>
      <c r="B6" s="168" t="s">
        <v>24</v>
      </c>
      <c r="C6" s="168" t="s">
        <v>100</v>
      </c>
      <c r="D6" s="169">
        <v>3.0</v>
      </c>
      <c r="E6" s="171" t="s">
        <v>356</v>
      </c>
      <c r="F6" s="151" t="s">
        <v>121</v>
      </c>
      <c r="G6" s="151" t="s">
        <v>122</v>
      </c>
      <c r="H6" s="145" t="s">
        <v>34</v>
      </c>
      <c r="I6" s="146"/>
      <c r="J6" s="172"/>
    </row>
    <row r="7">
      <c r="A7" s="158">
        <v>44.0</v>
      </c>
      <c r="B7" s="173" t="s">
        <v>99</v>
      </c>
      <c r="C7" s="173" t="s">
        <v>100</v>
      </c>
      <c r="D7" s="174">
        <v>3.0</v>
      </c>
      <c r="E7" s="175" t="s">
        <v>135</v>
      </c>
      <c r="F7" s="176" t="s">
        <v>136</v>
      </c>
      <c r="G7" s="176" t="s">
        <v>137</v>
      </c>
      <c r="H7" s="177" t="s">
        <v>71</v>
      </c>
      <c r="I7" s="178"/>
      <c r="J7" s="147" t="s">
        <v>354</v>
      </c>
    </row>
    <row r="8">
      <c r="A8" s="140">
        <v>46.0</v>
      </c>
      <c r="B8" s="141" t="s">
        <v>47</v>
      </c>
      <c r="C8" s="141" t="s">
        <v>100</v>
      </c>
      <c r="D8" s="142">
        <v>3.0</v>
      </c>
      <c r="E8" s="143" t="s">
        <v>141</v>
      </c>
      <c r="F8" s="144" t="s">
        <v>142</v>
      </c>
      <c r="G8" s="144" t="s">
        <v>143</v>
      </c>
      <c r="H8" s="145" t="s">
        <v>144</v>
      </c>
      <c r="I8" s="146"/>
      <c r="J8" s="147" t="s">
        <v>354</v>
      </c>
    </row>
    <row r="9">
      <c r="A9" s="158">
        <v>48.0</v>
      </c>
      <c r="B9" s="173" t="s">
        <v>99</v>
      </c>
      <c r="C9" s="173" t="s">
        <v>100</v>
      </c>
      <c r="D9" s="174">
        <v>3.0</v>
      </c>
      <c r="E9" s="175" t="s">
        <v>148</v>
      </c>
      <c r="F9" s="176" t="s">
        <v>149</v>
      </c>
      <c r="G9" s="176" t="s">
        <v>150</v>
      </c>
      <c r="H9" s="177" t="s">
        <v>151</v>
      </c>
      <c r="I9" s="178"/>
      <c r="J9" s="172"/>
    </row>
    <row r="10">
      <c r="A10" s="140">
        <v>54.0</v>
      </c>
      <c r="B10" s="148" t="s">
        <v>24</v>
      </c>
      <c r="C10" s="148" t="s">
        <v>100</v>
      </c>
      <c r="D10" s="149">
        <v>3.0</v>
      </c>
      <c r="E10" s="150" t="s">
        <v>152</v>
      </c>
      <c r="F10" s="151" t="s">
        <v>153</v>
      </c>
      <c r="G10" s="151" t="s">
        <v>154</v>
      </c>
      <c r="H10" s="145" t="s">
        <v>144</v>
      </c>
      <c r="I10" s="146"/>
      <c r="J10" s="147" t="s">
        <v>356</v>
      </c>
    </row>
    <row r="11">
      <c r="A11" s="140">
        <v>59.0</v>
      </c>
      <c r="B11" s="141" t="s">
        <v>51</v>
      </c>
      <c r="C11" s="141" t="s">
        <v>100</v>
      </c>
      <c r="D11" s="142">
        <v>3.0</v>
      </c>
      <c r="E11" s="143" t="s">
        <v>155</v>
      </c>
      <c r="F11" s="144" t="s">
        <v>156</v>
      </c>
      <c r="G11" s="144" t="s">
        <v>157</v>
      </c>
      <c r="H11" s="145" t="s">
        <v>144</v>
      </c>
      <c r="I11" s="146"/>
      <c r="J11" s="172"/>
    </row>
    <row r="12">
      <c r="A12" s="158">
        <v>67.0</v>
      </c>
      <c r="B12" s="173" t="s">
        <v>35</v>
      </c>
      <c r="C12" s="173" t="s">
        <v>100</v>
      </c>
      <c r="D12" s="174">
        <v>3.0</v>
      </c>
      <c r="E12" s="175" t="s">
        <v>171</v>
      </c>
      <c r="F12" s="176" t="s">
        <v>172</v>
      </c>
      <c r="G12" s="176" t="s">
        <v>173</v>
      </c>
      <c r="H12" s="177" t="s">
        <v>174</v>
      </c>
      <c r="I12" s="178"/>
      <c r="J12" s="172"/>
    </row>
    <row r="13">
      <c r="A13" s="152">
        <f t="shared" ref="A13:A15" si="1">ROW() - 8</f>
        <v>5</v>
      </c>
      <c r="B13" s="141" t="s">
        <v>24</v>
      </c>
      <c r="C13" s="141" t="s">
        <v>100</v>
      </c>
      <c r="D13" s="142">
        <v>3.0</v>
      </c>
      <c r="E13" s="153" t="s">
        <v>193</v>
      </c>
      <c r="F13" s="154" t="s">
        <v>194</v>
      </c>
      <c r="G13" s="154" t="s">
        <v>195</v>
      </c>
      <c r="H13" s="155" t="s">
        <v>95</v>
      </c>
      <c r="I13" s="156"/>
      <c r="J13" s="157"/>
    </row>
    <row r="14">
      <c r="A14" s="152">
        <f t="shared" si="1"/>
        <v>6</v>
      </c>
      <c r="B14" s="148" t="s">
        <v>196</v>
      </c>
      <c r="C14" s="148" t="s">
        <v>100</v>
      </c>
      <c r="D14" s="149">
        <v>3.0</v>
      </c>
      <c r="E14" s="179" t="s">
        <v>197</v>
      </c>
      <c r="F14" s="180" t="s">
        <v>198</v>
      </c>
      <c r="G14" s="180" t="s">
        <v>199</v>
      </c>
      <c r="H14" s="155" t="s">
        <v>95</v>
      </c>
      <c r="I14" s="156"/>
      <c r="J14" s="157"/>
    </row>
    <row r="15">
      <c r="A15" s="152">
        <f t="shared" si="1"/>
        <v>7</v>
      </c>
      <c r="B15" s="141" t="s">
        <v>47</v>
      </c>
      <c r="C15" s="141" t="s">
        <v>100</v>
      </c>
      <c r="D15" s="142">
        <v>3.0</v>
      </c>
      <c r="E15" s="153" t="s">
        <v>200</v>
      </c>
      <c r="F15" s="154" t="s">
        <v>201</v>
      </c>
      <c r="G15" s="154" t="s">
        <v>202</v>
      </c>
      <c r="H15" s="155" t="s">
        <v>95</v>
      </c>
      <c r="I15" s="156"/>
      <c r="J15" s="157"/>
    </row>
    <row r="16">
      <c r="A16" s="140">
        <v>35.0</v>
      </c>
      <c r="B16" s="168" t="s">
        <v>76</v>
      </c>
      <c r="C16" s="168" t="s">
        <v>206</v>
      </c>
      <c r="D16" s="181">
        <v>3.0</v>
      </c>
      <c r="E16" s="150" t="s">
        <v>219</v>
      </c>
      <c r="F16" s="151" t="s">
        <v>220</v>
      </c>
      <c r="G16" s="151" t="s">
        <v>221</v>
      </c>
      <c r="H16" s="145" t="s">
        <v>104</v>
      </c>
      <c r="I16" s="172"/>
      <c r="J16" s="147" t="s">
        <v>356</v>
      </c>
    </row>
    <row r="17">
      <c r="A17" s="140">
        <v>49.0</v>
      </c>
      <c r="B17" s="148" t="s">
        <v>35</v>
      </c>
      <c r="C17" s="148" t="s">
        <v>206</v>
      </c>
      <c r="D17" s="182">
        <v>4.0</v>
      </c>
      <c r="E17" s="150" t="s">
        <v>222</v>
      </c>
      <c r="F17" s="151" t="s">
        <v>223</v>
      </c>
      <c r="G17" s="151" t="s">
        <v>224</v>
      </c>
      <c r="H17" s="145" t="s">
        <v>144</v>
      </c>
      <c r="I17" s="146"/>
      <c r="J17" s="147" t="s">
        <v>356</v>
      </c>
    </row>
    <row r="18">
      <c r="A18" s="140">
        <v>50.0</v>
      </c>
      <c r="B18" s="141" t="s">
        <v>55</v>
      </c>
      <c r="C18" s="141" t="s">
        <v>206</v>
      </c>
      <c r="D18" s="142">
        <v>3.0</v>
      </c>
      <c r="E18" s="143" t="s">
        <v>225</v>
      </c>
      <c r="F18" s="144" t="s">
        <v>226</v>
      </c>
      <c r="G18" s="144" t="s">
        <v>227</v>
      </c>
      <c r="H18" s="145" t="s">
        <v>228</v>
      </c>
      <c r="I18" s="146"/>
      <c r="J18" s="147" t="s">
        <v>356</v>
      </c>
    </row>
    <row r="19">
      <c r="A19" s="140">
        <v>56.0</v>
      </c>
      <c r="B19" s="141" t="s">
        <v>76</v>
      </c>
      <c r="C19" s="141" t="s">
        <v>206</v>
      </c>
      <c r="D19" s="183">
        <v>4.0</v>
      </c>
      <c r="E19" s="143" t="s">
        <v>232</v>
      </c>
      <c r="F19" s="144" t="s">
        <v>233</v>
      </c>
      <c r="G19" s="144" t="s">
        <v>234</v>
      </c>
      <c r="H19" s="145" t="s">
        <v>144</v>
      </c>
      <c r="I19" s="146"/>
      <c r="J19" s="147" t="s">
        <v>356</v>
      </c>
    </row>
    <row r="20">
      <c r="A20" s="140">
        <v>73.0</v>
      </c>
      <c r="B20" s="141" t="s">
        <v>47</v>
      </c>
      <c r="C20" s="141" t="s">
        <v>206</v>
      </c>
      <c r="D20" s="142">
        <v>3.0</v>
      </c>
      <c r="E20" s="143" t="s">
        <v>247</v>
      </c>
      <c r="F20" s="144" t="s">
        <v>248</v>
      </c>
      <c r="G20" s="144" t="s">
        <v>249</v>
      </c>
      <c r="H20" s="145" t="s">
        <v>250</v>
      </c>
      <c r="I20" s="146"/>
      <c r="J20" s="147" t="s">
        <v>357</v>
      </c>
    </row>
    <row r="21">
      <c r="A21" s="140">
        <v>74.0</v>
      </c>
      <c r="B21" s="141" t="s">
        <v>51</v>
      </c>
      <c r="C21" s="141" t="s">
        <v>206</v>
      </c>
      <c r="D21" s="142">
        <v>3.0</v>
      </c>
      <c r="E21" s="184" t="s">
        <v>251</v>
      </c>
      <c r="F21" s="144" t="s">
        <v>252</v>
      </c>
      <c r="G21" s="144" t="s">
        <v>253</v>
      </c>
      <c r="H21" s="145" t="s">
        <v>83</v>
      </c>
      <c r="I21" s="146"/>
      <c r="J21" s="172"/>
    </row>
    <row r="22">
      <c r="A22" s="140">
        <v>81.0</v>
      </c>
      <c r="B22" s="148" t="s">
        <v>24</v>
      </c>
      <c r="C22" s="148" t="s">
        <v>206</v>
      </c>
      <c r="D22" s="149">
        <v>3.0</v>
      </c>
      <c r="E22" s="150" t="s">
        <v>257</v>
      </c>
      <c r="F22" s="151" t="s">
        <v>258</v>
      </c>
      <c r="G22" s="151" t="s">
        <v>259</v>
      </c>
      <c r="H22" s="185" t="s">
        <v>188</v>
      </c>
      <c r="I22" s="156"/>
      <c r="J22" s="157"/>
    </row>
    <row r="23">
      <c r="A23" s="140">
        <v>3.0</v>
      </c>
      <c r="B23" s="144" t="s">
        <v>196</v>
      </c>
      <c r="C23" s="186" t="s">
        <v>267</v>
      </c>
      <c r="D23" s="187">
        <v>3.0</v>
      </c>
      <c r="E23" s="143" t="s">
        <v>268</v>
      </c>
      <c r="F23" s="144" t="s">
        <v>269</v>
      </c>
      <c r="G23" s="144" t="s">
        <v>270</v>
      </c>
      <c r="H23" s="188" t="s">
        <v>271</v>
      </c>
      <c r="I23" s="189"/>
      <c r="J23" s="190"/>
    </row>
    <row r="24">
      <c r="A24" s="140">
        <v>15.0</v>
      </c>
      <c r="B24" s="168" t="s">
        <v>196</v>
      </c>
      <c r="C24" s="168" t="s">
        <v>267</v>
      </c>
      <c r="D24" s="169">
        <v>3.0</v>
      </c>
      <c r="E24" s="150" t="s">
        <v>272</v>
      </c>
      <c r="F24" s="151" t="s">
        <v>273</v>
      </c>
      <c r="G24" s="151" t="s">
        <v>274</v>
      </c>
      <c r="H24" s="145" t="s">
        <v>275</v>
      </c>
      <c r="I24" s="146"/>
      <c r="J24" s="147" t="s">
        <v>358</v>
      </c>
    </row>
    <row r="25">
      <c r="A25" s="140">
        <v>51.0</v>
      </c>
      <c r="B25" s="148" t="s">
        <v>99</v>
      </c>
      <c r="C25" s="148" t="s">
        <v>267</v>
      </c>
      <c r="D25" s="149">
        <v>3.0</v>
      </c>
      <c r="E25" s="150" t="s">
        <v>285</v>
      </c>
      <c r="F25" s="151" t="s">
        <v>286</v>
      </c>
      <c r="G25" s="151" t="s">
        <v>287</v>
      </c>
      <c r="H25" s="145" t="s">
        <v>288</v>
      </c>
      <c r="I25" s="146"/>
      <c r="J25" s="147" t="s">
        <v>358</v>
      </c>
    </row>
    <row r="26">
      <c r="A26" s="140">
        <v>55.0</v>
      </c>
      <c r="B26" s="141" t="s">
        <v>99</v>
      </c>
      <c r="C26" s="141" t="s">
        <v>267</v>
      </c>
      <c r="D26" s="142">
        <v>3.0</v>
      </c>
      <c r="E26" s="143" t="s">
        <v>292</v>
      </c>
      <c r="F26" s="144" t="s">
        <v>293</v>
      </c>
      <c r="G26" s="144" t="s">
        <v>294</v>
      </c>
      <c r="H26" s="145" t="s">
        <v>144</v>
      </c>
      <c r="I26" s="146"/>
      <c r="J26" s="172"/>
    </row>
    <row r="27">
      <c r="A27" s="152">
        <f>ROW() - 8</f>
        <v>19</v>
      </c>
      <c r="B27" s="148" t="s">
        <v>99</v>
      </c>
      <c r="C27" s="148" t="s">
        <v>267</v>
      </c>
      <c r="D27" s="149">
        <v>3.0</v>
      </c>
      <c r="E27" s="179" t="s">
        <v>307</v>
      </c>
      <c r="F27" s="180" t="s">
        <v>308</v>
      </c>
      <c r="G27" s="191" t="s">
        <v>309</v>
      </c>
      <c r="H27" s="155" t="s">
        <v>95</v>
      </c>
      <c r="I27" s="156"/>
      <c r="J27" s="157"/>
    </row>
    <row r="28">
      <c r="A28" s="140">
        <v>41.0</v>
      </c>
      <c r="B28" s="148" t="s">
        <v>99</v>
      </c>
      <c r="C28" s="148" t="s">
        <v>310</v>
      </c>
      <c r="D28" s="149">
        <v>3.0</v>
      </c>
      <c r="E28" s="150" t="s">
        <v>342</v>
      </c>
      <c r="F28" s="151" t="s">
        <v>343</v>
      </c>
      <c r="G28" s="151" t="s">
        <v>344</v>
      </c>
      <c r="H28" s="192" t="s">
        <v>144</v>
      </c>
      <c r="I28" s="146"/>
      <c r="J28" s="172"/>
    </row>
  </sheetData>
  <dataValidations>
    <dataValidation type="list" allowBlank="1" sqref="C1:C28">
      <formula1>"1. Simple Task,2. Moderate Task,3. Complex Task,4. All Tasks,5. Extra Violations"</formula1>
    </dataValidation>
    <dataValidation type="list" allowBlank="1" sqref="D1:D28">
      <formula1>"0,1,2,3,4"</formula1>
    </dataValidation>
    <dataValidation type="list" allowBlank="1" sqref="B1:B28">
      <formula1>"H1: Visibility of System Status,H2: Match b/w System &amp; World,H3: User Control &amp; Freedom,H4: Consistency &amp; Standards,H5: Error Prevention,H6: Recognition not Recall,H7: Flexibility &amp; Efficiency of Use,H8: Aesthetic &amp; Minimalist Design,H9: Help Users with E"&amp;"rrors,H10: Help &amp; Documentation,H11: Accessible Design,H12: Value Alignment &amp; Inclusion"</formula1>
    </dataValidation>
    <dataValidation type="list" allowBlank="1" sqref="H1:H28">
      <formula1>"A,B,C,D,E"</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s>
  <sheetData>
    <row r="1">
      <c r="A1" s="193" t="s">
        <v>359</v>
      </c>
      <c r="B1" s="194" t="s">
        <v>360</v>
      </c>
      <c r="C1" s="194" t="s">
        <v>361</v>
      </c>
      <c r="D1" s="194" t="s">
        <v>362</v>
      </c>
      <c r="E1" s="194" t="s">
        <v>363</v>
      </c>
      <c r="F1" s="194" t="s">
        <v>364</v>
      </c>
      <c r="G1" s="195" t="s">
        <v>365</v>
      </c>
      <c r="I1" s="196"/>
      <c r="J1" s="196"/>
      <c r="K1" s="196"/>
      <c r="L1" s="196"/>
    </row>
    <row r="2">
      <c r="A2" s="197" t="s">
        <v>167</v>
      </c>
      <c r="B2" s="198">
        <f>COUNTIFS('Group Heuristic Evaluation'!B:B, "H1: Visibility of System Status", 'Group Heuristic Evaluation'!D:D, 0)</f>
        <v>0</v>
      </c>
      <c r="C2" s="198">
        <f>COUNTIFS('Group Heuristic Evaluation'!B:B, "H1: Visibility of System Status", 'Group Heuristic Evaluation'!D:D, 1)</f>
        <v>1</v>
      </c>
      <c r="D2" s="199">
        <f>COUNTIFS('Group Heuristic Evaluation'!B:B, "H1: Visibility of System Status", 'Group Heuristic Evaluation'!D:D, 2)</f>
        <v>2</v>
      </c>
      <c r="E2" s="199">
        <f>COUNTIFS('Group Heuristic Evaluation'!B:B, "H1: Visibility of System Status", 'Group Heuristic Evaluation'!D:D, 3)</f>
        <v>0</v>
      </c>
      <c r="F2" s="199">
        <f>COUNTIFS('Group Heuristic Evaluation'!B:B, "H1: Visibility of System Status", 'Group Heuristic Evaluation'!D:D, 4)</f>
        <v>0</v>
      </c>
      <c r="G2" s="200">
        <f t="shared" ref="G2:G5" si="1">SUM(B2:F2)</f>
        <v>3</v>
      </c>
      <c r="I2" s="196"/>
      <c r="J2" s="196"/>
      <c r="K2" s="196"/>
      <c r="L2" s="196"/>
    </row>
    <row r="3">
      <c r="A3" s="201" t="s">
        <v>24</v>
      </c>
      <c r="B3" s="198">
        <f>COUNTIFS('Group Heuristic Evaluation'!B:B, "H2: Match b/w System &amp; World", 'Group Heuristic Evaluation'!D:D, 0)</f>
        <v>0</v>
      </c>
      <c r="C3" s="199">
        <f>COUNTIFS('Group Heuristic Evaluation'!B:B, "H2: Match b/w System &amp; World", 'Group Heuristic Evaluation'!D:D, 1)</f>
        <v>3</v>
      </c>
      <c r="D3" s="199">
        <f>COUNTIFS('Group Heuristic Evaluation'!B:B, "H2: Match b/w System &amp; World", 'Group Heuristic Evaluation'!D:D, 2)</f>
        <v>7</v>
      </c>
      <c r="E3" s="199">
        <f>COUNTIFS('Group Heuristic Evaluation'!B:B, "H2: Match b/w System &amp; World", 'Group Heuristic Evaluation'!D:D, 3)</f>
        <v>5</v>
      </c>
      <c r="F3" s="199">
        <f>COUNTIFS('Group Heuristic Evaluation'!B:B, "H2: Match b/w System &amp; World", 'Group Heuristic Evaluation'!D:D, 4)</f>
        <v>0</v>
      </c>
      <c r="G3" s="202">
        <f t="shared" si="1"/>
        <v>15</v>
      </c>
      <c r="I3" s="196"/>
      <c r="J3" s="196"/>
      <c r="K3" s="196"/>
      <c r="L3" s="196"/>
    </row>
    <row r="4">
      <c r="A4" s="203" t="s">
        <v>35</v>
      </c>
      <c r="B4" s="198">
        <f>COUNTIFS('Group Heuristic Evaluation'!B:B, "H3: User Control &amp; Freedom", 'Group Heuristic Evaluation'!D:D, 0)</f>
        <v>0</v>
      </c>
      <c r="C4" s="199">
        <f>COUNTIFS('Group Heuristic Evaluation'!B:B, "H3: User Control &amp; Freedom", 'Group Heuristic Evaluation'!D:D, 1)</f>
        <v>2</v>
      </c>
      <c r="D4" s="199">
        <f>COUNTIFS('Group Heuristic Evaluation'!B:B, "H3: User Control &amp; Freedom", 'Group Heuristic Evaluation'!D:D, 2)</f>
        <v>8</v>
      </c>
      <c r="E4" s="199">
        <f>COUNTIFS('Group Heuristic Evaluation'!B:B, "H3: User Control &amp; Freedom", 'Group Heuristic Evaluation'!D:D, 3)</f>
        <v>1</v>
      </c>
      <c r="F4" s="199">
        <f>COUNTIFS('Group Heuristic Evaluation'!B:B, "H3: User Control &amp; Freedom", 'Group Heuristic Evaluation'!D:D, 4)</f>
        <v>1</v>
      </c>
      <c r="G4" s="202">
        <f t="shared" si="1"/>
        <v>12</v>
      </c>
      <c r="I4" s="196"/>
      <c r="J4" s="196"/>
      <c r="K4" s="196"/>
      <c r="L4" s="196"/>
    </row>
    <row r="5">
      <c r="A5" s="204" t="s">
        <v>99</v>
      </c>
      <c r="B5" s="198">
        <f>COUNTIFS('Group Heuristic Evaluation'!B:B, "H4: Consistency &amp; Standards", 'Group Heuristic Evaluation'!D:D, 0)</f>
        <v>0</v>
      </c>
      <c r="C5" s="199">
        <f>COUNTIFS('Group Heuristic Evaluation'!B:B, "H4: Consistency &amp; Standards", 'Group Heuristic Evaluation'!D:D, 1)</f>
        <v>10</v>
      </c>
      <c r="D5" s="199">
        <f>COUNTIFS('Group Heuristic Evaluation'!B:B, "H4: Consistency &amp; Standards", 'Group Heuristic Evaluation'!D:D, 2)</f>
        <v>4</v>
      </c>
      <c r="E5" s="199">
        <f>COUNTIFS('Group Heuristic Evaluation'!B:B, "H4: Consistency &amp; Standards", 'Group Heuristic Evaluation'!D:D, 3)</f>
        <v>7</v>
      </c>
      <c r="F5" s="199">
        <f>COUNTIFS('Group Heuristic Evaluation'!B:B, "H4: Consistency &amp; Standards", 'Group Heuristic Evaluation'!D:D, 4)</f>
        <v>0</v>
      </c>
      <c r="G5" s="202">
        <f t="shared" si="1"/>
        <v>21</v>
      </c>
      <c r="I5" s="196"/>
      <c r="J5" s="196"/>
      <c r="K5" s="196"/>
      <c r="L5" s="196"/>
    </row>
    <row r="6">
      <c r="A6" s="203" t="s">
        <v>55</v>
      </c>
      <c r="B6" s="198">
        <f>COUNTIFS('Group Heuristic Evaluation'!B:B, "H5: Error Prevention", 'Group Heuristic Evaluation'!D:D, 0)</f>
        <v>0</v>
      </c>
      <c r="C6" s="199">
        <f>COUNTIFS('Group Heuristic Evaluation'!B:B, "H5: Error Prevention", 'Group Heuristic Evaluation'!D:D, 1)</f>
        <v>1</v>
      </c>
      <c r="D6" s="199">
        <f>COUNTIFS('Group Heuristic Evaluation'!B:B, "H5: Error Prevention", 'Group Heuristic Evaluation'!D:D, 2)</f>
        <v>3</v>
      </c>
      <c r="E6" s="199">
        <f>COUNTIFS('Group Heuristic Evaluation'!B:B, "H5: Error Prevention", 'Group Heuristic Evaluation'!D:D, 3)</f>
        <v>2</v>
      </c>
      <c r="F6" s="199">
        <f>COUNTIFS('Group Heuristic Evaluation'!B:B, "H5: Error Prevention", 'Group Heuristic Evaluation'!D:D, 4)</f>
        <v>0</v>
      </c>
      <c r="G6" s="202">
        <f>SUM(C6:F6)</f>
        <v>6</v>
      </c>
      <c r="I6" s="196"/>
      <c r="J6" s="196"/>
      <c r="K6" s="196"/>
      <c r="L6" s="196"/>
    </row>
    <row r="7">
      <c r="A7" s="203" t="s">
        <v>39</v>
      </c>
      <c r="B7" s="198">
        <f>COUNTIFS('Group Heuristic Evaluation'!B:B, "H6: Recognition not Recall", 'Group Heuristic Evaluation'!D:D, 0)</f>
        <v>0</v>
      </c>
      <c r="C7" s="199">
        <f>COUNTIFS('Group Heuristic Evaluation'!B:B, "H6: Recognition not Recall", 'Group Heuristic Evaluation'!D:D, 1)</f>
        <v>0</v>
      </c>
      <c r="D7" s="199">
        <f>COUNTIFS('Group Heuristic Evaluation'!B:B, "H6: Recognition not Recall", 'Group Heuristic Evaluation'!D:D, 2)</f>
        <v>3</v>
      </c>
      <c r="E7" s="199">
        <f>COUNTIFS('Group Heuristic Evaluation'!B:B, "H6: Recognition not Recall", 'Group Heuristic Evaluation'!D:D, 3)</f>
        <v>0</v>
      </c>
      <c r="F7" s="199">
        <f>COUNTIFS('Group Heuristic Evaluation'!B:B, "H6: Recognition not Recall", 'Group Heuristic Evaluation'!D:D, 4)</f>
        <v>0</v>
      </c>
      <c r="G7" s="202">
        <f t="shared" ref="G7:G13" si="2">SUM(B7:F7)</f>
        <v>3</v>
      </c>
      <c r="I7" s="196"/>
      <c r="J7" s="196"/>
      <c r="K7" s="196"/>
      <c r="L7" s="196"/>
    </row>
    <row r="8">
      <c r="A8" s="203" t="s">
        <v>51</v>
      </c>
      <c r="B8" s="198">
        <f>COUNTIFS('Group Heuristic Evaluation'!B:B, "H7: Flexibility &amp; Efficiency of Use", 'Group Heuristic Evaluation'!D:D, 0)</f>
        <v>0</v>
      </c>
      <c r="C8" s="199">
        <f>COUNTIFS('Group Heuristic Evaluation'!B:B, "H7: Flexibility &amp; Efficiency of Use", 'Group Heuristic Evaluation'!D:D, 1)</f>
        <v>0</v>
      </c>
      <c r="D8" s="199">
        <f>COUNTIFS('Group Heuristic Evaluation'!B:B, "H7: Flexibility &amp; Efficiency of Use", 'Group Heuristic Evaluation'!D:D, 2)</f>
        <v>5</v>
      </c>
      <c r="E8" s="199">
        <f>COUNTIFS('Group Heuristic Evaluation'!B:B, "H7: Flexibility &amp; Efficiency of Use", 'Group Heuristic Evaluation'!D:D, 3)</f>
        <v>2</v>
      </c>
      <c r="F8" s="199">
        <f>COUNTIFS('Group Heuristic Evaluation'!B:B, "H7: Flexibility &amp; Efficiency of Use", 'Group Heuristic Evaluation'!D:D, 4)</f>
        <v>0</v>
      </c>
      <c r="G8" s="202">
        <f t="shared" si="2"/>
        <v>7</v>
      </c>
      <c r="I8" s="196"/>
      <c r="J8" s="196"/>
      <c r="K8" s="196"/>
      <c r="L8" s="196"/>
    </row>
    <row r="9">
      <c r="A9" s="205" t="s">
        <v>47</v>
      </c>
      <c r="B9" s="198">
        <f>COUNTIFS('Group Heuristic Evaluation'!B:B, "H8: Aesthetic &amp; Minimalist Design", 'Group Heuristic Evaluation'!D:D, 0)</f>
        <v>0</v>
      </c>
      <c r="C9" s="206">
        <f>COUNTIFS('Group Heuristic Evaluation'!B:B, "H8: Aesthetic &amp; Minimalist Design", 'Group Heuristic Evaluation'!D:D, 1)</f>
        <v>5</v>
      </c>
      <c r="D9" s="206">
        <f>COUNTIFS('Group Heuristic Evaluation'!B:B, "H8: Aesthetic &amp; Minimalist Design", 'Group Heuristic Evaluation'!D:D, 2)</f>
        <v>5</v>
      </c>
      <c r="E9" s="206">
        <f>COUNTIFS('Group Heuristic Evaluation'!B:B, "H8: Aesthetic &amp; Minimalist Design", 'Group Heuristic Evaluation'!D:D, 3)</f>
        <v>4</v>
      </c>
      <c r="F9" s="206">
        <f>COUNTIFS('Group Heuristic Evaluation'!B:B, "H8: Aesthetic &amp; Minimalist Design", 'Group Heuristic Evaluation'!D:D, 4)</f>
        <v>0</v>
      </c>
      <c r="G9" s="202">
        <f t="shared" si="2"/>
        <v>14</v>
      </c>
      <c r="I9" s="196"/>
      <c r="J9" s="196"/>
      <c r="K9" s="196"/>
      <c r="L9" s="196"/>
    </row>
    <row r="10">
      <c r="A10" s="203" t="s">
        <v>317</v>
      </c>
      <c r="B10" s="198">
        <f>COUNTIFS('Group Heuristic Evaluation'!B:B, "H9: Help Users with Errors", 'Group Heuristic Evaluation'!D:D, 0)</f>
        <v>0</v>
      </c>
      <c r="C10" s="206">
        <f>COUNTIFS('Group Heuristic Evaluation'!B:B, "H9: Help Users with Errors", 'Group Heuristic Evaluation'!D:D, 1)</f>
        <v>1</v>
      </c>
      <c r="D10" s="206">
        <f>COUNTIFS('Group Heuristic Evaluation'!B:B, "H9: Help Users with Errors", 'Group Heuristic Evaluation'!D:D, 2)</f>
        <v>1</v>
      </c>
      <c r="E10" s="206">
        <f>COUNTIFS('Group Heuristic Evaluation'!B:B, "H9: Help Users with Errors", 'Group Heuristic Evaluation'!D:D, 3)</f>
        <v>0</v>
      </c>
      <c r="F10" s="206">
        <f>COUNTIFS('Group Heuristic Evaluation'!B:B, "H9: Help Users with Errors", 'Group Heuristic Evaluation'!D:D, 4)</f>
        <v>0</v>
      </c>
      <c r="G10" s="202">
        <f t="shared" si="2"/>
        <v>2</v>
      </c>
      <c r="I10" s="196"/>
      <c r="J10" s="196"/>
      <c r="K10" s="196"/>
      <c r="L10" s="196"/>
    </row>
    <row r="11">
      <c r="A11" s="203" t="s">
        <v>30</v>
      </c>
      <c r="B11" s="198">
        <f>COUNTIFS('Group Heuristic Evaluation'!B:B, "H10: Help &amp; Documentation", 'Group Heuristic Evaluation'!D:D, 0)</f>
        <v>0</v>
      </c>
      <c r="C11" s="206">
        <f>COUNTIFS('Group Heuristic Evaluation'!B:B, "H10: Help &amp; Documentation", 'Group Heuristic Evaluation'!D:D, 1)</f>
        <v>2</v>
      </c>
      <c r="D11" s="206">
        <f>COUNTIFS('Group Heuristic Evaluation'!B:B, "H10: Help &amp; Documentation", 'Group Heuristic Evaluation'!D:D, 2)</f>
        <v>1</v>
      </c>
      <c r="E11" s="206">
        <f>COUNTIFS('Group Heuristic Evaluation'!B:B, "H10: Help &amp; Documentation", 'Group Heuristic Evaluation'!D:D, 3)</f>
        <v>0</v>
      </c>
      <c r="F11" s="206">
        <f>COUNTIFS('Group Heuristic Evaluation'!B:B, "H10: Help &amp; Documentation", 'Group Heuristic Evaluation'!D:D, 4)</f>
        <v>0</v>
      </c>
      <c r="G11" s="202">
        <f t="shared" si="2"/>
        <v>3</v>
      </c>
      <c r="I11" s="196"/>
      <c r="J11" s="196"/>
      <c r="K11" s="196"/>
      <c r="L11" s="196"/>
    </row>
    <row r="12">
      <c r="A12" s="203" t="s">
        <v>196</v>
      </c>
      <c r="B12" s="198">
        <f>COUNTIFS('Group Heuristic Evaluation'!B:B, "H11: Accessible Design", 'Group Heuristic Evaluation'!D:D, 0)</f>
        <v>0</v>
      </c>
      <c r="C12" s="206">
        <f>COUNTIFS('Group Heuristic Evaluation'!B:B, "H11: Accessible Design", 'Group Heuristic Evaluation'!D:D, 1)</f>
        <v>1</v>
      </c>
      <c r="D12" s="206">
        <f>COUNTIFS('Group Heuristic Evaluation'!B:B, "H11: Accessible Design", 'Group Heuristic Evaluation'!D:D, 2)</f>
        <v>0</v>
      </c>
      <c r="E12" s="206">
        <f>COUNTIFS('Group Heuristic Evaluation'!B:B, "H11: Accessible Design", 'Group Heuristic Evaluation'!D:D, 3)</f>
        <v>3</v>
      </c>
      <c r="F12" s="206">
        <f>COUNTIFS('Group Heuristic Evaluation'!B:B, "H11: Accessible Design", 'Group Heuristic Evaluation'!D:D, 4)</f>
        <v>0</v>
      </c>
      <c r="G12" s="202">
        <f t="shared" si="2"/>
        <v>4</v>
      </c>
      <c r="I12" s="196"/>
      <c r="J12" s="196"/>
      <c r="K12" s="196"/>
      <c r="L12" s="196"/>
    </row>
    <row r="13">
      <c r="A13" s="203" t="s">
        <v>366</v>
      </c>
      <c r="B13" s="198">
        <f>COUNTIFS('Group Heuristic Evaluation'!B:B, "H12: Value Alignment &amp; Inclusion", 'Group Heuristic Evaluation'!D:D, 0)</f>
        <v>0</v>
      </c>
      <c r="C13" s="206">
        <f>COUNTIFS('Group Heuristic Evaluation'!B:B, "H12: Value Alignment &amp; Inclusion", 'Group Heuristic Evaluation'!D:D, 1)</f>
        <v>0</v>
      </c>
      <c r="D13" s="206">
        <f>COUNTIFS('Group Heuristic Evaluation'!B:B, "H12: Value Alignment &amp; Inclusion", 'Group Heuristic Evaluation'!D:D, 2)</f>
        <v>1</v>
      </c>
      <c r="E13" s="206">
        <f>COUNTIFS('Group Heuristic Evaluation'!B:B, "H12: Value Alignment &amp; Inclusion", 'Group Heuristic Evaluation'!D:D, 3)</f>
        <v>2</v>
      </c>
      <c r="F13" s="206">
        <f>COUNTIFS('Group Heuristic Evaluation'!B:B, "H12: Value Alignment &amp; Inclusion", 'Group Heuristic Evaluation'!D:D, 4)</f>
        <v>1</v>
      </c>
      <c r="G13" s="202">
        <f t="shared" si="2"/>
        <v>4</v>
      </c>
      <c r="I13" s="196"/>
      <c r="J13" s="196"/>
      <c r="K13" s="196"/>
      <c r="L13" s="196"/>
    </row>
    <row r="14">
      <c r="A14" s="207" t="s">
        <v>367</v>
      </c>
      <c r="B14" s="208">
        <f t="shared" ref="B14:G14" si="3">SUM(B2:B13)</f>
        <v>0</v>
      </c>
      <c r="C14" s="208">
        <f t="shared" si="3"/>
        <v>26</v>
      </c>
      <c r="D14" s="208">
        <f t="shared" si="3"/>
        <v>40</v>
      </c>
      <c r="E14" s="208">
        <f t="shared" si="3"/>
        <v>26</v>
      </c>
      <c r="F14" s="208">
        <f t="shared" si="3"/>
        <v>2</v>
      </c>
      <c r="G14" s="209">
        <f t="shared" si="3"/>
        <v>94</v>
      </c>
      <c r="I14" s="196"/>
      <c r="J14" s="196"/>
      <c r="K14" s="196"/>
      <c r="L14" s="196"/>
    </row>
    <row r="16">
      <c r="A16" s="210"/>
      <c r="B16" s="210"/>
      <c r="C16" s="210"/>
      <c r="D16" s="210"/>
      <c r="E16" s="210"/>
      <c r="F16" s="210"/>
      <c r="G16" s="210"/>
    </row>
    <row r="17">
      <c r="A17" s="210"/>
      <c r="B17" s="210"/>
      <c r="C17" s="210"/>
      <c r="D17" s="210"/>
      <c r="E17" s="210"/>
      <c r="F17" s="210"/>
      <c r="G17" s="210"/>
    </row>
    <row r="18">
      <c r="A18" s="210"/>
      <c r="B18" s="210"/>
      <c r="C18" s="210"/>
      <c r="D18" s="210"/>
      <c r="E18" s="210"/>
      <c r="F18" s="210"/>
      <c r="G18" s="210"/>
    </row>
    <row r="19">
      <c r="A19" s="210"/>
      <c r="B19" s="210"/>
      <c r="C19" s="210"/>
      <c r="D19" s="210"/>
      <c r="E19" s="210"/>
      <c r="F19" s="210"/>
      <c r="G19" s="210"/>
    </row>
    <row r="20">
      <c r="A20" s="210"/>
      <c r="B20" s="210"/>
      <c r="C20" s="210"/>
      <c r="D20" s="210"/>
      <c r="E20" s="210"/>
      <c r="F20" s="210"/>
      <c r="G20" s="210"/>
    </row>
    <row r="21">
      <c r="A21" s="210"/>
      <c r="B21" s="210"/>
      <c r="C21" s="210"/>
      <c r="D21" s="210"/>
      <c r="E21" s="210"/>
      <c r="F21" s="210"/>
      <c r="G21" s="210"/>
    </row>
    <row r="22">
      <c r="A22" s="210"/>
      <c r="B22" s="210"/>
      <c r="C22" s="210"/>
      <c r="D22" s="210"/>
      <c r="E22" s="210"/>
      <c r="F22" s="210"/>
      <c r="G22" s="210"/>
    </row>
    <row r="23">
      <c r="A23" s="210"/>
      <c r="B23" s="210"/>
      <c r="C23" s="210"/>
      <c r="D23" s="210"/>
      <c r="E23" s="210"/>
      <c r="F23" s="210"/>
      <c r="G23" s="210"/>
    </row>
    <row r="24">
      <c r="A24" s="210"/>
      <c r="B24" s="210"/>
      <c r="C24" s="210"/>
      <c r="D24" s="210"/>
      <c r="E24" s="210"/>
      <c r="F24" s="210"/>
      <c r="G24" s="210"/>
    </row>
    <row r="25">
      <c r="A25" s="210"/>
      <c r="B25" s="210"/>
      <c r="C25" s="210"/>
      <c r="D25" s="210"/>
      <c r="E25" s="210"/>
      <c r="F25" s="210"/>
      <c r="G25" s="210"/>
    </row>
    <row r="26">
      <c r="A26" s="210"/>
      <c r="B26" s="210"/>
      <c r="C26" s="210"/>
      <c r="D26" s="210"/>
      <c r="E26" s="210"/>
      <c r="F26" s="210"/>
      <c r="G26" s="210"/>
    </row>
    <row r="27">
      <c r="A27" s="210"/>
      <c r="B27" s="210"/>
      <c r="C27" s="210"/>
      <c r="D27" s="210"/>
      <c r="E27" s="210"/>
      <c r="F27" s="210"/>
      <c r="G27" s="210"/>
    </row>
    <row r="28">
      <c r="A28" s="210"/>
      <c r="B28" s="210"/>
      <c r="C28" s="210"/>
      <c r="D28" s="210"/>
      <c r="E28" s="210"/>
      <c r="F28" s="210"/>
      <c r="G28" s="210"/>
    </row>
    <row r="29">
      <c r="A29" s="210"/>
      <c r="B29" s="210"/>
      <c r="C29" s="210"/>
      <c r="D29" s="210"/>
      <c r="E29" s="210"/>
      <c r="F29" s="210"/>
      <c r="G29" s="210"/>
    </row>
    <row r="32">
      <c r="A32" s="211"/>
      <c r="B32" s="211"/>
      <c r="C32" s="211"/>
      <c r="D32" s="211"/>
      <c r="E32" s="211"/>
      <c r="F32" s="211"/>
      <c r="G32" s="211"/>
    </row>
    <row r="33">
      <c r="A33" s="211"/>
      <c r="B33" s="211"/>
      <c r="C33" s="211"/>
      <c r="D33" s="211"/>
      <c r="E33" s="211"/>
      <c r="F33" s="211"/>
      <c r="G33" s="211"/>
    </row>
    <row r="34">
      <c r="A34" s="211"/>
      <c r="B34" s="211"/>
      <c r="C34" s="211"/>
      <c r="D34" s="211"/>
      <c r="E34" s="211"/>
      <c r="F34" s="211"/>
      <c r="G34" s="211"/>
    </row>
    <row r="35">
      <c r="A35" s="211"/>
      <c r="B35" s="211"/>
      <c r="C35" s="211"/>
      <c r="D35" s="211"/>
      <c r="E35" s="211"/>
      <c r="F35" s="211"/>
      <c r="G35" s="211"/>
    </row>
    <row r="36">
      <c r="A36" s="211"/>
      <c r="B36" s="211"/>
      <c r="C36" s="211"/>
      <c r="D36" s="211"/>
      <c r="E36" s="211"/>
      <c r="F36" s="211"/>
      <c r="G36" s="211"/>
    </row>
    <row r="37">
      <c r="A37" s="211"/>
      <c r="B37" s="211"/>
      <c r="C37" s="211"/>
      <c r="D37" s="211"/>
      <c r="E37" s="211"/>
      <c r="F37" s="211"/>
      <c r="G37" s="211"/>
    </row>
    <row r="38">
      <c r="A38" s="211"/>
      <c r="B38" s="211"/>
      <c r="C38" s="211"/>
      <c r="D38" s="211"/>
      <c r="E38" s="211"/>
      <c r="F38" s="211"/>
      <c r="G38" s="211"/>
    </row>
    <row r="39">
      <c r="A39" s="211"/>
      <c r="B39" s="211"/>
      <c r="C39" s="211"/>
      <c r="D39" s="211"/>
      <c r="E39" s="211"/>
      <c r="F39" s="211"/>
      <c r="G39" s="211"/>
    </row>
    <row r="40">
      <c r="A40" s="211"/>
      <c r="B40" s="211"/>
      <c r="C40" s="211"/>
      <c r="D40" s="211"/>
      <c r="E40" s="211"/>
      <c r="F40" s="211"/>
      <c r="G40" s="211"/>
    </row>
    <row r="41">
      <c r="A41" s="211"/>
      <c r="B41" s="211"/>
      <c r="C41" s="211"/>
      <c r="D41" s="211"/>
      <c r="E41" s="211"/>
      <c r="F41" s="211"/>
      <c r="G41" s="211"/>
    </row>
    <row r="42">
      <c r="A42" s="211"/>
      <c r="B42" s="211"/>
      <c r="C42" s="211"/>
      <c r="D42" s="211"/>
      <c r="E42" s="211"/>
      <c r="F42" s="211"/>
      <c r="G42" s="211"/>
    </row>
    <row r="43">
      <c r="A43" s="211"/>
      <c r="B43" s="211"/>
      <c r="C43" s="211"/>
      <c r="D43" s="211"/>
      <c r="E43" s="211"/>
      <c r="F43" s="211"/>
      <c r="G43" s="211"/>
    </row>
    <row r="44">
      <c r="A44" s="211"/>
      <c r="B44" s="211"/>
      <c r="C44" s="211"/>
      <c r="D44" s="211"/>
      <c r="E44" s="211"/>
      <c r="F44" s="211"/>
      <c r="G44" s="211"/>
    </row>
    <row r="45">
      <c r="A45" s="211"/>
      <c r="B45" s="211"/>
      <c r="C45" s="211"/>
      <c r="D45" s="211"/>
      <c r="E45" s="211"/>
      <c r="F45" s="211"/>
      <c r="G45" s="2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5" width="14.5"/>
  </cols>
  <sheetData>
    <row r="1">
      <c r="A1" s="212" t="s">
        <v>368</v>
      </c>
    </row>
    <row r="2">
      <c r="A2" s="213" t="s">
        <v>369</v>
      </c>
      <c r="B2" s="213" t="s">
        <v>370</v>
      </c>
      <c r="C2" s="213" t="s">
        <v>371</v>
      </c>
      <c r="D2" s="213" t="s">
        <v>372</v>
      </c>
      <c r="E2" s="213" t="s">
        <v>373</v>
      </c>
      <c r="F2" s="213" t="s">
        <v>373</v>
      </c>
    </row>
    <row r="3">
      <c r="A3" s="214">
        <v>0.0</v>
      </c>
      <c r="B3" s="206">
        <f>COUNTIFS('Group Heuristic Evaluation'!H:H, "*A*",'Group Heuristic Evaluation'!D:D, 0)/COUNTA('Group Heuristic Evaluation'!B11:B1001)
</f>
        <v>0</v>
      </c>
      <c r="C3" s="215">
        <f>COUNTIFS('Group Heuristic Evaluation'!H:H, "*B*",'Group Heuristic Evaluation'!D:D, 0)/COUNTA('Group Heuristic Evaluation'!B11:B1001)</f>
        <v>0</v>
      </c>
      <c r="D3" s="206">
        <f>COUNTIFS('Group Heuristic Evaluation'!H:H, "*C*",'Group Heuristic Evaluation'!D:D, 0)/COUNTA('Group Heuristic Evaluation'!B11:B1001)</f>
        <v>0</v>
      </c>
      <c r="E3" s="206">
        <f>COUNTIFS('Group Heuristic Evaluation'!H:H, "*D*",'Group Heuristic Evaluation'!D:D, 0)/COUNTA('Group Heuristic Evaluation'!B11:B1001)</f>
        <v>0</v>
      </c>
      <c r="F3" s="216">
        <f>COUNTIFS('Group Heuristic Evaluation'!H:H, "*E*",'Group Heuristic Evaluation'!D:D, 0)/COUNTA('Group Heuristic Evaluation'!B11:B1001)</f>
        <v>0</v>
      </c>
    </row>
    <row r="4">
      <c r="A4" s="214">
        <v>1.0</v>
      </c>
      <c r="B4" s="206">
        <f>COUNTIFS('Group Heuristic Evaluation'!H:H, "*A*",'Group Heuristic Evaluation'!D:D, 1)/COUNTA('Group Heuristic Evaluation'!B11:B1001)
</f>
        <v>0.1382978723</v>
      </c>
      <c r="C4" s="215">
        <f>COUNTIFS('Group Heuristic Evaluation'!H:H, "*B*",'Group Heuristic Evaluation'!D:D, 1)/COUNTA('Group Heuristic Evaluation'!B11:B1001)</f>
        <v>0.06382978723</v>
      </c>
      <c r="D4" s="206">
        <f>COUNTIFS('Group Heuristic Evaluation'!H:H, "*C*",'Group Heuristic Evaluation'!D:D, 1)/COUNTA('Group Heuristic Evaluation'!B11:B1001)</f>
        <v>0.1063829787</v>
      </c>
      <c r="E4" s="206">
        <f>COUNTIFS('Group Heuristic Evaluation'!H:H, "*D*",'Group Heuristic Evaluation'!D:D, 1)/COUNTA('Group Heuristic Evaluation'!B11:B1001)</f>
        <v>0.04255319149</v>
      </c>
      <c r="F4" s="216">
        <f>COUNTIFS('Group Heuristic Evaluation'!H:H, "*E*",'Group Heuristic Evaluation'!D:D, 1)/COUNTA('Group Heuristic Evaluation'!B11:B1001)</f>
        <v>0.04255319149</v>
      </c>
    </row>
    <row r="5">
      <c r="A5" s="214">
        <v>2.0</v>
      </c>
      <c r="B5" s="206">
        <f>COUNTIFS('Group Heuristic Evaluation'!H:H, "*A*",'Group Heuristic Evaluation'!D:D, 2)/COUNTA('Group Heuristic Evaluation'!B11:B1001)
</f>
        <v>0.1808510638</v>
      </c>
      <c r="C5" s="215">
        <f>COUNTIFS('Group Heuristic Evaluation'!H:H, "*B*",'Group Heuristic Evaluation'!D:D, 2)/COUNTA('Group Heuristic Evaluation'!B11:B1001)</f>
        <v>0.1808510638</v>
      </c>
      <c r="D5" s="206">
        <f>COUNTIFS('Group Heuristic Evaluation'!H:H, "*C*",'Group Heuristic Evaluation'!D:D, 2)/COUNTA('Group Heuristic Evaluation'!B11:B1001)</f>
        <v>0.1170212766</v>
      </c>
      <c r="E5" s="206">
        <f>COUNTIFS('Group Heuristic Evaluation'!H:H, "*D*",'Group Heuristic Evaluation'!D:D, 2)/COUNTA('Group Heuristic Evaluation'!B11:B1001)</f>
        <v>0.1489361702</v>
      </c>
      <c r="F5" s="216">
        <f>COUNTIFS('Group Heuristic Evaluation'!H:H, "*E*",'Group Heuristic Evaluation'!D:D, 2)/COUNTA('Group Heuristic Evaluation'!B11:B1001)</f>
        <v>0.08510638298</v>
      </c>
    </row>
    <row r="6">
      <c r="A6" s="214">
        <v>3.0</v>
      </c>
      <c r="B6" s="206">
        <f>COUNTIFS('Group Heuristic Evaluation'!H:H, "*A*",'Group Heuristic Evaluation'!D:D, 3)/COUNTA('Group Heuristic Evaluation'!B11:B1001)
</f>
        <v>0.06382978723</v>
      </c>
      <c r="C6" s="215">
        <f>COUNTIFS('Group Heuristic Evaluation'!H:H, "*B*",'Group Heuristic Evaluation'!D:D, 3)/COUNTA('Group Heuristic Evaluation'!B11:B1001)</f>
        <v>0.1276595745</v>
      </c>
      <c r="D6" s="206">
        <f>COUNTIFS('Group Heuristic Evaluation'!H:H, "*C*",'Group Heuristic Evaluation'!D:D, 3)/COUNTA('Group Heuristic Evaluation'!B11:B1001)</f>
        <v>0.07446808511</v>
      </c>
      <c r="E6" s="206">
        <f>COUNTIFS('Group Heuristic Evaluation'!H:H, "*D*",'Group Heuristic Evaluation'!D:D, 3)/COUNTA('Group Heuristic Evaluation'!B11:B1001)</f>
        <v>0.1063829787</v>
      </c>
      <c r="F6" s="216">
        <f>COUNTIFS('Group Heuristic Evaluation'!H:H, "*E*",'Group Heuristic Evaluation'!D:D, 3)/COUNTA('Group Heuristic Evaluation'!B11:B1001)</f>
        <v>0.1170212766</v>
      </c>
    </row>
    <row r="7">
      <c r="A7" s="214">
        <v>4.0</v>
      </c>
      <c r="B7" s="206">
        <f>COUNTIFS('Group Heuristic Evaluation'!H:H, "*A*",'Group Heuristic Evaluation'!D:D, 4)/COUNTA('Group Heuristic Evaluation'!B11:B1001)
</f>
        <v>0</v>
      </c>
      <c r="C7" s="215">
        <f>COUNTIFS('Group Heuristic Evaluation'!H:H, "*B*",'Group Heuristic Evaluation'!D:D, 4)/COUNTA('Group Heuristic Evaluation'!B11:B1001)</f>
        <v>0.02127659574</v>
      </c>
      <c r="D7" s="206">
        <f>COUNTIFS('Group Heuristic Evaluation'!H:H, "*C*",'Group Heuristic Evaluation'!D:D, 4)/COUNTA('Group Heuristic Evaluation'!B11:B1001)</f>
        <v>0</v>
      </c>
      <c r="E7" s="206">
        <f>COUNTIFS('Group Heuristic Evaluation'!H:H, "*D*",'Group Heuristic Evaluation'!D:D, 4)/COUNTA('Group Heuristic Evaluation'!B11:B1001)</f>
        <v>0</v>
      </c>
      <c r="F7" s="216">
        <f>COUNTIFS('Group Heuristic Evaluation'!H:H, "*E*",'Group Heuristic Evaluation'!D:D, 4)/COUNTA('Group Heuristic Evaluation'!B11:B1001)</f>
        <v>0</v>
      </c>
    </row>
    <row r="8">
      <c r="A8" s="196" t="s">
        <v>374</v>
      </c>
      <c r="B8" s="216">
        <f t="shared" ref="B8:F8" si="1">SUM(B6:B7)</f>
        <v>0.06382978723</v>
      </c>
      <c r="C8" s="216">
        <f t="shared" si="1"/>
        <v>0.1489361702</v>
      </c>
      <c r="D8" s="216">
        <f t="shared" si="1"/>
        <v>0.07446808511</v>
      </c>
      <c r="E8" s="216">
        <f t="shared" si="1"/>
        <v>0.1063829787</v>
      </c>
      <c r="F8" s="216">
        <f t="shared" si="1"/>
        <v>0.1170212766</v>
      </c>
    </row>
    <row r="9">
      <c r="A9" s="196" t="s">
        <v>375</v>
      </c>
      <c r="B9" s="216">
        <f t="shared" ref="B9:F9" si="2">SUM(B3:B7)</f>
        <v>0.3829787234</v>
      </c>
      <c r="C9" s="216">
        <f t="shared" si="2"/>
        <v>0.3936170213</v>
      </c>
      <c r="D9" s="216">
        <f t="shared" si="2"/>
        <v>0.2978723404</v>
      </c>
      <c r="E9" s="216">
        <f t="shared" si="2"/>
        <v>0.2978723404</v>
      </c>
      <c r="F9" s="216">
        <f t="shared" si="2"/>
        <v>0.2446808511</v>
      </c>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7" t="s">
        <v>376</v>
      </c>
      <c r="B1" s="218"/>
      <c r="C1" s="218"/>
      <c r="D1" s="218"/>
      <c r="E1" s="218"/>
      <c r="F1" s="218"/>
      <c r="G1" s="219"/>
      <c r="J1" s="214" t="s">
        <v>377</v>
      </c>
    </row>
    <row r="2">
      <c r="A2" s="220" t="s">
        <v>378</v>
      </c>
      <c r="J2" s="221" t="s">
        <v>379</v>
      </c>
    </row>
    <row r="8">
      <c r="H8" s="214"/>
    </row>
  </sheetData>
  <mergeCells count="3">
    <mergeCell ref="A1:G1"/>
    <mergeCell ref="A2:G27"/>
    <mergeCell ref="J2:N27"/>
  </mergeCells>
  <drawing r:id="rId1"/>
</worksheet>
</file>