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Mariners\"/>
    </mc:Choice>
  </mc:AlternateContent>
  <xr:revisionPtr revIDLastSave="0" documentId="13_ncr:1_{3F2A75A5-C7C7-4C55-8207-A26F0D4F0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  <sheet name="Full Schedule" sheetId="7" r:id="rId2"/>
  </sheets>
  <definedNames>
    <definedName name="_xlnm._FilterDatabase" localSheetId="0" hidden="1">Ranking!$J$1:$Q$82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 a="1"/>
  <c r="S2" i="1" s="1"/>
  <c r="S3" i="1" a="1"/>
  <c r="S3" i="1" s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R2" i="1" a="1"/>
  <c r="R2" i="1" s="1"/>
  <c r="R3" i="1" a="1"/>
  <c r="R3" i="1" s="1"/>
  <c r="R4" i="1" a="1"/>
  <c r="R4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R22" i="1" a="1"/>
  <c r="R22" i="1" s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R29" i="1" a="1"/>
  <c r="R29" i="1" s="1"/>
  <c r="R30" i="1" a="1"/>
  <c r="R30" i="1" s="1"/>
  <c r="R31" i="1" a="1"/>
  <c r="R31" i="1" s="1"/>
  <c r="R32" i="1" a="1"/>
  <c r="R32" i="1" s="1"/>
  <c r="R33" i="1" a="1"/>
  <c r="R33" i="1" s="1"/>
  <c r="R34" i="1" a="1"/>
  <c r="R34" i="1" s="1"/>
  <c r="R35" i="1" a="1"/>
  <c r="R35" i="1" s="1"/>
  <c r="R36" i="1" a="1"/>
  <c r="R36" i="1" s="1"/>
  <c r="R37" i="1" a="1"/>
  <c r="R37" i="1" s="1"/>
  <c r="R38" i="1" a="1"/>
  <c r="R38" i="1" s="1"/>
  <c r="R39" i="1" a="1"/>
  <c r="R39" i="1" s="1"/>
  <c r="R40" i="1" a="1"/>
  <c r="R40" i="1" s="1"/>
  <c r="R41" i="1" a="1"/>
  <c r="R41" i="1" s="1"/>
  <c r="R42" i="1" a="1"/>
  <c r="R42" i="1" s="1"/>
  <c r="R43" i="1" a="1"/>
  <c r="R43" i="1" s="1"/>
  <c r="R44" i="1" a="1"/>
  <c r="R44" i="1" s="1"/>
  <c r="R45" i="1" a="1"/>
  <c r="R45" i="1" s="1"/>
  <c r="R46" i="1" a="1"/>
  <c r="R46" i="1" s="1"/>
  <c r="R47" i="1" a="1"/>
  <c r="R47" i="1" s="1"/>
  <c r="R48" i="1" a="1"/>
  <c r="R48" i="1" s="1"/>
  <c r="R49" i="1" a="1"/>
  <c r="R49" i="1" s="1"/>
  <c r="R50" i="1" a="1"/>
  <c r="R50" i="1" s="1"/>
  <c r="R51" i="1" a="1"/>
  <c r="R51" i="1" s="1"/>
  <c r="R52" i="1" a="1"/>
  <c r="R52" i="1" s="1"/>
  <c r="R53" i="1" a="1"/>
  <c r="R53" i="1" s="1"/>
  <c r="R54" i="1" a="1"/>
  <c r="R54" i="1" s="1"/>
  <c r="R55" i="1" a="1"/>
  <c r="R55" i="1" s="1"/>
  <c r="R56" i="1" a="1"/>
  <c r="R56" i="1" s="1"/>
  <c r="R57" i="1" a="1"/>
  <c r="R57" i="1" s="1"/>
  <c r="R58" i="1" a="1"/>
  <c r="R58" i="1" s="1"/>
  <c r="R59" i="1" a="1"/>
  <c r="R59" i="1" s="1"/>
  <c r="R60" i="1" a="1"/>
  <c r="R60" i="1" s="1"/>
  <c r="R61" i="1" a="1"/>
  <c r="R61" i="1" s="1"/>
  <c r="R62" i="1" a="1"/>
  <c r="R62" i="1" s="1"/>
  <c r="R63" i="1" a="1"/>
  <c r="R63" i="1" s="1"/>
  <c r="R64" i="1" a="1"/>
  <c r="R64" i="1" s="1"/>
  <c r="R65" i="1" a="1"/>
  <c r="R65" i="1" s="1"/>
  <c r="R66" i="1" a="1"/>
  <c r="R66" i="1" s="1"/>
  <c r="R67" i="1" a="1"/>
  <c r="R67" i="1" s="1"/>
  <c r="R68" i="1" a="1"/>
  <c r="R68" i="1" s="1"/>
  <c r="R69" i="1" a="1"/>
  <c r="R69" i="1" s="1"/>
  <c r="R70" i="1" a="1"/>
  <c r="R70" i="1" s="1"/>
  <c r="R71" i="1" a="1"/>
  <c r="R71" i="1" s="1"/>
  <c r="R72" i="1" a="1"/>
  <c r="R72" i="1" s="1"/>
  <c r="R73" i="1" a="1"/>
  <c r="R73" i="1" s="1"/>
  <c r="R74" i="1" a="1"/>
  <c r="R74" i="1" s="1"/>
  <c r="R75" i="1" a="1"/>
  <c r="R75" i="1" s="1"/>
  <c r="R76" i="1" a="1"/>
  <c r="R76" i="1" s="1"/>
  <c r="R77" i="1" a="1"/>
  <c r="R77" i="1" s="1"/>
  <c r="R78" i="1" a="1"/>
  <c r="R78" i="1" s="1"/>
  <c r="R79" i="1" a="1"/>
  <c r="R79" i="1" s="1"/>
  <c r="R80" i="1" a="1"/>
  <c r="R80" i="1" s="1"/>
  <c r="R81" i="1" a="1"/>
  <c r="R81" i="1" s="1"/>
  <c r="R82" i="1" a="1"/>
  <c r="R82" i="1" s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AB5" i="1"/>
  <c r="AB6" i="1"/>
  <c r="AB7" i="1"/>
  <c r="AB8" i="1"/>
  <c r="AC5" i="1"/>
  <c r="AC6" i="1"/>
  <c r="AC7" i="1"/>
  <c r="AC8" i="1"/>
  <c r="AB9" i="1"/>
  <c r="AB10" i="1"/>
  <c r="AB11" i="1"/>
  <c r="AB12" i="1"/>
  <c r="AC9" i="1"/>
  <c r="AC10" i="1"/>
  <c r="AC11" i="1"/>
  <c r="AC12" i="1"/>
  <c r="AB13" i="1"/>
  <c r="AB14" i="1"/>
  <c r="AC13" i="1"/>
  <c r="AC14" i="1"/>
  <c r="AB16" i="1"/>
  <c r="AC16" i="1"/>
  <c r="AB15" i="1"/>
  <c r="AC15" i="1"/>
  <c r="AC2" i="1"/>
  <c r="AC3" i="1"/>
  <c r="AC4" i="1"/>
  <c r="AB2" i="1"/>
  <c r="AB3" i="1"/>
  <c r="AB4" i="1"/>
  <c r="AA17" i="1"/>
  <c r="Z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AB17" i="1" l="1"/>
  <c r="AC17" i="1"/>
  <c r="T5" i="1"/>
  <c r="T2" i="1"/>
  <c r="T39" i="1"/>
  <c r="T79" i="1"/>
  <c r="T71" i="1"/>
  <c r="T63" i="1"/>
  <c r="T55" i="1"/>
  <c r="T47" i="1"/>
  <c r="T74" i="1"/>
  <c r="T50" i="1"/>
  <c r="T34" i="1"/>
  <c r="T10" i="1"/>
  <c r="T73" i="1"/>
  <c r="T57" i="1"/>
  <c r="T49" i="1"/>
  <c r="T41" i="1"/>
  <c r="T25" i="1"/>
  <c r="T17" i="1"/>
  <c r="T9" i="1"/>
  <c r="T15" i="1"/>
  <c r="T70" i="1"/>
  <c r="T14" i="1"/>
  <c r="T7" i="1"/>
  <c r="T54" i="1"/>
  <c r="T30" i="1"/>
  <c r="T21" i="1"/>
  <c r="T23" i="1"/>
  <c r="T78" i="1"/>
  <c r="T46" i="1"/>
  <c r="T22" i="1"/>
  <c r="T77" i="1"/>
  <c r="T61" i="1"/>
  <c r="T45" i="1"/>
  <c r="T29" i="1"/>
  <c r="T31" i="1"/>
  <c r="T62" i="1"/>
  <c r="T38" i="1"/>
  <c r="T6" i="1"/>
  <c r="T69" i="1"/>
  <c r="T53" i="1"/>
  <c r="T37" i="1"/>
  <c r="T13" i="1"/>
  <c r="T66" i="1"/>
  <c r="T42" i="1"/>
  <c r="T18" i="1"/>
  <c r="T82" i="1"/>
  <c r="T58" i="1"/>
  <c r="T26" i="1"/>
  <c r="T81" i="1"/>
  <c r="T65" i="1"/>
  <c r="T33" i="1"/>
  <c r="T60" i="1"/>
  <c r="T28" i="1"/>
  <c r="T75" i="1"/>
  <c r="T27" i="1"/>
  <c r="T12" i="1"/>
  <c r="T72" i="1"/>
  <c r="T64" i="1"/>
  <c r="T48" i="1"/>
  <c r="T40" i="1"/>
  <c r="T24" i="1"/>
  <c r="T8" i="1"/>
  <c r="T68" i="1"/>
  <c r="T20" i="1"/>
  <c r="T80" i="1"/>
  <c r="T56" i="1"/>
  <c r="T16" i="1"/>
  <c r="T44" i="1"/>
  <c r="T32" i="1"/>
  <c r="T4" i="1"/>
  <c r="T52" i="1"/>
  <c r="T59" i="1"/>
  <c r="T51" i="1"/>
  <c r="T43" i="1"/>
  <c r="T35" i="1"/>
  <c r="T11" i="1"/>
  <c r="T3" i="1"/>
  <c r="T76" i="1"/>
  <c r="T36" i="1"/>
  <c r="T67" i="1"/>
  <c r="T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AC18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<sst xmlns="http://schemas.openxmlformats.org/spreadsheetml/2006/main" count="265" uniqueCount="95">
  <si>
    <t>Date</t>
  </si>
  <si>
    <t>Time</t>
  </si>
  <si>
    <t>Day</t>
  </si>
  <si>
    <t>Rank</t>
  </si>
  <si>
    <t>Opponent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</si>
  <si>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</si>
  <si>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</si>
  <si>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</si>
  <si>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</si>
  <si>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</si>
  <si>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</si>
  <si>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</si>
  <si>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</si>
  <si>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</si>
  <si>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</si>
  <si>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</si>
  <si>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</si>
  <si>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</si>
  <si>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</si>
  <si>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</si>
  <si>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</si>
  <si>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</si>
  <si>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</si>
  <si>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</si>
  <si>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</si>
  <si>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</si>
  <si>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</si>
  <si>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</si>
  <si>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</si>
  <si>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</si>
  <si>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</si>
  <si>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</si>
  <si>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</si>
  <si>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</si>
  <si>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</si>
  <si>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</si>
  <si>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</si>
  <si>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</si>
  <si>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</si>
  <si>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</si>
  <si>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</si>
  <si>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</si>
  <si>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</si>
  <si>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</si>
  <si>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</si>
  <si>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</si>
  <si>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</si>
  <si>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</si>
  <si>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</si>
  <si>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</si>
  <si>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</si>
  <si>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</si>
  <si>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</si>
  <si>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</si>
  <si>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</si>
  <si>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</si>
  <si>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</si>
  <si>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</si>
  <si>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</si>
  <si>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</si>
  <si>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</si>
  <si>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</si>
  <si>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</si>
  <si>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</si>
  <si>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</si>
  <si>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</si>
  <si>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</si>
  <si>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</si>
  <si>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</si>
  <si>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</si>
  <si>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</si>
  <si>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</si>
  <si>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</si>
  <si>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</si>
  <si>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</si>
  <si>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</si>
  <si>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Quad 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</si>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</sst>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b/>
      <u/>
      <sz val="12"/>
      <color theme="10"/>
      <name val="Arial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3" fillId="0" borderId="0"/>
    <xf numFmtId="0" fontId="2" fillId="0" borderId="0"/>
    <xf numFmtId="44" fontId="7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24">
    <xf numFmtId="0" fontId="0" fillId="0" borderId="0" xfId="0"/>
    <xf numFmtId="0" fontId="5" fillId="0" borderId="0" xfId="0" applyFont="1"/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top" wrapText="1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top" wrapText="1"/>
    </xf>
    <xf numFmtId="0" fontId="9" fillId="0" borderId="0" xfId="6" applyFont="1"/>
    <xf numFmtId="0" fontId="10" fillId="0" borderId="0" xfId="0" applyFont="1"/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7" applyNumberFormat="1" applyFont="1"/>
    <xf numFmtId="0" fontId="0" fillId="3" borderId="0" xfId="0" applyFill="1" applyAlignment="1">
      <alignment vertical="center"/>
    </xf>
    <xf numFmtId="0" fontId="10" fillId="0" borderId="0" xfId="0" applyFont="1" applyAlignment="1">
      <alignment horizontal="left" vertical="center" wrapText="1"/>
    </xf>
    <xf numFmtId="165" fontId="10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0" fillId="0" borderId="0" xfId="0" applyNumberFormat="1" applyAlignment="1">
      <alignment vertical="center"/>
    </xf>
  </cellXfs>
  <cellStyles count="8">
    <cellStyle name="Currency" xfId="7" builtinId="4"/>
    <cellStyle name="Currency 2" xfId="4" xr:uid="{00000000-0005-0000-0000-000001000000}"/>
    <cellStyle name="Hyperlink" xfId="6" builtinId="8"/>
    <cellStyle name="Normal" xfId="0" builtinId="0"/>
    <cellStyle name="Normal 2" xfId="1" xr:uid="{00000000-0005-0000-0000-000003000000}"/>
    <cellStyle name="Normal 3" xfId="2" xr:uid="{00000000-0005-0000-0000-000004000000}"/>
    <cellStyle name="Normal 4" xfId="3" xr:uid="{00000000-0005-0000-0000-000005000000}"/>
    <cellStyle name="Normal 5" xfId="5" xr:uid="{AF0439D6-8192-4E89-93DB-F527DA4E9322}"/>
  </cellStyles>
  <dxfs count="21">
    <dxf>
      <fill>
        <patternFill>
          <bgColor indexed="22"/>
        </patternFill>
      </fill>
    </dxf>
    <dxf>
      <numFmt numFmtId="168" formatCode="&quot;$&quot;#,##0.0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endParaRPr lang="en-US" sz="800"/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Ensure the games list is sorted by date </a:t>
          </a:r>
          <a:r>
            <a:rPr lang="en-US" sz="1000"/>
            <a:t>before submitting.</a:t>
          </a:r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30</xdr:row>
      <xdr:rowOff>117123</xdr:rowOff>
    </xdr:from>
    <xdr:ext cx="3351389" cy="113171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50040"/>
          <a:ext cx="3351389" cy="1131710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endParaRPr lang="en-US" sz="800" b="1"/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105835</xdr:rowOff>
    </xdr:from>
    <xdr:ext cx="3351389" cy="7937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683002"/>
          <a:ext cx="3351389" cy="793750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endParaRPr lang="en-US" sz="800" b="1"/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146845</xdr:colOff>
      <xdr:row>55</xdr:row>
      <xdr:rowOff>137678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2F34EC-2FA5-2660-DBB9-BD9C11CC1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0" y="158750"/>
          <a:ext cx="6242845" cy="8907028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W82" totalsRowShown="0" headerRowDxfId="20" dataDxfId="19">
  <autoFilter ref="J1:W82" xr:uid="{00000000-000C-0000-FFFF-FFFF00000000}"/>
  <sortState xmlns:xlrd2="http://schemas.microsoft.com/office/spreadsheetml/2017/richdata2" ref="J2:V82">
    <sortCondition ref="K1:K82"/>
  </sortState>
  <tableColumns count="14">
    <tableColumn id="3" xr3:uid="{00000000-0010-0000-0000-000003000000}" name="Day" dataDxfId="18"/>
    <tableColumn id="2" xr3:uid="{00000000-0010-0000-0000-000002000000}" name="Date" dataDxfId="17"/>
    <tableColumn id="5" xr3:uid="{00000000-0010-0000-0000-000005000000}" name="Time" dataDxfId="16"/>
    <tableColumn id="4" xr3:uid="{00000000-0010-0000-0000-000004000000}" name="Opponent" dataDxfId="15"/>
    <tableColumn id="7" xr3:uid="{9E8F088B-1EA6-44CA-B818-1F7D43F5D5E7}" name="Type" dataCellStyle="Normal"/>
    <tableColumn id="8" xr3:uid="{AA6D2002-4C78-4093-9793-A575FAC0F72F}" name="Price" dataDxfId="1" dataCellStyle="Currency">
      <calculatedColumnFormula>_xlfn.XLOOKUP(Games[[#This Row],[Type]],Types[Type],Types[Price])</calculatedColumnFormula>
    </tableColumn>
    <tableColumn id="6" xr3:uid="{00000000-0010-0000-0000-000006000000}" name="Rank" dataDxfId="14"/>
    <tableColumn id="10" xr3:uid="{00000000-0010-0000-0000-00000A000000}" name="QuadRank" dataDxfId="13" dataCellStyle="Normal 2"/>
    <tableColumn id="13" xr3:uid="{10011C92-A32E-4605-8584-BDBE5EABC83A}" name="Sort" dataDxfId="12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 Sort" dataDxfId="11">
      <calculatedColumnFormula array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0">
      <calculatedColumnFormula>_xlfn.RANK.EQ(Games[[#This Row],[Sort]],Games[Sort],1)</calculatedColumnFormula>
    </tableColumn>
    <tableColumn id="9" xr3:uid="{FE7F021A-A7DE-4DDD-9CB4-33114D9B6A5E}" name="QuadPick" dataDxfId="9">
      <calculatedColumnFormula>IF(ISNUMBER(Games[[#This Row],[QuadRank]]),_xlfn.RANK.EQ(Games[[#This Row],[Quad Sort]],Games[Quad Sort],1),"")</calculatedColumnFormula>
    </tableColumn>
    <tableColumn id="1" xr3:uid="{E202D478-E193-4757-B123-9D114B30B5E4}" name="Promotions" dataDxfId="8"/>
    <tableColumn id="14" xr3:uid="{02873305-C254-48E4-9E8D-324FD18F7B69}" name="Comments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Y23:Z27" totalsRowShown="0" headerRowCellStyle="Normal">
  <autoFilter ref="Y23:Z27" xr:uid="{C8A00DCA-5FDD-46AE-98FE-ADCF435506EB}"/>
  <tableColumns count="2">
    <tableColumn id="1" xr3:uid="{D0C1F639-6CA2-4EE2-B48E-9CAE9BBAB740}" name="Type" dataDxfId="7"/>
    <tableColumn id="2" xr3:uid="{D785142C-C4FC-418F-A0C8-7745E2B467E4}" name="Price" dataDxfId="6" dataCellStyle="Currency"/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Y1:AC17" totalsRowCount="1" headerRowDxfId="5">
  <autoFilter ref="Y1:AC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4">
      <calculatedColumnFormula>Names[[#This Row],[Pairs]]+Names[[#This Row],[Quads]]</calculatedColumnFormula>
    </tableColumn>
    <tableColumn id="5" xr3:uid="{352D40E4-D431-4ADD-8BC1-66192541A0D2}" name="Tickets" totalsRowFunction="sum" dataDxfId="3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C82"/>
  <sheetViews>
    <sheetView tabSelected="1" zoomScale="90" zoomScaleNormal="90" workbookViewId="0">
      <pane ySplit="1" topLeftCell="A2" activePane="bottomLeft" state="frozen"/>
      <selection pane="bottomLeft" activeCell="P2" sqref="P2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5" width="7.28515625" customWidth="1"/>
    <col min="16" max="16" width="9.28515625" bestFit="1" customWidth="1"/>
    <col min="17" max="17" width="7.140625" customWidth="1"/>
    <col min="18" max="19" width="15.85546875" hidden="1" customWidth="1"/>
    <col min="20" max="20" width="10.140625" bestFit="1" customWidth="1"/>
    <col min="21" max="21" width="7.28515625" customWidth="1"/>
    <col min="22" max="22" width="88.5703125" bestFit="1" customWidth="1"/>
    <col min="23" max="23" width="22.7109375" customWidth="1"/>
    <col min="24" max="24" width="3" customWidth="1"/>
    <col min="25" max="25" width="14" bestFit="1" customWidth="1"/>
    <col min="26" max="26" width="7.140625" customWidth="1"/>
    <col min="27" max="27" width="8.140625" customWidth="1"/>
    <col min="28" max="28" width="10.28515625" bestFit="1" customWidth="1"/>
  </cols>
  <sheetData>
    <row r="1" spans="1:29" s="1" customFormat="1" ht="31.5" x14ac:dyDescent="0.2">
      <c r="B1"/>
      <c r="C1"/>
      <c r="D1"/>
      <c r="E1"/>
      <c r="F1"/>
      <c r="G1"/>
      <c r="J1" s="19" t="s">
        <v>2</v>
      </c>
      <c r="K1" s="20" t="s">
        <v>0</v>
      </c>
      <c r="L1" s="21" t="s">
        <v>1</v>
      </c>
      <c r="M1" s="19" t="s">
        <v>4</v>
      </c>
      <c r="N1" s="21" t="s">
        <v>87</v>
      </c>
      <c r="O1" s="21" t="s">
        <v>89</v>
      </c>
      <c r="P1" s="22" t="s">
        <v>3</v>
      </c>
      <c r="Q1" s="22" t="s">
        <v>88</v>
      </c>
      <c r="R1" s="21" t="s">
        <v>75</v>
      </c>
      <c r="S1" s="21" t="s">
        <v>76</v>
      </c>
      <c r="T1" s="21" t="s">
        <v>90</v>
      </c>
      <c r="U1" s="21" t="s">
        <v>91</v>
      </c>
      <c r="V1" s="19" t="s">
        <v>93</v>
      </c>
      <c r="W1" s="19" t="s">
        <v>94</v>
      </c>
      <c r="Y1" s="19" t="s">
        <v>92</v>
      </c>
      <c r="Z1" s="19" t="s">
        <v>77</v>
      </c>
      <c r="AA1" s="19" t="s">
        <v>78</v>
      </c>
      <c r="AB1" s="19" t="s">
        <v>83</v>
      </c>
      <c r="AC1" s="19" t="s">
        <v>84</v>
      </c>
    </row>
    <row r="2" spans="1:29" x14ac:dyDescent="0.2">
      <c r="J2" s="7" t="str">
        <f t="shared" ref="J2:J33" si="0">TEXT(K2, "ddd")</f>
        <v>Thu</v>
      </c>
      <c r="K2" s="13">
        <v>46107</v>
      </c>
      <c r="L2" s="12">
        <v>0.79861111111111116</v>
      </c>
      <c r="M2" t="s">
        <v>5</v>
      </c>
      <c r="N2" t="s">
        <v>69</v>
      </c>
      <c r="O2" s="17">
        <f>_xlfn.XLOOKUP(Games[[#This Row],[Type]],Types[Type],Types[Price])</f>
        <v>90</v>
      </c>
      <c r="P2" s="14"/>
      <c r="Q2" s="18"/>
      <c r="R2" cm="1">
        <f t="array" aca="1" ref="R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2.6874415263890812E-6</v>
      </c>
      <c r="S2" cm="1">
        <f t="array" aca="1" ref="S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2.6874415263890812E-6</v>
      </c>
      <c r="T2">
        <f ca="1">_xlfn.RANK.EQ(Games[[#This Row],[Sort]],Games[Sort],1)</f>
        <v>80</v>
      </c>
      <c r="U2" t="str">
        <f>IF(ISNUMBER(Games[[#This Row],[QuadRank]]),_xlfn.RANK.EQ(Games[[#This Row],[Quad Sort]],Games[Quad Sort],1),"")</f>
        <v/>
      </c>
      <c r="V2" s="5" t="s">
        <v>38</v>
      </c>
      <c r="W2" s="23"/>
      <c r="Y2" t="s">
        <v>79</v>
      </c>
      <c r="Z2">
        <v>10</v>
      </c>
      <c r="AA2">
        <v>2</v>
      </c>
      <c r="AB2">
        <f>Names[[#This Row],[Pairs]]+Names[[#This Row],[Quads]]</f>
        <v>12</v>
      </c>
      <c r="AC2">
        <f>Names[[#This Row],[Pairs]]*2 + Names[[#This Row],[Quads]]*4</f>
        <v>28</v>
      </c>
    </row>
    <row r="3" spans="1:29" x14ac:dyDescent="0.2">
      <c r="J3" s="7" t="str">
        <f t="shared" si="0"/>
        <v>Fri</v>
      </c>
      <c r="K3" s="13">
        <v>46108</v>
      </c>
      <c r="L3" s="12">
        <v>0.78125</v>
      </c>
      <c r="M3" t="s">
        <v>5</v>
      </c>
      <c r="N3" t="s">
        <v>70</v>
      </c>
      <c r="O3" s="17">
        <f>_xlfn.XLOOKUP(Games[[#This Row],[Type]],Types[Type],Types[Price])</f>
        <v>69</v>
      </c>
      <c r="P3" s="14"/>
      <c r="Q3" s="18"/>
      <c r="R3" cm="1">
        <f t="array" aca="1" ref="R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1.49047981169432E-6</v>
      </c>
      <c r="S3" cm="1">
        <f t="array" aca="1" ref="S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1.49047981169432E-6</v>
      </c>
      <c r="T3">
        <f ca="1">_xlfn.RANK.EQ(Games[[#This Row],[Sort]],Games[Sort],1)</f>
        <v>50</v>
      </c>
      <c r="U3" t="str">
        <f>IF(ISNUMBER(Games[[#This Row],[QuadRank]]),_xlfn.RANK.EQ(Games[[#This Row],[Quad Sort]],Games[Quad Sort],1),"")</f>
        <v/>
      </c>
      <c r="V3" s="5" t="s">
        <v>39</v>
      </c>
      <c r="W3" s="23"/>
      <c r="Y3" t="s">
        <v>80</v>
      </c>
      <c r="Z3">
        <v>20</v>
      </c>
      <c r="AA3">
        <v>2</v>
      </c>
      <c r="AB3">
        <f>Names[[#This Row],[Pairs]]+Names[[#This Row],[Quads]]</f>
        <v>22</v>
      </c>
      <c r="AC3">
        <f>Names[[#This Row],[Pairs]]*2 + Names[[#This Row],[Quads]]*4</f>
        <v>48</v>
      </c>
    </row>
    <row r="4" spans="1:29" x14ac:dyDescent="0.2">
      <c r="J4" s="7" t="str">
        <f t="shared" si="0"/>
        <v>Sat</v>
      </c>
      <c r="K4" s="13">
        <v>46109</v>
      </c>
      <c r="L4" s="12">
        <v>0.77777777777777779</v>
      </c>
      <c r="M4" t="s">
        <v>5</v>
      </c>
      <c r="N4" t="s">
        <v>70</v>
      </c>
      <c r="O4" s="17">
        <f>_xlfn.XLOOKUP(Games[[#This Row],[Type]],Types[Type],Types[Price])</f>
        <v>69</v>
      </c>
      <c r="P4" s="14"/>
      <c r="Q4" s="18"/>
      <c r="R4" cm="1">
        <f t="array" aca="1" ref="R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2.1598490363318625E-6</v>
      </c>
      <c r="S4" cm="1">
        <f t="array" aca="1" ref="S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2.1598490363318625E-6</v>
      </c>
      <c r="T4">
        <f ca="1">_xlfn.RANK.EQ(Games[[#This Row],[Sort]],Games[Sort],1)</f>
        <v>69</v>
      </c>
      <c r="U4" t="str">
        <f>IF(ISNUMBER(Games[[#This Row],[QuadRank]]),_xlfn.RANK.EQ(Games[[#This Row],[Quad Sort]],Games[Quad Sort],1),"")</f>
        <v/>
      </c>
      <c r="V4" s="5" t="s">
        <v>40</v>
      </c>
      <c r="W4" s="23"/>
      <c r="Y4" t="s">
        <v>81</v>
      </c>
      <c r="Z4">
        <v>22</v>
      </c>
      <c r="AA4">
        <v>0</v>
      </c>
      <c r="AB4">
        <f>Names[[#This Row],[Pairs]]+Names[[#This Row],[Quads]]</f>
        <v>22</v>
      </c>
      <c r="AC4">
        <f>Names[[#This Row],[Pairs]]*2 + Names[[#This Row],[Quads]]*4</f>
        <v>44</v>
      </c>
    </row>
    <row r="5" spans="1:29" x14ac:dyDescent="0.2">
      <c r="J5" s="7" t="str">
        <f t="shared" si="0"/>
        <v>Sun</v>
      </c>
      <c r="K5" s="13">
        <v>46110</v>
      </c>
      <c r="L5" s="12">
        <v>0.68055555555555558</v>
      </c>
      <c r="M5" t="s">
        <v>5</v>
      </c>
      <c r="N5" t="s">
        <v>70</v>
      </c>
      <c r="O5" s="17">
        <f>_xlfn.XLOOKUP(Games[[#This Row],[Type]],Types[Type],Types[Price])</f>
        <v>69</v>
      </c>
      <c r="P5" s="14"/>
      <c r="Q5" s="18"/>
      <c r="R5" cm="1">
        <f t="array" aca="1" ref="R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1.3234998718261311E-6</v>
      </c>
      <c r="S5" cm="1">
        <f t="array" aca="1" ref="S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1.3234998718261311E-6</v>
      </c>
      <c r="T5">
        <f ca="1">_xlfn.RANK.EQ(Games[[#This Row],[Sort]],Games[Sort],1)</f>
        <v>45</v>
      </c>
      <c r="U5" t="str">
        <f>IF(ISNUMBER(Games[[#This Row],[QuadRank]]),_xlfn.RANK.EQ(Games[[#This Row],[Quad Sort]],Games[Quad Sort],1),"")</f>
        <v/>
      </c>
      <c r="V5" s="5"/>
      <c r="W5" s="23"/>
      <c r="AB5">
        <f>Names[[#This Row],[Pairs]]+Names[[#This Row],[Quads]]</f>
        <v>0</v>
      </c>
      <c r="AC5">
        <f>Names[[#This Row],[Pairs]]*2 + Names[[#This Row],[Quads]]*4</f>
        <v>0</v>
      </c>
    </row>
    <row r="6" spans="1:29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3">
        <v>46111</v>
      </c>
      <c r="L6" s="12">
        <v>0.77777777777777779</v>
      </c>
      <c r="M6" t="s">
        <v>6</v>
      </c>
      <c r="N6" t="s">
        <v>71</v>
      </c>
      <c r="O6" s="17">
        <f>_xlfn.XLOOKUP(Games[[#This Row],[Type]],Types[Type],Types[Price])</f>
        <v>45</v>
      </c>
      <c r="P6" s="14"/>
      <c r="Q6" s="18"/>
      <c r="R6" cm="1">
        <f t="array" aca="1" ref="R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1.6198598983863445E-7</v>
      </c>
      <c r="S6" cm="1">
        <f t="array" aca="1" ref="S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1.6198598983863445E-7</v>
      </c>
      <c r="T6">
        <f ca="1">_xlfn.RANK.EQ(Games[[#This Row],[Sort]],Games[Sort],1)</f>
        <v>7</v>
      </c>
      <c r="U6" t="str">
        <f>IF(ISNUMBER(Games[[#This Row],[QuadRank]]),_xlfn.RANK.EQ(Games[[#This Row],[Quad Sort]],Games[Quad Sort],1),"")</f>
        <v/>
      </c>
      <c r="V6" s="5"/>
      <c r="W6" s="23"/>
      <c r="AB6">
        <f>Names[[#This Row],[Pairs]]+Names[[#This Row],[Quads]]</f>
        <v>0</v>
      </c>
      <c r="AC6">
        <f>Names[[#This Row],[Pairs]]*2 + Names[[#This Row],[Quads]]*4</f>
        <v>0</v>
      </c>
    </row>
    <row r="7" spans="1:29" x14ac:dyDescent="0.2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3">
        <v>46112</v>
      </c>
      <c r="L7" s="12">
        <v>0.77777777777777779</v>
      </c>
      <c r="M7" t="s">
        <v>6</v>
      </c>
      <c r="N7" t="s">
        <v>71</v>
      </c>
      <c r="O7" s="17">
        <f>_xlfn.XLOOKUP(Games[[#This Row],[Type]],Types[Type],Types[Price])</f>
        <v>45</v>
      </c>
      <c r="P7" s="14"/>
      <c r="Q7" s="18"/>
      <c r="R7" cm="1">
        <f t="array" aca="1" ref="R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2.0546742077049327E-6</v>
      </c>
      <c r="S7" cm="1">
        <f t="array" aca="1" ref="S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2.0546742077049327E-6</v>
      </c>
      <c r="T7">
        <f ca="1">_xlfn.RANK.EQ(Games[[#This Row],[Sort]],Games[Sort],1)</f>
        <v>65</v>
      </c>
      <c r="U7" t="str">
        <f>IF(ISNUMBER(Games[[#This Row],[QuadRank]]),_xlfn.RANK.EQ(Games[[#This Row],[Quad Sort]],Games[Quad Sort],1),"")</f>
        <v/>
      </c>
      <c r="V7" s="5"/>
      <c r="W7" s="23"/>
      <c r="AB7">
        <f>Names[[#This Row],[Pairs]]+Names[[#This Row],[Quads]]</f>
        <v>0</v>
      </c>
      <c r="AC7">
        <f>Names[[#This Row],[Pairs]]*2 + Names[[#This Row],[Quads]]*4</f>
        <v>0</v>
      </c>
    </row>
    <row r="8" spans="1:29" x14ac:dyDescent="0.2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3">
        <v>46113</v>
      </c>
      <c r="L8" s="12">
        <v>0.54861111111111116</v>
      </c>
      <c r="M8" t="s">
        <v>6</v>
      </c>
      <c r="N8" t="s">
        <v>71</v>
      </c>
      <c r="O8" s="17">
        <f>_xlfn.XLOOKUP(Games[[#This Row],[Type]],Types[Type],Types[Price])</f>
        <v>45</v>
      </c>
      <c r="P8" s="14"/>
      <c r="Q8" s="18"/>
      <c r="R8" cm="1">
        <f t="array" aca="1" ref="R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1.6350978156168982E-7</v>
      </c>
      <c r="S8" cm="1">
        <f t="array" aca="1" ref="S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1.6350978156168982E-7</v>
      </c>
      <c r="T8">
        <f ca="1">_xlfn.RANK.EQ(Games[[#This Row],[Sort]],Games[Sort],1)</f>
        <v>8</v>
      </c>
      <c r="U8" t="str">
        <f>IF(ISNUMBER(Games[[#This Row],[QuadRank]]),_xlfn.RANK.EQ(Games[[#This Row],[Quad Sort]],Games[Quad Sort],1),"")</f>
        <v/>
      </c>
      <c r="V8" s="5"/>
      <c r="W8" s="23"/>
      <c r="AB8">
        <f>Names[[#This Row],[Pairs]]+Names[[#This Row],[Quads]]</f>
        <v>0</v>
      </c>
      <c r="AC8">
        <f>Names[[#This Row],[Pairs]]*2 + Names[[#This Row],[Quads]]*4</f>
        <v>0</v>
      </c>
    </row>
    <row r="9" spans="1:29" x14ac:dyDescent="0.2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3">
        <v>46122</v>
      </c>
      <c r="L9" s="12">
        <v>0.77777777777777779</v>
      </c>
      <c r="M9" t="s">
        <v>7</v>
      </c>
      <c r="N9" t="s">
        <v>71</v>
      </c>
      <c r="O9" s="17">
        <f>_xlfn.XLOOKUP(Games[[#This Row],[Type]],Types[Type],Types[Price])</f>
        <v>45</v>
      </c>
      <c r="P9" s="14"/>
      <c r="Q9" s="18"/>
      <c r="R9" cm="1">
        <f t="array" aca="1" ref="R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1.4996867671557895E-6</v>
      </c>
      <c r="S9" cm="1">
        <f t="array" aca="1" ref="S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1.4996867671557895E-6</v>
      </c>
      <c r="T9">
        <f ca="1">_xlfn.RANK.EQ(Games[[#This Row],[Sort]],Games[Sort],1)</f>
        <v>51</v>
      </c>
      <c r="U9" t="str">
        <f>IF(ISNUMBER(Games[[#This Row],[QuadRank]]),_xlfn.RANK.EQ(Games[[#This Row],[Quad Sort]],Games[Quad Sort],1),"")</f>
        <v/>
      </c>
      <c r="V9" s="5" t="s">
        <v>41</v>
      </c>
      <c r="W9" s="23"/>
      <c r="AB9">
        <f>Names[[#This Row],[Pairs]]+Names[[#This Row],[Quads]]</f>
        <v>0</v>
      </c>
      <c r="AC9">
        <f>Names[[#This Row],[Pairs]]*2 + Names[[#This Row],[Quads]]*4</f>
        <v>0</v>
      </c>
    </row>
    <row r="10" spans="1:29" x14ac:dyDescent="0.2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3">
        <v>46123</v>
      </c>
      <c r="L10" s="12">
        <v>0.77777777777777779</v>
      </c>
      <c r="M10" t="s">
        <v>7</v>
      </c>
      <c r="N10" t="s">
        <v>71</v>
      </c>
      <c r="O10" s="17">
        <f>_xlfn.XLOOKUP(Games[[#This Row],[Type]],Types[Type],Types[Price])</f>
        <v>45</v>
      </c>
      <c r="P10" s="14"/>
      <c r="Q10" s="18"/>
      <c r="R10" cm="1">
        <f t="array" aca="1" ref="R1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6.5264895762482734E-7</v>
      </c>
      <c r="S10" cm="1">
        <f t="array" aca="1" ref="S1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6.5264895762482734E-7</v>
      </c>
      <c r="T10">
        <f ca="1">_xlfn.RANK.EQ(Games[[#This Row],[Sort]],Games[Sort],1)</f>
        <v>16</v>
      </c>
      <c r="U10" t="str">
        <f>IF(ISNUMBER(Games[[#This Row],[QuadRank]]),_xlfn.RANK.EQ(Games[[#This Row],[Quad Sort]],Games[Quad Sort],1),"")</f>
        <v/>
      </c>
      <c r="V10" s="5" t="s">
        <v>42</v>
      </c>
      <c r="W10" s="23"/>
      <c r="AB10">
        <f>Names[[#This Row],[Pairs]]+Names[[#This Row],[Quads]]</f>
        <v>0</v>
      </c>
      <c r="AC10">
        <f>Names[[#This Row],[Pairs]]*2 + Names[[#This Row],[Quads]]*4</f>
        <v>0</v>
      </c>
    </row>
    <row r="11" spans="1:29" x14ac:dyDescent="0.2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3">
        <v>46124</v>
      </c>
      <c r="L11" s="12">
        <v>0.54861111111111116</v>
      </c>
      <c r="M11" t="s">
        <v>7</v>
      </c>
      <c r="N11" t="s">
        <v>71</v>
      </c>
      <c r="O11" s="17">
        <f>_xlfn.XLOOKUP(Games[[#This Row],[Type]],Types[Type],Types[Price])</f>
        <v>45</v>
      </c>
      <c r="P11" s="14"/>
      <c r="Q11" s="18"/>
      <c r="R11" cm="1">
        <f t="array" aca="1" ref="R1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1.5012105588788446E-6</v>
      </c>
      <c r="S11" cm="1">
        <f t="array" aca="1" ref="S1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1.5012105588788446E-6</v>
      </c>
      <c r="T11">
        <f ca="1">_xlfn.RANK.EQ(Games[[#This Row],[Sort]],Games[Sort],1)</f>
        <v>52</v>
      </c>
      <c r="U11" t="str">
        <f>IF(ISNUMBER(Games[[#This Row],[QuadRank]]),_xlfn.RANK.EQ(Games[[#This Row],[Quad Sort]],Games[Quad Sort],1),"")</f>
        <v/>
      </c>
      <c r="V11" s="5"/>
      <c r="W11" s="23"/>
      <c r="AB11">
        <f>Names[[#This Row],[Pairs]]+Names[[#This Row],[Quads]]</f>
        <v>0</v>
      </c>
      <c r="AC11">
        <f>Names[[#This Row],[Pairs]]*2 + Names[[#This Row],[Quads]]*4</f>
        <v>0</v>
      </c>
    </row>
    <row r="12" spans="1:29" x14ac:dyDescent="0.2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3">
        <v>46125</v>
      </c>
      <c r="L12" s="11">
        <v>0.54861111111111116</v>
      </c>
      <c r="M12" t="s">
        <v>7</v>
      </c>
      <c r="N12" t="s">
        <v>70</v>
      </c>
      <c r="O12" s="17">
        <f>_xlfn.XLOOKUP(Games[[#This Row],[Type]],Types[Type],Types[Price])</f>
        <v>69</v>
      </c>
      <c r="P12" s="14"/>
      <c r="Q12" s="18"/>
      <c r="R12" cm="1">
        <f t="array" aca="1" ref="R1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6.5417274934788274E-7</v>
      </c>
      <c r="S12" cm="1">
        <f t="array" aca="1" ref="S1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6.5417274934788274E-7</v>
      </c>
      <c r="T12">
        <f ca="1">_xlfn.RANK.EQ(Games[[#This Row],[Sort]],Games[Sort],1)</f>
        <v>17</v>
      </c>
      <c r="U12" t="str">
        <f>IF(ISNUMBER(Games[[#This Row],[QuadRank]]),_xlfn.RANK.EQ(Games[[#This Row],[Quad Sort]],Games[Quad Sort],1),"")</f>
        <v/>
      </c>
      <c r="V12" s="5"/>
      <c r="W12" s="23"/>
      <c r="AB12">
        <f>Names[[#This Row],[Pairs]]+Names[[#This Row],[Quads]]</f>
        <v>0</v>
      </c>
      <c r="AC12">
        <f>Names[[#This Row],[Pairs]]*2 + Names[[#This Row],[Quads]]*4</f>
        <v>0</v>
      </c>
    </row>
    <row r="13" spans="1:29" x14ac:dyDescent="0.2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3">
        <v>46129</v>
      </c>
      <c r="L13" s="11">
        <v>0.77777777777777779</v>
      </c>
      <c r="M13" t="s">
        <v>8</v>
      </c>
      <c r="N13" t="s">
        <v>70</v>
      </c>
      <c r="O13" s="17">
        <f>_xlfn.XLOOKUP(Games[[#This Row],[Type]],Types[Type],Types[Price])</f>
        <v>69</v>
      </c>
      <c r="P13" s="14"/>
      <c r="Q13" s="18"/>
      <c r="R13" cm="1">
        <f t="array" aca="1" ref="R1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1.049874155233576E-6</v>
      </c>
      <c r="S13" cm="1">
        <f t="array" aca="1" ref="S1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1.049874155233576E-6</v>
      </c>
      <c r="T13">
        <f ca="1">_xlfn.RANK.EQ(Games[[#This Row],[Sort]],Games[Sort],1)</f>
        <v>34</v>
      </c>
      <c r="U13" t="str">
        <f>IF(ISNUMBER(Games[[#This Row],[QuadRank]]),_xlfn.RANK.EQ(Games[[#This Row],[Quad Sort]],Games[Quad Sort],1),"")</f>
        <v/>
      </c>
      <c r="V13" s="5" t="s">
        <v>43</v>
      </c>
      <c r="W13" s="23"/>
      <c r="AB13">
        <f>Names[[#This Row],[Pairs]]+Names[[#This Row],[Quads]]</f>
        <v>0</v>
      </c>
      <c r="AC13">
        <f>Names[[#This Row],[Pairs]]*2 + Names[[#This Row],[Quads]]*4</f>
        <v>0</v>
      </c>
    </row>
    <row r="14" spans="1:29" x14ac:dyDescent="0.2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3">
        <v>46130</v>
      </c>
      <c r="L14" s="11">
        <v>0.67708333333333337</v>
      </c>
      <c r="M14" t="s">
        <v>8</v>
      </c>
      <c r="N14" t="s">
        <v>70</v>
      </c>
      <c r="O14" s="17">
        <f>_xlfn.XLOOKUP(Games[[#This Row],[Type]],Types[Type],Types[Price])</f>
        <v>69</v>
      </c>
      <c r="P14" s="14"/>
      <c r="Q14" s="18"/>
      <c r="R14" cm="1">
        <f t="array" aca="1" ref="R1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1.2109704430482976E-6</v>
      </c>
      <c r="S14" cm="1">
        <f t="array" aca="1" ref="S1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1.2109704430482976E-6</v>
      </c>
      <c r="T14">
        <f ca="1">_xlfn.RANK.EQ(Games[[#This Row],[Sort]],Games[Sort],1)</f>
        <v>40</v>
      </c>
      <c r="U14" t="str">
        <f>IF(ISNUMBER(Games[[#This Row],[QuadRank]]),_xlfn.RANK.EQ(Games[[#This Row],[Quad Sort]],Games[Quad Sort],1),"")</f>
        <v/>
      </c>
      <c r="V14" s="5" t="s">
        <v>44</v>
      </c>
      <c r="W14" s="23"/>
      <c r="AB14">
        <f>Names[[#This Row],[Pairs]]+Names[[#This Row],[Quads]]</f>
        <v>0</v>
      </c>
      <c r="AC14">
        <f>Names[[#This Row],[Pairs]]*2 + Names[[#This Row],[Quads]]*4</f>
        <v>0</v>
      </c>
    </row>
    <row r="15" spans="1:29" x14ac:dyDescent="0.2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3">
        <v>46131</v>
      </c>
      <c r="L15" s="11">
        <v>0.54861111111111116</v>
      </c>
      <c r="M15" t="s">
        <v>8</v>
      </c>
      <c r="N15" t="s">
        <v>70</v>
      </c>
      <c r="O15" s="17">
        <f>_xlfn.XLOOKUP(Games[[#This Row],[Type]],Types[Type],Types[Price])</f>
        <v>69</v>
      </c>
      <c r="P15" s="14"/>
      <c r="Q15" s="18"/>
      <c r="R15" cm="1">
        <f t="array" aca="1" ref="R1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7.4761051952532707E-7</v>
      </c>
      <c r="S15" cm="1">
        <f t="array" aca="1" ref="S1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7.4761051952532707E-7</v>
      </c>
      <c r="T15">
        <f ca="1">_xlfn.RANK.EQ(Games[[#This Row],[Sort]],Games[Sort],1)</f>
        <v>20</v>
      </c>
      <c r="U15" t="str">
        <f>IF(ISNUMBER(Games[[#This Row],[QuadRank]]),_xlfn.RANK.EQ(Games[[#This Row],[Quad Sort]],Games[Quad Sort],1),"")</f>
        <v/>
      </c>
      <c r="V15" s="5" t="s">
        <v>45</v>
      </c>
      <c r="W15" s="23"/>
      <c r="AB15">
        <f>Names[[#This Row],[Pairs]]+Names[[#This Row],[Quads]]</f>
        <v>0</v>
      </c>
      <c r="AC15">
        <f>Names[[#This Row],[Pairs]]*2 + Names[[#This Row],[Quads]]*4</f>
        <v>0</v>
      </c>
    </row>
    <row r="16" spans="1:29" x14ac:dyDescent="0.2">
      <c r="J16" s="7" t="str">
        <f t="shared" si="0"/>
        <v>Mon</v>
      </c>
      <c r="K16" s="13">
        <v>46132</v>
      </c>
      <c r="L16" s="11">
        <v>0.77777777777777779</v>
      </c>
      <c r="M16" t="s">
        <v>9</v>
      </c>
      <c r="N16" t="s">
        <v>70</v>
      </c>
      <c r="O16" s="17">
        <f>_xlfn.XLOOKUP(Games[[#This Row],[Type]],Types[Type],Types[Price])</f>
        <v>69</v>
      </c>
      <c r="P16" s="14"/>
      <c r="Q16" s="18"/>
      <c r="R16" cm="1">
        <f t="array" aca="1" ref="R1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9.4469932660664598E-7</v>
      </c>
      <c r="S16" cm="1">
        <f t="array" aca="1" ref="S1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9.4469932660664598E-7</v>
      </c>
      <c r="T16">
        <f ca="1">_xlfn.RANK.EQ(Games[[#This Row],[Sort]],Games[Sort],1)</f>
        <v>28</v>
      </c>
      <c r="U16" t="str">
        <f>IF(ISNUMBER(Games[[#This Row],[QuadRank]]),_xlfn.RANK.EQ(Games[[#This Row],[Quad Sort]],Games[Quad Sort],1),"")</f>
        <v/>
      </c>
      <c r="V16" s="5"/>
      <c r="W16" s="23"/>
      <c r="AB16">
        <f>Names[[#This Row],[Pairs]]+Names[[#This Row],[Quads]]</f>
        <v>0</v>
      </c>
      <c r="AC16">
        <f>Names[[#This Row],[Pairs]]*2 + Names[[#This Row],[Quads]]*4</f>
        <v>0</v>
      </c>
    </row>
    <row r="17" spans="2:29" x14ac:dyDescent="0.2">
      <c r="J17" s="7" t="str">
        <f t="shared" si="0"/>
        <v>Tue</v>
      </c>
      <c r="K17" s="13">
        <v>46133</v>
      </c>
      <c r="L17" s="11">
        <v>0.77777777777777779</v>
      </c>
      <c r="M17" t="s">
        <v>9</v>
      </c>
      <c r="N17" t="s">
        <v>70</v>
      </c>
      <c r="O17" s="17">
        <f>_xlfn.XLOOKUP(Games[[#This Row],[Type]],Types[Type],Types[Price])</f>
        <v>69</v>
      </c>
      <c r="P17" s="14"/>
      <c r="Q17" s="18"/>
      <c r="R17" cm="1">
        <f t="array" aca="1" ref="R1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9.7661517075683968E-8</v>
      </c>
      <c r="S17" cm="1">
        <f t="array" aca="1" ref="S1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9.7661517075683968E-8</v>
      </c>
      <c r="T17">
        <f ca="1">_xlfn.RANK.EQ(Games[[#This Row],[Sort]],Games[Sort],1)</f>
        <v>2</v>
      </c>
      <c r="U17" t="str">
        <f>IF(ISNUMBER(Games[[#This Row],[QuadRank]]),_xlfn.RANK.EQ(Games[[#This Row],[Quad Sort]],Games[Quad Sort],1),"")</f>
        <v/>
      </c>
      <c r="V17" s="5"/>
      <c r="W17" s="23"/>
      <c r="Y17" t="s">
        <v>82</v>
      </c>
      <c r="Z17">
        <f>SUBTOTAL(109,Names[Pairs])</f>
        <v>52</v>
      </c>
      <c r="AA17">
        <f>SUBTOTAL(109,Names[Quads])</f>
        <v>4</v>
      </c>
      <c r="AB17">
        <f>SUBTOTAL(109,Names[Games])</f>
        <v>56</v>
      </c>
      <c r="AC17">
        <f>SUBTOTAL(109,Names[Tickets])</f>
        <v>120</v>
      </c>
    </row>
    <row r="18" spans="2:29" x14ac:dyDescent="0.2">
      <c r="J18" s="7" t="str">
        <f t="shared" si="0"/>
        <v>Wed</v>
      </c>
      <c r="K18" s="13">
        <v>46134</v>
      </c>
      <c r="L18" s="11">
        <v>0.54861111111111116</v>
      </c>
      <c r="M18" t="s">
        <v>9</v>
      </c>
      <c r="N18" t="s">
        <v>71</v>
      </c>
      <c r="O18" s="17">
        <f>_xlfn.XLOOKUP(Games[[#This Row],[Type]],Types[Type],Types[Price])</f>
        <v>45</v>
      </c>
      <c r="P18" s="14"/>
      <c r="Q18" s="18"/>
      <c r="R18" cm="1">
        <f t="array" aca="1" ref="R1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9.4622311832970137E-7</v>
      </c>
      <c r="S18" cm="1">
        <f t="array" aca="1" ref="S1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9.4622311832970137E-7</v>
      </c>
      <c r="T18">
        <f ca="1">_xlfn.RANK.EQ(Games[[#This Row],[Sort]],Games[Sort],1)</f>
        <v>29</v>
      </c>
      <c r="U18" t="str">
        <f>IF(ISNUMBER(Games[[#This Row],[QuadRank]]),_xlfn.RANK.EQ(Games[[#This Row],[Quad Sort]],Games[Quad Sort],1),"")</f>
        <v/>
      </c>
      <c r="V18" s="5"/>
      <c r="W18" s="23"/>
      <c r="AA18" t="s">
        <v>86</v>
      </c>
      <c r="AC18" s="1">
        <f>(COUNTA(Games[Day])*4 - Names[[#Totals],[Tickets]])/2</f>
        <v>102</v>
      </c>
    </row>
    <row r="19" spans="2:29" x14ac:dyDescent="0.2">
      <c r="J19" s="7" t="str">
        <f t="shared" si="0"/>
        <v>Fri</v>
      </c>
      <c r="K19" s="13">
        <v>46143</v>
      </c>
      <c r="L19" s="11">
        <v>0.78125</v>
      </c>
      <c r="M19" t="s">
        <v>10</v>
      </c>
      <c r="N19" t="s">
        <v>71</v>
      </c>
      <c r="O19" s="17">
        <f>_xlfn.XLOOKUP(Games[[#This Row],[Type]],Types[Type],Types[Price])</f>
        <v>45</v>
      </c>
      <c r="P19" s="14"/>
      <c r="Q19" s="18"/>
      <c r="R19" cm="1">
        <f t="array" aca="1" ref="R1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1.7879603673027804E-6</v>
      </c>
      <c r="S19" cm="1">
        <f t="array" aca="1" ref="S1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1.7879603673027804E-6</v>
      </c>
      <c r="T19">
        <f ca="1">_xlfn.RANK.EQ(Games[[#This Row],[Sort]],Games[Sort],1)</f>
        <v>61</v>
      </c>
      <c r="U19" t="str">
        <f>IF(ISNUMBER(Games[[#This Row],[QuadRank]]),_xlfn.RANK.EQ(Games[[#This Row],[Quad Sort]],Games[Quad Sort],1),"")</f>
        <v/>
      </c>
      <c r="V19" s="5" t="s">
        <v>46</v>
      </c>
      <c r="W19" s="23"/>
    </row>
    <row r="20" spans="2:29" x14ac:dyDescent="0.2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3">
        <v>46144</v>
      </c>
      <c r="L20" s="11">
        <v>0.77777777777777779</v>
      </c>
      <c r="M20" t="s">
        <v>10</v>
      </c>
      <c r="N20" t="s">
        <v>69</v>
      </c>
      <c r="O20" s="17">
        <f>_xlfn.XLOOKUP(Games[[#This Row],[Type]],Types[Type],Types[Price])</f>
        <v>90</v>
      </c>
      <c r="P20" s="14"/>
      <c r="Q20" s="18"/>
      <c r="R20" cm="1">
        <f t="array" aca="1" ref="R2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1.4353622943928389E-6</v>
      </c>
      <c r="S20" cm="1">
        <f t="array" aca="1" ref="S2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1.4353622943928389E-6</v>
      </c>
      <c r="T20">
        <f ca="1">_xlfn.RANK.EQ(Games[[#This Row],[Sort]],Games[Sort],1)</f>
        <v>47</v>
      </c>
      <c r="U20" t="str">
        <f>IF(ISNUMBER(Games[[#This Row],[QuadRank]]),_xlfn.RANK.EQ(Games[[#This Row],[Quad Sort]],Games[Quad Sort],1),"")</f>
        <v/>
      </c>
      <c r="V20" s="5" t="s">
        <v>47</v>
      </c>
      <c r="W20" s="23"/>
    </row>
    <row r="21" spans="2:29" x14ac:dyDescent="0.2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3">
        <v>46145</v>
      </c>
      <c r="L21" s="11">
        <v>0.54861111111111116</v>
      </c>
      <c r="M21" t="s">
        <v>10</v>
      </c>
      <c r="N21" t="s">
        <v>69</v>
      </c>
      <c r="O21" s="17">
        <f>_xlfn.XLOOKUP(Games[[#This Row],[Type]],Types[Type],Types[Price])</f>
        <v>90</v>
      </c>
      <c r="P21" s="14"/>
      <c r="Q21" s="18"/>
      <c r="R21" cm="1">
        <f t="array" aca="1" ref="R2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2.2839238956468564E-6</v>
      </c>
      <c r="S21" cm="1">
        <f t="array" aca="1" ref="S2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2.2839238956468564E-6</v>
      </c>
      <c r="T21">
        <f ca="1">_xlfn.RANK.EQ(Games[[#This Row],[Sort]],Games[Sort],1)</f>
        <v>71</v>
      </c>
      <c r="U21" t="str">
        <f>IF(ISNUMBER(Games[[#This Row],[QuadRank]]),_xlfn.RANK.EQ(Games[[#This Row],[Quad Sort]],Games[Quad Sort],1),"")</f>
        <v/>
      </c>
      <c r="V21" s="5" t="s">
        <v>48</v>
      </c>
      <c r="W21" s="23"/>
    </row>
    <row r="22" spans="2:29" x14ac:dyDescent="0.2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3">
        <v>46146</v>
      </c>
      <c r="L22" s="11">
        <v>0.77777777777777779</v>
      </c>
      <c r="M22" t="s">
        <v>11</v>
      </c>
      <c r="N22" t="s">
        <v>69</v>
      </c>
      <c r="O22" s="17">
        <f>_xlfn.XLOOKUP(Games[[#This Row],[Type]],Types[Type],Types[Price])</f>
        <v>90</v>
      </c>
      <c r="P22" s="14"/>
      <c r="Q22" s="18"/>
      <c r="R22" cm="1">
        <f t="array" aca="1" ref="R2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2.4810127027281753E-6</v>
      </c>
      <c r="S22" cm="1">
        <f t="array" aca="1" ref="S2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2.4810127027281753E-6</v>
      </c>
      <c r="T22">
        <f ca="1">_xlfn.RANK.EQ(Games[[#This Row],[Sort]],Games[Sort],1)</f>
        <v>75</v>
      </c>
      <c r="U22" t="str">
        <f>IF(ISNUMBER(Games[[#This Row],[QuadRank]]),_xlfn.RANK.EQ(Games[[#This Row],[Quad Sort]],Games[Quad Sort],1),"")</f>
        <v/>
      </c>
      <c r="V22" s="5"/>
      <c r="W22" s="23"/>
    </row>
    <row r="23" spans="2:29" x14ac:dyDescent="0.2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3">
        <v>46147</v>
      </c>
      <c r="L23" s="11">
        <v>0.77777777777777779</v>
      </c>
      <c r="M23" t="s">
        <v>11</v>
      </c>
      <c r="N23" t="s">
        <v>70</v>
      </c>
      <c r="O23" s="17">
        <f>_xlfn.XLOOKUP(Games[[#This Row],[Type]],Types[Type],Types[Price])</f>
        <v>69</v>
      </c>
      <c r="P23" s="14"/>
      <c r="Q23" s="18"/>
      <c r="R23" cm="1">
        <f t="array" aca="1" ref="R2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1.6339748931972132E-6</v>
      </c>
      <c r="S23" cm="1">
        <f t="array" aca="1" ref="S2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1.6339748931972132E-6</v>
      </c>
      <c r="T23">
        <f ca="1">_xlfn.RANK.EQ(Games[[#This Row],[Sort]],Games[Sort],1)</f>
        <v>55</v>
      </c>
      <c r="U23" t="str">
        <f>IF(ISNUMBER(Games[[#This Row],[QuadRank]]),_xlfn.RANK.EQ(Games[[#This Row],[Quad Sort]],Games[Quad Sort],1),"")</f>
        <v/>
      </c>
      <c r="V23" s="5"/>
      <c r="W23" s="23"/>
      <c r="Y23" t="s">
        <v>87</v>
      </c>
      <c r="Z23" t="s">
        <v>89</v>
      </c>
    </row>
    <row r="24" spans="2:29" x14ac:dyDescent="0.2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3">
        <v>46148</v>
      </c>
      <c r="L24" s="11">
        <v>0.54861111111111116</v>
      </c>
      <c r="M24" t="s">
        <v>11</v>
      </c>
      <c r="N24" t="s">
        <v>70</v>
      </c>
      <c r="O24" s="17">
        <f>_xlfn.XLOOKUP(Games[[#This Row],[Type]],Types[Type],Types[Price])</f>
        <v>69</v>
      </c>
      <c r="P24" s="14"/>
      <c r="Q24" s="18"/>
      <c r="R24" cm="1">
        <f t="array" aca="1" ref="R2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2.4825364944512305E-6</v>
      </c>
      <c r="S24" cm="1">
        <f t="array" aca="1" ref="S2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2.4825364944512305E-6</v>
      </c>
      <c r="T24">
        <f ca="1">_xlfn.RANK.EQ(Games[[#This Row],[Sort]],Games[Sort],1)</f>
        <v>76</v>
      </c>
      <c r="U24" t="str">
        <f>IF(ISNUMBER(Games[[#This Row],[QuadRank]]),_xlfn.RANK.EQ(Games[[#This Row],[Quad Sort]],Games[Quad Sort],1),"")</f>
        <v/>
      </c>
      <c r="V24" s="5"/>
      <c r="W24" s="23"/>
      <c r="Y24" s="3" t="s">
        <v>69</v>
      </c>
      <c r="Z24" s="17">
        <v>90</v>
      </c>
    </row>
    <row r="25" spans="2:29" x14ac:dyDescent="0.2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3">
        <v>46157</v>
      </c>
      <c r="L25" s="11">
        <v>0.77777777777777779</v>
      </c>
      <c r="M25" t="s">
        <v>12</v>
      </c>
      <c r="N25" t="s">
        <v>70</v>
      </c>
      <c r="O25" s="17">
        <f>_xlfn.XLOOKUP(Games[[#This Row],[Type]],Types[Type],Types[Price])</f>
        <v>69</v>
      </c>
      <c r="P25" s="14"/>
      <c r="Q25" s="18"/>
      <c r="R25" cm="1">
        <f t="array" aca="1" ref="R2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1.0789874526480697E-6</v>
      </c>
      <c r="S25" cm="1">
        <f t="array" aca="1" ref="S2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1.0789874526480697E-6</v>
      </c>
      <c r="T25">
        <f ca="1">_xlfn.RANK.EQ(Games[[#This Row],[Sort]],Games[Sort],1)</f>
        <v>35</v>
      </c>
      <c r="U25" t="str">
        <f>IF(ISNUMBER(Games[[#This Row],[QuadRank]]),_xlfn.RANK.EQ(Games[[#This Row],[Quad Sort]],Games[Quad Sort],1),"")</f>
        <v/>
      </c>
      <c r="V25" s="5" t="s">
        <v>49</v>
      </c>
      <c r="W25" s="23"/>
      <c r="Y25" s="3" t="s">
        <v>70</v>
      </c>
      <c r="Z25" s="17">
        <v>69</v>
      </c>
    </row>
    <row r="26" spans="2:29" x14ac:dyDescent="0.2">
      <c r="J26" s="7" t="str">
        <f t="shared" si="0"/>
        <v>Sat</v>
      </c>
      <c r="K26" s="13">
        <v>46158</v>
      </c>
      <c r="L26" s="11">
        <v>0.67708333333333337</v>
      </c>
      <c r="M26" t="s">
        <v>12</v>
      </c>
      <c r="N26" t="s">
        <v>71</v>
      </c>
      <c r="O26" s="17">
        <f>_xlfn.XLOOKUP(Games[[#This Row],[Type]],Types[Type],Types[Price])</f>
        <v>45</v>
      </c>
      <c r="P26" s="14"/>
      <c r="Q26" s="18"/>
      <c r="R26" cm="1">
        <f t="array" aca="1" ref="R2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1.5438711678940957E-6</v>
      </c>
      <c r="S26" cm="1">
        <f t="array" aca="1" ref="S2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1.5438711678940957E-6</v>
      </c>
      <c r="T26">
        <f ca="1">_xlfn.RANK.EQ(Games[[#This Row],[Sort]],Games[Sort],1)</f>
        <v>54</v>
      </c>
      <c r="U26" t="str">
        <f>IF(ISNUMBER(Games[[#This Row],[QuadRank]]),_xlfn.RANK.EQ(Games[[#This Row],[Quad Sort]],Games[Quad Sort],1),"")</f>
        <v/>
      </c>
      <c r="V26" s="5" t="s">
        <v>50</v>
      </c>
      <c r="W26" s="23"/>
      <c r="Y26" s="3" t="s">
        <v>72</v>
      </c>
      <c r="Z26" s="17">
        <v>57</v>
      </c>
    </row>
    <row r="27" spans="2:29" x14ac:dyDescent="0.2">
      <c r="J27" s="7" t="str">
        <f t="shared" si="0"/>
        <v>Sun</v>
      </c>
      <c r="K27" s="13">
        <v>46159</v>
      </c>
      <c r="L27" s="11">
        <v>0.68055555555555558</v>
      </c>
      <c r="M27" t="s">
        <v>12</v>
      </c>
      <c r="N27" t="s">
        <v>71</v>
      </c>
      <c r="O27" s="17">
        <f>_xlfn.XLOOKUP(Games[[#This Row],[Type]],Types[Type],Types[Price])</f>
        <v>45</v>
      </c>
      <c r="P27" s="14"/>
      <c r="Q27" s="18"/>
      <c r="R27" cm="1">
        <f t="array" aca="1" ref="R2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2.4391139334399406E-6</v>
      </c>
      <c r="S27" cm="1">
        <f t="array" aca="1" ref="S2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2.4391139334399406E-6</v>
      </c>
      <c r="T27">
        <f ca="1">_xlfn.RANK.EQ(Games[[#This Row],[Sort]],Games[Sort],1)</f>
        <v>73</v>
      </c>
      <c r="U27" t="str">
        <f>IF(ISNUMBER(Games[[#This Row],[QuadRank]]),_xlfn.RANK.EQ(Games[[#This Row],[Quad Sort]],Games[Quad Sort],1),"")</f>
        <v/>
      </c>
      <c r="V27" s="5"/>
      <c r="W27" s="23"/>
      <c r="Y27" s="3" t="s">
        <v>71</v>
      </c>
      <c r="Z27" s="17">
        <v>45</v>
      </c>
    </row>
    <row r="28" spans="2:29" x14ac:dyDescent="0.2">
      <c r="B28" s="15" t="b">
        <v>1</v>
      </c>
      <c r="C28" s="3" t="s">
        <v>73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3">
        <v>46160</v>
      </c>
      <c r="L28" s="11">
        <v>0.77777777777777779</v>
      </c>
      <c r="M28" t="s">
        <v>13</v>
      </c>
      <c r="N28" t="s">
        <v>71</v>
      </c>
      <c r="O28" s="17">
        <f>_xlfn.XLOOKUP(Games[[#This Row],[Type]],Types[Type],Types[Price])</f>
        <v>45</v>
      </c>
      <c r="P28" s="14"/>
      <c r="Q28" s="18"/>
      <c r="R28" cm="1">
        <f t="array" aca="1" ref="R2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9.7381262402113977E-7</v>
      </c>
      <c r="S28" cm="1">
        <f t="array" aca="1" ref="S2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9.7381262402113977E-7</v>
      </c>
      <c r="T28">
        <f ca="1">_xlfn.RANK.EQ(Games[[#This Row],[Sort]],Games[Sort],1)</f>
        <v>31</v>
      </c>
      <c r="U28" t="str">
        <f>IF(ISNUMBER(Games[[#This Row],[QuadRank]]),_xlfn.RANK.EQ(Games[[#This Row],[Quad Sort]],Games[Quad Sort],1),"")</f>
        <v/>
      </c>
      <c r="V28" s="5" t="s">
        <v>51</v>
      </c>
      <c r="W28" s="23"/>
    </row>
    <row r="29" spans="2:29" x14ac:dyDescent="0.2">
      <c r="B29" s="15" t="b">
        <v>0</v>
      </c>
      <c r="C29" s="3" t="s">
        <v>85</v>
      </c>
      <c r="D29" s="8"/>
      <c r="E29" s="8"/>
      <c r="F29" s="8"/>
      <c r="G29" s="6"/>
      <c r="H29" s="6"/>
      <c r="I29" s="6"/>
      <c r="J29" s="7" t="str">
        <f t="shared" si="0"/>
        <v>Tue</v>
      </c>
      <c r="K29" s="13">
        <v>46161</v>
      </c>
      <c r="L29" s="11">
        <v>0.77777777777777779</v>
      </c>
      <c r="M29" t="s">
        <v>13</v>
      </c>
      <c r="N29" t="s">
        <v>70</v>
      </c>
      <c r="O29" s="17">
        <f>_xlfn.XLOOKUP(Games[[#This Row],[Type]],Types[Type],Types[Price])</f>
        <v>69</v>
      </c>
      <c r="P29" s="14"/>
      <c r="Q29" s="18"/>
      <c r="R29" cm="1">
        <f t="array" aca="1" ref="R2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1.2677481449017787E-7</v>
      </c>
      <c r="S29" cm="1">
        <f t="array" aca="1" ref="S2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1.2677481449017787E-7</v>
      </c>
      <c r="T29">
        <f ca="1">_xlfn.RANK.EQ(Games[[#This Row],[Sort]],Games[Sort],1)</f>
        <v>4</v>
      </c>
      <c r="U29" t="str">
        <f>IF(ISNUMBER(Games[[#This Row],[QuadRank]]),_xlfn.RANK.EQ(Games[[#This Row],[Quad Sort]],Games[Quad Sort],1),"")</f>
        <v/>
      </c>
      <c r="V29" s="5" t="s">
        <v>51</v>
      </c>
      <c r="W29" s="23"/>
    </row>
    <row r="30" spans="2:29" x14ac:dyDescent="0.2">
      <c r="B30" s="15" t="b">
        <v>0</v>
      </c>
      <c r="C30" s="3" t="s">
        <v>74</v>
      </c>
      <c r="D30" s="8"/>
      <c r="E30" s="8"/>
      <c r="F30" s="8"/>
      <c r="G30" s="6"/>
      <c r="H30" s="6"/>
      <c r="I30" s="6"/>
      <c r="J30" s="7" t="str">
        <f t="shared" si="0"/>
        <v>Wed</v>
      </c>
      <c r="K30" s="13">
        <v>46162</v>
      </c>
      <c r="L30" s="11">
        <v>0.54861111111111116</v>
      </c>
      <c r="M30" t="s">
        <v>13</v>
      </c>
      <c r="N30" t="s">
        <v>70</v>
      </c>
      <c r="O30" s="17">
        <f>_xlfn.XLOOKUP(Games[[#This Row],[Type]],Types[Type],Types[Price])</f>
        <v>69</v>
      </c>
      <c r="P30" s="14"/>
      <c r="Q30" s="18"/>
      <c r="R30" cm="1">
        <f t="array" aca="1" ref="R3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9.7533641574419517E-7</v>
      </c>
      <c r="S30" cm="1">
        <f t="array" aca="1" ref="S3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9.7533641574419517E-7</v>
      </c>
      <c r="T30">
        <f ca="1">_xlfn.RANK.EQ(Games[[#This Row],[Sort]],Games[Sort],1)</f>
        <v>32</v>
      </c>
      <c r="U30" t="str">
        <f>IF(ISNUMBER(Games[[#This Row],[QuadRank]]),_xlfn.RANK.EQ(Games[[#This Row],[Quad Sort]],Games[Quad Sort],1),"")</f>
        <v/>
      </c>
      <c r="V30" s="5"/>
      <c r="W30" s="23"/>
    </row>
    <row r="31" spans="2:29" x14ac:dyDescent="0.2">
      <c r="D31" s="8"/>
      <c r="E31" s="8"/>
      <c r="F31" s="8"/>
      <c r="G31" s="6"/>
      <c r="H31" s="6"/>
      <c r="I31" s="6"/>
      <c r="J31" s="7" t="str">
        <f t="shared" si="0"/>
        <v>Fri</v>
      </c>
      <c r="K31" s="13">
        <v>46171</v>
      </c>
      <c r="L31" s="11">
        <v>0.79861111111111116</v>
      </c>
      <c r="M31" t="s">
        <v>14</v>
      </c>
      <c r="N31" t="s">
        <v>70</v>
      </c>
      <c r="O31" s="17">
        <f>_xlfn.XLOOKUP(Games[[#This Row],[Type]],Types[Type],Types[Price])</f>
        <v>69</v>
      </c>
      <c r="P31" s="14"/>
      <c r="Q31" s="18"/>
      <c r="R31" cm="1">
        <f t="array" aca="1" ref="R3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1.1450302723335893E-6</v>
      </c>
      <c r="S31" cm="1">
        <f t="array" aca="1" ref="S3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1.1450302723335893E-6</v>
      </c>
      <c r="T31">
        <f ca="1">_xlfn.RANK.EQ(Games[[#This Row],[Sort]],Games[Sort],1)</f>
        <v>38</v>
      </c>
      <c r="U31" t="str">
        <f>IF(ISNUMBER(Games[[#This Row],[QuadRank]]),_xlfn.RANK.EQ(Games[[#This Row],[Quad Sort]],Games[Quad Sort],1),"")</f>
        <v/>
      </c>
      <c r="V31" s="5" t="s">
        <v>52</v>
      </c>
      <c r="W31" s="23"/>
    </row>
    <row r="32" spans="2:29" x14ac:dyDescent="0.2">
      <c r="B32" s="8"/>
      <c r="C32" s="8"/>
      <c r="D32" s="8"/>
      <c r="E32" s="8"/>
      <c r="F32" s="8"/>
      <c r="G32" s="6"/>
      <c r="H32" s="6"/>
      <c r="I32" s="6"/>
      <c r="J32" s="7" t="str">
        <f t="shared" si="0"/>
        <v>Sat</v>
      </c>
      <c r="K32" s="13">
        <v>46172</v>
      </c>
      <c r="L32" s="11">
        <v>0.79861111111111116</v>
      </c>
      <c r="M32" t="s">
        <v>14</v>
      </c>
      <c r="N32" t="s">
        <v>72</v>
      </c>
      <c r="O32" s="17">
        <f>_xlfn.XLOOKUP(Games[[#This Row],[Type]],Types[Type],Types[Price])</f>
        <v>57</v>
      </c>
      <c r="P32" s="14"/>
      <c r="Q32" s="18"/>
      <c r="R32" cm="1">
        <f t="array" aca="1" ref="R3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2.9799246280262732E-7</v>
      </c>
      <c r="S32" cm="1">
        <f t="array" aca="1" ref="S3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2.9799246280262732E-7</v>
      </c>
      <c r="T32">
        <f ca="1">_xlfn.RANK.EQ(Games[[#This Row],[Sort]],Games[Sort],1)</f>
        <v>11</v>
      </c>
      <c r="U32" t="str">
        <f>IF(ISNUMBER(Games[[#This Row],[QuadRank]]),_xlfn.RANK.EQ(Games[[#This Row],[Quad Sort]],Games[Quad Sort],1),"")</f>
        <v/>
      </c>
      <c r="V32" s="5" t="s">
        <v>53</v>
      </c>
      <c r="W32" s="23"/>
    </row>
    <row r="33" spans="2:23" x14ac:dyDescent="0.2">
      <c r="J33" s="7" t="str">
        <f t="shared" si="0"/>
        <v>Sun</v>
      </c>
      <c r="K33" s="13">
        <v>46173</v>
      </c>
      <c r="L33" s="11">
        <v>0.54861111111111116</v>
      </c>
      <c r="M33" t="s">
        <v>14</v>
      </c>
      <c r="N33" t="s">
        <v>72</v>
      </c>
      <c r="O33" s="17">
        <f>_xlfn.XLOOKUP(Games[[#This Row],[Type]],Types[Type],Types[Price])</f>
        <v>57</v>
      </c>
      <c r="P33" s="14"/>
      <c r="Q33" s="18"/>
      <c r="R33" cm="1">
        <f t="array" aca="1" ref="R3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2.31303719306135E-6</v>
      </c>
      <c r="S33" cm="1">
        <f t="array" aca="1" ref="S3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2.31303719306135E-6</v>
      </c>
      <c r="T33">
        <f ca="1">_xlfn.RANK.EQ(Games[[#This Row],[Sort]],Games[Sort],1)</f>
        <v>72</v>
      </c>
      <c r="U33" t="str">
        <f>IF(ISNUMBER(Games[[#This Row],[QuadRank]]),_xlfn.RANK.EQ(Games[[#This Row],[Quad Sort]],Games[Quad Sort],1),"")</f>
        <v/>
      </c>
      <c r="V33" s="5" t="s">
        <v>54</v>
      </c>
      <c r="W33" s="23"/>
    </row>
    <row r="34" spans="2:23" x14ac:dyDescent="0.2">
      <c r="J34" s="7" t="str">
        <f t="shared" ref="J34:J65" si="1">TEXT(K34, "ddd")</f>
        <v>Mon</v>
      </c>
      <c r="K34" s="13">
        <v>46174</v>
      </c>
      <c r="L34" s="11">
        <v>0.77777777777777779</v>
      </c>
      <c r="M34" t="s">
        <v>15</v>
      </c>
      <c r="N34" t="s">
        <v>72</v>
      </c>
      <c r="O34" s="17">
        <f>_xlfn.XLOOKUP(Games[[#This Row],[Type]],Types[Type],Types[Price])</f>
        <v>57</v>
      </c>
      <c r="P34" s="14"/>
      <c r="Q34" s="18"/>
      <c r="R34" cm="1">
        <f t="array" aca="1" ref="R3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2.5101260001426689E-6</v>
      </c>
      <c r="S34" cm="1">
        <f t="array" aca="1" ref="S3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2.5101260001426689E-6</v>
      </c>
      <c r="T34">
        <f ca="1">_xlfn.RANK.EQ(Games[[#This Row],[Sort]],Games[Sort],1)</f>
        <v>77</v>
      </c>
      <c r="U34" t="str">
        <f>IF(ISNUMBER(Games[[#This Row],[QuadRank]]),_xlfn.RANK.EQ(Games[[#This Row],[Quad Sort]],Games[Quad Sort],1),"")</f>
        <v/>
      </c>
      <c r="V34" s="5"/>
      <c r="W34" s="23"/>
    </row>
    <row r="35" spans="2:23" x14ac:dyDescent="0.2">
      <c r="J35" s="7" t="str">
        <f t="shared" si="1"/>
        <v>Tue</v>
      </c>
      <c r="K35" s="13">
        <v>46175</v>
      </c>
      <c r="L35" s="11">
        <v>0.77777777777777779</v>
      </c>
      <c r="M35" t="s">
        <v>15</v>
      </c>
      <c r="N35" t="s">
        <v>69</v>
      </c>
      <c r="O35" s="17">
        <f>_xlfn.XLOOKUP(Games[[#This Row],[Type]],Types[Type],Types[Price])</f>
        <v>90</v>
      </c>
      <c r="P35" s="14"/>
      <c r="Q35" s="18"/>
      <c r="R35" cm="1">
        <f t="array" aca="1" ref="R3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1.663088190611707E-6</v>
      </c>
      <c r="S35" cm="1">
        <f t="array" aca="1" ref="S3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1.663088190611707E-6</v>
      </c>
      <c r="T35">
        <f ca="1">_xlfn.RANK.EQ(Games[[#This Row],[Sort]],Games[Sort],1)</f>
        <v>57</v>
      </c>
      <c r="U35" t="str">
        <f>IF(ISNUMBER(Games[[#This Row],[QuadRank]]),_xlfn.RANK.EQ(Games[[#This Row],[Quad Sort]],Games[Quad Sort],1),"")</f>
        <v/>
      </c>
      <c r="V35" s="5"/>
      <c r="W35" s="23"/>
    </row>
    <row r="36" spans="2:23" x14ac:dyDescent="0.2">
      <c r="J36" s="7" t="str">
        <f t="shared" si="1"/>
        <v>Wed</v>
      </c>
      <c r="K36" s="13">
        <v>46176</v>
      </c>
      <c r="L36" s="11">
        <v>0.52777777777777779</v>
      </c>
      <c r="M36" t="s">
        <v>15</v>
      </c>
      <c r="N36" t="s">
        <v>69</v>
      </c>
      <c r="O36" s="17">
        <f>_xlfn.XLOOKUP(Games[[#This Row],[Type]],Types[Type],Types[Price])</f>
        <v>90</v>
      </c>
      <c r="P36" s="14"/>
      <c r="Q36" s="18"/>
      <c r="R36" cm="1">
        <f t="array" aca="1" ref="R3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9.3840689347316955E-7</v>
      </c>
      <c r="S36" cm="1">
        <f t="array" aca="1" ref="S3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9.3840689347316955E-7</v>
      </c>
      <c r="T36">
        <f ca="1">_xlfn.RANK.EQ(Games[[#This Row],[Sort]],Games[Sort],1)</f>
        <v>26</v>
      </c>
      <c r="U36" t="str">
        <f>IF(ISNUMBER(Games[[#This Row],[QuadRank]]),_xlfn.RANK.EQ(Games[[#This Row],[Quad Sort]],Games[Quad Sort],1),"")</f>
        <v/>
      </c>
      <c r="V36" s="5"/>
      <c r="W36" s="23"/>
    </row>
    <row r="37" spans="2:23" x14ac:dyDescent="0.2">
      <c r="J37" s="7" t="str">
        <f t="shared" si="1"/>
        <v>Tue</v>
      </c>
      <c r="K37" s="13">
        <v>46189</v>
      </c>
      <c r="L37" s="11">
        <v>0.77777777777777779</v>
      </c>
      <c r="M37" t="s">
        <v>16</v>
      </c>
      <c r="N37" t="s">
        <v>69</v>
      </c>
      <c r="O37" s="17">
        <f>_xlfn.XLOOKUP(Games[[#This Row],[Type]],Types[Type],Types[Price])</f>
        <v>90</v>
      </c>
      <c r="P37" s="14"/>
      <c r="Q37" s="18"/>
      <c r="R37" cm="1">
        <f t="array" aca="1" ref="R3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4.596755393359759E-7</v>
      </c>
      <c r="S37" cm="1">
        <f t="array" aca="1" ref="S3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4.596755393359759E-7</v>
      </c>
      <c r="T37">
        <f ca="1">_xlfn.RANK.EQ(Games[[#This Row],[Sort]],Games[Sort],1)</f>
        <v>13</v>
      </c>
      <c r="U37" t="str">
        <f>IF(ISNUMBER(Games[[#This Row],[QuadRank]]),_xlfn.RANK.EQ(Games[[#This Row],[Quad Sort]],Games[Quad Sort],1),"")</f>
        <v/>
      </c>
      <c r="V37" s="5"/>
      <c r="W37" s="23"/>
    </row>
    <row r="38" spans="2:23" x14ac:dyDescent="0.2">
      <c r="J38" s="7" t="str">
        <f t="shared" si="1"/>
        <v>Wed</v>
      </c>
      <c r="K38" s="13">
        <v>46190</v>
      </c>
      <c r="L38" s="11">
        <v>0.77777777777777779</v>
      </c>
      <c r="M38" t="s">
        <v>16</v>
      </c>
      <c r="N38" t="s">
        <v>70</v>
      </c>
      <c r="O38" s="17">
        <f>_xlfn.XLOOKUP(Games[[#This Row],[Type]],Types[Type],Types[Price])</f>
        <v>69</v>
      </c>
      <c r="P38" s="14"/>
      <c r="Q38" s="18"/>
      <c r="R38" cm="1">
        <f t="array" aca="1" ref="R3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2.04857632977097E-6</v>
      </c>
      <c r="S38" cm="1">
        <f t="array" aca="1" ref="S3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2.04857632977097E-6</v>
      </c>
      <c r="T38">
        <f ca="1">_xlfn.RANK.EQ(Games[[#This Row],[Sort]],Games[Sort],1)</f>
        <v>64</v>
      </c>
      <c r="U38" t="str">
        <f>IF(ISNUMBER(Games[[#This Row],[QuadRank]]),_xlfn.RANK.EQ(Games[[#This Row],[Quad Sort]],Games[Quad Sort],1),"")</f>
        <v/>
      </c>
      <c r="V38" s="5"/>
      <c r="W38" s="23"/>
    </row>
    <row r="39" spans="2:23" x14ac:dyDescent="0.2">
      <c r="B39" s="15" t="b">
        <v>0</v>
      </c>
      <c r="C39" t="s">
        <v>28</v>
      </c>
      <c r="D39" s="16"/>
      <c r="E39" t="s">
        <v>29</v>
      </c>
      <c r="J39" s="7" t="str">
        <f t="shared" si="1"/>
        <v>Thu</v>
      </c>
      <c r="K39" s="13">
        <v>46191</v>
      </c>
      <c r="L39" s="11">
        <v>0.54861111111111116</v>
      </c>
      <c r="M39" t="s">
        <v>16</v>
      </c>
      <c r="N39" t="s">
        <v>70</v>
      </c>
      <c r="O39" s="17">
        <f>_xlfn.XLOOKUP(Games[[#This Row],[Type]],Types[Type],Types[Price])</f>
        <v>69</v>
      </c>
      <c r="P39" s="14"/>
      <c r="Q39" s="18"/>
      <c r="R39" cm="1">
        <f t="array" aca="1" ref="R3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1.5741190362772712E-7</v>
      </c>
      <c r="S39" cm="1">
        <f t="array" aca="1" ref="S3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1.5741190362772712E-7</v>
      </c>
      <c r="T39">
        <f ca="1">_xlfn.RANK.EQ(Games[[#This Row],[Sort]],Games[Sort],1)</f>
        <v>6</v>
      </c>
      <c r="U39" t="str">
        <f>IF(ISNUMBER(Games[[#This Row],[QuadRank]]),_xlfn.RANK.EQ(Games[[#This Row],[Quad Sort]],Games[Quad Sort],1),"")</f>
        <v/>
      </c>
      <c r="V39" s="5" t="s">
        <v>55</v>
      </c>
      <c r="W39" s="23"/>
    </row>
    <row r="40" spans="2:23" x14ac:dyDescent="0.2">
      <c r="B40" s="15" t="b">
        <v>0</v>
      </c>
      <c r="C40" t="s">
        <v>30</v>
      </c>
      <c r="D40" s="16"/>
      <c r="E40" t="s">
        <v>29</v>
      </c>
      <c r="J40" s="7" t="str">
        <f t="shared" si="1"/>
        <v>Fri</v>
      </c>
      <c r="K40" s="13">
        <v>46192</v>
      </c>
      <c r="L40" s="11">
        <v>0.79861111111111116</v>
      </c>
      <c r="M40" t="s">
        <v>17</v>
      </c>
      <c r="N40" t="s">
        <v>70</v>
      </c>
      <c r="O40" s="17">
        <f>_xlfn.XLOOKUP(Games[[#This Row],[Type]],Types[Type],Types[Price])</f>
        <v>69</v>
      </c>
      <c r="P40" s="14"/>
      <c r="Q40" s="18"/>
      <c r="R40" cm="1">
        <f t="array" aca="1" ref="R4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1.9277436091016006E-6</v>
      </c>
      <c r="S40" cm="1">
        <f t="array" aca="1" ref="S4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1.9277436091016006E-6</v>
      </c>
      <c r="T40">
        <f ca="1">_xlfn.RANK.EQ(Games[[#This Row],[Sort]],Games[Sort],1)</f>
        <v>63</v>
      </c>
      <c r="U40" t="str">
        <f>IF(ISNUMBER(Games[[#This Row],[QuadRank]]),_xlfn.RANK.EQ(Games[[#This Row],[Quad Sort]],Games[Quad Sort],1),"")</f>
        <v/>
      </c>
      <c r="V40" s="5" t="s">
        <v>52</v>
      </c>
      <c r="W40" s="23"/>
    </row>
    <row r="41" spans="2:23" x14ac:dyDescent="0.2">
      <c r="B41" s="15" t="b">
        <v>0</v>
      </c>
      <c r="C41" t="s">
        <v>28</v>
      </c>
      <c r="D41" s="16"/>
      <c r="E41" t="s">
        <v>35</v>
      </c>
      <c r="J41" s="7" t="str">
        <f t="shared" si="1"/>
        <v>Sat</v>
      </c>
      <c r="K41" s="13">
        <v>46193</v>
      </c>
      <c r="L41" s="11">
        <v>0.79861111111111116</v>
      </c>
      <c r="M41" t="s">
        <v>17</v>
      </c>
      <c r="N41" t="s">
        <v>72</v>
      </c>
      <c r="O41" s="17">
        <f>_xlfn.XLOOKUP(Games[[#This Row],[Type]],Types[Type],Types[Price])</f>
        <v>57</v>
      </c>
      <c r="P41" s="14"/>
      <c r="Q41" s="18"/>
      <c r="R41" cm="1">
        <f t="array" aca="1" ref="R4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1.0807057995706387E-6</v>
      </c>
      <c r="S41" cm="1">
        <f t="array" aca="1" ref="S4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1.0807057995706387E-6</v>
      </c>
      <c r="T41">
        <f ca="1">_xlfn.RANK.EQ(Games[[#This Row],[Sort]],Games[Sort],1)</f>
        <v>36</v>
      </c>
      <c r="U41" t="str">
        <f>IF(ISNUMBER(Games[[#This Row],[QuadRank]]),_xlfn.RANK.EQ(Games[[#This Row],[Quad Sort]],Games[Quad Sort],1),"")</f>
        <v/>
      </c>
      <c r="V41" s="5"/>
      <c r="W41" s="23"/>
    </row>
    <row r="42" spans="2:23" x14ac:dyDescent="0.2">
      <c r="B42" s="15" t="b">
        <v>0</v>
      </c>
      <c r="C42" t="s">
        <v>30</v>
      </c>
      <c r="D42" s="16"/>
      <c r="E42" t="s">
        <v>35</v>
      </c>
      <c r="J42" s="7" t="str">
        <f t="shared" si="1"/>
        <v>Sun</v>
      </c>
      <c r="K42" s="13">
        <v>46194</v>
      </c>
      <c r="L42" s="11">
        <v>0.54861111111111116</v>
      </c>
      <c r="M42" t="s">
        <v>17</v>
      </c>
      <c r="N42" t="s">
        <v>72</v>
      </c>
      <c r="O42" s="17">
        <f>_xlfn.XLOOKUP(Games[[#This Row],[Type]],Types[Type],Types[Price])</f>
        <v>57</v>
      </c>
      <c r="P42" s="14"/>
      <c r="Q42" s="18"/>
      <c r="R42" cm="1">
        <f t="array" aca="1" ref="R4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3.5602450243210137E-7</v>
      </c>
      <c r="S42" cm="1">
        <f t="array" aca="1" ref="S4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3.5602450243210137E-7</v>
      </c>
      <c r="T42">
        <f ca="1">_xlfn.RANK.EQ(Games[[#This Row],[Sort]],Games[Sort],1)</f>
        <v>12</v>
      </c>
      <c r="U42" t="str">
        <f>IF(ISNUMBER(Games[[#This Row],[QuadRank]]),_xlfn.RANK.EQ(Games[[#This Row],[Quad Sort]],Games[Quad Sort],1),"")</f>
        <v/>
      </c>
      <c r="V42" s="5"/>
      <c r="W42" s="23"/>
    </row>
    <row r="43" spans="2:23" x14ac:dyDescent="0.2">
      <c r="B43" s="15" t="b">
        <v>0</v>
      </c>
      <c r="C43" t="s">
        <v>28</v>
      </c>
      <c r="D43" s="16"/>
      <c r="E43" t="s">
        <v>36</v>
      </c>
      <c r="J43" s="7" t="str">
        <f t="shared" si="1"/>
        <v>Mon</v>
      </c>
      <c r="K43" s="13">
        <v>46202</v>
      </c>
      <c r="L43" s="11">
        <v>0.77777777777777779</v>
      </c>
      <c r="M43" t="s">
        <v>18</v>
      </c>
      <c r="N43" t="s">
        <v>72</v>
      </c>
      <c r="O43" s="17">
        <f>_xlfn.XLOOKUP(Games[[#This Row],[Type]],Types[Type],Types[Price])</f>
        <v>57</v>
      </c>
      <c r="P43" s="14"/>
      <c r="Q43" s="18"/>
      <c r="R43" cm="1">
        <f t="array" aca="1" ref="R4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7.3343227451590639E-7</v>
      </c>
      <c r="S43" cm="1">
        <f t="array" aca="1" ref="S4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7.3343227451590639E-7</v>
      </c>
      <c r="T43">
        <f ca="1">_xlfn.RANK.EQ(Games[[#This Row],[Sort]],Games[Sort],1)</f>
        <v>19</v>
      </c>
      <c r="U43" t="str">
        <f>IF(ISNUMBER(Games[[#This Row],[QuadRank]]),_xlfn.RANK.EQ(Games[[#This Row],[Quad Sort]],Games[Quad Sort],1),"")</f>
        <v/>
      </c>
      <c r="V43" s="5" t="s">
        <v>56</v>
      </c>
      <c r="W43" s="23"/>
    </row>
    <row r="44" spans="2:23" x14ac:dyDescent="0.2">
      <c r="B44" s="15" t="b">
        <v>0</v>
      </c>
      <c r="C44" t="s">
        <v>30</v>
      </c>
      <c r="D44" s="16"/>
      <c r="E44" t="s">
        <v>36</v>
      </c>
      <c r="J44" s="7" t="str">
        <f t="shared" si="1"/>
        <v>Tue</v>
      </c>
      <c r="K44" s="13">
        <v>46203</v>
      </c>
      <c r="L44" s="11">
        <v>0.77777777777777779</v>
      </c>
      <c r="M44" t="s">
        <v>18</v>
      </c>
      <c r="N44" t="s">
        <v>70</v>
      </c>
      <c r="O44" s="17">
        <f>_xlfn.XLOOKUP(Games[[#This Row],[Type]],Types[Type],Types[Price])</f>
        <v>69</v>
      </c>
      <c r="P44" s="14"/>
      <c r="Q44" s="18"/>
      <c r="R44" cm="1">
        <f t="array" aca="1" ref="R4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2.6261204923822045E-6</v>
      </c>
      <c r="S44" cm="1">
        <f t="array" aca="1" ref="S4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2.6261204923822045E-6</v>
      </c>
      <c r="T44">
        <f ca="1">_xlfn.RANK.EQ(Games[[#This Row],[Sort]],Games[Sort],1)</f>
        <v>78</v>
      </c>
      <c r="U44" t="str">
        <f>IF(ISNUMBER(Games[[#This Row],[QuadRank]]),_xlfn.RANK.EQ(Games[[#This Row],[Quad Sort]],Games[Quad Sort],1),"")</f>
        <v/>
      </c>
      <c r="V44" s="5" t="s">
        <v>56</v>
      </c>
      <c r="W44" s="23"/>
    </row>
    <row r="45" spans="2:23" x14ac:dyDescent="0.2">
      <c r="B45" s="15" t="b">
        <v>0</v>
      </c>
      <c r="C45" t="s">
        <v>28</v>
      </c>
      <c r="D45" s="16"/>
      <c r="E45" t="s">
        <v>31</v>
      </c>
      <c r="J45" s="7" t="str">
        <f t="shared" si="1"/>
        <v>Thu</v>
      </c>
      <c r="K45" s="13">
        <v>46205</v>
      </c>
      <c r="L45" s="11">
        <v>0.77777777777777779</v>
      </c>
      <c r="M45" t="s">
        <v>18</v>
      </c>
      <c r="N45" t="s">
        <v>69</v>
      </c>
      <c r="O45" s="17">
        <f>_xlfn.XLOOKUP(Games[[#This Row],[Type]],Types[Type],Types[Price])</f>
        <v>90</v>
      </c>
      <c r="P45" s="14"/>
      <c r="Q45" s="18"/>
      <c r="R45" cm="1">
        <f t="array" aca="1" ref="R4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9.320448733202807E-7</v>
      </c>
      <c r="S45" cm="1">
        <f t="array" aca="1" ref="S4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9.320448733202807E-7</v>
      </c>
      <c r="T45">
        <f ca="1">_xlfn.RANK.EQ(Games[[#This Row],[Sort]],Games[Sort],1)</f>
        <v>23</v>
      </c>
      <c r="U45" t="str">
        <f>IF(ISNUMBER(Games[[#This Row],[QuadRank]]),_xlfn.RANK.EQ(Games[[#This Row],[Quad Sort]],Games[Quad Sort],1),"")</f>
        <v/>
      </c>
      <c r="V45" s="5" t="s">
        <v>56</v>
      </c>
      <c r="W45" s="23"/>
    </row>
    <row r="46" spans="2:23" x14ac:dyDescent="0.2">
      <c r="B46" s="15" t="b">
        <v>0</v>
      </c>
      <c r="C46" t="s">
        <v>30</v>
      </c>
      <c r="D46" s="16"/>
      <c r="E46" t="s">
        <v>31</v>
      </c>
      <c r="J46" s="7" t="str">
        <f t="shared" si="1"/>
        <v>Fri</v>
      </c>
      <c r="K46" s="13">
        <v>46206</v>
      </c>
      <c r="L46" s="11">
        <v>0.79861111111111116</v>
      </c>
      <c r="M46" t="s">
        <v>19</v>
      </c>
      <c r="N46" t="s">
        <v>69</v>
      </c>
      <c r="O46" s="17">
        <f>_xlfn.XLOOKUP(Games[[#This Row],[Type]],Types[Type],Types[Price])</f>
        <v>90</v>
      </c>
      <c r="P46" s="14"/>
      <c r="Q46" s="18"/>
      <c r="R46" cm="1">
        <f t="array" aca="1" ref="R4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1.6582499621818735E-6</v>
      </c>
      <c r="S46" cm="1">
        <f t="array" aca="1" ref="S4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1.6582499621818735E-6</v>
      </c>
      <c r="T46">
        <f ca="1">_xlfn.RANK.EQ(Games[[#This Row],[Sort]],Games[Sort],1)</f>
        <v>56</v>
      </c>
      <c r="U46" t="str">
        <f>IF(ISNUMBER(Games[[#This Row],[QuadRank]]),_xlfn.RANK.EQ(Games[[#This Row],[Quad Sort]],Games[Quad Sort],1),"")</f>
        <v/>
      </c>
      <c r="V46" s="5" t="s">
        <v>52</v>
      </c>
      <c r="W46" s="23"/>
    </row>
    <row r="47" spans="2:23" x14ac:dyDescent="0.2">
      <c r="B47" s="15" t="b">
        <v>0</v>
      </c>
      <c r="C47" t="s">
        <v>28</v>
      </c>
      <c r="D47" s="16"/>
      <c r="E47" t="s">
        <v>33</v>
      </c>
      <c r="J47" s="7" t="str">
        <f t="shared" si="1"/>
        <v>Sat</v>
      </c>
      <c r="K47" s="13">
        <v>46207</v>
      </c>
      <c r="L47" s="11">
        <v>0.54861111111111116</v>
      </c>
      <c r="M47" t="s">
        <v>19</v>
      </c>
      <c r="N47" t="s">
        <v>69</v>
      </c>
      <c r="O47" s="17">
        <f>_xlfn.XLOOKUP(Games[[#This Row],[Type]],Types[Type],Types[Price])</f>
        <v>90</v>
      </c>
      <c r="P47" s="14"/>
      <c r="Q47" s="18"/>
      <c r="R47" cm="1">
        <f t="array" aca="1" ref="R4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9.335686650433361E-7</v>
      </c>
      <c r="S47" cm="1">
        <f t="array" aca="1" ref="S4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9.335686650433361E-7</v>
      </c>
      <c r="T47">
        <f ca="1">_xlfn.RANK.EQ(Games[[#This Row],[Sort]],Games[Sort],1)</f>
        <v>24</v>
      </c>
      <c r="U47" t="str">
        <f>IF(ISNUMBER(Games[[#This Row],[QuadRank]]),_xlfn.RANK.EQ(Games[[#This Row],[Quad Sort]],Games[Quad Sort],1),"")</f>
        <v/>
      </c>
      <c r="V47" s="5" t="s">
        <v>57</v>
      </c>
      <c r="W47" s="23"/>
    </row>
    <row r="48" spans="2:23" x14ac:dyDescent="0.2">
      <c r="B48" s="15" t="b">
        <v>0</v>
      </c>
      <c r="C48" t="s">
        <v>30</v>
      </c>
      <c r="D48" s="16"/>
      <c r="E48" t="s">
        <v>33</v>
      </c>
      <c r="J48" s="7" t="str">
        <f t="shared" si="1"/>
        <v>Sun</v>
      </c>
      <c r="K48" s="13">
        <v>46208</v>
      </c>
      <c r="L48" s="11">
        <v>0.58333333333333337</v>
      </c>
      <c r="M48" t="s">
        <v>19</v>
      </c>
      <c r="N48" t="s">
        <v>69</v>
      </c>
      <c r="O48" s="17">
        <f>_xlfn.XLOOKUP(Games[[#This Row],[Type]],Types[Type],Types[Price])</f>
        <v>90</v>
      </c>
      <c r="P48" s="14"/>
      <c r="Q48" s="18"/>
      <c r="R48" cm="1">
        <f t="array" aca="1" ref="R4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1.7486617594242913E-6</v>
      </c>
      <c r="S48" cm="1">
        <f t="array" aca="1" ref="S4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1.7486617594242913E-6</v>
      </c>
      <c r="T48">
        <f ca="1">_xlfn.RANK.EQ(Games[[#This Row],[Sort]],Games[Sort],1)</f>
        <v>60</v>
      </c>
      <c r="U48" t="str">
        <f>IF(ISNUMBER(Games[[#This Row],[QuadRank]]),_xlfn.RANK.EQ(Games[[#This Row],[Quad Sort]],Games[Quad Sort],1),"")</f>
        <v/>
      </c>
      <c r="V48" s="5"/>
      <c r="W48" s="23"/>
    </row>
    <row r="49" spans="2:23" x14ac:dyDescent="0.2">
      <c r="B49" s="15" t="b">
        <v>0</v>
      </c>
      <c r="C49" t="s">
        <v>28</v>
      </c>
      <c r="D49" s="16"/>
      <c r="E49" t="s">
        <v>34</v>
      </c>
      <c r="J49" s="7" t="str">
        <f t="shared" si="1"/>
        <v>Fri</v>
      </c>
      <c r="K49" s="13">
        <v>46220</v>
      </c>
      <c r="L49" s="11">
        <v>0.79861111111111116</v>
      </c>
      <c r="M49" t="s">
        <v>20</v>
      </c>
      <c r="N49" t="s">
        <v>69</v>
      </c>
      <c r="O49" s="17">
        <f>_xlfn.XLOOKUP(Games[[#This Row],[Type]],Types[Type],Types[Price])</f>
        <v>90</v>
      </c>
      <c r="P49" s="14"/>
      <c r="Q49" s="18"/>
      <c r="R49" cm="1">
        <f t="array" aca="1" ref="R4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1.5104988347483824E-7</v>
      </c>
      <c r="S49" cm="1">
        <f t="array" aca="1" ref="S4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1.5104988347483824E-7</v>
      </c>
      <c r="T49">
        <f ca="1">_xlfn.RANK.EQ(Games[[#This Row],[Sort]],Games[Sort],1)</f>
        <v>5</v>
      </c>
      <c r="U49" t="str">
        <f>IF(ISNUMBER(Games[[#This Row],[QuadRank]]),_xlfn.RANK.EQ(Games[[#This Row],[Quad Sort]],Games[Quad Sort],1),"")</f>
        <v/>
      </c>
      <c r="V49" s="5" t="s">
        <v>52</v>
      </c>
      <c r="W49" s="23"/>
    </row>
    <row r="50" spans="2:23" x14ac:dyDescent="0.2">
      <c r="B50" s="15" t="b">
        <v>0</v>
      </c>
      <c r="C50" t="s">
        <v>30</v>
      </c>
      <c r="D50" s="16"/>
      <c r="E50" t="s">
        <v>34</v>
      </c>
      <c r="J50" s="7" t="str">
        <f t="shared" si="1"/>
        <v>Sat</v>
      </c>
      <c r="K50" s="13">
        <v>46221</v>
      </c>
      <c r="L50" s="11">
        <v>0.71388888888888891</v>
      </c>
      <c r="M50" t="s">
        <v>20</v>
      </c>
      <c r="N50" t="s">
        <v>69</v>
      </c>
      <c r="O50" s="17">
        <f>_xlfn.XLOOKUP(Games[[#This Row],[Type]],Types[Type],Types[Price])</f>
        <v>90</v>
      </c>
      <c r="P50" s="14"/>
      <c r="Q50" s="18"/>
      <c r="R50" cm="1">
        <f t="array" aca="1" ref="R5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9.4440936378828464E-7</v>
      </c>
      <c r="S50" cm="1">
        <f t="array" aca="1" ref="S5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9.4440936378828464E-7</v>
      </c>
      <c r="T50">
        <f ca="1">_xlfn.RANK.EQ(Games[[#This Row],[Sort]],Games[Sort],1)</f>
        <v>27</v>
      </c>
      <c r="U50" t="str">
        <f>IF(ISNUMBER(Games[[#This Row],[QuadRank]]),_xlfn.RANK.EQ(Games[[#This Row],[Quad Sort]],Games[Quad Sort],1),"")</f>
        <v/>
      </c>
      <c r="V50" s="5"/>
      <c r="W50" s="23"/>
    </row>
    <row r="51" spans="2:23" x14ac:dyDescent="0.2">
      <c r="B51" s="15" t="b">
        <v>0</v>
      </c>
      <c r="C51" t="s">
        <v>30</v>
      </c>
      <c r="D51" s="16"/>
      <c r="E51" t="s">
        <v>32</v>
      </c>
      <c r="J51" s="7" t="str">
        <f t="shared" si="1"/>
        <v>Sun</v>
      </c>
      <c r="K51" s="13">
        <v>46222</v>
      </c>
      <c r="L51" s="11">
        <v>0.54861111111111116</v>
      </c>
      <c r="M51" t="s">
        <v>20</v>
      </c>
      <c r="N51" t="s">
        <v>72</v>
      </c>
      <c r="O51" s="17">
        <f>_xlfn.XLOOKUP(Games[[#This Row],[Type]],Types[Type],Types[Price])</f>
        <v>57</v>
      </c>
      <c r="P51" s="14"/>
      <c r="Q51" s="18"/>
      <c r="R51" cm="1">
        <f t="array" aca="1" ref="R5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1.3190568042025991E-6</v>
      </c>
      <c r="S51" cm="1">
        <f t="array" aca="1" ref="S5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1.3190568042025991E-6</v>
      </c>
      <c r="T51">
        <f ca="1">_xlfn.RANK.EQ(Games[[#This Row],[Sort]],Games[Sort],1)</f>
        <v>43</v>
      </c>
      <c r="U51" t="str">
        <f>IF(ISNUMBER(Games[[#This Row],[QuadRank]]),_xlfn.RANK.EQ(Games[[#This Row],[Quad Sort]],Games[Quad Sort],1),"")</f>
        <v/>
      </c>
      <c r="V51" s="5" t="s">
        <v>58</v>
      </c>
      <c r="W51" s="23"/>
    </row>
    <row r="52" spans="2:23" x14ac:dyDescent="0.2">
      <c r="B52" s="15" t="b">
        <v>0</v>
      </c>
      <c r="C52" t="s">
        <v>30</v>
      </c>
      <c r="D52" s="16"/>
      <c r="E52" t="s">
        <v>37</v>
      </c>
      <c r="J52" s="7" t="str">
        <f t="shared" si="1"/>
        <v>Mon</v>
      </c>
      <c r="K52" s="13">
        <v>46223</v>
      </c>
      <c r="L52" s="11">
        <v>0.77777777777777779</v>
      </c>
      <c r="M52" t="s">
        <v>21</v>
      </c>
      <c r="N52" t="s">
        <v>72</v>
      </c>
      <c r="O52" s="17">
        <f>_xlfn.XLOOKUP(Games[[#This Row],[Type]],Types[Type],Types[Price])</f>
        <v>57</v>
      </c>
      <c r="P52" s="14"/>
      <c r="Q52" s="18"/>
      <c r="R52" cm="1">
        <f t="array" aca="1" ref="R5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1.516145611283918E-6</v>
      </c>
      <c r="S52" cm="1">
        <f t="array" aca="1" ref="S5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1.516145611283918E-6</v>
      </c>
      <c r="T52">
        <f ca="1">_xlfn.RANK.EQ(Games[[#This Row],[Sort]],Games[Sort],1)</f>
        <v>53</v>
      </c>
      <c r="U52" t="str">
        <f>IF(ISNUMBER(Games[[#This Row],[QuadRank]]),_xlfn.RANK.EQ(Games[[#This Row],[Quad Sort]],Games[Quad Sort],1),"")</f>
        <v/>
      </c>
      <c r="V52" s="5"/>
      <c r="W52" s="23"/>
    </row>
    <row r="53" spans="2:23" x14ac:dyDescent="0.2">
      <c r="J53" s="7" t="str">
        <f t="shared" si="1"/>
        <v>Tue</v>
      </c>
      <c r="K53" s="13">
        <v>46224</v>
      </c>
      <c r="L53" s="11">
        <v>0.77777777777777779</v>
      </c>
      <c r="M53" t="s">
        <v>21</v>
      </c>
      <c r="N53" t="s">
        <v>72</v>
      </c>
      <c r="O53" s="17">
        <f>_xlfn.XLOOKUP(Games[[#This Row],[Type]],Types[Type],Types[Price])</f>
        <v>57</v>
      </c>
      <c r="P53" s="14"/>
      <c r="Q53" s="18"/>
      <c r="R53" cm="1">
        <f t="array" aca="1" ref="R5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6.6910780175295597E-7</v>
      </c>
      <c r="S53" cm="1">
        <f t="array" aca="1" ref="S5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6.6910780175295597E-7</v>
      </c>
      <c r="T53">
        <f ca="1">_xlfn.RANK.EQ(Games[[#This Row],[Sort]],Games[Sort],1)</f>
        <v>18</v>
      </c>
      <c r="U53" t="str">
        <f>IF(ISNUMBER(Games[[#This Row],[QuadRank]]),_xlfn.RANK.EQ(Games[[#This Row],[Quad Sort]],Games[Quad Sort],1),"")</f>
        <v/>
      </c>
      <c r="V53" s="5"/>
      <c r="W53" s="23"/>
    </row>
    <row r="54" spans="2:23" x14ac:dyDescent="0.2">
      <c r="J54" s="7" t="str">
        <f t="shared" si="1"/>
        <v>Wed</v>
      </c>
      <c r="K54" s="13">
        <v>46225</v>
      </c>
      <c r="L54" s="11">
        <v>0.52777777777777779</v>
      </c>
      <c r="M54" t="s">
        <v>21</v>
      </c>
      <c r="N54" t="s">
        <v>70</v>
      </c>
      <c r="O54" s="17">
        <f>_xlfn.XLOOKUP(Games[[#This Row],[Type]],Types[Type],Types[Price])</f>
        <v>69</v>
      </c>
      <c r="P54" s="14"/>
      <c r="Q54" s="18"/>
      <c r="R54" cm="1">
        <f t="array" aca="1" ref="R5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2.6841525320116787E-6</v>
      </c>
      <c r="S54" cm="1">
        <f t="array" aca="1" ref="S5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2.6841525320116787E-6</v>
      </c>
      <c r="T54">
        <f ca="1">_xlfn.RANK.EQ(Games[[#This Row],[Sort]],Games[Sort],1)</f>
        <v>79</v>
      </c>
      <c r="U54" t="str">
        <f>IF(ISNUMBER(Games[[#This Row],[QuadRank]]),_xlfn.RANK.EQ(Games[[#This Row],[Quad Sort]],Games[Quad Sort],1),"")</f>
        <v/>
      </c>
      <c r="V54" s="5"/>
      <c r="W54" s="23"/>
    </row>
    <row r="55" spans="2:23" x14ac:dyDescent="0.2">
      <c r="J55" s="7" t="str">
        <f t="shared" si="1"/>
        <v>Fri</v>
      </c>
      <c r="K55" s="13">
        <v>46234</v>
      </c>
      <c r="L55" s="11">
        <v>0.79861111111111116</v>
      </c>
      <c r="M55" t="s">
        <v>22</v>
      </c>
      <c r="N55" t="s">
        <v>69</v>
      </c>
      <c r="O55" s="17">
        <f>_xlfn.XLOOKUP(Games[[#This Row],[Type]],Types[Type],Types[Price])</f>
        <v>90</v>
      </c>
      <c r="P55" s="14"/>
      <c r="Q55" s="18"/>
      <c r="R55" cm="1">
        <f t="array" aca="1" ref="R5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1.6873632595963675E-6</v>
      </c>
      <c r="S55" cm="1">
        <f t="array" aca="1" ref="S5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1.6873632595963675E-6</v>
      </c>
      <c r="T55">
        <f ca="1">_xlfn.RANK.EQ(Games[[#This Row],[Sort]],Games[Sort],1)</f>
        <v>58</v>
      </c>
      <c r="U55" t="str">
        <f>IF(ISNUMBER(Games[[#This Row],[QuadRank]]),_xlfn.RANK.EQ(Games[[#This Row],[Quad Sort]],Games[Quad Sort],1),"")</f>
        <v/>
      </c>
      <c r="V55" s="5" t="s">
        <v>59</v>
      </c>
      <c r="W55" s="23"/>
    </row>
    <row r="56" spans="2:23" x14ac:dyDescent="0.2">
      <c r="J56" s="7" t="str">
        <f t="shared" si="1"/>
        <v>Sat</v>
      </c>
      <c r="K56" s="13">
        <v>46235</v>
      </c>
      <c r="L56" s="11">
        <v>0.54861111111111116</v>
      </c>
      <c r="M56" t="s">
        <v>22</v>
      </c>
      <c r="N56" t="s">
        <v>69</v>
      </c>
      <c r="O56" s="17">
        <f>_xlfn.XLOOKUP(Games[[#This Row],[Type]],Types[Type],Types[Price])</f>
        <v>90</v>
      </c>
      <c r="P56" s="14"/>
      <c r="Q56" s="18"/>
      <c r="R56" cm="1">
        <f t="array" aca="1" ref="R5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9.626819624578299E-7</v>
      </c>
      <c r="S56" cm="1">
        <f t="array" aca="1" ref="S5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9.626819624578299E-7</v>
      </c>
      <c r="T56">
        <f ca="1">_xlfn.RANK.EQ(Games[[#This Row],[Sort]],Games[Sort],1)</f>
        <v>30</v>
      </c>
      <c r="U56" t="str">
        <f>IF(ISNUMBER(Games[[#This Row],[QuadRank]]),_xlfn.RANK.EQ(Games[[#This Row],[Quad Sort]],Games[Quad Sort],1),"")</f>
        <v/>
      </c>
      <c r="V56" s="5" t="s">
        <v>60</v>
      </c>
      <c r="W56" s="23"/>
    </row>
    <row r="57" spans="2:23" x14ac:dyDescent="0.2">
      <c r="J57" s="7" t="str">
        <f t="shared" si="1"/>
        <v>Sun</v>
      </c>
      <c r="K57" s="13">
        <v>46236</v>
      </c>
      <c r="L57" s="11">
        <v>0.54861111111111116</v>
      </c>
      <c r="M57" t="s">
        <v>22</v>
      </c>
      <c r="N57" t="s">
        <v>69</v>
      </c>
      <c r="O57" s="17">
        <f>_xlfn.XLOOKUP(Games[[#This Row],[Type]],Types[Type],Types[Price])</f>
        <v>90</v>
      </c>
      <c r="P57" s="14"/>
      <c r="Q57" s="18"/>
      <c r="R57" cm="1">
        <f t="array" aca="1" ref="R5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1.1564415292686796E-7</v>
      </c>
      <c r="S57" cm="1">
        <f t="array" aca="1" ref="S5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1.1564415292686796E-7</v>
      </c>
      <c r="T57">
        <f ca="1">_xlfn.RANK.EQ(Games[[#This Row],[Sort]],Games[Sort],1)</f>
        <v>3</v>
      </c>
      <c r="U57" t="str">
        <f>IF(ISNUMBER(Games[[#This Row],[QuadRank]]),_xlfn.RANK.EQ(Games[[#This Row],[Quad Sort]],Games[Quad Sort],1),"")</f>
        <v/>
      </c>
      <c r="V57" s="5"/>
      <c r="W57" s="23"/>
    </row>
    <row r="58" spans="2:23" x14ac:dyDescent="0.2">
      <c r="J58" s="7" t="str">
        <f t="shared" si="1"/>
        <v>Tue</v>
      </c>
      <c r="K58" s="13">
        <v>46238</v>
      </c>
      <c r="L58" s="11">
        <v>0.77777777777777779</v>
      </c>
      <c r="M58" t="s">
        <v>23</v>
      </c>
      <c r="N58" t="s">
        <v>72</v>
      </c>
      <c r="O58" s="17">
        <f>_xlfn.XLOOKUP(Games[[#This Row],[Type]],Types[Type],Types[Price])</f>
        <v>57</v>
      </c>
      <c r="P58" s="14"/>
      <c r="Q58" s="18"/>
      <c r="R58" cm="1">
        <f t="array" aca="1" ref="R5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2.205421177874485E-6</v>
      </c>
      <c r="S58" cm="1">
        <f t="array" aca="1" ref="S5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2.205421177874485E-6</v>
      </c>
      <c r="T58">
        <f ca="1">_xlfn.RANK.EQ(Games[[#This Row],[Sort]],Games[Sort],1)</f>
        <v>70</v>
      </c>
      <c r="U58" t="str">
        <f>IF(ISNUMBER(Games[[#This Row],[QuadRank]]),_xlfn.RANK.EQ(Games[[#This Row],[Quad Sort]],Games[Quad Sort],1),"")</f>
        <v/>
      </c>
      <c r="V58" s="5"/>
      <c r="W58" s="23"/>
    </row>
    <row r="59" spans="2:23" x14ac:dyDescent="0.2">
      <c r="J59" s="7" t="str">
        <f t="shared" si="1"/>
        <v>Wed</v>
      </c>
      <c r="K59" s="13">
        <v>46239</v>
      </c>
      <c r="L59" s="11">
        <v>0.77777777777777779</v>
      </c>
      <c r="M59" t="s">
        <v>23</v>
      </c>
      <c r="N59" t="s">
        <v>72</v>
      </c>
      <c r="O59" s="17">
        <f>_xlfn.XLOOKUP(Games[[#This Row],[Type]],Types[Type],Types[Price])</f>
        <v>57</v>
      </c>
      <c r="P59" s="14"/>
      <c r="Q59" s="18"/>
      <c r="R59" cm="1">
        <f t="array" aca="1" ref="R5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1.3583833683435231E-6</v>
      </c>
      <c r="S59" cm="1">
        <f t="array" aca="1" ref="S5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1.3583833683435231E-6</v>
      </c>
      <c r="T59">
        <f ca="1">_xlfn.RANK.EQ(Games[[#This Row],[Sort]],Games[Sort],1)</f>
        <v>46</v>
      </c>
      <c r="U59" t="str">
        <f>IF(ISNUMBER(Games[[#This Row],[QuadRank]]),_xlfn.RANK.EQ(Games[[#This Row],[Quad Sort]],Games[Quad Sort],1),"")</f>
        <v/>
      </c>
      <c r="V59" s="5"/>
      <c r="W59" s="23"/>
    </row>
    <row r="60" spans="2:23" x14ac:dyDescent="0.2">
      <c r="J60" s="7" t="str">
        <f t="shared" si="1"/>
        <v>Thu</v>
      </c>
      <c r="K60" s="13">
        <v>46240</v>
      </c>
      <c r="L60" s="11">
        <v>0.54861111111111116</v>
      </c>
      <c r="M60" t="s">
        <v>23</v>
      </c>
      <c r="N60" t="s">
        <v>72</v>
      </c>
      <c r="O60" s="17">
        <f>_xlfn.XLOOKUP(Games[[#This Row],[Type]],Types[Type],Types[Price])</f>
        <v>57</v>
      </c>
      <c r="P60" s="14"/>
      <c r="Q60" s="18"/>
      <c r="R60" cm="1">
        <f t="array" aca="1" ref="R6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1.9031575421662363E-6</v>
      </c>
      <c r="S60" cm="1">
        <f t="array" aca="1" ref="S6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1.9031575421662363E-6</v>
      </c>
      <c r="T60">
        <f ca="1">_xlfn.RANK.EQ(Games[[#This Row],[Sort]],Games[Sort],1)</f>
        <v>62</v>
      </c>
      <c r="U60" t="str">
        <f>IF(ISNUMBER(Games[[#This Row],[QuadRank]]),_xlfn.RANK.EQ(Games[[#This Row],[Quad Sort]],Games[Quad Sort],1),"")</f>
        <v/>
      </c>
      <c r="V60" s="5"/>
      <c r="W60" s="23"/>
    </row>
    <row r="61" spans="2:23" x14ac:dyDescent="0.2">
      <c r="J61" s="7" t="str">
        <f t="shared" si="1"/>
        <v>Fri</v>
      </c>
      <c r="K61" s="13">
        <v>46241</v>
      </c>
      <c r="L61" s="11">
        <v>0.79861111111111116</v>
      </c>
      <c r="M61" t="s">
        <v>24</v>
      </c>
      <c r="N61" t="s">
        <v>69</v>
      </c>
      <c r="O61" s="17">
        <f>_xlfn.XLOOKUP(Games[[#This Row],[Type]],Types[Type],Types[Price])</f>
        <v>90</v>
      </c>
      <c r="P61" s="14"/>
      <c r="Q61" s="18"/>
      <c r="R61" cm="1">
        <f t="array" aca="1" ref="R6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9.337632202428498E-7</v>
      </c>
      <c r="S61" cm="1">
        <f t="array" aca="1" ref="S6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9.337632202428498E-7</v>
      </c>
      <c r="T61">
        <f ca="1">_xlfn.RANK.EQ(Games[[#This Row],[Sort]],Games[Sort],1)</f>
        <v>25</v>
      </c>
      <c r="U61" t="str">
        <f>IF(ISNUMBER(Games[[#This Row],[QuadRank]]),_xlfn.RANK.EQ(Games[[#This Row],[Quad Sort]],Games[Quad Sort],1),"")</f>
        <v/>
      </c>
      <c r="V61" s="5"/>
      <c r="W61" s="23"/>
    </row>
    <row r="62" spans="2:23" x14ac:dyDescent="0.2">
      <c r="J62" s="7" t="str">
        <f t="shared" si="1"/>
        <v>Sat</v>
      </c>
      <c r="K62" s="13">
        <v>46242</v>
      </c>
      <c r="L62" s="11">
        <v>0.78472222222222221</v>
      </c>
      <c r="M62" t="s">
        <v>24</v>
      </c>
      <c r="N62" t="s">
        <v>69</v>
      </c>
      <c r="O62" s="17">
        <f>_xlfn.XLOOKUP(Games[[#This Row],[Type]],Types[Type],Types[Price])</f>
        <v>90</v>
      </c>
      <c r="P62" s="14"/>
      <c r="Q62" s="18"/>
      <c r="R62" cm="1">
        <f t="array" aca="1" ref="R6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1.1694259641768589E-6</v>
      </c>
      <c r="S62" cm="1">
        <f t="array" aca="1" ref="S6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1.1694259641768589E-6</v>
      </c>
      <c r="T62">
        <f ca="1">_xlfn.RANK.EQ(Games[[#This Row],[Sort]],Games[Sort],1)</f>
        <v>39</v>
      </c>
      <c r="U62" t="str">
        <f>IF(ISNUMBER(Games[[#This Row],[QuadRank]]),_xlfn.RANK.EQ(Games[[#This Row],[Quad Sort]],Games[Quad Sort],1),"")</f>
        <v/>
      </c>
      <c r="V62" s="5" t="s">
        <v>27</v>
      </c>
      <c r="W62" s="23"/>
    </row>
    <row r="63" spans="2:23" x14ac:dyDescent="0.2">
      <c r="J63" s="7" t="str">
        <f t="shared" si="1"/>
        <v>Sun</v>
      </c>
      <c r="K63" s="13">
        <v>46243</v>
      </c>
      <c r="L63" s="11">
        <v>0.54861111111111116</v>
      </c>
      <c r="M63" t="s">
        <v>24</v>
      </c>
      <c r="N63" t="s">
        <v>69</v>
      </c>
      <c r="O63" s="17">
        <f>_xlfn.XLOOKUP(Games[[#This Row],[Type]],Types[Type],Types[Price])</f>
        <v>90</v>
      </c>
      <c r="P63" s="14"/>
      <c r="Q63" s="18"/>
      <c r="R63" cm="1">
        <f t="array" aca="1" ref="R6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2.1017701409706104E-6</v>
      </c>
      <c r="S63" cm="1">
        <f t="array" aca="1" ref="S6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2.1017701409706104E-6</v>
      </c>
      <c r="T63">
        <f ca="1">_xlfn.RANK.EQ(Games[[#This Row],[Sort]],Games[Sort],1)</f>
        <v>67</v>
      </c>
      <c r="U63" t="str">
        <f>IF(ISNUMBER(Games[[#This Row],[QuadRank]]),_xlfn.RANK.EQ(Games[[#This Row],[Quad Sort]],Games[Quad Sort],1),"")</f>
        <v/>
      </c>
      <c r="V63" s="5" t="s">
        <v>61</v>
      </c>
      <c r="W63" s="23"/>
    </row>
    <row r="64" spans="2:23" x14ac:dyDescent="0.2">
      <c r="J64" s="7" t="str">
        <f t="shared" si="1"/>
        <v>Fri</v>
      </c>
      <c r="K64" s="13">
        <v>46255</v>
      </c>
      <c r="L64" s="11">
        <v>0.79861111111111116</v>
      </c>
      <c r="M64" t="s">
        <v>25</v>
      </c>
      <c r="N64" t="s">
        <v>70</v>
      </c>
      <c r="O64" s="17">
        <f>_xlfn.XLOOKUP(Games[[#This Row],[Type]],Types[Type],Types[Price])</f>
        <v>69</v>
      </c>
      <c r="P64" s="14"/>
      <c r="Q64" s="18"/>
      <c r="R64" cm="1">
        <f t="array" aca="1" ref="R6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2.4700765963643788E-6</v>
      </c>
      <c r="S64" cm="1">
        <f t="array" aca="1" ref="S6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2.4700765963643788E-6</v>
      </c>
      <c r="T64">
        <f ca="1">_xlfn.RANK.EQ(Games[[#This Row],[Sort]],Games[Sort],1)</f>
        <v>74</v>
      </c>
      <c r="U64" t="str">
        <f>IF(ISNUMBER(Games[[#This Row],[QuadRank]]),_xlfn.RANK.EQ(Games[[#This Row],[Quad Sort]],Games[Quad Sort],1),"")</f>
        <v/>
      </c>
      <c r="V64" s="5" t="s">
        <v>52</v>
      </c>
      <c r="W64" s="23"/>
    </row>
    <row r="65" spans="10:23" x14ac:dyDescent="0.2">
      <c r="J65" s="7" t="str">
        <f t="shared" si="1"/>
        <v>Sat</v>
      </c>
      <c r="K65" s="13">
        <v>46256</v>
      </c>
      <c r="L65" s="11">
        <v>0.77777777777777779</v>
      </c>
      <c r="M65" t="s">
        <v>25</v>
      </c>
      <c r="N65" t="s">
        <v>70</v>
      </c>
      <c r="O65" s="17">
        <f>_xlfn.XLOOKUP(Games[[#This Row],[Type]],Types[Type],Types[Price])</f>
        <v>69</v>
      </c>
      <c r="P65" s="14"/>
      <c r="Q65" s="18"/>
      <c r="R65" cm="1">
        <f t="array" aca="1" ref="R6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4.9795888440862096E-8</v>
      </c>
      <c r="S65" cm="1">
        <f t="array" aca="1" ref="S6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4.9795888440862096E-8</v>
      </c>
      <c r="T65">
        <f ca="1">_xlfn.RANK.EQ(Games[[#This Row],[Sort]],Games[Sort],1)</f>
        <v>1</v>
      </c>
      <c r="U65" t="str">
        <f>IF(ISNUMBER(Games[[#This Row],[QuadRank]]),_xlfn.RANK.EQ(Games[[#This Row],[Quad Sort]],Games[Quad Sort],1),"")</f>
        <v/>
      </c>
      <c r="V65" s="5"/>
      <c r="W65" s="23"/>
    </row>
    <row r="66" spans="10:23" x14ac:dyDescent="0.2">
      <c r="J66" s="7" t="str">
        <f t="shared" ref="J66:J82" si="2">TEXT(K66, "ddd")</f>
        <v>Sun</v>
      </c>
      <c r="K66" s="13">
        <v>46257</v>
      </c>
      <c r="L66" s="11">
        <v>0.54861111111111116</v>
      </c>
      <c r="M66" t="s">
        <v>25</v>
      </c>
      <c r="N66" t="s">
        <v>70</v>
      </c>
      <c r="O66" s="17">
        <f>_xlfn.XLOOKUP(Games[[#This Row],[Type]],Types[Type],Types[Price])</f>
        <v>69</v>
      </c>
      <c r="P66" s="14"/>
      <c r="Q66" s="18"/>
      <c r="R66" cm="1">
        <f t="array" aca="1" ref="R6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8.9835748969487947E-7</v>
      </c>
      <c r="S66" cm="1">
        <f t="array" aca="1" ref="S6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8.9835748969487947E-7</v>
      </c>
      <c r="T66">
        <f ca="1">_xlfn.RANK.EQ(Games[[#This Row],[Sort]],Games[Sort],1)</f>
        <v>22</v>
      </c>
      <c r="U66" t="str">
        <f>IF(ISNUMBER(Games[[#This Row],[QuadRank]]),_xlfn.RANK.EQ(Games[[#This Row],[Quad Sort]],Games[Quad Sort],1),"")</f>
        <v/>
      </c>
      <c r="V66" s="5" t="s">
        <v>62</v>
      </c>
      <c r="W66" s="23"/>
    </row>
    <row r="67" spans="10:23" x14ac:dyDescent="0.2">
      <c r="J67" s="7" t="str">
        <f t="shared" si="2"/>
        <v>Mon</v>
      </c>
      <c r="K67" s="13">
        <v>46258</v>
      </c>
      <c r="L67" s="11">
        <v>0.77777777777777779</v>
      </c>
      <c r="M67" t="s">
        <v>26</v>
      </c>
      <c r="N67" t="s">
        <v>70</v>
      </c>
      <c r="O67" s="17">
        <f>_xlfn.XLOOKUP(Games[[#This Row],[Type]],Types[Type],Types[Price])</f>
        <v>69</v>
      </c>
      <c r="P67" s="14"/>
      <c r="Q67" s="18"/>
      <c r="R67" cm="1">
        <f t="array" aca="1" ref="R6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1.0954462967761983E-6</v>
      </c>
      <c r="S67" cm="1">
        <f t="array" aca="1" ref="S6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1.0954462967761983E-6</v>
      </c>
      <c r="T67">
        <f ca="1">_xlfn.RANK.EQ(Games[[#This Row],[Sort]],Games[Sort],1)</f>
        <v>37</v>
      </c>
      <c r="U67" t="str">
        <f>IF(ISNUMBER(Games[[#This Row],[QuadRank]]),_xlfn.RANK.EQ(Games[[#This Row],[Quad Sort]],Games[Quad Sort],1),"")</f>
        <v/>
      </c>
      <c r="V67" s="5" t="s">
        <v>63</v>
      </c>
      <c r="W67" s="23"/>
    </row>
    <row r="68" spans="10:23" x14ac:dyDescent="0.2">
      <c r="J68" s="7" t="str">
        <f t="shared" si="2"/>
        <v>Tue</v>
      </c>
      <c r="K68" s="13">
        <v>46259</v>
      </c>
      <c r="L68" s="11">
        <v>0.77777777777777779</v>
      </c>
      <c r="M68" t="s">
        <v>26</v>
      </c>
      <c r="N68" t="s">
        <v>70</v>
      </c>
      <c r="O68" s="17">
        <f>_xlfn.XLOOKUP(Games[[#This Row],[Type]],Types[Type],Types[Price])</f>
        <v>69</v>
      </c>
      <c r="P68" s="14"/>
      <c r="Q68" s="18"/>
      <c r="R68" cm="1">
        <f t="array" aca="1" ref="R6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2.4840848724523637E-7</v>
      </c>
      <c r="S68" cm="1">
        <f t="array" aca="1" ref="S6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2.4840848724523637E-7</v>
      </c>
      <c r="T68">
        <f ca="1">_xlfn.RANK.EQ(Games[[#This Row],[Sort]],Games[Sort],1)</f>
        <v>9</v>
      </c>
      <c r="U68" t="str">
        <f>IF(ISNUMBER(Games[[#This Row],[QuadRank]]),_xlfn.RANK.EQ(Games[[#This Row],[Quad Sort]],Games[Quad Sort],1),"")</f>
        <v/>
      </c>
      <c r="V68" s="5"/>
      <c r="W68" s="23"/>
    </row>
    <row r="69" spans="10:23" x14ac:dyDescent="0.2">
      <c r="J69" s="7" t="str">
        <f t="shared" si="2"/>
        <v>Wed</v>
      </c>
      <c r="K69" s="13">
        <v>46260</v>
      </c>
      <c r="L69" s="11">
        <v>0.54861111111111116</v>
      </c>
      <c r="M69" t="s">
        <v>26</v>
      </c>
      <c r="N69" t="s">
        <v>70</v>
      </c>
      <c r="O69" s="17">
        <f>_xlfn.XLOOKUP(Games[[#This Row],[Type]],Types[Type],Types[Price])</f>
        <v>69</v>
      </c>
      <c r="P69" s="14"/>
      <c r="Q69" s="18"/>
      <c r="R69" cm="1">
        <f t="array" aca="1" ref="R6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7.931826610679496E-7</v>
      </c>
      <c r="S69" cm="1">
        <f t="array" aca="1" ref="S6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7.931826610679496E-7</v>
      </c>
      <c r="T69">
        <f ca="1">_xlfn.RANK.EQ(Games[[#This Row],[Sort]],Games[Sort],1)</f>
        <v>21</v>
      </c>
      <c r="U69" t="str">
        <f>IF(ISNUMBER(Games[[#This Row],[QuadRank]]),_xlfn.RANK.EQ(Games[[#This Row],[Quad Sort]],Games[Quad Sort],1),"")</f>
        <v/>
      </c>
      <c r="V69" s="5"/>
      <c r="W69" s="23"/>
    </row>
    <row r="70" spans="10:23" x14ac:dyDescent="0.2">
      <c r="J70" s="7" t="str">
        <f t="shared" si="2"/>
        <v>Thu</v>
      </c>
      <c r="K70" s="13">
        <v>46268</v>
      </c>
      <c r="L70" s="11">
        <v>0.77777777777777779</v>
      </c>
      <c r="M70" t="s">
        <v>9</v>
      </c>
      <c r="N70" t="s">
        <v>72</v>
      </c>
      <c r="O70" s="17">
        <f>_xlfn.XLOOKUP(Games[[#This Row],[Type]],Types[Type],Types[Price])</f>
        <v>57</v>
      </c>
      <c r="P70" s="14"/>
      <c r="Q70" s="18"/>
      <c r="R70" cm="1">
        <f t="array" aca="1" ref="R7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5.4045885622705501E-7</v>
      </c>
      <c r="S70" cm="1">
        <f t="array" aca="1" ref="S7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5.4045885622705501E-7</v>
      </c>
      <c r="T70">
        <f ca="1">_xlfn.RANK.EQ(Games[[#This Row],[Sort]],Games[Sort],1)</f>
        <v>14</v>
      </c>
      <c r="U70" t="str">
        <f>IF(ISNUMBER(Games[[#This Row],[QuadRank]]),_xlfn.RANK.EQ(Games[[#This Row],[Quad Sort]],Games[Quad Sort],1),"")</f>
        <v/>
      </c>
      <c r="V70" s="5"/>
      <c r="W70" s="23"/>
    </row>
    <row r="71" spans="10:23" x14ac:dyDescent="0.2">
      <c r="J71" s="7" t="str">
        <f t="shared" si="2"/>
        <v>Fri</v>
      </c>
      <c r="K71" s="13">
        <v>46269</v>
      </c>
      <c r="L71" s="11">
        <v>0.79861111111111116</v>
      </c>
      <c r="M71" t="s">
        <v>9</v>
      </c>
      <c r="N71" t="s">
        <v>72</v>
      </c>
      <c r="O71" s="17">
        <f>_xlfn.XLOOKUP(Games[[#This Row],[Type]],Types[Type],Types[Price])</f>
        <v>57</v>
      </c>
      <c r="P71" s="14"/>
      <c r="Q71" s="18"/>
      <c r="R71" cm="1">
        <f t="array" aca="1" ref="R7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1.2666639450886478E-6</v>
      </c>
      <c r="S71" cm="1">
        <f t="array" aca="1" ref="S7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1.2666639450886478E-6</v>
      </c>
      <c r="T71">
        <f ca="1">_xlfn.RANK.EQ(Games[[#This Row],[Sort]],Games[Sort],1)</f>
        <v>41</v>
      </c>
      <c r="U71" t="str">
        <f>IF(ISNUMBER(Games[[#This Row],[QuadRank]]),_xlfn.RANK.EQ(Games[[#This Row],[Quad Sort]],Games[Quad Sort],1),"")</f>
        <v/>
      </c>
      <c r="V71" s="5" t="s">
        <v>64</v>
      </c>
      <c r="W71" s="23"/>
    </row>
    <row r="72" spans="10:23" x14ac:dyDescent="0.2">
      <c r="J72" s="7" t="str">
        <f t="shared" si="2"/>
        <v>Sat</v>
      </c>
      <c r="K72" s="13">
        <v>46270</v>
      </c>
      <c r="L72" s="11">
        <v>0.77777777777777779</v>
      </c>
      <c r="M72" t="s">
        <v>9</v>
      </c>
      <c r="N72" t="s">
        <v>72</v>
      </c>
      <c r="O72" s="17">
        <f>_xlfn.XLOOKUP(Games[[#This Row],[Type]],Types[Type],Types[Price])</f>
        <v>57</v>
      </c>
      <c r="P72" s="14"/>
      <c r="Q72" s="18"/>
      <c r="R72" cm="1">
        <f t="array" aca="1" ref="R7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1.2823218371310871E-6</v>
      </c>
      <c r="S72" cm="1">
        <f t="array" aca="1" ref="S7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1.2823218371310871E-6</v>
      </c>
      <c r="T72">
        <f ca="1">_xlfn.RANK.EQ(Games[[#This Row],[Sort]],Games[Sort],1)</f>
        <v>42</v>
      </c>
      <c r="U72" t="str">
        <f>IF(ISNUMBER(Games[[#This Row],[QuadRank]]),_xlfn.RANK.EQ(Games[[#This Row],[Quad Sort]],Games[Quad Sort],1),"")</f>
        <v/>
      </c>
      <c r="V72" s="5" t="s">
        <v>65</v>
      </c>
      <c r="W72" s="23"/>
    </row>
    <row r="73" spans="10:23" x14ac:dyDescent="0.2">
      <c r="J73" s="7" t="str">
        <f t="shared" si="2"/>
        <v>Sun</v>
      </c>
      <c r="K73" s="13">
        <v>46271</v>
      </c>
      <c r="L73" s="11">
        <v>0.54861111111111116</v>
      </c>
      <c r="M73" t="s">
        <v>9</v>
      </c>
      <c r="N73" t="s">
        <v>72</v>
      </c>
      <c r="O73" s="17">
        <f>_xlfn.XLOOKUP(Games[[#This Row],[Type]],Types[Type],Types[Price])</f>
        <v>57</v>
      </c>
      <c r="P73" s="14"/>
      <c r="Q73" s="18"/>
      <c r="R73" cm="1">
        <f t="array" aca="1" ref="R7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2.1308834383851044E-6</v>
      </c>
      <c r="S73" cm="1">
        <f t="array" aca="1" ref="S7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2.1308834383851044E-6</v>
      </c>
      <c r="T73">
        <f ca="1">_xlfn.RANK.EQ(Games[[#This Row],[Sort]],Games[Sort],1)</f>
        <v>68</v>
      </c>
      <c r="U73" t="str">
        <f>IF(ISNUMBER(Games[[#This Row],[QuadRank]]),_xlfn.RANK.EQ(Games[[#This Row],[Quad Sort]],Games[Quad Sort],1),"")</f>
        <v/>
      </c>
      <c r="V73" s="5" t="s">
        <v>66</v>
      </c>
      <c r="W73" s="23"/>
    </row>
    <row r="74" spans="10:23" x14ac:dyDescent="0.2">
      <c r="J74" s="7" t="str">
        <f t="shared" si="2"/>
        <v>Tue</v>
      </c>
      <c r="K74" s="13">
        <v>46273</v>
      </c>
      <c r="L74" s="11">
        <v>0.77777777777777779</v>
      </c>
      <c r="M74" t="s">
        <v>8</v>
      </c>
      <c r="N74" t="s">
        <v>70</v>
      </c>
      <c r="O74" s="17">
        <f>_xlfn.XLOOKUP(Games[[#This Row],[Type]],Types[Type],Types[Price])</f>
        <v>69</v>
      </c>
      <c r="P74" s="14"/>
      <c r="Q74" s="18"/>
      <c r="R74" cm="1">
        <f t="array" aca="1" ref="R7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1.4809344359354614E-6</v>
      </c>
      <c r="S74" cm="1">
        <f t="array" aca="1" ref="S7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1.4809344359354614E-6</v>
      </c>
      <c r="T74">
        <f ca="1">_xlfn.RANK.EQ(Games[[#This Row],[Sort]],Games[Sort],1)</f>
        <v>48</v>
      </c>
      <c r="U74" t="str">
        <f>IF(ISNUMBER(Games[[#This Row],[QuadRank]]),_xlfn.RANK.EQ(Games[[#This Row],[Quad Sort]],Games[Quad Sort],1),"")</f>
        <v/>
      </c>
      <c r="V74" s="5" t="s">
        <v>67</v>
      </c>
      <c r="W74" s="23"/>
    </row>
    <row r="75" spans="10:23" x14ac:dyDescent="0.2">
      <c r="J75" s="7" t="str">
        <f t="shared" si="2"/>
        <v>Wed</v>
      </c>
      <c r="K75" s="13">
        <v>46274</v>
      </c>
      <c r="L75" s="11">
        <v>0.77777777777777779</v>
      </c>
      <c r="M75" t="s">
        <v>8</v>
      </c>
      <c r="N75" t="s">
        <v>70</v>
      </c>
      <c r="O75" s="17">
        <f>_xlfn.XLOOKUP(Games[[#This Row],[Type]],Types[Type],Types[Price])</f>
        <v>69</v>
      </c>
      <c r="P75" s="14"/>
      <c r="Q75" s="18"/>
      <c r="R75" cm="1">
        <f t="array" aca="1" ref="R7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6.3389662640449933E-7</v>
      </c>
      <c r="S75" cm="1">
        <f t="array" aca="1" ref="S7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6.3389662640449933E-7</v>
      </c>
      <c r="T75">
        <f ca="1">_xlfn.RANK.EQ(Games[[#This Row],[Sort]],Games[Sort],1)</f>
        <v>15</v>
      </c>
      <c r="U75" t="str">
        <f>IF(ISNUMBER(Games[[#This Row],[QuadRank]]),_xlfn.RANK.EQ(Games[[#This Row],[Quad Sort]],Games[Quad Sort],1),"")</f>
        <v/>
      </c>
      <c r="V75" s="5" t="s">
        <v>67</v>
      </c>
      <c r="W75" s="23"/>
    </row>
    <row r="76" spans="10:23" x14ac:dyDescent="0.2">
      <c r="J76" s="7" t="str">
        <f t="shared" si="2"/>
        <v>Thu</v>
      </c>
      <c r="K76" s="13">
        <v>46275</v>
      </c>
      <c r="L76" s="11">
        <v>0.54861111111111116</v>
      </c>
      <c r="M76" t="s">
        <v>8</v>
      </c>
      <c r="N76" t="s">
        <v>70</v>
      </c>
      <c r="O76" s="17">
        <f>_xlfn.XLOOKUP(Games[[#This Row],[Type]],Types[Type],Types[Price])</f>
        <v>69</v>
      </c>
      <c r="P76" s="14"/>
      <c r="Q76" s="18"/>
      <c r="R76" cm="1">
        <f t="array" aca="1" ref="R7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1.4824582276585166E-6</v>
      </c>
      <c r="S76" cm="1">
        <f t="array" aca="1" ref="S7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1.4824582276585166E-6</v>
      </c>
      <c r="T76">
        <f ca="1">_xlfn.RANK.EQ(Games[[#This Row],[Sort]],Games[Sort],1)</f>
        <v>49</v>
      </c>
      <c r="U76" t="str">
        <f>IF(ISNUMBER(Games[[#This Row],[QuadRank]]),_xlfn.RANK.EQ(Games[[#This Row],[Quad Sort]],Games[Quad Sort],1),"")</f>
        <v/>
      </c>
      <c r="V76" s="5" t="s">
        <v>67</v>
      </c>
      <c r="W76" s="23"/>
    </row>
    <row r="77" spans="10:23" x14ac:dyDescent="0.2">
      <c r="J77" s="7" t="str">
        <f t="shared" si="2"/>
        <v>Tue</v>
      </c>
      <c r="K77" s="13">
        <v>46287</v>
      </c>
      <c r="L77" s="11">
        <v>0.77777777777777779</v>
      </c>
      <c r="M77" t="s">
        <v>7</v>
      </c>
      <c r="N77" t="s">
        <v>72</v>
      </c>
      <c r="O77" s="17">
        <f>_xlfn.XLOOKUP(Games[[#This Row],[Type]],Types[Type],Types[Price])</f>
        <v>57</v>
      </c>
      <c r="P77" s="14"/>
      <c r="Q77" s="18"/>
      <c r="R77" cm="1">
        <f t="array" aca="1" ref="R7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2.7752178465973027E-7</v>
      </c>
      <c r="S77" cm="1">
        <f t="array" aca="1" ref="S7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2.7752178465973027E-7</v>
      </c>
      <c r="T77">
        <f ca="1">_xlfn.RANK.EQ(Games[[#This Row],[Sort]],Games[Sort],1)</f>
        <v>10</v>
      </c>
      <c r="U77" t="str">
        <f>IF(ISNUMBER(Games[[#This Row],[QuadRank]]),_xlfn.RANK.EQ(Games[[#This Row],[Quad Sort]],Games[Quad Sort],1),"")</f>
        <v/>
      </c>
      <c r="V77" s="5"/>
      <c r="W77" s="23"/>
    </row>
    <row r="78" spans="10:23" x14ac:dyDescent="0.2">
      <c r="J78" s="7" t="str">
        <f t="shared" si="2"/>
        <v>Wed</v>
      </c>
      <c r="K78" s="13">
        <v>46288</v>
      </c>
      <c r="L78" s="11">
        <v>0.79861111111111116</v>
      </c>
      <c r="M78" t="s">
        <v>7</v>
      </c>
      <c r="N78" t="s">
        <v>72</v>
      </c>
      <c r="O78" s="17">
        <f>_xlfn.XLOOKUP(Games[[#This Row],[Type]],Types[Type],Types[Price])</f>
        <v>57</v>
      </c>
      <c r="P78" s="14"/>
      <c r="Q78" s="18"/>
      <c r="R78" cm="1">
        <f t="array" aca="1" ref="R7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1.0037268735213231E-6</v>
      </c>
      <c r="S78" cm="1">
        <f t="array" aca="1" ref="S7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1.0037268735213231E-6</v>
      </c>
      <c r="T78">
        <f ca="1">_xlfn.RANK.EQ(Games[[#This Row],[Sort]],Games[Sort],1)</f>
        <v>33</v>
      </c>
      <c r="U78" t="str">
        <f>IF(ISNUMBER(Games[[#This Row],[QuadRank]]),_xlfn.RANK.EQ(Games[[#This Row],[Quad Sort]],Games[Quad Sort],1),"")</f>
        <v/>
      </c>
      <c r="V78" s="5"/>
      <c r="W78" s="23"/>
    </row>
    <row r="79" spans="10:23" x14ac:dyDescent="0.2">
      <c r="J79" s="7" t="str">
        <f t="shared" si="2"/>
        <v>Thu</v>
      </c>
      <c r="K79" s="13">
        <v>46289</v>
      </c>
      <c r="L79" s="11">
        <v>0.77777777777777779</v>
      </c>
      <c r="M79" t="s">
        <v>18</v>
      </c>
      <c r="N79" t="s">
        <v>72</v>
      </c>
      <c r="O79" s="17">
        <f>_xlfn.XLOOKUP(Games[[#This Row],[Type]],Types[Type],Types[Price])</f>
        <v>57</v>
      </c>
      <c r="P79" s="14"/>
      <c r="Q79" s="18"/>
      <c r="R79" cm="1">
        <f t="array" aca="1" ref="R7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1.3231721929950666E-6</v>
      </c>
      <c r="S79" cm="1">
        <f t="array" aca="1" ref="S7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1.3231721929950666E-6</v>
      </c>
      <c r="T79">
        <f ca="1">_xlfn.RANK.EQ(Games[[#This Row],[Sort]],Games[Sort],1)</f>
        <v>44</v>
      </c>
      <c r="U79" t="str">
        <f>IF(ISNUMBER(Games[[#This Row],[QuadRank]]),_xlfn.RANK.EQ(Games[[#This Row],[Quad Sort]],Games[Quad Sort],1),"")</f>
        <v/>
      </c>
      <c r="V79" s="5"/>
      <c r="W79" s="23"/>
    </row>
    <row r="80" spans="10:23" x14ac:dyDescent="0.2">
      <c r="J80" s="7" t="str">
        <f t="shared" si="2"/>
        <v>Fri</v>
      </c>
      <c r="K80" s="13">
        <v>46290</v>
      </c>
      <c r="L80" s="11">
        <v>0.79861111111111116</v>
      </c>
      <c r="M80" t="s">
        <v>18</v>
      </c>
      <c r="N80" t="s">
        <v>69</v>
      </c>
      <c r="O80" s="17">
        <f>_xlfn.XLOOKUP(Games[[#This Row],[Type]],Types[Type],Types[Price])</f>
        <v>90</v>
      </c>
      <c r="P80" s="14"/>
      <c r="Q80" s="18"/>
      <c r="R80" cm="1">
        <f t="array" aca="1" ref="R8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1.7455898544253553E-6</v>
      </c>
      <c r="S80" cm="1">
        <f t="array" aca="1" ref="S8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1.7455898544253553E-6</v>
      </c>
      <c r="T80">
        <f ca="1">_xlfn.RANK.EQ(Games[[#This Row],[Sort]],Games[Sort],1)</f>
        <v>59</v>
      </c>
      <c r="U80" t="str">
        <f>IF(ISNUMBER(Games[[#This Row],[QuadRank]]),_xlfn.RANK.EQ(Games[[#This Row],[Quad Sort]],Games[Quad Sort],1),"")</f>
        <v/>
      </c>
      <c r="V80" s="5" t="s">
        <v>52</v>
      </c>
      <c r="W80" s="23"/>
    </row>
    <row r="81" spans="10:23" x14ac:dyDescent="0.2">
      <c r="J81" s="7" t="str">
        <f t="shared" si="2"/>
        <v>Sat</v>
      </c>
      <c r="K81" s="13">
        <v>46291</v>
      </c>
      <c r="L81" s="11">
        <v>0.77777777777777779</v>
      </c>
      <c r="M81" t="s">
        <v>18</v>
      </c>
      <c r="N81" t="s">
        <v>69</v>
      </c>
      <c r="O81" s="17">
        <f>_xlfn.XLOOKUP(Games[[#This Row],[Type]],Types[Type],Types[Price])</f>
        <v>90</v>
      </c>
      <c r="P81" s="14"/>
      <c r="Q81" s="18"/>
      <c r="R81" cm="1">
        <f t="array" aca="1" ref="R8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2.0650351738990985E-6</v>
      </c>
      <c r="S81" cm="1">
        <f t="array" aca="1" ref="S8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2.0650351738990985E-6</v>
      </c>
      <c r="T81">
        <f ca="1">_xlfn.RANK.EQ(Games[[#This Row],[Sort]],Games[Sort],1)</f>
        <v>66</v>
      </c>
      <c r="U81" t="str">
        <f>IF(ISNUMBER(Games[[#This Row],[QuadRank]]),_xlfn.RANK.EQ(Games[[#This Row],[Quad Sort]],Games[Quad Sort],1),"")</f>
        <v/>
      </c>
      <c r="V81" s="5" t="s">
        <v>68</v>
      </c>
      <c r="W81" s="23"/>
    </row>
    <row r="82" spans="10:23" x14ac:dyDescent="0.2">
      <c r="J82" s="7" t="str">
        <f t="shared" si="2"/>
        <v>Sun</v>
      </c>
      <c r="K82" s="13">
        <v>46292</v>
      </c>
      <c r="L82" s="11">
        <v>0.50694444444444442</v>
      </c>
      <c r="M82" t="s">
        <v>18</v>
      </c>
      <c r="N82" t="s">
        <v>69</v>
      </c>
      <c r="O82" s="17">
        <f>_xlfn.XLOOKUP(Games[[#This Row],[Type]],Types[Type],Types[Price])</f>
        <v>90</v>
      </c>
      <c r="P82" s="14"/>
      <c r="Q82" s="18"/>
      <c r="R82" cm="1">
        <f t="array" aca="1" ref="R8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2.7227484684896798E-6</v>
      </c>
      <c r="S82" cm="1">
        <f t="array" aca="1" ref="S8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2.7227484684896798E-6</v>
      </c>
      <c r="T82">
        <f ca="1">_xlfn.RANK.EQ(Games[[#This Row],[Sort]],Games[Sort],1)</f>
        <v>81</v>
      </c>
      <c r="U82" t="str">
        <f>IF(ISNUMBER(Games[[#This Row],[QuadRank]]),_xlfn.RANK.EQ(Games[[#This Row],[Quad Sort]],Games[Quad Sort],1),"")</f>
        <v/>
      </c>
      <c r="V82" s="5"/>
      <c r="W82" s="23"/>
    </row>
  </sheetData>
  <phoneticPr fontId="0" type="noConversion"/>
  <conditionalFormatting sqref="E1">
    <cfRule type="expression" dxfId="0" priority="1" stopIfTrue="1">
      <formula>"$H1=""X"""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6039-723E-45ED-8630-5452982060F6}">
  <sheetPr codeName="Sheet2"/>
  <dimension ref="A1:N1"/>
  <sheetViews>
    <sheetView workbookViewId="0">
      <selection activeCell="P5" sqref="P5"/>
    </sheetView>
  </sheetViews>
  <sheetFormatPr defaultRowHeight="12.75" x14ac:dyDescent="0.2"/>
  <sheetData>
    <row r="1" spans="1:14" ht="15.75" x14ac:dyDescent="0.25">
      <c r="A1" s="10"/>
      <c r="B1" s="10"/>
      <c r="C1" s="10"/>
      <c r="D1" s="10"/>
      <c r="E1" s="10"/>
      <c r="F1" s="9"/>
      <c r="G1" s="10"/>
      <c r="H1" s="10"/>
      <c r="I1" s="10"/>
      <c r="J1" s="10"/>
      <c r="K1" s="10"/>
      <c r="L1" s="10"/>
      <c r="M1" s="10"/>
      <c r="N1" s="10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2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3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4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5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6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7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8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</vt:lpstr>
      <vt:lpstr>Full Schedule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2026-09-14T15:38:50Z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