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<sst xmlns="http://schemas.openxmlformats.org/spreadsheetml/2006/main" count="145" uniqueCount="108">
  <si>
    <t xml:space="preserve">sample_name</t>
  </si>
  <si>
    <t xml:space="preserve">i7</t>
  </si>
  <si>
    <t xml:space="preserve">i5</t>
  </si>
  <si>
    <t xml:space="preserve">sample_description</t>
  </si>
  <si>
    <t xml:space="preserve">Total_mapped_reads (not AAV)</t>
  </si>
  <si>
    <t xml:space="preserve"># AAV mapped reads</t>
  </si>
  <si>
    <t xml:space="preserve">% AAV of all reads</t>
  </si>
  <si>
    <t xml:space="preserve">HDR%</t>
  </si>
  <si>
    <t xml:space="preserve">Assumed HDR % from fwd primer data</t>
  </si>
  <si>
    <t xml:space="preserve">Total Number Cut 1 reads sites (cut1 wt, large deletion, cut 1 invs). For REV primer info.</t>
  </si>
  <si>
    <t xml:space="preserve">Total Number Cut 2 reads sites (cut2 wt, large deletion, cut 2 invs, AAV reads). For Fwd primer info.</t>
  </si>
  <si>
    <t xml:space="preserve">REV primer WT (no INDEL) cutsite1 % of non HDR</t>
  </si>
  <si>
    <t xml:space="preserve">REV primer INDEL cutsite1 % of nonHDR</t>
  </si>
  <si>
    <t xml:space="preserve">REV primer Big Deletion cutsite1 % of nonHDR</t>
  </si>
  <si>
    <t xml:space="preserve">REV primer Inverstion cutsite 1 % of nonHDR</t>
  </si>
  <si>
    <t xml:space="preserve">REV primer WT (no INDEL) cutsite1 % HDR+Cut1</t>
  </si>
  <si>
    <t xml:space="preserve">REV primer INDEL cutsite1 % HDR+Cut1</t>
  </si>
  <si>
    <t xml:space="preserve">REV primer Big Deletion cutsite1 % HDR+Cut1</t>
  </si>
  <si>
    <t xml:space="preserve">REV primer Inverstion cutsite 1 % HDR+Cut1</t>
  </si>
  <si>
    <t xml:space="preserve">FWD primer WT (no INDEL) cutsite2 % HDR+Cut1</t>
  </si>
  <si>
    <t xml:space="preserve">FWD primer INDEL cutsite2 % HDR+Cut2</t>
  </si>
  <si>
    <t xml:space="preserve">math check</t>
  </si>
  <si>
    <t xml:space="preserve">wt_cut1_total_reads</t>
  </si>
  <si>
    <t xml:space="preserve">%indel Cut1</t>
  </si>
  <si>
    <t xml:space="preserve">wt_cut1_total_indels</t>
  </si>
  <si>
    <t xml:space="preserve">wt_cut1_total_deletions</t>
  </si>
  <si>
    <t xml:space="preserve">wt_cut1_total_insertions</t>
  </si>
  <si>
    <t xml:space="preserve">wt_cut2_total_reads</t>
  </si>
  <si>
    <t xml:space="preserve">%indel Cut2</t>
  </si>
  <si>
    <t xml:space="preserve">wt_cut2_total_indels</t>
  </si>
  <si>
    <t xml:space="preserve">wt_cut2_total_deletions</t>
  </si>
  <si>
    <t xml:space="preserve">wt_cut2_total_insertions</t>
  </si>
  <si>
    <t xml:space="preserve">large_deletion_cut1_total_reads</t>
  </si>
  <si>
    <t xml:space="preserve">% reads not HDR w/ large deletion</t>
  </si>
  <si>
    <t xml:space="preserve">large_deletion_cut1_total_indels</t>
  </si>
  <si>
    <t xml:space="preserve">large_deletion_cut1_total_deletions</t>
  </si>
  <si>
    <t xml:space="preserve">large_deletion_cut1_total_insertions</t>
  </si>
  <si>
    <t xml:space="preserve">large_inversion_cut1_total_reads</t>
  </si>
  <si>
    <t xml:space="preserve">% reads not HDR w/ inversion site1</t>
  </si>
  <si>
    <t xml:space="preserve">large_inversion_cut1_total_indels</t>
  </si>
  <si>
    <t xml:space="preserve">large_inversion_cut1_total_deletions</t>
  </si>
  <si>
    <t xml:space="preserve">large_inversion_cut1_total_insertions</t>
  </si>
  <si>
    <t xml:space="preserve">large_inversion_cut2_total_reads</t>
  </si>
  <si>
    <t xml:space="preserve">% reads not HDR w/ inversion site2</t>
  </si>
  <si>
    <t xml:space="preserve">large_inversion_cut2_total_indels</t>
  </si>
  <si>
    <t xml:space="preserve">large_inversion_cut2_total_deletions</t>
  </si>
  <si>
    <t xml:space="preserve">large_inversion_cut2_total_insertions</t>
  </si>
  <si>
    <t xml:space="preserve">1a_1a_cut1_total_reads</t>
  </si>
  <si>
    <t xml:space="preserve">1a_1a_cut1_total_indels</t>
  </si>
  <si>
    <t xml:space="preserve">1a_1a_cut1_total_deletions</t>
  </si>
  <si>
    <t xml:space="preserve">1a_1a_cut1_total_insertions</t>
  </si>
  <si>
    <t xml:space="preserve">2b_2b_cut1_total_reads</t>
  </si>
  <si>
    <t xml:space="preserve">2b_2b_cut1_total_indels</t>
  </si>
  <si>
    <t xml:space="preserve">2b_2b_cut1_total_deletions</t>
  </si>
  <si>
    <t xml:space="preserve">2b_2b_cut1_total_insertions</t>
  </si>
  <si>
    <t xml:space="preserve">HDR_total_reads</t>
  </si>
  <si>
    <t xml:space="preserve">Trans locations Read count</t>
  </si>
  <si>
    <t xml:space="preserve">% of reads with translocation</t>
  </si>
  <si>
    <t xml:space="preserve">% HDR</t>
  </si>
  <si>
    <t xml:space="preserve">median_fragment_size</t>
  </si>
  <si>
    <t xml:space="preserve">4.1.F</t>
  </si>
  <si>
    <t xml:space="preserve">N709</t>
  </si>
  <si>
    <t xml:space="preserve">N501</t>
  </si>
  <si>
    <t xml:space="preserve">PRF1_AAV_Fwd</t>
  </si>
  <si>
    <t xml:space="preserve">4.2.F</t>
  </si>
  <si>
    <t xml:space="preserve">N502</t>
  </si>
  <si>
    <t xml:space="preserve">4.3.F</t>
  </si>
  <si>
    <t xml:space="preserve">N504</t>
  </si>
  <si>
    <t xml:space="preserve">5.1.F</t>
  </si>
  <si>
    <t xml:space="preserve">N505</t>
  </si>
  <si>
    <t xml:space="preserve">PRF1_Cas9WT_Fwd</t>
  </si>
  <si>
    <t xml:space="preserve">5.2.F</t>
  </si>
  <si>
    <t xml:space="preserve">N506</t>
  </si>
  <si>
    <t xml:space="preserve">5.3.F</t>
  </si>
  <si>
    <t xml:space="preserve">N507</t>
  </si>
  <si>
    <t xml:space="preserve">6.1.F</t>
  </si>
  <si>
    <t xml:space="preserve">N508</t>
  </si>
  <si>
    <t xml:space="preserve">PRF1_D10A_Fwd</t>
  </si>
  <si>
    <t xml:space="preserve">6.2.F</t>
  </si>
  <si>
    <t xml:space="preserve">N510</t>
  </si>
  <si>
    <t xml:space="preserve">6.3.F</t>
  </si>
  <si>
    <t xml:space="preserve">N710</t>
  </si>
  <si>
    <t xml:space="preserve">4.1.R</t>
  </si>
  <si>
    <t xml:space="preserve">N711</t>
  </si>
  <si>
    <t xml:space="preserve">PRF1_AAV_Rev</t>
  </si>
  <si>
    <t xml:space="preserve">4.2.R</t>
  </si>
  <si>
    <t xml:space="preserve">4.3.R</t>
  </si>
  <si>
    <t xml:space="preserve">5.1.R</t>
  </si>
  <si>
    <t xml:space="preserve">PRF1_Cas9WT_Rev</t>
  </si>
  <si>
    <t xml:space="preserve">5.2.R</t>
  </si>
  <si>
    <t xml:space="preserve">5.3.R</t>
  </si>
  <si>
    <t xml:space="preserve">6.1.R</t>
  </si>
  <si>
    <t xml:space="preserve">PRF1_D10A_Rev</t>
  </si>
  <si>
    <t xml:space="preserve">6.2.R</t>
  </si>
  <si>
    <t xml:space="preserve">6.3.R</t>
  </si>
  <si>
    <t xml:space="preserve">notice that the wtCas0 makes perfect deletions most of the time</t>
  </si>
  <si>
    <t xml:space="preserve">Samples 0-8 should be for HDR quantification</t>
  </si>
  <si>
    <t xml:space="preserve">the nickase always makes an InDel</t>
  </si>
  <si>
    <t xml:space="preserve">Samples 9-17 should be for InDel Quantification</t>
  </si>
  <si>
    <t xml:space="preserve">WT-Cas9</t>
  </si>
  <si>
    <t xml:space="preserve">D10A-Cas9</t>
  </si>
  <si>
    <t xml:space="preserve">HDR</t>
  </si>
  <si>
    <t xml:space="preserve">WT</t>
  </si>
  <si>
    <t xml:space="preserve">Small InDel</t>
  </si>
  <si>
    <t xml:space="preserve">Large Deletion</t>
  </si>
  <si>
    <t xml:space="preserve">Inversion</t>
  </si>
  <si>
    <t xml:space="preserve">AAV</t>
  </si>
  <si>
    <t xml:space="preserve">translocation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</si>
</sst>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abari"/>
      <family val="0"/>
      <charset val="1"/>
    </font>
    <font>
      <sz val="11"/>
      <color rgb="FF000000"/>
      <name val="Cabaldi"/>
      <family val="0"/>
      <charset val="1"/>
    </font>
    <font>
      <b val="true"/>
      <sz val="11"/>
      <color rgb="FF000000"/>
      <name val="Cabald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5EB91E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6F9D4"/>
        <bgColor rgb="FFFFF5C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34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22" activeCellId="0" sqref="K22:O32"/>
    </sheetView>
  </sheetViews>
  <sheetFormatPr defaultColWidth="8.54296875" defaultRowHeight="13.8" zeroHeight="false" outlineLevelRow="0" outlineLevelCol="0"/>
  <cols>
    <col collapsed="false" customWidth="true" hidden="false" outlineLevel="0" max="5" min="5" style="0" width="22.71"/>
    <col collapsed="false" customWidth="true" hidden="false" outlineLevel="0" max="6" min="6" style="0" width="25.69"/>
    <col collapsed="false" customWidth="true" hidden="false" outlineLevel="0" max="8" min="7" style="0" width="16.98"/>
    <col collapsed="false" customWidth="true" hidden="false" outlineLevel="0" max="9" min="9" style="1" width="16.98"/>
    <col collapsed="false" customWidth="true" hidden="false" outlineLevel="0" max="10" min="10" style="0" width="16.98"/>
    <col collapsed="false" customWidth="true" hidden="false" outlineLevel="0" max="14" min="11" style="0" width="28"/>
    <col collapsed="false" customWidth="true" hidden="false" outlineLevel="0" max="15" min="15" style="0" width="29.99"/>
    <col collapsed="false" customWidth="true" hidden="false" outlineLevel="0" max="16" min="16" style="0" width="29.88"/>
    <col collapsed="false" customWidth="true" hidden="false" outlineLevel="0" max="24" min="17" style="0" width="28"/>
    <col collapsed="false" customWidth="true" hidden="false" outlineLevel="0" max="25" min="25" style="2" width="20.06"/>
    <col collapsed="false" customWidth="true" hidden="false" outlineLevel="0" max="26" min="26" style="0" width="13.56"/>
    <col collapsed="false" customWidth="true" hidden="false" outlineLevel="0" max="27" min="27" style="0" width="21.39"/>
    <col collapsed="false" customWidth="true" hidden="false" outlineLevel="0" max="28" min="28" style="0" width="13.12"/>
    <col collapsed="false" customWidth="true" hidden="false" outlineLevel="0" max="29" min="29" style="0" width="23.91"/>
    <col collapsed="false" customWidth="true" hidden="false" outlineLevel="0" max="30" min="30" style="0" width="19.95"/>
    <col collapsed="false" customWidth="true" hidden="false" outlineLevel="0" max="31" min="31" style="0" width="13.67"/>
    <col collapsed="false" customWidth="true" hidden="false" outlineLevel="0" max="32" min="32" style="0" width="13.45"/>
    <col collapsed="false" customWidth="true" hidden="false" outlineLevel="0" max="33" min="33" style="0" width="14.11"/>
    <col collapsed="false" customWidth="true" hidden="false" outlineLevel="0" max="34" min="34" style="0" width="23.26"/>
    <col collapsed="false" customWidth="true" hidden="false" outlineLevel="0" max="36" min="35" style="0" width="24.25"/>
    <col collapsed="false" customWidth="true" hidden="false" outlineLevel="0" max="37" min="37" style="0" width="19.29"/>
    <col collapsed="false" customWidth="true" hidden="false" outlineLevel="0" max="38" min="38" style="0" width="19.85"/>
    <col collapsed="false" customWidth="true" hidden="false" outlineLevel="0" max="39" min="39" style="0" width="20.17"/>
    <col collapsed="false" customWidth="true" hidden="false" outlineLevel="0" max="40" min="40" style="0" width="25.36"/>
    <col collapsed="false" customWidth="true" hidden="false" outlineLevel="0" max="41" min="41" style="0" width="18.41"/>
    <col collapsed="false" customWidth="true" hidden="false" outlineLevel="0" max="42" min="42" style="0" width="17.53"/>
    <col collapsed="false" customWidth="true" hidden="false" outlineLevel="0" max="43" min="43" style="0" width="16.65"/>
    <col collapsed="false" customWidth="true" hidden="false" outlineLevel="0" max="44" min="44" style="0" width="18.74"/>
    <col collapsed="false" customWidth="true" hidden="false" outlineLevel="0" max="46" min="45" style="0" width="19.07"/>
    <col collapsed="false" customWidth="true" hidden="false" outlineLevel="0" max="47" min="47" style="0" width="17.09"/>
    <col collapsed="false" customWidth="true" hidden="false" outlineLevel="0" max="48" min="48" style="0" width="16.87"/>
    <col collapsed="false" customWidth="true" hidden="false" outlineLevel="0" max="49" min="49" style="0" width="20.5"/>
    <col collapsed="false" customWidth="true" hidden="false" outlineLevel="0" max="50" min="50" style="0" width="13.89"/>
    <col collapsed="false" customWidth="true" hidden="false" outlineLevel="0" max="51" min="51" style="0" width="11.68"/>
    <col collapsed="false" customWidth="true" hidden="false" outlineLevel="0" max="52" min="52" style="0" width="9.04"/>
    <col collapsed="false" customWidth="true" hidden="false" outlineLevel="0" max="56" min="53" style="0" width="14.87"/>
    <col collapsed="false" customWidth="true" hidden="false" outlineLevel="0" max="57" min="57" style="0" width="11.81"/>
    <col collapsed="false" customWidth="true" hidden="false" outlineLevel="0" max="60" min="58" style="0" width="24.15"/>
    <col collapsed="false" customWidth="true" hidden="false" outlineLevel="0" max="61" min="61" style="0" width="32.3"/>
  </cols>
  <sheetData>
    <row r="1" s="3" customFormat="true" ht="42.5" hidden="false" customHeight="true" outlineLevel="0" collapsed="false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4" t="s">
        <v>9</v>
      </c>
      <c r="L1" s="4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8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</row>
    <row r="2" s="12" customFormat="true" ht="13.8" hidden="false" customHeight="false" outlineLevel="0" collapsed="false">
      <c r="A2" s="9" t="n">
        <v>0</v>
      </c>
      <c r="B2" s="10" t="s">
        <v>60</v>
      </c>
      <c r="C2" s="10" t="s">
        <v>61</v>
      </c>
      <c r="D2" s="10" t="s">
        <v>62</v>
      </c>
      <c r="E2" s="10" t="s">
        <v>63</v>
      </c>
      <c r="F2" s="11" t="n">
        <v>81118</v>
      </c>
      <c r="G2" s="12" t="n">
        <v>0</v>
      </c>
      <c r="H2" s="13" t="n">
        <f aca="false">G2/(G2+F2)</f>
        <v>0</v>
      </c>
      <c r="I2" s="13" t="n">
        <v>0.00131906605192436</v>
      </c>
      <c r="J2" s="11"/>
      <c r="K2" s="11" t="n">
        <f aca="false">X2+AH2+AM2</f>
        <v>830</v>
      </c>
      <c r="L2" s="11" t="n">
        <f aca="false">(AC2+AH2+AR2+G2)</f>
        <v>20088</v>
      </c>
      <c r="M2" s="11"/>
      <c r="N2" s="11"/>
      <c r="O2" s="11"/>
      <c r="P2" s="11"/>
      <c r="Q2" s="11"/>
      <c r="R2" s="11"/>
      <c r="S2" s="11"/>
      <c r="T2" s="11"/>
      <c r="U2" s="13" t="n">
        <f aca="false">((AC2-AE2)/L2)*(1-I2)</f>
        <v>0.998382642151795</v>
      </c>
      <c r="V2" s="13" t="n">
        <f aca="false">(AE2/L2)*(1-I2)</f>
        <v>0.000298291796280787</v>
      </c>
      <c r="W2" s="11"/>
      <c r="X2" s="10" t="n">
        <v>830</v>
      </c>
      <c r="Y2" s="13" t="n">
        <f aca="false">Z2/X2</f>
        <v>0</v>
      </c>
      <c r="Z2" s="10" t="n">
        <v>0</v>
      </c>
      <c r="AA2" s="10" t="n">
        <v>0</v>
      </c>
      <c r="AB2" s="10" t="n">
        <v>0</v>
      </c>
      <c r="AC2" s="10" t="n">
        <v>20088</v>
      </c>
      <c r="AD2" s="13" t="n">
        <f aca="false">AE2/AC1:AC2</f>
        <v>0.00029868578255675</v>
      </c>
      <c r="AE2" s="10" t="n">
        <v>6</v>
      </c>
      <c r="AF2" s="10" t="n">
        <v>6</v>
      </c>
      <c r="AG2" s="10" t="n">
        <v>0</v>
      </c>
      <c r="AH2" s="10" t="n">
        <v>0</v>
      </c>
      <c r="AI2" s="13" t="n">
        <f aca="false">AH2/(AH2+X2+AM2)</f>
        <v>0</v>
      </c>
      <c r="AJ2" s="10" t="n">
        <v>0</v>
      </c>
      <c r="AK2" s="10" t="n">
        <v>0</v>
      </c>
      <c r="AL2" s="10" t="n">
        <v>0</v>
      </c>
      <c r="AM2" s="10" t="n">
        <v>0</v>
      </c>
      <c r="AN2" s="13"/>
      <c r="AO2" s="10" t="n">
        <v>0</v>
      </c>
      <c r="AP2" s="10" t="n">
        <v>0</v>
      </c>
      <c r="AQ2" s="10" t="n">
        <v>0</v>
      </c>
      <c r="AR2" s="10" t="n">
        <v>0</v>
      </c>
      <c r="AS2" s="14"/>
      <c r="AT2" s="10" t="n">
        <v>0</v>
      </c>
      <c r="AU2" s="10" t="n">
        <v>0</v>
      </c>
      <c r="AV2" s="10" t="n">
        <v>0</v>
      </c>
      <c r="AW2" s="10" t="n">
        <v>0</v>
      </c>
      <c r="AX2" s="10" t="n">
        <v>0</v>
      </c>
      <c r="AY2" s="10" t="n">
        <v>0</v>
      </c>
      <c r="AZ2" s="10" t="n">
        <v>0</v>
      </c>
      <c r="BA2" s="10" t="n">
        <v>87</v>
      </c>
      <c r="BB2" s="10" t="n">
        <v>87</v>
      </c>
      <c r="BC2" s="10" t="n">
        <v>86</v>
      </c>
      <c r="BD2" s="10" t="n">
        <v>1</v>
      </c>
      <c r="BE2" s="15" t="n">
        <v>107</v>
      </c>
      <c r="BF2" s="15" t="n">
        <v>0</v>
      </c>
      <c r="BG2" s="16" t="n">
        <f aca="false">BF2/F2</f>
        <v>0</v>
      </c>
      <c r="BH2" s="17" t="n">
        <f aca="false">BE2/F2</f>
        <v>0.00131906605192436</v>
      </c>
      <c r="BI2" s="10" t="n">
        <v>434</v>
      </c>
    </row>
    <row r="3" s="12" customFormat="true" ht="13.8" hidden="false" customHeight="false" outlineLevel="0" collapsed="false">
      <c r="A3" s="9" t="n">
        <v>1</v>
      </c>
      <c r="B3" s="10" t="s">
        <v>64</v>
      </c>
      <c r="C3" s="10" t="s">
        <v>61</v>
      </c>
      <c r="D3" s="10" t="s">
        <v>65</v>
      </c>
      <c r="E3" s="10" t="s">
        <v>63</v>
      </c>
      <c r="F3" s="11" t="n">
        <v>88978</v>
      </c>
      <c r="G3" s="12" t="n">
        <v>0</v>
      </c>
      <c r="H3" s="13" t="n">
        <f aca="false">G3/(G3+F3)</f>
        <v>0</v>
      </c>
      <c r="I3" s="13" t="n">
        <v>0.000236013396569939</v>
      </c>
      <c r="J3" s="11"/>
      <c r="K3" s="11" t="n">
        <f aca="false">X3+AH3+AM3</f>
        <v>750</v>
      </c>
      <c r="L3" s="11" t="n">
        <f aca="false">(AC3+AH3+AR3+G3)</f>
        <v>22216</v>
      </c>
      <c r="M3" s="11"/>
      <c r="N3" s="11"/>
      <c r="O3" s="11"/>
      <c r="P3" s="11"/>
      <c r="Q3" s="11"/>
      <c r="R3" s="11"/>
      <c r="S3" s="11"/>
      <c r="T3" s="11"/>
      <c r="U3" s="13" t="n">
        <f aca="false">((AC3-AE3)/L3)*(1-I3)</f>
        <v>0.999223962844011</v>
      </c>
      <c r="V3" s="13" t="n">
        <f aca="false">(AE3/L3)*(1-I3)</f>
        <v>0.000450019799515408</v>
      </c>
      <c r="W3" s="11"/>
      <c r="X3" s="10" t="n">
        <v>748</v>
      </c>
      <c r="Y3" s="13" t="n">
        <f aca="false">Z3/X3</f>
        <v>0</v>
      </c>
      <c r="Z3" s="10" t="n">
        <v>0</v>
      </c>
      <c r="AA3" s="10" t="n">
        <v>0</v>
      </c>
      <c r="AB3" s="10" t="n">
        <v>0</v>
      </c>
      <c r="AC3" s="10" t="n">
        <v>22214</v>
      </c>
      <c r="AD3" s="13" t="n">
        <f aca="false">AE3/AC2:AC3</f>
        <v>0.000450166561627802</v>
      </c>
      <c r="AE3" s="10" t="n">
        <v>10</v>
      </c>
      <c r="AF3" s="10" t="n">
        <v>10</v>
      </c>
      <c r="AG3" s="10" t="n">
        <v>0</v>
      </c>
      <c r="AH3" s="10" t="n">
        <v>2</v>
      </c>
      <c r="AI3" s="13" t="n">
        <f aca="false">AH3/(AH3+X3+AM3)</f>
        <v>0.00266666666666667</v>
      </c>
      <c r="AJ3" s="10" t="n">
        <v>1</v>
      </c>
      <c r="AK3" s="10" t="n">
        <v>0</v>
      </c>
      <c r="AL3" s="10" t="n">
        <v>1</v>
      </c>
      <c r="AM3" s="10" t="n">
        <v>0</v>
      </c>
      <c r="AN3" s="13"/>
      <c r="AO3" s="10" t="n">
        <v>0</v>
      </c>
      <c r="AP3" s="10" t="n">
        <v>0</v>
      </c>
      <c r="AQ3" s="10" t="n">
        <v>0</v>
      </c>
      <c r="AR3" s="10" t="n">
        <v>0</v>
      </c>
      <c r="AS3" s="14"/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94</v>
      </c>
      <c r="BB3" s="10" t="n">
        <v>94</v>
      </c>
      <c r="BC3" s="10" t="n">
        <v>90</v>
      </c>
      <c r="BD3" s="10" t="n">
        <v>4</v>
      </c>
      <c r="BE3" s="18" t="n">
        <v>21</v>
      </c>
      <c r="BF3" s="18" t="n">
        <v>0</v>
      </c>
      <c r="BG3" s="16" t="n">
        <f aca="false">BF3/F3</f>
        <v>0</v>
      </c>
      <c r="BH3" s="19" t="n">
        <f aca="false">BE3/F3</f>
        <v>0.000236013396569939</v>
      </c>
      <c r="BI3" s="10" t="n">
        <v>435</v>
      </c>
    </row>
    <row r="4" s="12" customFormat="true" ht="13.8" hidden="false" customHeight="false" outlineLevel="0" collapsed="false">
      <c r="A4" s="9" t="n">
        <v>2</v>
      </c>
      <c r="B4" s="10" t="s">
        <v>66</v>
      </c>
      <c r="C4" s="10" t="s">
        <v>61</v>
      </c>
      <c r="D4" s="10" t="s">
        <v>67</v>
      </c>
      <c r="E4" s="10" t="s">
        <v>63</v>
      </c>
      <c r="F4" s="11" t="n">
        <v>24351</v>
      </c>
      <c r="G4" s="12" t="n">
        <v>0</v>
      </c>
      <c r="H4" s="13" t="n">
        <f aca="false">G4/(G4+F4)</f>
        <v>0</v>
      </c>
      <c r="I4" s="13" t="n">
        <v>8.21321506303642E-005</v>
      </c>
      <c r="J4" s="11"/>
      <c r="K4" s="11" t="n">
        <f aca="false">X4+AH4+AM4</f>
        <v>12</v>
      </c>
      <c r="L4" s="11" t="n">
        <f aca="false">(AC4+AH4+AR4+G4)</f>
        <v>7522</v>
      </c>
      <c r="M4" s="11"/>
      <c r="N4" s="11"/>
      <c r="O4" s="11"/>
      <c r="P4" s="11"/>
      <c r="Q4" s="11"/>
      <c r="R4" s="11"/>
      <c r="S4" s="11"/>
      <c r="T4" s="11"/>
      <c r="U4" s="13" t="n">
        <f aca="false">((AC4-AE4)/L4)*(1-I4)</f>
        <v>0.999120273166161</v>
      </c>
      <c r="V4" s="13" t="n">
        <f aca="false">(AE4/L4)*(1-I4)</f>
        <v>0.000664662236007292</v>
      </c>
      <c r="W4" s="11"/>
      <c r="X4" s="10" t="n">
        <v>11</v>
      </c>
      <c r="Y4" s="13" t="n">
        <f aca="false">Z4/X4</f>
        <v>0</v>
      </c>
      <c r="Z4" s="10" t="n">
        <v>0</v>
      </c>
      <c r="AA4" s="10" t="n">
        <v>0</v>
      </c>
      <c r="AB4" s="10" t="n">
        <v>0</v>
      </c>
      <c r="AC4" s="10" t="n">
        <v>7521</v>
      </c>
      <c r="AD4" s="13" t="n">
        <f aca="false">AE4/AC3:AC4</f>
        <v>0.000664805212072863</v>
      </c>
      <c r="AE4" s="10" t="n">
        <v>5</v>
      </c>
      <c r="AF4" s="10" t="n">
        <v>5</v>
      </c>
      <c r="AG4" s="10" t="n">
        <v>0</v>
      </c>
      <c r="AH4" s="10" t="n">
        <v>1</v>
      </c>
      <c r="AI4" s="13" t="n">
        <f aca="false">AH4/(AH4+X4+AM4)</f>
        <v>0.0833333333333333</v>
      </c>
      <c r="AJ4" s="10" t="n">
        <v>0</v>
      </c>
      <c r="AK4" s="10" t="n">
        <v>0</v>
      </c>
      <c r="AL4" s="10" t="n">
        <v>0</v>
      </c>
      <c r="AM4" s="10" t="n">
        <v>0</v>
      </c>
      <c r="AN4" s="13"/>
      <c r="AO4" s="10" t="n">
        <v>0</v>
      </c>
      <c r="AP4" s="10" t="n">
        <v>0</v>
      </c>
      <c r="AQ4" s="10" t="n">
        <v>0</v>
      </c>
      <c r="AR4" s="10" t="n">
        <v>0</v>
      </c>
      <c r="AS4" s="14"/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55</v>
      </c>
      <c r="BB4" s="10" t="n">
        <v>55</v>
      </c>
      <c r="BC4" s="10" t="n">
        <v>50</v>
      </c>
      <c r="BD4" s="10" t="n">
        <v>5</v>
      </c>
      <c r="BE4" s="18" t="n">
        <v>2</v>
      </c>
      <c r="BF4" s="18" t="n">
        <v>0</v>
      </c>
      <c r="BG4" s="16" t="n">
        <f aca="false">BF4/F4</f>
        <v>0</v>
      </c>
      <c r="BH4" s="19" t="n">
        <f aca="false">BE4/F4</f>
        <v>8.21321506303642E-005</v>
      </c>
      <c r="BI4" s="10" t="n">
        <v>399</v>
      </c>
    </row>
    <row r="5" customFormat="false" ht="13.8" hidden="false" customHeight="false" outlineLevel="0" collapsed="false">
      <c r="A5" s="20" t="n">
        <v>3</v>
      </c>
      <c r="B5" s="21" t="s">
        <v>68</v>
      </c>
      <c r="C5" s="21" t="s">
        <v>61</v>
      </c>
      <c r="D5" s="21" t="s">
        <v>69</v>
      </c>
      <c r="E5" s="21" t="s">
        <v>70</v>
      </c>
      <c r="F5" s="22" t="n">
        <v>61089</v>
      </c>
      <c r="G5" s="0" t="n">
        <v>8</v>
      </c>
      <c r="H5" s="2" t="n">
        <f aca="false">G5/(G5+F5)</f>
        <v>0.000130939325989819</v>
      </c>
      <c r="I5" s="2" t="n">
        <v>0.297925976853443</v>
      </c>
      <c r="J5" s="22"/>
      <c r="K5" s="22" t="n">
        <f aca="false">X5+AH5+AM5</f>
        <v>12335</v>
      </c>
      <c r="L5" s="11" t="n">
        <f aca="false">(AC5+AH5+AR5+G5)</f>
        <v>15612</v>
      </c>
      <c r="M5" s="22"/>
      <c r="N5" s="22"/>
      <c r="O5" s="22"/>
      <c r="P5" s="22"/>
      <c r="Q5" s="22"/>
      <c r="R5" s="22"/>
      <c r="S5" s="22"/>
      <c r="T5" s="22"/>
      <c r="U5" s="13" t="n">
        <f aca="false">((AC5-AE5)/L5)*(1-I5)</f>
        <v>0.0346719876919034</v>
      </c>
      <c r="V5" s="13" t="n">
        <f aca="false">(AE5/L5)*(1-I5)</f>
        <v>0.0603949150067785</v>
      </c>
      <c r="W5" s="22"/>
      <c r="X5" s="21" t="n">
        <v>208</v>
      </c>
      <c r="Y5" s="2" t="n">
        <f aca="false">Z5/X5</f>
        <v>0.855769230769231</v>
      </c>
      <c r="Z5" s="21" t="n">
        <v>178</v>
      </c>
      <c r="AA5" s="21" t="n">
        <v>159</v>
      </c>
      <c r="AB5" s="21" t="n">
        <v>19</v>
      </c>
      <c r="AC5" s="21" t="n">
        <v>2114</v>
      </c>
      <c r="AD5" s="2" t="n">
        <f aca="false">AE5/AC4:AC5</f>
        <v>0.635288552507096</v>
      </c>
      <c r="AE5" s="21" t="n">
        <v>1343</v>
      </c>
      <c r="AF5" s="21" t="n">
        <v>1223</v>
      </c>
      <c r="AG5" s="21" t="n">
        <v>146</v>
      </c>
      <c r="AH5" s="21" t="n">
        <v>12107</v>
      </c>
      <c r="AI5" s="2" t="n">
        <f aca="false">AH5/(AH5+X5+AM5)</f>
        <v>0.981516011349818</v>
      </c>
      <c r="AJ5" s="21" t="n">
        <v>1986</v>
      </c>
      <c r="AK5" s="21" t="n">
        <v>852</v>
      </c>
      <c r="AL5" s="21" t="n">
        <v>1148</v>
      </c>
      <c r="AM5" s="21" t="n">
        <v>20</v>
      </c>
      <c r="AN5" s="2"/>
      <c r="AO5" s="21" t="n">
        <v>15</v>
      </c>
      <c r="AP5" s="21" t="n">
        <v>0</v>
      </c>
      <c r="AQ5" s="21" t="n">
        <v>15</v>
      </c>
      <c r="AR5" s="21" t="n">
        <v>1383</v>
      </c>
      <c r="AS5" s="23"/>
      <c r="AT5" s="21" t="n">
        <v>466</v>
      </c>
      <c r="AU5" s="21" t="n">
        <v>400</v>
      </c>
      <c r="AV5" s="21" t="n">
        <v>92</v>
      </c>
      <c r="AW5" s="21" t="n">
        <v>0</v>
      </c>
      <c r="AX5" s="21" t="n">
        <v>0</v>
      </c>
      <c r="AY5" s="21" t="n">
        <v>0</v>
      </c>
      <c r="AZ5" s="21" t="n">
        <v>0</v>
      </c>
      <c r="BA5" s="21" t="n">
        <v>22</v>
      </c>
      <c r="BB5" s="21" t="n">
        <v>22</v>
      </c>
      <c r="BC5" s="21" t="n">
        <v>3</v>
      </c>
      <c r="BD5" s="21" t="n">
        <v>19</v>
      </c>
      <c r="BE5" s="24" t="n">
        <v>18200</v>
      </c>
      <c r="BF5" s="24" t="n">
        <v>0</v>
      </c>
      <c r="BG5" s="16" t="n">
        <f aca="false">BF5/F5</f>
        <v>0</v>
      </c>
      <c r="BH5" s="25" t="n">
        <f aca="false">BE5/F5</f>
        <v>0.297925976853443</v>
      </c>
      <c r="BI5" s="21" t="n">
        <v>390</v>
      </c>
    </row>
    <row r="6" customFormat="false" ht="13.8" hidden="false" customHeight="false" outlineLevel="0" collapsed="false">
      <c r="A6" s="20" t="n">
        <v>4</v>
      </c>
      <c r="B6" s="21" t="s">
        <v>71</v>
      </c>
      <c r="C6" s="21" t="s">
        <v>61</v>
      </c>
      <c r="D6" s="21" t="s">
        <v>72</v>
      </c>
      <c r="E6" s="21" t="s">
        <v>70</v>
      </c>
      <c r="F6" s="22" t="n">
        <v>25100</v>
      </c>
      <c r="G6" s="0" t="n">
        <v>8</v>
      </c>
      <c r="H6" s="2" t="n">
        <f aca="false">G6/(G6+F6)</f>
        <v>0.00031862354628007</v>
      </c>
      <c r="I6" s="2" t="n">
        <v>0.312470119521912</v>
      </c>
      <c r="J6" s="22"/>
      <c r="K6" s="22" t="n">
        <f aca="false">X6+AH6+AM6</f>
        <v>3643</v>
      </c>
      <c r="L6" s="11" t="n">
        <f aca="false">(AC6+AH6+AR6+G6)</f>
        <v>6015</v>
      </c>
      <c r="M6" s="22"/>
      <c r="N6" s="22"/>
      <c r="O6" s="22"/>
      <c r="P6" s="22"/>
      <c r="Q6" s="22"/>
      <c r="R6" s="22"/>
      <c r="S6" s="22"/>
      <c r="T6" s="22"/>
      <c r="U6" s="13" t="n">
        <f aca="false">((AC6-AE6)/L6)*(1-I6)</f>
        <v>0.0597802373217024</v>
      </c>
      <c r="V6" s="13" t="n">
        <f aca="false">(AE6/L6)*(1-I6)</f>
        <v>0.111444993094952</v>
      </c>
      <c r="W6" s="22"/>
      <c r="X6" s="21" t="n">
        <v>4</v>
      </c>
      <c r="Y6" s="2" t="n">
        <f aca="false">Z6/X6</f>
        <v>0</v>
      </c>
      <c r="Z6" s="21" t="n">
        <v>0</v>
      </c>
      <c r="AA6" s="21" t="n">
        <v>0</v>
      </c>
      <c r="AB6" s="21" t="n">
        <v>0</v>
      </c>
      <c r="AC6" s="21" t="n">
        <v>1498</v>
      </c>
      <c r="AD6" s="2" t="n">
        <f aca="false">AE6/AC5:AC6</f>
        <v>0.65086782376502</v>
      </c>
      <c r="AE6" s="21" t="n">
        <v>975</v>
      </c>
      <c r="AF6" s="21" t="n">
        <v>952</v>
      </c>
      <c r="AG6" s="21" t="n">
        <v>36</v>
      </c>
      <c r="AH6" s="21" t="n">
        <v>3597</v>
      </c>
      <c r="AI6" s="2" t="n">
        <f aca="false">AH6/(AH6+X6+AM6)</f>
        <v>0.987373044194345</v>
      </c>
      <c r="AJ6" s="21" t="n">
        <v>558</v>
      </c>
      <c r="AK6" s="21" t="n">
        <v>51</v>
      </c>
      <c r="AL6" s="21" t="n">
        <v>509</v>
      </c>
      <c r="AM6" s="21" t="n">
        <v>42</v>
      </c>
      <c r="AN6" s="2"/>
      <c r="AO6" s="21" t="n">
        <v>32</v>
      </c>
      <c r="AP6" s="21" t="n">
        <v>32</v>
      </c>
      <c r="AQ6" s="21" t="n">
        <v>0</v>
      </c>
      <c r="AR6" s="21" t="n">
        <v>912</v>
      </c>
      <c r="AS6" s="23"/>
      <c r="AT6" s="21" t="n">
        <v>164</v>
      </c>
      <c r="AU6" s="21" t="n">
        <v>163</v>
      </c>
      <c r="AV6" s="21" t="n">
        <v>1</v>
      </c>
      <c r="AW6" s="21" t="n">
        <v>0</v>
      </c>
      <c r="AX6" s="21" t="n">
        <v>0</v>
      </c>
      <c r="AY6" s="21" t="n">
        <v>0</v>
      </c>
      <c r="AZ6" s="21" t="n">
        <v>0</v>
      </c>
      <c r="BA6" s="21" t="n">
        <v>13</v>
      </c>
      <c r="BB6" s="21" t="n">
        <v>13</v>
      </c>
      <c r="BC6" s="21" t="n">
        <v>0</v>
      </c>
      <c r="BD6" s="21" t="n">
        <v>13</v>
      </c>
      <c r="BE6" s="24" t="n">
        <v>7843</v>
      </c>
      <c r="BF6" s="24" t="n">
        <v>0</v>
      </c>
      <c r="BG6" s="16" t="n">
        <f aca="false">BF6/F6</f>
        <v>0</v>
      </c>
      <c r="BH6" s="25" t="n">
        <f aca="false">BE6/F6</f>
        <v>0.312470119521912</v>
      </c>
      <c r="BI6" s="21" t="n">
        <v>400</v>
      </c>
    </row>
    <row r="7" customFormat="false" ht="13.8" hidden="false" customHeight="false" outlineLevel="0" collapsed="false">
      <c r="A7" s="20" t="n">
        <v>5</v>
      </c>
      <c r="B7" s="21" t="s">
        <v>73</v>
      </c>
      <c r="C7" s="21" t="s">
        <v>61</v>
      </c>
      <c r="D7" s="21" t="s">
        <v>74</v>
      </c>
      <c r="E7" s="21" t="s">
        <v>70</v>
      </c>
      <c r="F7" s="22" t="n">
        <v>61315</v>
      </c>
      <c r="G7" s="0" t="n">
        <v>0</v>
      </c>
      <c r="H7" s="2" t="n">
        <f aca="false">G7/(G7+F7)</f>
        <v>0</v>
      </c>
      <c r="I7" s="2" t="n">
        <v>0.445127619668923</v>
      </c>
      <c r="J7" s="22"/>
      <c r="K7" s="22" t="n">
        <f aca="false">X7+AH7+AM7</f>
        <v>8756</v>
      </c>
      <c r="L7" s="11" t="n">
        <f aca="false">(AC7+AH7+AR7+G7)</f>
        <v>12083</v>
      </c>
      <c r="M7" s="22"/>
      <c r="N7" s="22"/>
      <c r="O7" s="22"/>
      <c r="P7" s="22"/>
      <c r="Q7" s="22"/>
      <c r="R7" s="22"/>
      <c r="S7" s="22"/>
      <c r="T7" s="22"/>
      <c r="U7" s="13" t="n">
        <f aca="false">((AC7-AE7)/L7)*(1-I7)</f>
        <v>0.0335228699529658</v>
      </c>
      <c r="V7" s="13" t="n">
        <f aca="false">(AE7/L7)*(1-I7)</f>
        <v>0.0936803489096579</v>
      </c>
      <c r="W7" s="22"/>
      <c r="X7" s="21" t="n">
        <v>108</v>
      </c>
      <c r="Y7" s="2" t="n">
        <f aca="false">Z7/X7</f>
        <v>0.712962962962963</v>
      </c>
      <c r="Z7" s="21" t="n">
        <v>77</v>
      </c>
      <c r="AA7" s="21" t="n">
        <v>74</v>
      </c>
      <c r="AB7" s="21" t="n">
        <v>3</v>
      </c>
      <c r="AC7" s="21" t="n">
        <v>2770</v>
      </c>
      <c r="AD7" s="2" t="n">
        <f aca="false">AE7/AC6:AC7</f>
        <v>0.736462093862816</v>
      </c>
      <c r="AE7" s="21" t="n">
        <v>2040</v>
      </c>
      <c r="AF7" s="21" t="n">
        <v>1954</v>
      </c>
      <c r="AG7" s="21" t="n">
        <v>170</v>
      </c>
      <c r="AH7" s="21" t="n">
        <v>8559</v>
      </c>
      <c r="AI7" s="2" t="n">
        <f aca="false">AH7/(AH7+X7+AM7)</f>
        <v>0.977501142074006</v>
      </c>
      <c r="AJ7" s="21" t="n">
        <v>1261</v>
      </c>
      <c r="AK7" s="21" t="n">
        <v>810</v>
      </c>
      <c r="AL7" s="21" t="n">
        <v>453</v>
      </c>
      <c r="AM7" s="21" t="n">
        <v>89</v>
      </c>
      <c r="AN7" s="2"/>
      <c r="AO7" s="21" t="n">
        <v>74</v>
      </c>
      <c r="AP7" s="21" t="n">
        <v>72</v>
      </c>
      <c r="AQ7" s="21" t="n">
        <v>2</v>
      </c>
      <c r="AR7" s="21" t="n">
        <v>754</v>
      </c>
      <c r="AS7" s="23"/>
      <c r="AT7" s="21" t="n">
        <v>36</v>
      </c>
      <c r="AU7" s="21" t="n">
        <v>34</v>
      </c>
      <c r="AV7" s="21" t="n">
        <v>2</v>
      </c>
      <c r="AW7" s="21" t="n">
        <v>0</v>
      </c>
      <c r="AX7" s="21" t="n">
        <v>0</v>
      </c>
      <c r="AY7" s="21" t="n">
        <v>0</v>
      </c>
      <c r="AZ7" s="21" t="n">
        <v>0</v>
      </c>
      <c r="BA7" s="21" t="n">
        <v>6</v>
      </c>
      <c r="BB7" s="21" t="n">
        <v>6</v>
      </c>
      <c r="BC7" s="21" t="n">
        <v>6</v>
      </c>
      <c r="BD7" s="21" t="n">
        <v>0</v>
      </c>
      <c r="BE7" s="24" t="n">
        <v>27293</v>
      </c>
      <c r="BF7" s="24" t="n">
        <v>0</v>
      </c>
      <c r="BG7" s="16" t="n">
        <f aca="false">BF7/F7</f>
        <v>0</v>
      </c>
      <c r="BH7" s="25" t="n">
        <f aca="false">BE7/F7</f>
        <v>0.445127619668923</v>
      </c>
      <c r="BI7" s="21" t="n">
        <v>418</v>
      </c>
    </row>
    <row r="8" s="29" customFormat="true" ht="13.8" hidden="false" customHeight="false" outlineLevel="0" collapsed="false">
      <c r="A8" s="26" t="n">
        <v>6</v>
      </c>
      <c r="B8" s="27" t="s">
        <v>75</v>
      </c>
      <c r="C8" s="27" t="s">
        <v>61</v>
      </c>
      <c r="D8" s="27" t="s">
        <v>76</v>
      </c>
      <c r="E8" s="27" t="s">
        <v>77</v>
      </c>
      <c r="F8" s="28" t="n">
        <v>192399</v>
      </c>
      <c r="G8" s="29" t="n">
        <v>9</v>
      </c>
      <c r="H8" s="30" t="n">
        <f aca="false">G8/(G8+F8)</f>
        <v>4.67756018460771E-005</v>
      </c>
      <c r="I8" s="30" t="n">
        <v>0.578355396857572</v>
      </c>
      <c r="J8" s="28"/>
      <c r="K8" s="28" t="n">
        <f aca="false">X8+AH8+AM8</f>
        <v>2072</v>
      </c>
      <c r="L8" s="11" t="n">
        <f aca="false">(AC8+AH8+AR8+G8)</f>
        <v>20667</v>
      </c>
      <c r="M8" s="28"/>
      <c r="N8" s="28"/>
      <c r="O8" s="28"/>
      <c r="P8" s="28"/>
      <c r="Q8" s="28"/>
      <c r="R8" s="28"/>
      <c r="S8" s="28"/>
      <c r="T8" s="28"/>
      <c r="U8" s="13" t="n">
        <f aca="false">((AC8-AE8)/L8)*(1-I8)</f>
        <v>0.384860105176308</v>
      </c>
      <c r="V8" s="13" t="n">
        <f aca="false">(AE8/L8)*(1-I8)</f>
        <v>0.0156890066200478</v>
      </c>
      <c r="W8" s="28"/>
      <c r="X8" s="27" t="n">
        <v>1102</v>
      </c>
      <c r="Y8" s="30" t="n">
        <f aca="false">Z8/X8</f>
        <v>0.0317604355716878</v>
      </c>
      <c r="Z8" s="27" t="n">
        <v>35</v>
      </c>
      <c r="AA8" s="27" t="n">
        <v>6</v>
      </c>
      <c r="AB8" s="27" t="n">
        <v>29</v>
      </c>
      <c r="AC8" s="27" t="n">
        <v>19633</v>
      </c>
      <c r="AD8" s="30" t="n">
        <f aca="false">AE8/AC7:AC8</f>
        <v>0.0391687464982428</v>
      </c>
      <c r="AE8" s="27" t="n">
        <v>769</v>
      </c>
      <c r="AF8" s="27" t="n">
        <v>321</v>
      </c>
      <c r="AG8" s="27" t="n">
        <v>465</v>
      </c>
      <c r="AH8" s="27" t="n">
        <v>969</v>
      </c>
      <c r="AI8" s="30" t="n">
        <f aca="false">AH8/(AH8+X8+AM8)</f>
        <v>0.467664092664093</v>
      </c>
      <c r="AJ8" s="27" t="n">
        <v>887</v>
      </c>
      <c r="AK8" s="27" t="n">
        <v>710</v>
      </c>
      <c r="AL8" s="27" t="n">
        <v>261</v>
      </c>
      <c r="AM8" s="27" t="n">
        <v>1</v>
      </c>
      <c r="AN8" s="30"/>
      <c r="AO8" s="27" t="n">
        <v>1</v>
      </c>
      <c r="AP8" s="27" t="n">
        <v>1</v>
      </c>
      <c r="AQ8" s="27" t="n">
        <v>1</v>
      </c>
      <c r="AR8" s="27" t="n">
        <v>56</v>
      </c>
      <c r="AS8" s="31"/>
      <c r="AT8" s="27" t="n">
        <v>54</v>
      </c>
      <c r="AU8" s="27" t="n">
        <v>53</v>
      </c>
      <c r="AV8" s="27" t="n">
        <v>1</v>
      </c>
      <c r="AW8" s="27" t="n">
        <v>0</v>
      </c>
      <c r="AX8" s="27" t="n">
        <v>0</v>
      </c>
      <c r="AY8" s="27" t="n">
        <v>0</v>
      </c>
      <c r="AZ8" s="27" t="n">
        <v>0</v>
      </c>
      <c r="BA8" s="27" t="n">
        <v>112</v>
      </c>
      <c r="BB8" s="27" t="n">
        <v>105</v>
      </c>
      <c r="BC8" s="27" t="n">
        <v>101</v>
      </c>
      <c r="BD8" s="27" t="n">
        <v>4</v>
      </c>
      <c r="BE8" s="32" t="n">
        <v>111275</v>
      </c>
      <c r="BF8" s="32" t="n">
        <v>0</v>
      </c>
      <c r="BG8" s="16" t="n">
        <f aca="false">BF8/F8</f>
        <v>0</v>
      </c>
      <c r="BH8" s="33" t="n">
        <f aca="false">BE8/F8</f>
        <v>0.578355396857572</v>
      </c>
      <c r="BI8" s="27" t="n">
        <v>399</v>
      </c>
    </row>
    <row r="9" s="29" customFormat="true" ht="13.8" hidden="false" customHeight="false" outlineLevel="0" collapsed="false">
      <c r="A9" s="26" t="n">
        <v>7</v>
      </c>
      <c r="B9" s="27" t="s">
        <v>78</v>
      </c>
      <c r="C9" s="27" t="s">
        <v>61</v>
      </c>
      <c r="D9" s="27" t="s">
        <v>79</v>
      </c>
      <c r="E9" s="27" t="s">
        <v>77</v>
      </c>
      <c r="F9" s="28" t="n">
        <v>175210</v>
      </c>
      <c r="G9" s="29" t="n">
        <v>0</v>
      </c>
      <c r="H9" s="30" t="n">
        <f aca="false">G9/(G9+F9)</f>
        <v>0</v>
      </c>
      <c r="I9" s="30" t="n">
        <v>0.587369442383426</v>
      </c>
      <c r="J9" s="28"/>
      <c r="K9" s="28" t="n">
        <f aca="false">X9+AH9+AM9</f>
        <v>1808</v>
      </c>
      <c r="L9" s="11" t="n">
        <f aca="false">(AC9+AH9+AR9+G9)</f>
        <v>18853</v>
      </c>
      <c r="M9" s="28"/>
      <c r="N9" s="28"/>
      <c r="O9" s="28"/>
      <c r="P9" s="28"/>
      <c r="Q9" s="28"/>
      <c r="R9" s="28"/>
      <c r="S9" s="28"/>
      <c r="T9" s="28"/>
      <c r="U9" s="13" t="n">
        <f aca="false">((AC9-AE9)/L9)*(1-I9)</f>
        <v>0.375291792895104</v>
      </c>
      <c r="V9" s="13" t="n">
        <f aca="false">(AE9/L9)*(1-I9)</f>
        <v>0.0150361848555979</v>
      </c>
      <c r="W9" s="28"/>
      <c r="X9" s="27" t="n">
        <v>908</v>
      </c>
      <c r="Y9" s="30" t="n">
        <f aca="false">Z9/X9</f>
        <v>0.0297356828193833</v>
      </c>
      <c r="Z9" s="27" t="n">
        <v>27</v>
      </c>
      <c r="AA9" s="27" t="n">
        <v>12</v>
      </c>
      <c r="AB9" s="27" t="n">
        <v>17</v>
      </c>
      <c r="AC9" s="27" t="n">
        <v>17834</v>
      </c>
      <c r="AD9" s="30" t="n">
        <f aca="false">AE9/AC8:AC9</f>
        <v>0.0385219244140406</v>
      </c>
      <c r="AE9" s="27" t="n">
        <v>687</v>
      </c>
      <c r="AF9" s="27" t="n">
        <v>399</v>
      </c>
      <c r="AG9" s="27" t="n">
        <v>333</v>
      </c>
      <c r="AH9" s="27" t="n">
        <v>897</v>
      </c>
      <c r="AI9" s="30" t="n">
        <f aca="false">AH9/(AH9+X9+AM9)</f>
        <v>0.496128318584071</v>
      </c>
      <c r="AJ9" s="27" t="n">
        <v>894</v>
      </c>
      <c r="AK9" s="27" t="n">
        <v>693</v>
      </c>
      <c r="AL9" s="27" t="n">
        <v>330</v>
      </c>
      <c r="AM9" s="27" t="n">
        <v>3</v>
      </c>
      <c r="AN9" s="30"/>
      <c r="AO9" s="27" t="n">
        <v>3</v>
      </c>
      <c r="AP9" s="27" t="n">
        <v>2</v>
      </c>
      <c r="AQ9" s="27" t="n">
        <v>1</v>
      </c>
      <c r="AR9" s="27" t="n">
        <v>122</v>
      </c>
      <c r="AS9" s="31"/>
      <c r="AT9" s="27" t="n">
        <v>122</v>
      </c>
      <c r="AU9" s="27" t="n">
        <v>113</v>
      </c>
      <c r="AV9" s="27" t="n">
        <v>34</v>
      </c>
      <c r="AW9" s="27" t="n">
        <v>0</v>
      </c>
      <c r="AX9" s="27" t="n">
        <v>0</v>
      </c>
      <c r="AY9" s="27" t="n">
        <v>0</v>
      </c>
      <c r="AZ9" s="27" t="n">
        <v>0</v>
      </c>
      <c r="BA9" s="27" t="n">
        <v>120</v>
      </c>
      <c r="BB9" s="27" t="n">
        <v>120</v>
      </c>
      <c r="BC9" s="27" t="n">
        <v>95</v>
      </c>
      <c r="BD9" s="27" t="n">
        <v>27</v>
      </c>
      <c r="BE9" s="32" t="n">
        <v>102913</v>
      </c>
      <c r="BF9" s="32" t="n">
        <v>0</v>
      </c>
      <c r="BG9" s="16" t="n">
        <f aca="false">BF9/F9</f>
        <v>0</v>
      </c>
      <c r="BH9" s="33" t="n">
        <f aca="false">BE9/F9</f>
        <v>0.587369442383426</v>
      </c>
      <c r="BI9" s="27" t="n">
        <v>389</v>
      </c>
    </row>
    <row r="10" s="29" customFormat="true" ht="13.8" hidden="false" customHeight="false" outlineLevel="0" collapsed="false">
      <c r="A10" s="26" t="n">
        <v>8</v>
      </c>
      <c r="B10" s="27" t="s">
        <v>80</v>
      </c>
      <c r="C10" s="27" t="s">
        <v>81</v>
      </c>
      <c r="D10" s="27" t="s">
        <v>62</v>
      </c>
      <c r="E10" s="27" t="s">
        <v>77</v>
      </c>
      <c r="F10" s="28" t="n">
        <v>98606</v>
      </c>
      <c r="G10" s="29" t="n">
        <v>38</v>
      </c>
      <c r="H10" s="30" t="n">
        <f aca="false">G10/(G10+F10)</f>
        <v>0.000385223632456105</v>
      </c>
      <c r="I10" s="30" t="n">
        <v>0.516956371823216</v>
      </c>
      <c r="J10" s="28"/>
      <c r="K10" s="28" t="n">
        <f aca="false">X10+AH10+AM10</f>
        <v>1137</v>
      </c>
      <c r="L10" s="11" t="n">
        <f aca="false">(AC10+AH10+AR10+G10)</f>
        <v>12279</v>
      </c>
      <c r="M10" s="28"/>
      <c r="N10" s="28"/>
      <c r="O10" s="28"/>
      <c r="P10" s="28"/>
      <c r="Q10" s="28"/>
      <c r="R10" s="28"/>
      <c r="S10" s="28"/>
      <c r="T10" s="28"/>
      <c r="U10" s="13" t="n">
        <f aca="false">((AC10-AE10)/L10)*(1-I10)</f>
        <v>0.442563793223293</v>
      </c>
      <c r="V10" s="13" t="n">
        <f aca="false">(AE10/L10)*(1-I10)</f>
        <v>0.0165617206175117</v>
      </c>
      <c r="W10" s="28"/>
      <c r="X10" s="27" t="n">
        <v>584</v>
      </c>
      <c r="Y10" s="30" t="n">
        <f aca="false">Z10/X10</f>
        <v>0.0479452054794521</v>
      </c>
      <c r="Z10" s="27" t="n">
        <v>28</v>
      </c>
      <c r="AA10" s="27" t="n">
        <v>16</v>
      </c>
      <c r="AB10" s="27" t="n">
        <v>13</v>
      </c>
      <c r="AC10" s="27" t="n">
        <v>11671</v>
      </c>
      <c r="AD10" s="30" t="n">
        <f aca="false">AE10/AC9:AC10</f>
        <v>0.0360723159969154</v>
      </c>
      <c r="AE10" s="27" t="n">
        <v>421</v>
      </c>
      <c r="AF10" s="27" t="n">
        <v>177</v>
      </c>
      <c r="AG10" s="27" t="n">
        <v>261</v>
      </c>
      <c r="AH10" s="27" t="n">
        <v>551</v>
      </c>
      <c r="AI10" s="30" t="n">
        <f aca="false">AH10/(AH10+X10+AM10)</f>
        <v>0.484608619173263</v>
      </c>
      <c r="AJ10" s="27" t="n">
        <v>542</v>
      </c>
      <c r="AK10" s="27" t="n">
        <v>349</v>
      </c>
      <c r="AL10" s="27" t="n">
        <v>248</v>
      </c>
      <c r="AM10" s="27" t="n">
        <v>2</v>
      </c>
      <c r="AN10" s="30"/>
      <c r="AO10" s="27" t="n">
        <v>2</v>
      </c>
      <c r="AP10" s="27" t="n">
        <v>0</v>
      </c>
      <c r="AQ10" s="27" t="n">
        <v>2</v>
      </c>
      <c r="AR10" s="27" t="n">
        <v>19</v>
      </c>
      <c r="AS10" s="31"/>
      <c r="AT10" s="27" t="n">
        <v>10</v>
      </c>
      <c r="AU10" s="27" t="n">
        <v>10</v>
      </c>
      <c r="AV10" s="27" t="n">
        <v>2</v>
      </c>
      <c r="AW10" s="27" t="n">
        <v>0</v>
      </c>
      <c r="AX10" s="27" t="n">
        <v>0</v>
      </c>
      <c r="AY10" s="27" t="n">
        <v>0</v>
      </c>
      <c r="AZ10" s="27" t="n">
        <v>0</v>
      </c>
      <c r="BA10" s="27" t="n">
        <v>64</v>
      </c>
      <c r="BB10" s="27" t="n">
        <v>64</v>
      </c>
      <c r="BC10" s="27" t="n">
        <v>60</v>
      </c>
      <c r="BD10" s="27" t="n">
        <v>4</v>
      </c>
      <c r="BE10" s="34" t="n">
        <v>50975</v>
      </c>
      <c r="BF10" s="34" t="n">
        <v>0</v>
      </c>
      <c r="BG10" s="16" t="n">
        <f aca="false">BF10/F10</f>
        <v>0</v>
      </c>
      <c r="BH10" s="35" t="n">
        <f aca="false">BE10/F10</f>
        <v>0.516956371823216</v>
      </c>
      <c r="BI10" s="27" t="n">
        <v>403</v>
      </c>
    </row>
    <row r="11" s="12" customFormat="true" ht="13.8" hidden="false" customHeight="false" outlineLevel="0" collapsed="false">
      <c r="A11" s="9" t="n">
        <v>9</v>
      </c>
      <c r="B11" s="10" t="s">
        <v>82</v>
      </c>
      <c r="C11" s="10" t="s">
        <v>83</v>
      </c>
      <c r="D11" s="10" t="s">
        <v>62</v>
      </c>
      <c r="E11" s="10" t="s">
        <v>84</v>
      </c>
      <c r="F11" s="11" t="n">
        <v>209460</v>
      </c>
      <c r="G11" s="12" t="n">
        <v>0</v>
      </c>
      <c r="H11" s="13" t="n">
        <f aca="false">G11/(G11+F11)</f>
        <v>0</v>
      </c>
      <c r="I11" s="13" t="n">
        <v>0.000606321015945765</v>
      </c>
      <c r="J11" s="13" t="n">
        <v>0.00131906605192436</v>
      </c>
      <c r="K11" s="11" t="n">
        <f aca="false">X11+AH11+AM11</f>
        <v>104611</v>
      </c>
      <c r="L11" s="11" t="n">
        <f aca="false">(AC11+AH11+AR11+G11)</f>
        <v>39333</v>
      </c>
      <c r="M11" s="13" t="n">
        <f aca="false">((X11-Z11)/K11)</f>
        <v>0.999464683446291</v>
      </c>
      <c r="N11" s="13" t="n">
        <f aca="false">(Z11/K11)</f>
        <v>0.000181625259293956</v>
      </c>
      <c r="O11" s="13" t="n">
        <f aca="false">(AH11/K11)</f>
        <v>0.000344132070241179</v>
      </c>
      <c r="P11" s="13" t="n">
        <f aca="false">(AM11/K11)</f>
        <v>9.55922417336609E-006</v>
      </c>
      <c r="Q11" s="13" t="n">
        <f aca="false">((X11-Z11)/K11)*(1-J11)</f>
        <v>0.99814632351226</v>
      </c>
      <c r="R11" s="13" t="n">
        <f aca="false">(Z11/K11)*(1-J11)</f>
        <v>0.000181385683580249</v>
      </c>
      <c r="S11" s="13" t="n">
        <f aca="false">(AH11/K11)*(1-J11)</f>
        <v>0.000343678137309946</v>
      </c>
      <c r="T11" s="13" t="n">
        <f aca="false">(AM11/K11)*(1-J11)</f>
        <v>9.54661492527627E-006</v>
      </c>
      <c r="U11" s="11"/>
      <c r="V11" s="11"/>
      <c r="W11" s="13" t="n">
        <f aca="false">SUM(Q11:T11)+J11</f>
        <v>1</v>
      </c>
      <c r="X11" s="10" t="n">
        <v>104574</v>
      </c>
      <c r="Y11" s="13" t="n">
        <f aca="false">Z11/X11</f>
        <v>0.000181689521295924</v>
      </c>
      <c r="Z11" s="10" t="n">
        <v>19</v>
      </c>
      <c r="AA11" s="10" t="n">
        <v>17</v>
      </c>
      <c r="AB11" s="10" t="n">
        <v>2</v>
      </c>
      <c r="AC11" s="10" t="n">
        <v>39297</v>
      </c>
      <c r="AD11" s="13" t="n">
        <f aca="false">AE11/AC10:AC11</f>
        <v>0.000610733643789602</v>
      </c>
      <c r="AE11" s="10" t="n">
        <v>24</v>
      </c>
      <c r="AF11" s="10" t="n">
        <v>22</v>
      </c>
      <c r="AG11" s="10" t="n">
        <v>2</v>
      </c>
      <c r="AH11" s="10" t="n">
        <v>36</v>
      </c>
      <c r="AI11" s="13" t="n">
        <f aca="false">AH11/(AH11+AC11+AM11)</f>
        <v>0.000915238724767377</v>
      </c>
      <c r="AJ11" s="10" t="n">
        <v>11</v>
      </c>
      <c r="AK11" s="10" t="n">
        <v>5</v>
      </c>
      <c r="AL11" s="10" t="n">
        <v>6</v>
      </c>
      <c r="AM11" s="10" t="n">
        <v>1</v>
      </c>
      <c r="AN11" s="13"/>
      <c r="AO11" s="10" t="n">
        <v>0</v>
      </c>
      <c r="AP11" s="10" t="n">
        <v>0</v>
      </c>
      <c r="AQ11" s="10" t="n">
        <v>0</v>
      </c>
      <c r="AR11" s="10" t="n">
        <v>0</v>
      </c>
      <c r="AS11" s="13" t="n">
        <f aca="false">AR11/(AR11+AH11+AC11)</f>
        <v>0</v>
      </c>
      <c r="AT11" s="10" t="n">
        <v>0</v>
      </c>
      <c r="AU11" s="10" t="n">
        <v>0</v>
      </c>
      <c r="AV11" s="10" t="n">
        <v>0</v>
      </c>
      <c r="AW11" s="10" t="n">
        <v>0</v>
      </c>
      <c r="AX11" s="10" t="n">
        <v>0</v>
      </c>
      <c r="AY11" s="10" t="n">
        <v>0</v>
      </c>
      <c r="AZ11" s="10" t="n">
        <v>0</v>
      </c>
      <c r="BA11" s="10" t="n">
        <v>0</v>
      </c>
      <c r="BB11" s="10" t="n">
        <v>0</v>
      </c>
      <c r="BC11" s="10" t="n">
        <v>0</v>
      </c>
      <c r="BD11" s="10" t="n">
        <v>0</v>
      </c>
      <c r="BE11" s="10" t="n">
        <v>127</v>
      </c>
      <c r="BF11" s="10" t="n">
        <v>0</v>
      </c>
      <c r="BG11" s="16" t="n">
        <f aca="false">BF11/F11</f>
        <v>0</v>
      </c>
      <c r="BH11" s="14" t="n">
        <f aca="false">BE11/F11</f>
        <v>0.000606321015945765</v>
      </c>
      <c r="BI11" s="10" t="n">
        <v>345</v>
      </c>
    </row>
    <row r="12" s="12" customFormat="true" ht="13.8" hidden="false" customHeight="false" outlineLevel="0" collapsed="false">
      <c r="A12" s="9" t="n">
        <v>10</v>
      </c>
      <c r="B12" s="10" t="s">
        <v>85</v>
      </c>
      <c r="C12" s="10" t="s">
        <v>83</v>
      </c>
      <c r="D12" s="10" t="s">
        <v>65</v>
      </c>
      <c r="E12" s="10" t="s">
        <v>84</v>
      </c>
      <c r="F12" s="11" t="n">
        <v>77189</v>
      </c>
      <c r="G12" s="12" t="n">
        <v>0</v>
      </c>
      <c r="H12" s="13" t="n">
        <f aca="false">G12/(G12+F12)</f>
        <v>0</v>
      </c>
      <c r="I12" s="13" t="n">
        <v>0.000751402401896643</v>
      </c>
      <c r="J12" s="13" t="n">
        <v>0.000236013396569939</v>
      </c>
      <c r="K12" s="11" t="n">
        <f aca="false">X12+AH12+AM12</f>
        <v>38556</v>
      </c>
      <c r="L12" s="11" t="n">
        <f aca="false">(AC12+AH12+AR12+G12)</f>
        <v>13749</v>
      </c>
      <c r="M12" s="13" t="n">
        <f aca="false">((X12-Z12)/K12)</f>
        <v>0.999092229484386</v>
      </c>
      <c r="N12" s="13" t="n">
        <f aca="false">(Z12/K12)</f>
        <v>0.000311235605353252</v>
      </c>
      <c r="O12" s="13" t="n">
        <f aca="false">(AH12/K12)</f>
        <v>0.000570598609814296</v>
      </c>
      <c r="P12" s="13" t="n">
        <f aca="false">(AM12/K12)</f>
        <v>2.59363004461044E-005</v>
      </c>
      <c r="Q12" s="13" t="n">
        <f aca="false">((X12-Z12)/K12)*(1-J12)</f>
        <v>0.998856430333819</v>
      </c>
      <c r="R12" s="13" t="n">
        <f aca="false">(Z12/K12)*(1-J12)</f>
        <v>0.000311162149580899</v>
      </c>
      <c r="S12" s="13" t="n">
        <f aca="false">(AH12/K12)*(1-J12)</f>
        <v>0.000570463940898316</v>
      </c>
      <c r="T12" s="13" t="n">
        <f aca="false">(AM12/K12)*(1-J12)</f>
        <v>2.59301791317416E-005</v>
      </c>
      <c r="U12" s="11"/>
      <c r="V12" s="11"/>
      <c r="W12" s="13" t="n">
        <f aca="false">SUM(Q12:T12)+J12</f>
        <v>1</v>
      </c>
      <c r="X12" s="10" t="n">
        <v>38533</v>
      </c>
      <c r="Y12" s="13" t="n">
        <f aca="false">Z12/X12</f>
        <v>0.000311421379077674</v>
      </c>
      <c r="Z12" s="10" t="n">
        <v>12</v>
      </c>
      <c r="AA12" s="10" t="n">
        <v>11</v>
      </c>
      <c r="AB12" s="10" t="n">
        <v>1</v>
      </c>
      <c r="AC12" s="10" t="n">
        <v>13727</v>
      </c>
      <c r="AD12" s="13" t="n">
        <f aca="false">AE12/AC11:AC12</f>
        <v>0.000364245647264515</v>
      </c>
      <c r="AE12" s="10" t="n">
        <v>5</v>
      </c>
      <c r="AF12" s="10" t="n">
        <v>5</v>
      </c>
      <c r="AG12" s="10" t="n">
        <v>0</v>
      </c>
      <c r="AH12" s="10" t="n">
        <v>22</v>
      </c>
      <c r="AI12" s="13" t="n">
        <f aca="false">AH12/(AH12+AC12+AM12)</f>
        <v>0.0016</v>
      </c>
      <c r="AJ12" s="10" t="n">
        <v>5</v>
      </c>
      <c r="AK12" s="10" t="n">
        <v>3</v>
      </c>
      <c r="AL12" s="10" t="n">
        <v>2</v>
      </c>
      <c r="AM12" s="10" t="n">
        <v>1</v>
      </c>
      <c r="AN12" s="13"/>
      <c r="AO12" s="10" t="n">
        <v>0</v>
      </c>
      <c r="AP12" s="10" t="n">
        <v>0</v>
      </c>
      <c r="AQ12" s="10" t="n">
        <v>0</v>
      </c>
      <c r="AR12" s="10" t="n">
        <v>0</v>
      </c>
      <c r="AS12" s="13" t="n">
        <f aca="false">AR12/(AR12+AH12+AC12)</f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58</v>
      </c>
      <c r="BF12" s="10" t="n">
        <v>0</v>
      </c>
      <c r="BG12" s="16" t="n">
        <f aca="false">BF12/F12</f>
        <v>0</v>
      </c>
      <c r="BH12" s="14" t="n">
        <f aca="false">BE12/F12</f>
        <v>0.000751402401896643</v>
      </c>
      <c r="BI12" s="10" t="n">
        <v>354</v>
      </c>
    </row>
    <row r="13" s="12" customFormat="true" ht="13.8" hidden="false" customHeight="false" outlineLevel="0" collapsed="false">
      <c r="A13" s="9" t="n">
        <v>11</v>
      </c>
      <c r="B13" s="10" t="s">
        <v>86</v>
      </c>
      <c r="C13" s="10" t="s">
        <v>83</v>
      </c>
      <c r="D13" s="10" t="s">
        <v>67</v>
      </c>
      <c r="E13" s="10" t="s">
        <v>84</v>
      </c>
      <c r="F13" s="11" t="n">
        <v>131</v>
      </c>
      <c r="G13" s="12" t="n">
        <v>0</v>
      </c>
      <c r="H13" s="13" t="n">
        <f aca="false">G13/(G13+F13)</f>
        <v>0</v>
      </c>
      <c r="I13" s="13" t="n">
        <v>0</v>
      </c>
      <c r="J13" s="13" t="n">
        <v>8.21321506303642E-005</v>
      </c>
      <c r="K13" s="11" t="n">
        <f aca="false">X13+AH13+AM13</f>
        <v>65</v>
      </c>
      <c r="L13" s="11" t="n">
        <f aca="false">(AC13+AH13+AR13+G13)</f>
        <v>28</v>
      </c>
      <c r="M13" s="13" t="n">
        <f aca="false">((X13-Z13)/K13)</f>
        <v>1</v>
      </c>
      <c r="N13" s="13" t="n">
        <f aca="false">(Z13/K13)</f>
        <v>0</v>
      </c>
      <c r="O13" s="13" t="n">
        <f aca="false">(AH13/K13)</f>
        <v>0</v>
      </c>
      <c r="P13" s="13" t="n">
        <f aca="false">(AM13/K13)</f>
        <v>0</v>
      </c>
      <c r="Q13" s="13" t="n">
        <f aca="false">((X13-Z13)/K13)*(1-J13)</f>
        <v>0.99991786784937</v>
      </c>
      <c r="R13" s="13" t="n">
        <f aca="false">(Z13/K13)*(1-J13)</f>
        <v>0</v>
      </c>
      <c r="S13" s="13" t="n">
        <f aca="false">(AH13/K13)*(1-J13)</f>
        <v>0</v>
      </c>
      <c r="T13" s="13" t="n">
        <f aca="false">(AM13/K13)*(1-J13)</f>
        <v>0</v>
      </c>
      <c r="U13" s="11"/>
      <c r="V13" s="11"/>
      <c r="W13" s="13" t="n">
        <f aca="false">SUM(Q13:T13)+J13</f>
        <v>1</v>
      </c>
      <c r="X13" s="10" t="n">
        <v>65</v>
      </c>
      <c r="Y13" s="13" t="n">
        <f aca="false">Z13/X13</f>
        <v>0</v>
      </c>
      <c r="Z13" s="10" t="n">
        <v>0</v>
      </c>
      <c r="AA13" s="10" t="n">
        <v>0</v>
      </c>
      <c r="AB13" s="10" t="n">
        <v>0</v>
      </c>
      <c r="AC13" s="10" t="n">
        <v>28</v>
      </c>
      <c r="AD13" s="13" t="n">
        <f aca="false">AE13/AC12:AC13</f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3" t="n">
        <f aca="false">AH13/(AH13+AC13+AM13)</f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3"/>
      <c r="AO13" s="10" t="n">
        <v>0</v>
      </c>
      <c r="AP13" s="10" t="n">
        <v>0</v>
      </c>
      <c r="AQ13" s="10" t="n">
        <v>0</v>
      </c>
      <c r="AR13" s="10" t="n">
        <v>0</v>
      </c>
      <c r="AS13" s="13" t="n">
        <f aca="false">AR13/(AR13+AH13+AC13)</f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6" t="n">
        <f aca="false">BF13/F13</f>
        <v>0</v>
      </c>
      <c r="BH13" s="14" t="n">
        <f aca="false">BE13/F13</f>
        <v>0</v>
      </c>
      <c r="BI13" s="10" t="n">
        <v>363.5</v>
      </c>
    </row>
    <row r="14" customFormat="false" ht="13.8" hidden="false" customHeight="false" outlineLevel="0" collapsed="false">
      <c r="A14" s="20" t="n">
        <v>12</v>
      </c>
      <c r="B14" s="21" t="s">
        <v>87</v>
      </c>
      <c r="C14" s="21" t="s">
        <v>83</v>
      </c>
      <c r="D14" s="21" t="s">
        <v>69</v>
      </c>
      <c r="E14" s="21" t="s">
        <v>88</v>
      </c>
      <c r="F14" s="22" t="n">
        <v>75736</v>
      </c>
      <c r="G14" s="0" t="n">
        <v>83</v>
      </c>
      <c r="H14" s="2" t="n">
        <f aca="false">G14/(G14+F14)</f>
        <v>0.00109471240718026</v>
      </c>
      <c r="I14" s="2" t="n">
        <v>0.0249815147353966</v>
      </c>
      <c r="J14" s="2" t="n">
        <v>0.297925976853443</v>
      </c>
      <c r="K14" s="22" t="n">
        <f aca="false">X14+AH14+AM14</f>
        <v>38362</v>
      </c>
      <c r="L14" s="11" t="n">
        <f aca="false">(AC14+AH14+AR14+G14)</f>
        <v>34598</v>
      </c>
      <c r="M14" s="2" t="n">
        <f aca="false">((X14-Z14)/K14)</f>
        <v>0.0278661175121214</v>
      </c>
      <c r="N14" s="2" t="n">
        <f aca="false">(Z14/K14)</f>
        <v>0.0831552056722799</v>
      </c>
      <c r="O14" s="2" t="n">
        <f aca="false">(AH14/K14)</f>
        <v>0.847062196965747</v>
      </c>
      <c r="P14" s="2" t="n">
        <f aca="false">(AM14/K14)</f>
        <v>0.0419164798498514</v>
      </c>
      <c r="Q14" s="2" t="n">
        <f aca="false">((X14-Z14)/K14)*(1-J14)</f>
        <v>0.0195640772312098</v>
      </c>
      <c r="R14" s="2" t="n">
        <f aca="false">(Z14/K14)*(1-J14)</f>
        <v>0.0583811097919169</v>
      </c>
      <c r="S14" s="2" t="n">
        <f aca="false">(AH14/K14)*(1-J14)</f>
        <v>0.594700364479104</v>
      </c>
      <c r="T14" s="2" t="n">
        <f aca="false">(AM14/K14)*(1-J14)</f>
        <v>0.0294284716443268</v>
      </c>
      <c r="U14" s="11"/>
      <c r="V14" s="11"/>
      <c r="W14" s="2" t="n">
        <f aca="false">SUM(Q14:T14)+J14</f>
        <v>1</v>
      </c>
      <c r="X14" s="21" t="n">
        <v>4259</v>
      </c>
      <c r="Y14" s="2" t="n">
        <f aca="false">Z14/X14</f>
        <v>0.749002113172106</v>
      </c>
      <c r="Z14" s="21" t="n">
        <v>3190</v>
      </c>
      <c r="AA14" s="21" t="n">
        <v>2683</v>
      </c>
      <c r="AB14" s="21" t="n">
        <v>507</v>
      </c>
      <c r="AC14" s="21" t="n">
        <v>1430</v>
      </c>
      <c r="AD14" s="2" t="n">
        <f aca="false">AE14/AC13:AC14</f>
        <v>0.724475524475524</v>
      </c>
      <c r="AE14" s="21" t="n">
        <v>1036</v>
      </c>
      <c r="AF14" s="21" t="n">
        <v>963</v>
      </c>
      <c r="AG14" s="21" t="n">
        <v>145</v>
      </c>
      <c r="AH14" s="21" t="n">
        <v>32495</v>
      </c>
      <c r="AI14" s="2" t="n">
        <f aca="false">AH14/(AH14+AC14+AM14)</f>
        <v>0.914502012213998</v>
      </c>
      <c r="AJ14" s="21" t="n">
        <v>7242</v>
      </c>
      <c r="AK14" s="21" t="n">
        <v>3515</v>
      </c>
      <c r="AL14" s="21" t="n">
        <v>3728</v>
      </c>
      <c r="AM14" s="21" t="n">
        <v>1608</v>
      </c>
      <c r="AN14" s="2"/>
      <c r="AO14" s="21" t="n">
        <v>67</v>
      </c>
      <c r="AP14" s="21" t="n">
        <v>65</v>
      </c>
      <c r="AQ14" s="21" t="n">
        <v>2</v>
      </c>
      <c r="AR14" s="21" t="n">
        <v>590</v>
      </c>
      <c r="AS14" s="2" t="n">
        <f aca="false">AR14/(AR14+AH14+AC14)</f>
        <v>0.0170940170940171</v>
      </c>
      <c r="AT14" s="21" t="n">
        <v>64</v>
      </c>
      <c r="AU14" s="21" t="n">
        <v>64</v>
      </c>
      <c r="AV14" s="21" t="n">
        <v>12</v>
      </c>
      <c r="AW14" s="21" t="n">
        <v>0</v>
      </c>
      <c r="AX14" s="21" t="n">
        <v>0</v>
      </c>
      <c r="AY14" s="21" t="n">
        <v>0</v>
      </c>
      <c r="AZ14" s="21" t="n">
        <v>0</v>
      </c>
      <c r="BA14" s="21" t="n">
        <v>0</v>
      </c>
      <c r="BB14" s="21" t="n">
        <v>0</v>
      </c>
      <c r="BC14" s="21" t="n">
        <v>0</v>
      </c>
      <c r="BD14" s="21" t="n">
        <v>0</v>
      </c>
      <c r="BE14" s="21" t="n">
        <v>1892</v>
      </c>
      <c r="BF14" s="21" t="n">
        <v>0</v>
      </c>
      <c r="BG14" s="16" t="n">
        <f aca="false">BF14/F14</f>
        <v>0</v>
      </c>
      <c r="BH14" s="23" t="n">
        <f aca="false">BE14/F14</f>
        <v>0.0249815147353966</v>
      </c>
      <c r="BI14" s="21" t="n">
        <v>364</v>
      </c>
    </row>
    <row r="15" customFormat="false" ht="13.8" hidden="false" customHeight="false" outlineLevel="0" collapsed="false">
      <c r="A15" s="20" t="n">
        <v>13</v>
      </c>
      <c r="B15" s="21" t="s">
        <v>89</v>
      </c>
      <c r="C15" s="21" t="s">
        <v>83</v>
      </c>
      <c r="D15" s="21" t="s">
        <v>72</v>
      </c>
      <c r="E15" s="21" t="s">
        <v>88</v>
      </c>
      <c r="F15" s="22" t="n">
        <v>27674</v>
      </c>
      <c r="G15" s="0" t="n">
        <v>60</v>
      </c>
      <c r="H15" s="2" t="n">
        <f aca="false">G15/(G15+F15)</f>
        <v>0.00216340953342468</v>
      </c>
      <c r="I15" s="2" t="n">
        <v>0.0262701452627015</v>
      </c>
      <c r="J15" s="2" t="n">
        <v>0.312470119521912</v>
      </c>
      <c r="K15" s="22" t="n">
        <f aca="false">X15+AH15+AM15</f>
        <v>13831</v>
      </c>
      <c r="L15" s="11" t="n">
        <f aca="false">(AC15+AH15+AR15+G15)</f>
        <v>12141</v>
      </c>
      <c r="M15" s="2" t="n">
        <f aca="false">((X15-Z15)/K15)</f>
        <v>0.0631913816788374</v>
      </c>
      <c r="N15" s="2" t="n">
        <f aca="false">(Z15/K15)</f>
        <v>0.0465620707107223</v>
      </c>
      <c r="O15" s="2" t="n">
        <f aca="false">(AH15/K15)</f>
        <v>0.811365772539947</v>
      </c>
      <c r="P15" s="2" t="n">
        <f aca="false">(AM15/K15)</f>
        <v>0.0788807750704938</v>
      </c>
      <c r="Q15" s="2" t="n">
        <f aca="false">((X15-Z15)/K15)*(1-J15)</f>
        <v>0.0434459630928963</v>
      </c>
      <c r="R15" s="2" t="n">
        <f aca="false">(Z15/K15)*(1-J15)</f>
        <v>0.0320128149105552</v>
      </c>
      <c r="S15" s="2" t="n">
        <f aca="false">(AH15/K15)*(1-J15)</f>
        <v>0.557838212618401</v>
      </c>
      <c r="T15" s="2" t="n">
        <f aca="false">(AM15/K15)*(1-J15)</f>
        <v>0.0542328898562356</v>
      </c>
      <c r="U15" s="11"/>
      <c r="V15" s="11"/>
      <c r="W15" s="2" t="n">
        <f aca="false">SUM(Q15:T15)+J15</f>
        <v>1</v>
      </c>
      <c r="X15" s="21" t="n">
        <v>1518</v>
      </c>
      <c r="Y15" s="2" t="n">
        <f aca="false">Z15/X15</f>
        <v>0.424242424242424</v>
      </c>
      <c r="Z15" s="21" t="n">
        <v>644</v>
      </c>
      <c r="AA15" s="21" t="n">
        <v>220</v>
      </c>
      <c r="AB15" s="21" t="n">
        <v>424</v>
      </c>
      <c r="AC15" s="21" t="n">
        <v>758</v>
      </c>
      <c r="AD15" s="2" t="n">
        <f aca="false">AE15/AC14:AC15</f>
        <v>0.585751978891821</v>
      </c>
      <c r="AE15" s="21" t="n">
        <v>444</v>
      </c>
      <c r="AF15" s="21" t="n">
        <v>86</v>
      </c>
      <c r="AG15" s="21" t="n">
        <v>358</v>
      </c>
      <c r="AH15" s="21" t="n">
        <v>11222</v>
      </c>
      <c r="AI15" s="2" t="n">
        <f aca="false">AH15/(AH15+AC15+AM15)</f>
        <v>0.858541810113993</v>
      </c>
      <c r="AJ15" s="21" t="n">
        <v>1576</v>
      </c>
      <c r="AK15" s="21" t="n">
        <v>966</v>
      </c>
      <c r="AL15" s="21" t="n">
        <v>612</v>
      </c>
      <c r="AM15" s="21" t="n">
        <v>1091</v>
      </c>
      <c r="AN15" s="2"/>
      <c r="AO15" s="21" t="n">
        <v>158</v>
      </c>
      <c r="AP15" s="21" t="n">
        <v>158</v>
      </c>
      <c r="AQ15" s="21" t="n">
        <v>0</v>
      </c>
      <c r="AR15" s="21" t="n">
        <v>101</v>
      </c>
      <c r="AS15" s="2" t="n">
        <f aca="false">AR15/(AR15+AH15+AC15)</f>
        <v>0.00836023507987749</v>
      </c>
      <c r="AT15" s="21" t="n">
        <v>9</v>
      </c>
      <c r="AU15" s="21" t="n">
        <v>1</v>
      </c>
      <c r="AV15" s="21" t="n">
        <v>9</v>
      </c>
      <c r="AW15" s="21" t="n">
        <v>0</v>
      </c>
      <c r="AX15" s="21" t="n">
        <v>0</v>
      </c>
      <c r="AY15" s="21" t="n">
        <v>0</v>
      </c>
      <c r="AZ15" s="21" t="n">
        <v>0</v>
      </c>
      <c r="BA15" s="21" t="n">
        <v>0</v>
      </c>
      <c r="BB15" s="21" t="n">
        <v>0</v>
      </c>
      <c r="BC15" s="21" t="n">
        <v>0</v>
      </c>
      <c r="BD15" s="21" t="n">
        <v>0</v>
      </c>
      <c r="BE15" s="21" t="n">
        <v>727</v>
      </c>
      <c r="BF15" s="21" t="n">
        <v>0</v>
      </c>
      <c r="BG15" s="16" t="n">
        <f aca="false">BF15/F15</f>
        <v>0</v>
      </c>
      <c r="BH15" s="23" t="n">
        <f aca="false">BE15/F15</f>
        <v>0.0262701452627015</v>
      </c>
      <c r="BI15" s="21" t="n">
        <v>325</v>
      </c>
    </row>
    <row r="16" customFormat="false" ht="13.8" hidden="false" customHeight="false" outlineLevel="0" collapsed="false">
      <c r="A16" s="20" t="n">
        <v>14</v>
      </c>
      <c r="B16" s="21" t="s">
        <v>90</v>
      </c>
      <c r="C16" s="21" t="s">
        <v>83</v>
      </c>
      <c r="D16" s="21" t="s">
        <v>74</v>
      </c>
      <c r="E16" s="21" t="s">
        <v>88</v>
      </c>
      <c r="F16" s="22" t="n">
        <v>113758</v>
      </c>
      <c r="G16" s="0" t="n">
        <v>467</v>
      </c>
      <c r="H16" s="2" t="n">
        <f aca="false">G16/(G16+F16)</f>
        <v>0.00408842197417378</v>
      </c>
      <c r="I16" s="2" t="n">
        <v>0.0207106313402134</v>
      </c>
      <c r="J16" s="2" t="n">
        <v>0.445127619668923</v>
      </c>
      <c r="K16" s="22" t="n">
        <f aca="false">X16+AH16+AM16</f>
        <v>57944</v>
      </c>
      <c r="L16" s="11" t="n">
        <f aca="false">(AC16+AH16+AR16+G16)</f>
        <v>53064</v>
      </c>
      <c r="M16" s="2" t="n">
        <f aca="false">((X16-Z16)/K16)</f>
        <v>0.0185696534585117</v>
      </c>
      <c r="N16" s="2" t="n">
        <f aca="false">(Z16/K16)</f>
        <v>0.0667195913295596</v>
      </c>
      <c r="O16" s="2" t="n">
        <f aca="false">(AH16/K16)</f>
        <v>0.863523401905288</v>
      </c>
      <c r="P16" s="2" t="n">
        <f aca="false">(AM16/K16)</f>
        <v>0.0511873533066409</v>
      </c>
      <c r="Q16" s="2" t="n">
        <f aca="false">((X16-Z16)/K16)*(1-J16)</f>
        <v>0.0103037878164476</v>
      </c>
      <c r="R16" s="2" t="n">
        <f aca="false">(Z16/K16)*(1-J16)</f>
        <v>0.0370208584557494</v>
      </c>
      <c r="S16" s="2" t="n">
        <f aca="false">(AH16/K16)*(1-J16)</f>
        <v>0.479145285486776</v>
      </c>
      <c r="T16" s="2" t="n">
        <f aca="false">(AM16/K16)*(1-J16)</f>
        <v>0.0284024485721037</v>
      </c>
      <c r="U16" s="11"/>
      <c r="V16" s="11"/>
      <c r="W16" s="2" t="n">
        <f aca="false">SUM(Q16:T16)+J16</f>
        <v>1</v>
      </c>
      <c r="X16" s="21" t="n">
        <v>4942</v>
      </c>
      <c r="Y16" s="2" t="n">
        <f aca="false">Z16/X16</f>
        <v>0.782274382840955</v>
      </c>
      <c r="Z16" s="21" t="n">
        <v>3866</v>
      </c>
      <c r="AA16" s="21" t="n">
        <v>2628</v>
      </c>
      <c r="AB16" s="21" t="n">
        <v>1239</v>
      </c>
      <c r="AC16" s="21" t="n">
        <v>1863</v>
      </c>
      <c r="AD16" s="2" t="n">
        <f aca="false">AE16/AC15:AC16</f>
        <v>0.742351046698873</v>
      </c>
      <c r="AE16" s="21" t="n">
        <v>1383</v>
      </c>
      <c r="AF16" s="21" t="n">
        <v>1343</v>
      </c>
      <c r="AG16" s="21" t="n">
        <v>43</v>
      </c>
      <c r="AH16" s="21" t="n">
        <v>50036</v>
      </c>
      <c r="AI16" s="2" t="n">
        <f aca="false">AH16/(AH16+AC16+AM16)</f>
        <v>0.911983960630639</v>
      </c>
      <c r="AJ16" s="21" t="n">
        <v>10780</v>
      </c>
      <c r="AK16" s="21" t="n">
        <v>6931</v>
      </c>
      <c r="AL16" s="21" t="n">
        <v>3891</v>
      </c>
      <c r="AM16" s="21" t="n">
        <v>2966</v>
      </c>
      <c r="AN16" s="2"/>
      <c r="AO16" s="21" t="n">
        <v>878</v>
      </c>
      <c r="AP16" s="21" t="n">
        <v>875</v>
      </c>
      <c r="AQ16" s="21" t="n">
        <v>3</v>
      </c>
      <c r="AR16" s="21" t="n">
        <v>698</v>
      </c>
      <c r="AS16" s="2" t="n">
        <f aca="false">AR16/(AR16+AH16+AC16)</f>
        <v>0.0132707188622925</v>
      </c>
      <c r="AT16" s="21" t="n">
        <v>254</v>
      </c>
      <c r="AU16" s="21" t="n">
        <v>250</v>
      </c>
      <c r="AV16" s="21" t="n">
        <v>4</v>
      </c>
      <c r="AW16" s="21" t="n">
        <v>0</v>
      </c>
      <c r="AX16" s="21" t="n">
        <v>0</v>
      </c>
      <c r="AY16" s="21" t="n">
        <v>0</v>
      </c>
      <c r="AZ16" s="21" t="n">
        <v>0</v>
      </c>
      <c r="BA16" s="21" t="n">
        <v>0</v>
      </c>
      <c r="BB16" s="21" t="n">
        <v>0</v>
      </c>
      <c r="BC16" s="21" t="n">
        <v>0</v>
      </c>
      <c r="BD16" s="21" t="n">
        <v>0</v>
      </c>
      <c r="BE16" s="21" t="n">
        <v>2356</v>
      </c>
      <c r="BF16" s="21" t="n">
        <v>0</v>
      </c>
      <c r="BG16" s="16" t="n">
        <f aca="false">BF16/F16</f>
        <v>0</v>
      </c>
      <c r="BH16" s="23" t="n">
        <f aca="false">BE16/F16</f>
        <v>0.0207106313402134</v>
      </c>
      <c r="BI16" s="21" t="n">
        <v>352</v>
      </c>
    </row>
    <row r="17" s="29" customFormat="true" ht="13.8" hidden="false" customHeight="false" outlineLevel="0" collapsed="false">
      <c r="A17" s="26" t="n">
        <v>15</v>
      </c>
      <c r="B17" s="27" t="s">
        <v>91</v>
      </c>
      <c r="C17" s="27" t="s">
        <v>83</v>
      </c>
      <c r="D17" s="27" t="s">
        <v>76</v>
      </c>
      <c r="E17" s="27" t="s">
        <v>92</v>
      </c>
      <c r="F17" s="28" t="n">
        <v>41825</v>
      </c>
      <c r="G17" s="29" t="n">
        <v>100</v>
      </c>
      <c r="H17" s="30" t="n">
        <f aca="false">G17/(G17+F17)</f>
        <v>0.00238521168753727</v>
      </c>
      <c r="I17" s="30" t="n">
        <v>0.245068738792588</v>
      </c>
      <c r="J17" s="30" t="n">
        <v>0.578355396857572</v>
      </c>
      <c r="K17" s="28" t="n">
        <f aca="false">X17+AH17+AM17</f>
        <v>15644</v>
      </c>
      <c r="L17" s="11" t="n">
        <f aca="false">(AC17+AH17+AR17+G17)</f>
        <v>6465</v>
      </c>
      <c r="M17" s="30" t="n">
        <f aca="false">((X17-Z17)/K17)</f>
        <v>0.729544873433904</v>
      </c>
      <c r="N17" s="30" t="n">
        <f aca="false">(Z17/K17)</f>
        <v>0.0762592687292253</v>
      </c>
      <c r="O17" s="30" t="n">
        <f aca="false">(AH17/K17)</f>
        <v>0.178662746100742</v>
      </c>
      <c r="P17" s="30" t="n">
        <f aca="false">(AM17/K17)</f>
        <v>0.0155331117361289</v>
      </c>
      <c r="Q17" s="30" t="n">
        <f aca="false">((X17-Z17)/K17)*(1-J17)</f>
        <v>0.307608658633631</v>
      </c>
      <c r="R17" s="30" t="n">
        <f aca="false">(Z17/K17)*(1-J17)</f>
        <v>0.0321543090992659</v>
      </c>
      <c r="S17" s="30" t="n">
        <f aca="false">(AH17/K17)*(1-J17)</f>
        <v>0.0753321826759835</v>
      </c>
      <c r="T17" s="30" t="n">
        <f aca="false">(AM17/K17)*(1-J17)</f>
        <v>0.00654945273354705</v>
      </c>
      <c r="U17" s="11"/>
      <c r="V17" s="11"/>
      <c r="W17" s="30" t="n">
        <f aca="false">SUM(Q17:T17)+J17</f>
        <v>1</v>
      </c>
      <c r="X17" s="27" t="n">
        <v>12606</v>
      </c>
      <c r="Y17" s="30" t="n">
        <f aca="false">Z17/X17</f>
        <v>0.0946374742186261</v>
      </c>
      <c r="Z17" s="27" t="n">
        <v>1193</v>
      </c>
      <c r="AA17" s="27" t="n">
        <v>1181</v>
      </c>
      <c r="AB17" s="27" t="n">
        <v>12</v>
      </c>
      <c r="AC17" s="27" t="n">
        <v>3570</v>
      </c>
      <c r="AD17" s="30" t="n">
        <f aca="false">AE17/AC16:AC17</f>
        <v>0.0364145658263305</v>
      </c>
      <c r="AE17" s="27" t="n">
        <v>130</v>
      </c>
      <c r="AF17" s="27" t="n">
        <v>41</v>
      </c>
      <c r="AG17" s="27" t="n">
        <v>105</v>
      </c>
      <c r="AH17" s="27" t="n">
        <v>2795</v>
      </c>
      <c r="AI17" s="30" t="n">
        <f aca="false">AH17/(AH17+AC17+AM17)</f>
        <v>0.42297215496368</v>
      </c>
      <c r="AJ17" s="27" t="n">
        <v>2751</v>
      </c>
      <c r="AK17" s="27" t="n">
        <v>1896</v>
      </c>
      <c r="AL17" s="27" t="n">
        <v>1123</v>
      </c>
      <c r="AM17" s="27" t="n">
        <v>243</v>
      </c>
      <c r="AN17" s="30"/>
      <c r="AO17" s="27" t="n">
        <v>231</v>
      </c>
      <c r="AP17" s="27" t="n">
        <v>45</v>
      </c>
      <c r="AQ17" s="27" t="n">
        <v>186</v>
      </c>
      <c r="AR17" s="27" t="n">
        <v>0</v>
      </c>
      <c r="AS17" s="30" t="n">
        <f aca="false">AR17/(AR17+AH17+AC17)</f>
        <v>0</v>
      </c>
      <c r="AT17" s="27" t="n">
        <v>0</v>
      </c>
      <c r="AU17" s="27" t="n">
        <v>0</v>
      </c>
      <c r="AV17" s="27" t="n">
        <v>0</v>
      </c>
      <c r="AW17" s="27" t="n">
        <v>0</v>
      </c>
      <c r="AX17" s="27" t="n">
        <v>0</v>
      </c>
      <c r="AY17" s="27" t="n">
        <v>0</v>
      </c>
      <c r="AZ17" s="27" t="n">
        <v>0</v>
      </c>
      <c r="BA17" s="27" t="n">
        <v>0</v>
      </c>
      <c r="BB17" s="27" t="n">
        <v>0</v>
      </c>
      <c r="BC17" s="27" t="n">
        <v>0</v>
      </c>
      <c r="BD17" s="27" t="n">
        <v>0</v>
      </c>
      <c r="BE17" s="27" t="n">
        <v>10250</v>
      </c>
      <c r="BF17" s="27" t="n">
        <v>0</v>
      </c>
      <c r="BG17" s="16" t="n">
        <f aca="false">BF17/F17</f>
        <v>0</v>
      </c>
      <c r="BH17" s="31" t="n">
        <f aca="false">BE17/F17</f>
        <v>0.245068738792588</v>
      </c>
      <c r="BI17" s="27" t="n">
        <v>242</v>
      </c>
    </row>
    <row r="18" s="29" customFormat="true" ht="13.8" hidden="false" customHeight="false" outlineLevel="0" collapsed="false">
      <c r="A18" s="26" t="n">
        <v>16</v>
      </c>
      <c r="B18" s="27" t="s">
        <v>93</v>
      </c>
      <c r="C18" s="27" t="s">
        <v>83</v>
      </c>
      <c r="D18" s="27" t="s">
        <v>79</v>
      </c>
      <c r="E18" s="27" t="s">
        <v>92</v>
      </c>
      <c r="F18" s="28" t="n">
        <v>192437</v>
      </c>
      <c r="G18" s="29" t="n">
        <v>932</v>
      </c>
      <c r="H18" s="30" t="n">
        <f aca="false">G18/(G18+F18)</f>
        <v>0.00481980048508292</v>
      </c>
      <c r="I18" s="30" t="n">
        <v>0.226500101331864</v>
      </c>
      <c r="J18" s="30" t="n">
        <v>0.587369442383426</v>
      </c>
      <c r="K18" s="28" t="n">
        <f aca="false">X18+AH18+AM18</f>
        <v>73368</v>
      </c>
      <c r="L18" s="11" t="n">
        <f aca="false">(AC18+AH18+AR18+G18)</f>
        <v>34536</v>
      </c>
      <c r="M18" s="30" t="n">
        <f aca="false">((X18-Z18)/K18)</f>
        <v>0.639911132918984</v>
      </c>
      <c r="N18" s="30" t="n">
        <f aca="false">(Z18/K18)</f>
        <v>0.0655871769708865</v>
      </c>
      <c r="O18" s="30" t="n">
        <f aca="false">(AH18/K18)</f>
        <v>0.286814415003816</v>
      </c>
      <c r="P18" s="30" t="n">
        <f aca="false">(AM18/K18)</f>
        <v>0.00768727510631338</v>
      </c>
      <c r="Q18" s="30" t="n">
        <f aca="false">((X18-Z18)/K18)*(1-J18)</f>
        <v>0.264046887601414</v>
      </c>
      <c r="R18" s="30" t="n">
        <f aca="false">(Z18/K18)*(1-J18)</f>
        <v>0.0270632734059938</v>
      </c>
      <c r="S18" s="30" t="n">
        <f aca="false">(AH18/K18)*(1-J18)</f>
        <v>0.118348391995496</v>
      </c>
      <c r="T18" s="30" t="n">
        <f aca="false">(AM18/K18)*(1-J18)</f>
        <v>0.0031720046136701</v>
      </c>
      <c r="U18" s="11"/>
      <c r="V18" s="11"/>
      <c r="W18" s="30" t="n">
        <f aca="false">SUM(Q18:T18)+J18</f>
        <v>1</v>
      </c>
      <c r="X18" s="27" t="n">
        <v>51761</v>
      </c>
      <c r="Y18" s="30" t="n">
        <f aca="false">Z18/X18</f>
        <v>0.0929657464113908</v>
      </c>
      <c r="Z18" s="27" t="n">
        <v>4812</v>
      </c>
      <c r="AA18" s="27" t="n">
        <v>4598</v>
      </c>
      <c r="AB18" s="27" t="n">
        <v>220</v>
      </c>
      <c r="AC18" s="27" t="n">
        <v>12525</v>
      </c>
      <c r="AD18" s="30" t="n">
        <f aca="false">AE18/AC17:AC18</f>
        <v>0.0712974051896208</v>
      </c>
      <c r="AE18" s="27" t="n">
        <v>893</v>
      </c>
      <c r="AF18" s="27" t="n">
        <v>453</v>
      </c>
      <c r="AG18" s="27" t="n">
        <v>483</v>
      </c>
      <c r="AH18" s="27" t="n">
        <v>21043</v>
      </c>
      <c r="AI18" s="30" t="n">
        <f aca="false">AH18/(AH18+AC18+AM18)</f>
        <v>0.6165182233681</v>
      </c>
      <c r="AJ18" s="27" t="n">
        <v>21010</v>
      </c>
      <c r="AK18" s="27" t="n">
        <v>16953</v>
      </c>
      <c r="AL18" s="27" t="n">
        <v>5438</v>
      </c>
      <c r="AM18" s="27" t="n">
        <v>564</v>
      </c>
      <c r="AN18" s="30"/>
      <c r="AO18" s="27" t="n">
        <v>562</v>
      </c>
      <c r="AP18" s="27" t="n">
        <v>557</v>
      </c>
      <c r="AQ18" s="27" t="n">
        <v>55</v>
      </c>
      <c r="AR18" s="27" t="n">
        <v>36</v>
      </c>
      <c r="AS18" s="30" t="n">
        <f aca="false">AR18/(AR18+AH18+AC18)</f>
        <v>0.001071301035591</v>
      </c>
      <c r="AT18" s="27" t="n">
        <v>36</v>
      </c>
      <c r="AU18" s="27" t="n">
        <v>29</v>
      </c>
      <c r="AV18" s="27" t="n">
        <v>8</v>
      </c>
      <c r="AW18" s="27" t="n">
        <v>0</v>
      </c>
      <c r="AX18" s="27" t="n">
        <v>0</v>
      </c>
      <c r="AY18" s="27" t="n">
        <v>0</v>
      </c>
      <c r="AZ18" s="27" t="n">
        <v>0</v>
      </c>
      <c r="BA18" s="27" t="n">
        <v>0</v>
      </c>
      <c r="BB18" s="27" t="n">
        <v>0</v>
      </c>
      <c r="BC18" s="27" t="n">
        <v>0</v>
      </c>
      <c r="BD18" s="27" t="n">
        <v>0</v>
      </c>
      <c r="BE18" s="27" t="n">
        <v>43587</v>
      </c>
      <c r="BF18" s="27" t="n">
        <v>0</v>
      </c>
      <c r="BG18" s="16" t="n">
        <f aca="false">BF18/F18</f>
        <v>0</v>
      </c>
      <c r="BH18" s="31" t="n">
        <f aca="false">BE18/F18</f>
        <v>0.226500101331864</v>
      </c>
      <c r="BI18" s="27" t="n">
        <v>254</v>
      </c>
    </row>
    <row r="19" s="29" customFormat="true" ht="13.8" hidden="false" customHeight="false" outlineLevel="0" collapsed="false">
      <c r="A19" s="26" t="n">
        <v>17</v>
      </c>
      <c r="B19" s="27" t="s">
        <v>94</v>
      </c>
      <c r="C19" s="27" t="s">
        <v>81</v>
      </c>
      <c r="D19" s="27" t="s">
        <v>76</v>
      </c>
      <c r="E19" s="27" t="s">
        <v>92</v>
      </c>
      <c r="F19" s="28" t="n">
        <v>24572</v>
      </c>
      <c r="G19" s="29" t="n">
        <v>22</v>
      </c>
      <c r="H19" s="30" t="n">
        <f aca="false">G19/(G19+F19)</f>
        <v>0.000894527120435879</v>
      </c>
      <c r="I19" s="30" t="n">
        <v>0.109270714634543</v>
      </c>
      <c r="J19" s="30" t="n">
        <v>0.516956371823216</v>
      </c>
      <c r="K19" s="28" t="n">
        <f aca="false">X19+AH19+AM19</f>
        <v>10871</v>
      </c>
      <c r="L19" s="11" t="n">
        <f aca="false">(AC19+AH19+AR19+G19)</f>
        <v>4599</v>
      </c>
      <c r="M19" s="30" t="n">
        <f aca="false">((X19-Z19)/K19)</f>
        <v>0.716677398583387</v>
      </c>
      <c r="N19" s="30" t="n">
        <f aca="false">(Z19/K19)</f>
        <v>0.0608959617330512</v>
      </c>
      <c r="O19" s="30" t="n">
        <f aca="false">(AH19/K19)</f>
        <v>0.222334651825959</v>
      </c>
      <c r="P19" s="30" t="n">
        <f aca="false">(AM19/K19)</f>
        <v>9.19878576027964E-005</v>
      </c>
      <c r="Q19" s="30" t="n">
        <f aca="false">((X19-Z19)/K19)*(1-J19)</f>
        <v>0.346186450844018</v>
      </c>
      <c r="R19" s="30" t="n">
        <f aca="false">(Z19/K19)*(1-J19)</f>
        <v>0.0294154062968477</v>
      </c>
      <c r="S19" s="30" t="n">
        <f aca="false">(AH19/K19)*(1-J19)</f>
        <v>0.107397336887433</v>
      </c>
      <c r="T19" s="30" t="n">
        <f aca="false">(AM19/K19)*(1-J19)</f>
        <v>4.44341484846641E-005</v>
      </c>
      <c r="U19" s="11"/>
      <c r="V19" s="11"/>
      <c r="W19" s="30" t="n">
        <f aca="false">SUM(Q19:T19)+J19</f>
        <v>1</v>
      </c>
      <c r="X19" s="27" t="n">
        <v>8453</v>
      </c>
      <c r="Y19" s="30" t="n">
        <f aca="false">Z19/X19</f>
        <v>0.078315390985449</v>
      </c>
      <c r="Z19" s="27" t="n">
        <v>662</v>
      </c>
      <c r="AA19" s="27" t="n">
        <v>623</v>
      </c>
      <c r="AB19" s="27" t="n">
        <v>40</v>
      </c>
      <c r="AC19" s="27" t="n">
        <v>2147</v>
      </c>
      <c r="AD19" s="30" t="n">
        <f aca="false">AE19/AC18:AC19</f>
        <v>0.0670703306939916</v>
      </c>
      <c r="AE19" s="27" t="n">
        <v>144</v>
      </c>
      <c r="AF19" s="27" t="n">
        <v>69</v>
      </c>
      <c r="AG19" s="27" t="n">
        <v>98</v>
      </c>
      <c r="AH19" s="27" t="n">
        <v>2417</v>
      </c>
      <c r="AI19" s="30" t="n">
        <f aca="false">AH19/(AH19+AC19+AM19)</f>
        <v>0.529463307776561</v>
      </c>
      <c r="AJ19" s="27" t="n">
        <v>2408</v>
      </c>
      <c r="AK19" s="27" t="n">
        <v>1714</v>
      </c>
      <c r="AL19" s="27" t="n">
        <v>883</v>
      </c>
      <c r="AM19" s="27" t="n">
        <v>1</v>
      </c>
      <c r="AN19" s="30"/>
      <c r="AO19" s="27" t="n">
        <v>1</v>
      </c>
      <c r="AP19" s="27" t="n">
        <v>1</v>
      </c>
      <c r="AQ19" s="27" t="n">
        <v>0</v>
      </c>
      <c r="AR19" s="27" t="n">
        <v>13</v>
      </c>
      <c r="AS19" s="30" t="n">
        <f aca="false">AR19/(AR19+AH19+AC19)</f>
        <v>0.00284028839851431</v>
      </c>
      <c r="AT19" s="27" t="n">
        <v>13</v>
      </c>
      <c r="AU19" s="27" t="n">
        <v>1</v>
      </c>
      <c r="AV19" s="27" t="n">
        <v>13</v>
      </c>
      <c r="AW19" s="27" t="n">
        <v>0</v>
      </c>
      <c r="AX19" s="27" t="n">
        <v>0</v>
      </c>
      <c r="AY19" s="27" t="n">
        <v>0</v>
      </c>
      <c r="AZ19" s="27" t="n">
        <v>0</v>
      </c>
      <c r="BA19" s="27" t="n">
        <v>0</v>
      </c>
      <c r="BB19" s="27" t="n">
        <v>0</v>
      </c>
      <c r="BC19" s="27" t="n">
        <v>0</v>
      </c>
      <c r="BD19" s="27" t="n">
        <v>0</v>
      </c>
      <c r="BE19" s="27" t="n">
        <v>2685</v>
      </c>
      <c r="BF19" s="27" t="n">
        <v>0</v>
      </c>
      <c r="BG19" s="16" t="n">
        <f aca="false">BF19/F19</f>
        <v>0</v>
      </c>
      <c r="BH19" s="31" t="n">
        <f aca="false">BE19/F19</f>
        <v>0.109270714634543</v>
      </c>
      <c r="BI19" s="27" t="n">
        <v>368</v>
      </c>
    </row>
    <row r="20" s="29" customFormat="true" ht="13.8" hidden="false" customHeight="false" outlineLevel="0" collapsed="false">
      <c r="I20" s="36"/>
      <c r="M20" s="36"/>
      <c r="N20" s="36"/>
      <c r="O20" s="36"/>
      <c r="P20" s="36"/>
      <c r="Y20" s="30"/>
      <c r="AJ20" s="29" t="s">
        <v>95</v>
      </c>
    </row>
    <row r="21" customFormat="false" ht="13.8" hidden="false" customHeight="false" outlineLevel="0" collapsed="false">
      <c r="E21" s="0" t="s">
        <v>96</v>
      </c>
      <c r="AJ21" s="0" t="s">
        <v>97</v>
      </c>
    </row>
    <row r="22" customFormat="false" ht="13.8" hidden="false" customHeight="false" outlineLevel="0" collapsed="false">
      <c r="E22" s="0" t="s">
        <v>98</v>
      </c>
    </row>
    <row r="23" customFormat="false" ht="13.8" hidden="false" customHeight="false" outlineLevel="0" collapsed="false">
      <c r="Q23" s="1" t="n">
        <f aca="false">100-J14</f>
        <v>99.7020740231466</v>
      </c>
    </row>
    <row r="25" customFormat="false" ht="13.8" hidden="false" customHeight="false" outlineLevel="0" collapsed="false">
      <c r="F25" s="37"/>
      <c r="G25" s="37"/>
      <c r="H25" s="38"/>
      <c r="I25" s="0"/>
    </row>
    <row r="26" customFormat="false" ht="13.8" hidden="false" customHeight="false" outlineLevel="0" collapsed="false">
      <c r="F26" s="37"/>
      <c r="G26" s="39" t="s">
        <v>99</v>
      </c>
      <c r="H26" s="40" t="s">
        <v>100</v>
      </c>
      <c r="I26" s="0"/>
    </row>
    <row r="27" customFormat="false" ht="13.8" hidden="false" customHeight="false" outlineLevel="0" collapsed="false">
      <c r="F27" s="41" t="s">
        <v>101</v>
      </c>
      <c r="G27" s="42" t="n">
        <f aca="false">AVERAGE(I5:I7)</f>
        <v>0.351841238681426</v>
      </c>
      <c r="H27" s="42" t="n">
        <f aca="false">AVERAGE(I8:I10)</f>
        <v>0.560893737021405</v>
      </c>
      <c r="I27" s="0"/>
    </row>
    <row r="28" customFormat="false" ht="13.8" hidden="false" customHeight="false" outlineLevel="0" collapsed="false">
      <c r="F28" s="41" t="s">
        <v>102</v>
      </c>
      <c r="G28" s="42" t="n">
        <f aca="false">AVERAGE(Q14:Q16)</f>
        <v>0.0244379427135179</v>
      </c>
      <c r="H28" s="42" t="n">
        <f aca="false">AVERAGE(Q17:Q19)</f>
        <v>0.305947332359688</v>
      </c>
      <c r="I28" s="0"/>
      <c r="Y28" s="2" t="n">
        <f aca="false">AVERAGE(Y14:Y16)</f>
        <v>0.651839640085162</v>
      </c>
      <c r="AD28" s="1" t="n">
        <f aca="false">AVERAGE(AD14:AD16)</f>
        <v>0.684192850022073</v>
      </c>
    </row>
    <row r="29" customFormat="false" ht="13.8" hidden="false" customHeight="false" outlineLevel="0" collapsed="false">
      <c r="F29" s="41" t="s">
        <v>103</v>
      </c>
      <c r="G29" s="42" t="n">
        <f aca="false">AVERAGE(R14:R16)</f>
        <v>0.0424715943860738</v>
      </c>
      <c r="H29" s="42" t="n">
        <f aca="false">AVERAGE(R17:R19)</f>
        <v>0.0295443296007025</v>
      </c>
      <c r="I29" s="0"/>
      <c r="AD29" s="1" t="n">
        <f aca="false">AVERAGE(AD17:AD19)</f>
        <v>0.0582607672366476</v>
      </c>
    </row>
    <row r="30" customFormat="false" ht="13.8" hidden="false" customHeight="false" outlineLevel="0" collapsed="false">
      <c r="F30" s="41" t="s">
        <v>104</v>
      </c>
      <c r="G30" s="42" t="n">
        <f aca="false">AVERAGE(S14:S16)</f>
        <v>0.543894620861427</v>
      </c>
      <c r="H30" s="42" t="n">
        <f aca="false">AVERAGE(S17:S19)</f>
        <v>0.100359303852971</v>
      </c>
      <c r="I30" s="0"/>
    </row>
    <row r="31" customFormat="false" ht="13.8" hidden="false" customHeight="false" outlineLevel="0" collapsed="false">
      <c r="F31" s="41" t="s">
        <v>105</v>
      </c>
      <c r="G31" s="42" t="n">
        <f aca="false">AVERAGE(T14:T16)</f>
        <v>0.0373546033575553</v>
      </c>
      <c r="H31" s="42" t="n">
        <f aca="false">AVERAGE(T17:T19)</f>
        <v>0.00325529716523393</v>
      </c>
      <c r="I31" s="0"/>
    </row>
    <row r="32" customFormat="false" ht="13.8" hidden="false" customHeight="false" outlineLevel="0" collapsed="false">
      <c r="F32" s="41" t="s">
        <v>106</v>
      </c>
      <c r="G32" s="42" t="n">
        <f aca="false">AVERAGE(H14:H16)</f>
        <v>0.0024488479715929</v>
      </c>
      <c r="H32" s="42" t="n">
        <f aca="false">AVERAGE(H17:H19)</f>
        <v>0.00269984643101869</v>
      </c>
      <c r="I32" s="0"/>
    </row>
    <row r="33" customFormat="false" ht="13.8" hidden="false" customHeight="false" outlineLevel="0" collapsed="false">
      <c r="F33" s="41" t="s">
        <v>107</v>
      </c>
      <c r="G33" s="42" t="n">
        <f aca="false">AVERAGE(BG14:BG16)</f>
        <v>0</v>
      </c>
      <c r="H33" s="42" t="n">
        <f aca="false">AVERAGE(BG17:BG19)</f>
        <v>0</v>
      </c>
      <c r="I33" s="0"/>
    </row>
    <row r="34" customFormat="false" ht="13.8" hidden="false" customHeight="false" outlineLevel="0" collapsed="false">
      <c r="I3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2021-06-09T12:40:59Z</dcterms:created>
  <dc:creator/>
  <dc:description/>
  <dc:language>en-US</dc:language>
  <cp:lastModifiedBy/>
  <dcterms:modified xsi:type="dcterms:W3CDTF">2021-07-15T01:18:23Z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