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ric.englin\Desktop\Github\Data-Science-Assignments\Education Economics\data\"/>
    </mc:Choice>
  </mc:AlternateContent>
  <bookViews>
    <workbookView xWindow="-144" yWindow="1296" windowWidth="18816" windowHeight="17436" activeTab="3"/>
  </bookViews>
  <sheets>
    <sheet name="Sheet1" sheetId="1" r:id="rId1"/>
    <sheet name="Problem2" sheetId="4" r:id="rId2"/>
    <sheet name="BHStudents" sheetId="5" r:id="rId3"/>
    <sheet name="Sheet2" sheetId="2" r:id="rId4"/>
    <sheet name="Sheet3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2" l="1"/>
  <c r="E8" i="3" l="1"/>
  <c r="E7" i="3"/>
  <c r="E6" i="3"/>
  <c r="E5" i="3"/>
  <c r="C6" i="3"/>
  <c r="C7" i="3"/>
  <c r="C8" i="3"/>
  <c r="C5" i="3"/>
  <c r="D9" i="3"/>
  <c r="B9" i="3"/>
  <c r="I24" i="2"/>
  <c r="H24" i="2"/>
  <c r="I12" i="2"/>
  <c r="J11" i="2"/>
  <c r="K11" i="2"/>
  <c r="M9" i="2"/>
  <c r="E6" i="2"/>
  <c r="F6" i="2" s="1"/>
  <c r="E7" i="2"/>
  <c r="F7" i="2" s="1"/>
  <c r="E8" i="2"/>
  <c r="F8" i="2" s="1"/>
  <c r="E5" i="2"/>
  <c r="F5" i="2" s="1"/>
  <c r="G5" i="2" l="1"/>
  <c r="J5" i="2" s="1"/>
  <c r="G8" i="2"/>
  <c r="J8" i="2" s="1"/>
  <c r="G7" i="2"/>
  <c r="J7" i="2" s="1"/>
  <c r="G6" i="2"/>
  <c r="J6" i="2" s="1"/>
  <c r="J9" i="2" s="1"/>
  <c r="J12" i="2" s="1"/>
  <c r="H8" i="2"/>
  <c r="K8" i="2" s="1"/>
  <c r="L8" i="2" s="1"/>
  <c r="N8" i="2" s="1"/>
  <c r="O8" i="2" s="1"/>
  <c r="L11" i="2"/>
  <c r="N11" i="2" s="1"/>
  <c r="O11" i="2" s="1"/>
  <c r="H7" i="2"/>
  <c r="H6" i="2"/>
  <c r="H5" i="2"/>
  <c r="K5" i="2" s="1"/>
  <c r="L5" i="2" s="1"/>
  <c r="N5" i="2" s="1"/>
  <c r="O5" i="2" s="1"/>
  <c r="K7" i="2"/>
  <c r="L7" i="2" s="1"/>
  <c r="N7" i="2" s="1"/>
  <c r="O7" i="2" s="1"/>
  <c r="K6" i="2"/>
  <c r="G9" i="1"/>
  <c r="F9" i="1"/>
  <c r="E9" i="1"/>
  <c r="D9" i="1"/>
  <c r="C9" i="1"/>
  <c r="B9" i="1"/>
  <c r="G8" i="1"/>
  <c r="F8" i="1"/>
  <c r="E8" i="1"/>
  <c r="D8" i="1"/>
  <c r="C8" i="1"/>
  <c r="B8" i="1"/>
  <c r="C13" i="1"/>
  <c r="D13" i="1"/>
  <c r="E13" i="1"/>
  <c r="F13" i="1"/>
  <c r="G13" i="1"/>
  <c r="C14" i="1"/>
  <c r="D14" i="1"/>
  <c r="E14" i="1"/>
  <c r="F14" i="1"/>
  <c r="G14" i="1"/>
  <c r="B14" i="1"/>
  <c r="B13" i="1"/>
  <c r="L6" i="2" l="1"/>
  <c r="N6" i="2" s="1"/>
  <c r="O6" i="2" s="1"/>
  <c r="N9" i="2"/>
  <c r="O9" i="2" s="1"/>
  <c r="O12" i="2" s="1"/>
  <c r="K9" i="2"/>
  <c r="L9" i="2" l="1"/>
  <c r="L12" i="2" s="1"/>
  <c r="K12" i="2"/>
</calcChain>
</file>

<file path=xl/sharedStrings.xml><?xml version="1.0" encoding="utf-8"?>
<sst xmlns="http://schemas.openxmlformats.org/spreadsheetml/2006/main" count="84" uniqueCount="51">
  <si>
    <t>Self-Revelation</t>
  </si>
  <si>
    <t>SAT Score</t>
  </si>
  <si>
    <t>Net Tuition</t>
  </si>
  <si>
    <t>Barron's Index</t>
  </si>
  <si>
    <t>Basic*</t>
  </si>
  <si>
    <t>Self-Revelation*</t>
  </si>
  <si>
    <t>Less than HS</t>
  </si>
  <si>
    <t>HS Grad</t>
  </si>
  <si>
    <t>Some College</t>
  </si>
  <si>
    <t>College</t>
  </si>
  <si>
    <t>Year 2</t>
  </si>
  <si>
    <t>Year 3</t>
  </si>
  <si>
    <t>Starting</t>
  </si>
  <si>
    <t>Percent Increase</t>
  </si>
  <si>
    <t>Year 1</t>
  </si>
  <si>
    <t>Year 2 diff</t>
  </si>
  <si>
    <t>Year 3 diff</t>
  </si>
  <si>
    <t>Year 2 NPV</t>
  </si>
  <si>
    <t>Year 3 NPV</t>
  </si>
  <si>
    <t>Total NPV</t>
  </si>
  <si>
    <t>New College</t>
  </si>
  <si>
    <t>Total</t>
  </si>
  <si>
    <t>Year 1 NPV</t>
  </si>
  <si>
    <t>Tax Revenue Generated (7% of Total NPV)</t>
  </si>
  <si>
    <t># of people (in thousands)</t>
  </si>
  <si>
    <t>Starting Salary</t>
  </si>
  <si>
    <t>Year 1 Salary</t>
  </si>
  <si>
    <t>Year 2 Salary</t>
  </si>
  <si>
    <t>Year 3 Salary</t>
  </si>
  <si>
    <t>Total NPV from Increases</t>
  </si>
  <si>
    <t>New College Workers</t>
  </si>
  <si>
    <t>Subtotal</t>
  </si>
  <si>
    <t>Total (Thousands)</t>
  </si>
  <si>
    <t>% of total</t>
  </si>
  <si>
    <t>New Total (Thousands)</t>
  </si>
  <si>
    <t>Education Level</t>
  </si>
  <si>
    <t>Basic* (SAT Score)</t>
  </si>
  <si>
    <t>Self-Revelation* (SAT Score)</t>
  </si>
  <si>
    <t>Basic* (Net Tuition)</t>
  </si>
  <si>
    <t>Self-Revelation (Net Tuition)</t>
  </si>
  <si>
    <t>Basic* (Barron's Index)</t>
  </si>
  <si>
    <t>Self-Revelation (Barron's Index)</t>
  </si>
  <si>
    <t>Coefficient value</t>
  </si>
  <si>
    <t>Standard Deviation</t>
  </si>
  <si>
    <t>Coefficient</t>
  </si>
  <si>
    <t>StDev_noHBCU</t>
  </si>
  <si>
    <t>StDev</t>
  </si>
  <si>
    <t>Field</t>
  </si>
  <si>
    <t>97.5% CI</t>
  </si>
  <si>
    <t>2.5% CI</t>
  </si>
  <si>
    <t>Coefficient_noHBCU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</si>
</sst>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4" fontId="0" fillId="0" borderId="0" xfId="2" applyFont="1"/>
    <xf numFmtId="44" fontId="0" fillId="0" borderId="0" xfId="0" applyNumberFormat="1"/>
    <xf numFmtId="44" fontId="2" fillId="0" borderId="0" xfId="0" applyNumberFormat="1" applyFont="1"/>
    <xf numFmtId="43" fontId="2" fillId="0" borderId="0" xfId="1" applyFont="1"/>
    <xf numFmtId="0" fontId="2" fillId="0" borderId="1" xfId="0" applyFont="1" applyBorder="1"/>
    <xf numFmtId="44" fontId="0" fillId="0" borderId="1" xfId="2" applyFont="1" applyBorder="1"/>
    <xf numFmtId="44" fontId="0" fillId="0" borderId="1" xfId="0" applyNumberFormat="1" applyBorder="1"/>
    <xf numFmtId="44" fontId="2" fillId="0" borderId="1" xfId="0" applyNumberFormat="1" applyFont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164" fontId="2" fillId="0" borderId="1" xfId="1" applyNumberFormat="1" applyFont="1" applyBorder="1"/>
    <xf numFmtId="43" fontId="2" fillId="0" borderId="1" xfId="1" applyFont="1" applyBorder="1"/>
    <xf numFmtId="1" fontId="0" fillId="0" borderId="1" xfId="2" applyNumberFormat="1" applyFont="1" applyBorder="1"/>
    <xf numFmtId="44" fontId="2" fillId="2" borderId="1" xfId="0" applyNumberFormat="1" applyFont="1" applyFill="1" applyBorder="1"/>
    <xf numFmtId="9" fontId="0" fillId="0" borderId="1" xfId="3" applyNumberFormat="1" applyFont="1" applyBorder="1"/>
    <xf numFmtId="1" fontId="0" fillId="0" borderId="1" xfId="0" applyNumberFormat="1" applyBorder="1"/>
    <xf numFmtId="0" fontId="2" fillId="0" borderId="1" xfId="0" applyFont="1" applyFill="1" applyBorder="1"/>
    <xf numFmtId="0" fontId="0" fillId="0" borderId="1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4"/>
  <sheetViews>
    <sheetView workbookViewId="0">
      <selection activeCell="A19" sqref="A19"/>
    </sheetView>
  </sheetViews>
  <sheetFormatPr defaultColWidth="11.19921875" defaultRowHeight="15.6" x14ac:dyDescent="0.3"/>
  <cols>
    <col min="3" max="3" width="13.69921875" bestFit="1" customWidth="1"/>
    <col min="5" max="5" width="13.69921875" bestFit="1" customWidth="1"/>
    <col min="7" max="7" width="14.69921875" bestFit="1" customWidth="1"/>
  </cols>
  <sheetData>
    <row r="4" spans="1:7" x14ac:dyDescent="0.3">
      <c r="A4" s="1"/>
      <c r="B4" s="19" t="s">
        <v>1</v>
      </c>
      <c r="C4" s="19"/>
      <c r="D4" s="19" t="s">
        <v>2</v>
      </c>
      <c r="E4" s="19"/>
      <c r="F4" s="19" t="s">
        <v>3</v>
      </c>
      <c r="G4" s="19"/>
    </row>
    <row r="5" spans="1:7" x14ac:dyDescent="0.3">
      <c r="A5" s="1"/>
      <c r="B5" s="1" t="s">
        <v>4</v>
      </c>
      <c r="C5" s="1" t="s">
        <v>5</v>
      </c>
      <c r="D5" s="1" t="s">
        <v>4</v>
      </c>
      <c r="E5" s="1" t="s">
        <v>0</v>
      </c>
      <c r="F5" s="1" t="s">
        <v>4</v>
      </c>
      <c r="G5" s="1" t="s">
        <v>0</v>
      </c>
    </row>
    <row r="6" spans="1:7" x14ac:dyDescent="0.3">
      <c r="A6" s="1" t="s">
        <v>44</v>
      </c>
      <c r="B6" s="1">
        <v>6.7000000000000004E-2</v>
      </c>
      <c r="C6" s="1">
        <v>7.5999999999999998E-2</v>
      </c>
      <c r="D6" s="1">
        <v>0.17299999999999999</v>
      </c>
      <c r="E6" s="1">
        <v>0.13800000000000001</v>
      </c>
      <c r="F6" s="1">
        <v>6.3E-2</v>
      </c>
      <c r="G6" s="1">
        <v>4.9000000000000002E-2</v>
      </c>
    </row>
    <row r="7" spans="1:7" x14ac:dyDescent="0.3">
      <c r="A7" s="1" t="s">
        <v>43</v>
      </c>
      <c r="B7" s="1">
        <v>1.9E-2</v>
      </c>
      <c r="C7" s="1">
        <v>3.2000000000000001E-2</v>
      </c>
      <c r="D7" s="1">
        <v>5.6000000000000001E-2</v>
      </c>
      <c r="E7" s="1">
        <v>7.0999999999999994E-2</v>
      </c>
      <c r="F7" s="1">
        <v>2.1999999999999999E-2</v>
      </c>
      <c r="G7" s="1">
        <v>3.5999999999999997E-2</v>
      </c>
    </row>
    <row r="8" spans="1:7" x14ac:dyDescent="0.3">
      <c r="A8" s="1" t="s">
        <v>48</v>
      </c>
      <c r="B8" s="1">
        <f t="shared" ref="B8:G8" si="0">B6+(B7*2)</f>
        <v>0.10500000000000001</v>
      </c>
      <c r="C8" s="1">
        <f t="shared" si="0"/>
        <v>0.14000000000000001</v>
      </c>
      <c r="D8" s="1">
        <f t="shared" si="0"/>
        <v>0.28499999999999998</v>
      </c>
      <c r="E8" s="1">
        <f t="shared" si="0"/>
        <v>0.28000000000000003</v>
      </c>
      <c r="F8" s="1">
        <f t="shared" si="0"/>
        <v>0.107</v>
      </c>
      <c r="G8" s="1">
        <f t="shared" si="0"/>
        <v>0.121</v>
      </c>
    </row>
    <row r="9" spans="1:7" x14ac:dyDescent="0.3">
      <c r="A9" s="1" t="s">
        <v>49</v>
      </c>
      <c r="B9" s="1">
        <f t="shared" ref="B9:G9" si="1">B6-(B7*2)</f>
        <v>2.9000000000000005E-2</v>
      </c>
      <c r="C9" s="1">
        <f t="shared" si="1"/>
        <v>1.1999999999999997E-2</v>
      </c>
      <c r="D9" s="1">
        <f t="shared" si="1"/>
        <v>6.0999999999999985E-2</v>
      </c>
      <c r="E9" s="1">
        <f t="shared" si="1"/>
        <v>-3.9999999999999758E-3</v>
      </c>
      <c r="F9" s="1">
        <f t="shared" si="1"/>
        <v>1.9000000000000003E-2</v>
      </c>
      <c r="G9" s="1">
        <f t="shared" si="1"/>
        <v>-2.2999999999999993E-2</v>
      </c>
    </row>
    <row r="10" spans="1:7" x14ac:dyDescent="0.3">
      <c r="A10" s="1"/>
      <c r="B10" s="1" t="s">
        <v>4</v>
      </c>
      <c r="C10" s="1" t="s">
        <v>5</v>
      </c>
      <c r="D10" s="1" t="s">
        <v>4</v>
      </c>
      <c r="E10" s="1" t="s">
        <v>5</v>
      </c>
      <c r="F10" s="1" t="s">
        <v>4</v>
      </c>
      <c r="G10" s="1" t="s">
        <v>5</v>
      </c>
    </row>
    <row r="11" spans="1:7" x14ac:dyDescent="0.3">
      <c r="A11" s="1" t="s">
        <v>44</v>
      </c>
      <c r="B11" s="1">
        <v>0.122</v>
      </c>
      <c r="C11" s="1">
        <v>0.12</v>
      </c>
      <c r="D11" s="1">
        <v>0.187</v>
      </c>
      <c r="E11" s="1">
        <v>0.16600000000000001</v>
      </c>
      <c r="F11" s="1">
        <v>0.158</v>
      </c>
      <c r="G11" s="1">
        <v>0.14299999999999999</v>
      </c>
    </row>
    <row r="12" spans="1:7" x14ac:dyDescent="0.3">
      <c r="A12" s="1" t="s">
        <v>43</v>
      </c>
      <c r="B12" s="1">
        <v>0.03</v>
      </c>
      <c r="C12" s="1">
        <v>4.2000000000000003E-2</v>
      </c>
      <c r="D12" s="1">
        <v>6.4000000000000001E-2</v>
      </c>
      <c r="E12" s="1">
        <v>7.9000000000000001E-2</v>
      </c>
      <c r="F12" s="1">
        <v>0.04</v>
      </c>
      <c r="G12" s="1">
        <v>5.2999999999999999E-2</v>
      </c>
    </row>
    <row r="13" spans="1:7" x14ac:dyDescent="0.3">
      <c r="A13" s="1" t="s">
        <v>48</v>
      </c>
      <c r="B13" s="1">
        <f>B11+(B12*2)</f>
        <v>0.182</v>
      </c>
      <c r="C13" s="1">
        <f t="shared" ref="C13:G13" si="2">C11+(C12*2)</f>
        <v>0.20400000000000001</v>
      </c>
      <c r="D13" s="1">
        <f t="shared" si="2"/>
        <v>0.315</v>
      </c>
      <c r="E13" s="1">
        <f t="shared" si="2"/>
        <v>0.32400000000000001</v>
      </c>
      <c r="F13" s="1">
        <f t="shared" si="2"/>
        <v>0.23799999999999999</v>
      </c>
      <c r="G13" s="1">
        <f t="shared" si="2"/>
        <v>0.249</v>
      </c>
    </row>
    <row r="14" spans="1:7" x14ac:dyDescent="0.3">
      <c r="A14" s="1" t="s">
        <v>49</v>
      </c>
      <c r="B14" s="1">
        <f>B11-(B12*2)</f>
        <v>6.2E-2</v>
      </c>
      <c r="C14" s="1">
        <f t="shared" ref="C14:G14" si="3">C11-(C12*2)</f>
        <v>3.599999999999999E-2</v>
      </c>
      <c r="D14" s="1">
        <f t="shared" si="3"/>
        <v>5.8999999999999997E-2</v>
      </c>
      <c r="E14" s="1">
        <f t="shared" si="3"/>
        <v>8.0000000000000071E-3</v>
      </c>
      <c r="F14" s="1">
        <f t="shared" si="3"/>
        <v>7.8E-2</v>
      </c>
      <c r="G14" s="1">
        <f t="shared" si="3"/>
        <v>3.6999999999999991E-2</v>
      </c>
    </row>
  </sheetData>
  <mergeCells count="3">
    <mergeCell ref="B4:C4"/>
    <mergeCell ref="D4:E4"/>
    <mergeCell ref="F4:G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3" sqref="D3"/>
    </sheetView>
  </sheetViews>
  <sheetFormatPr defaultColWidth="11.19921875" defaultRowHeight="15.6" x14ac:dyDescent="0.3"/>
  <cols>
    <col min="2" max="2" width="14.796875" bestFit="1" customWidth="1"/>
    <col min="3" max="3" width="16.796875" bestFit="1" customWidth="1"/>
    <col min="4" max="4" width="17.796875" bestFit="1" customWidth="1"/>
    <col min="5" max="5" width="13.5" bestFit="1" customWidth="1"/>
  </cols>
  <sheetData>
    <row r="1" spans="1:7" x14ac:dyDescent="0.3">
      <c r="A1" s="1" t="s">
        <v>47</v>
      </c>
      <c r="B1" s="1" t="s">
        <v>44</v>
      </c>
      <c r="C1" s="1" t="s">
        <v>46</v>
      </c>
      <c r="D1" s="1" t="s">
        <v>50</v>
      </c>
      <c r="E1" s="1" t="s">
        <v>45</v>
      </c>
    </row>
    <row r="2" spans="1:7" x14ac:dyDescent="0.3">
      <c r="A2" t="s">
        <v>36</v>
      </c>
      <c r="B2" s="1">
        <v>6.7000000000000004E-2</v>
      </c>
      <c r="C2" s="1">
        <v>1.9E-2</v>
      </c>
      <c r="D2" s="1">
        <v>0.122</v>
      </c>
      <c r="E2" s="1">
        <v>0.03</v>
      </c>
      <c r="F2" s="1"/>
      <c r="G2" s="1"/>
    </row>
    <row r="3" spans="1:7" x14ac:dyDescent="0.3">
      <c r="A3" t="s">
        <v>37</v>
      </c>
      <c r="B3" s="1">
        <v>7.5999999999999998E-2</v>
      </c>
      <c r="C3" s="1">
        <v>3.2000000000000001E-2</v>
      </c>
      <c r="D3" s="1">
        <v>0.12</v>
      </c>
      <c r="E3" s="1">
        <v>4.2000000000000003E-2</v>
      </c>
      <c r="F3" s="1"/>
      <c r="G3" s="1"/>
    </row>
    <row r="4" spans="1:7" x14ac:dyDescent="0.3">
      <c r="A4" t="s">
        <v>38</v>
      </c>
      <c r="B4" s="1">
        <v>0.17299999999999999</v>
      </c>
      <c r="C4" s="1">
        <v>5.6000000000000001E-2</v>
      </c>
      <c r="D4" s="1">
        <v>0.187</v>
      </c>
      <c r="E4" s="1">
        <v>6.4000000000000001E-2</v>
      </c>
      <c r="F4" s="1"/>
      <c r="G4" s="1"/>
    </row>
    <row r="5" spans="1:7" x14ac:dyDescent="0.3">
      <c r="A5" t="s">
        <v>39</v>
      </c>
      <c r="B5" s="1">
        <v>0.13800000000000001</v>
      </c>
      <c r="C5" s="1">
        <v>7.0999999999999994E-2</v>
      </c>
      <c r="D5" s="1">
        <v>0.16600000000000001</v>
      </c>
      <c r="E5" s="1">
        <v>7.9000000000000001E-2</v>
      </c>
      <c r="F5" s="1"/>
      <c r="G5" s="1"/>
    </row>
    <row r="6" spans="1:7" x14ac:dyDescent="0.3">
      <c r="A6" t="s">
        <v>40</v>
      </c>
      <c r="B6" s="1">
        <v>6.3E-2</v>
      </c>
      <c r="C6" s="1">
        <v>2.1999999999999999E-2</v>
      </c>
      <c r="D6" s="1">
        <v>0.158</v>
      </c>
      <c r="E6" s="1">
        <v>0.04</v>
      </c>
    </row>
    <row r="7" spans="1:7" x14ac:dyDescent="0.3">
      <c r="A7" t="s">
        <v>41</v>
      </c>
      <c r="B7" s="1">
        <v>4.9000000000000002E-2</v>
      </c>
      <c r="C7" s="1">
        <v>3.5999999999999997E-2</v>
      </c>
      <c r="D7" s="1">
        <v>0.14299999999999999</v>
      </c>
      <c r="E7" s="1">
        <v>5.2999999999999999E-2</v>
      </c>
    </row>
    <row r="10" spans="1:7" x14ac:dyDescent="0.3">
      <c r="A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3"/>
    </sheetView>
  </sheetViews>
  <sheetFormatPr defaultColWidth="11.19921875" defaultRowHeight="15.6" x14ac:dyDescent="0.3"/>
  <sheetData>
    <row r="1" spans="1:7" x14ac:dyDescent="0.3">
      <c r="A1" s="1"/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 s="1" t="s">
        <v>42</v>
      </c>
      <c r="B2" s="1">
        <v>0.122</v>
      </c>
      <c r="C2" s="1">
        <v>0.12</v>
      </c>
      <c r="D2" s="1">
        <v>0.187</v>
      </c>
      <c r="E2" s="1">
        <v>0.16600000000000001</v>
      </c>
      <c r="F2" s="1">
        <v>0.158</v>
      </c>
      <c r="G2" s="1">
        <v>0.14299999999999999</v>
      </c>
    </row>
    <row r="3" spans="1:7" ht="22.05" customHeight="1" x14ac:dyDescent="0.3">
      <c r="A3" s="1" t="s">
        <v>43</v>
      </c>
      <c r="B3" s="1">
        <v>0.03</v>
      </c>
      <c r="C3" s="1">
        <v>4.2000000000000003E-2</v>
      </c>
      <c r="D3" s="1">
        <v>6.4000000000000001E-2</v>
      </c>
      <c r="E3" s="1">
        <v>7.9000000000000001E-2</v>
      </c>
      <c r="F3" s="1">
        <v>0.04</v>
      </c>
      <c r="G3" s="1">
        <v>5.2999999999999999E-2</v>
      </c>
    </row>
    <row r="4" spans="1:7" x14ac:dyDescent="0.3">
      <c r="A4" s="1"/>
      <c r="B4" s="1"/>
      <c r="C4" s="1"/>
      <c r="D4" s="1"/>
      <c r="E4" s="1"/>
      <c r="F4" s="1"/>
      <c r="G4" s="1"/>
    </row>
    <row r="5" spans="1:7" x14ac:dyDescent="0.3">
      <c r="A5" s="1"/>
      <c r="B5" s="1"/>
      <c r="C5" s="1"/>
      <c r="D5" s="1"/>
      <c r="E5" s="1"/>
      <c r="F5" s="1"/>
      <c r="G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4"/>
  <sheetViews>
    <sheetView tabSelected="1" zoomScaleNormal="100" workbookViewId="0">
      <selection activeCell="N12" sqref="N12"/>
    </sheetView>
  </sheetViews>
  <sheetFormatPr defaultColWidth="11.19921875" defaultRowHeight="15.6" x14ac:dyDescent="0.3"/>
  <cols>
    <col min="1" max="1" width="12.296875" bestFit="1" customWidth="1"/>
    <col min="2" max="2" width="14.69921875" bestFit="1" customWidth="1"/>
    <col min="3" max="5" width="11.5" bestFit="1" customWidth="1"/>
    <col min="6" max="6" width="12.69921875" bestFit="1" customWidth="1"/>
    <col min="7" max="7" width="19" customWidth="1"/>
    <col min="8" max="8" width="18" bestFit="1" customWidth="1"/>
    <col min="9" max="9" width="19.69921875" customWidth="1"/>
    <col min="10" max="11" width="11.5" bestFit="1" customWidth="1"/>
    <col min="12" max="13" width="12.5" bestFit="1" customWidth="1"/>
    <col min="14" max="14" width="21.296875" customWidth="1"/>
    <col min="15" max="15" width="18.796875" bestFit="1" customWidth="1"/>
  </cols>
  <sheetData>
    <row r="4" spans="1:15" x14ac:dyDescent="0.3">
      <c r="A4" s="1"/>
      <c r="B4" s="1" t="s">
        <v>13</v>
      </c>
      <c r="C4" s="1" t="s">
        <v>12</v>
      </c>
      <c r="D4" s="1" t="s">
        <v>14</v>
      </c>
      <c r="E4" s="1" t="s">
        <v>10</v>
      </c>
      <c r="F4" s="1" t="s">
        <v>11</v>
      </c>
      <c r="G4" s="1" t="s">
        <v>15</v>
      </c>
      <c r="H4" s="1" t="s">
        <v>16</v>
      </c>
      <c r="I4" s="1" t="s">
        <v>22</v>
      </c>
      <c r="J4" s="6" t="s">
        <v>17</v>
      </c>
      <c r="K4" s="6" t="s">
        <v>18</v>
      </c>
      <c r="L4" s="1" t="s">
        <v>19</v>
      </c>
      <c r="N4" t="s">
        <v>19</v>
      </c>
    </row>
    <row r="5" spans="1:15" x14ac:dyDescent="0.3">
      <c r="A5" s="1" t="s">
        <v>6</v>
      </c>
      <c r="B5" s="1">
        <v>0.77</v>
      </c>
      <c r="C5" s="7">
        <v>26350</v>
      </c>
      <c r="D5" s="7">
        <v>26350</v>
      </c>
      <c r="E5" s="7">
        <f>C5*(1+(B5)/100)</f>
        <v>26552.895</v>
      </c>
      <c r="F5" s="7">
        <f>E5</f>
        <v>26552.895</v>
      </c>
      <c r="G5" s="8">
        <f>E5-D5</f>
        <v>202.89500000000044</v>
      </c>
      <c r="H5" s="8">
        <f>G5</f>
        <v>202.89500000000044</v>
      </c>
      <c r="I5" s="8">
        <v>0</v>
      </c>
      <c r="J5" s="9">
        <f>G5/((1.03)^2)</f>
        <v>191.2479969836935</v>
      </c>
      <c r="K5" s="9">
        <f>H5/((1.03)^3)</f>
        <v>185.6776669744597</v>
      </c>
      <c r="L5" s="8">
        <f>K5+J5</f>
        <v>376.92566395815322</v>
      </c>
      <c r="M5">
        <v>81</v>
      </c>
      <c r="N5" s="3">
        <f>M5*L5*1000</f>
        <v>30530978.780610409</v>
      </c>
      <c r="O5" s="3">
        <f>N5*0.07</f>
        <v>2137168.514642729</v>
      </c>
    </row>
    <row r="6" spans="1:15" x14ac:dyDescent="0.3">
      <c r="A6" s="1" t="s">
        <v>7</v>
      </c>
      <c r="B6" s="1">
        <v>0.84</v>
      </c>
      <c r="C6" s="7">
        <v>37120</v>
      </c>
      <c r="D6" s="7">
        <v>37120</v>
      </c>
      <c r="E6" s="7">
        <f>C6*(1+(B6)/100)</f>
        <v>37431.807999999997</v>
      </c>
      <c r="F6" s="7">
        <f t="shared" ref="F6:F8" si="0">E6</f>
        <v>37431.807999999997</v>
      </c>
      <c r="G6" s="8">
        <f t="shared" ref="G6:G8" si="1">E6-D6</f>
        <v>311.80799999999726</v>
      </c>
      <c r="H6" s="8">
        <f t="shared" ref="H6:H8" si="2">G6</f>
        <v>311.80799999999726</v>
      </c>
      <c r="I6" s="8">
        <v>0</v>
      </c>
      <c r="J6" s="9">
        <f t="shared" ref="J6:J8" si="3">G6/((1.03)^2)</f>
        <v>293.90894523517511</v>
      </c>
      <c r="K6" s="9">
        <f t="shared" ref="K6:K8" si="4">H6/((1.03)^3)</f>
        <v>285.34849051958747</v>
      </c>
      <c r="L6" s="8">
        <f t="shared" ref="L6:L9" si="5">K6+J6</f>
        <v>579.25743575476258</v>
      </c>
      <c r="M6">
        <v>309</v>
      </c>
      <c r="N6" s="3">
        <f t="shared" ref="N6:N7" si="6">M6*L6*1000</f>
        <v>178990547.64822164</v>
      </c>
      <c r="O6" s="3">
        <f t="shared" ref="O6:O11" si="7">N6*0.07</f>
        <v>12529338.335375516</v>
      </c>
    </row>
    <row r="7" spans="1:15" x14ac:dyDescent="0.3">
      <c r="A7" s="1" t="s">
        <v>8</v>
      </c>
      <c r="B7" s="1">
        <v>0.94</v>
      </c>
      <c r="C7" s="7">
        <v>46810</v>
      </c>
      <c r="D7" s="7">
        <v>46810</v>
      </c>
      <c r="E7" s="7">
        <f>C7*(1+(B7)/100)</f>
        <v>47250.014000000003</v>
      </c>
      <c r="F7" s="7">
        <f t="shared" si="0"/>
        <v>47250.014000000003</v>
      </c>
      <c r="G7" s="8">
        <f t="shared" si="1"/>
        <v>440.01400000000285</v>
      </c>
      <c r="H7" s="8">
        <f t="shared" si="2"/>
        <v>440.01400000000285</v>
      </c>
      <c r="I7" s="8">
        <v>0</v>
      </c>
      <c r="J7" s="9">
        <f t="shared" si="3"/>
        <v>414.75539636158248</v>
      </c>
      <c r="K7" s="9">
        <f t="shared" si="4"/>
        <v>402.67514209862378</v>
      </c>
      <c r="L7" s="8">
        <f t="shared" si="5"/>
        <v>817.43053846020621</v>
      </c>
      <c r="M7">
        <v>250</v>
      </c>
      <c r="N7" s="3">
        <f t="shared" si="6"/>
        <v>204357634.61505157</v>
      </c>
      <c r="O7" s="3">
        <f t="shared" si="7"/>
        <v>14305034.423053611</v>
      </c>
    </row>
    <row r="8" spans="1:15" x14ac:dyDescent="0.3">
      <c r="A8" s="1" t="s">
        <v>9</v>
      </c>
      <c r="B8" s="1">
        <v>0.55000000000000004</v>
      </c>
      <c r="C8" s="7">
        <v>55640</v>
      </c>
      <c r="D8" s="7">
        <v>55640</v>
      </c>
      <c r="E8" s="7">
        <f>C8*(1+(B8)/100)</f>
        <v>55946.020000000004</v>
      </c>
      <c r="F8" s="7">
        <f t="shared" si="0"/>
        <v>55946.020000000004</v>
      </c>
      <c r="G8" s="8">
        <f t="shared" si="1"/>
        <v>306.02000000000407</v>
      </c>
      <c r="H8" s="8">
        <f t="shared" si="2"/>
        <v>306.02000000000407</v>
      </c>
      <c r="I8" s="8">
        <v>0</v>
      </c>
      <c r="J8" s="9">
        <f t="shared" si="3"/>
        <v>288.45320011311537</v>
      </c>
      <c r="K8" s="9">
        <f t="shared" si="4"/>
        <v>280.05165059525763</v>
      </c>
      <c r="L8" s="8">
        <f t="shared" si="5"/>
        <v>568.50485070837294</v>
      </c>
      <c r="M8">
        <v>291</v>
      </c>
      <c r="N8" s="3">
        <f>M8*L8*1000</f>
        <v>165434911.55613652</v>
      </c>
      <c r="O8" s="3">
        <f t="shared" si="7"/>
        <v>11580443.808929557</v>
      </c>
    </row>
    <row r="9" spans="1:15" x14ac:dyDescent="0.3">
      <c r="A9" s="1"/>
      <c r="B9" s="1"/>
      <c r="C9" s="1"/>
      <c r="D9" s="1"/>
      <c r="E9" s="1"/>
      <c r="F9" s="1"/>
      <c r="G9" s="1"/>
      <c r="H9" s="1"/>
      <c r="I9" s="1"/>
      <c r="J9" s="9">
        <f>SUM(J5:J8)</f>
        <v>1188.3655386935666</v>
      </c>
      <c r="K9" s="9">
        <f>SUM(K5:K8)</f>
        <v>1153.7529501879285</v>
      </c>
      <c r="L9" s="8">
        <f t="shared" si="5"/>
        <v>2342.1184888814951</v>
      </c>
      <c r="M9" s="5">
        <f>SUM(M5:M8)</f>
        <v>931</v>
      </c>
      <c r="N9" s="4">
        <f>SUM(N5:N8)</f>
        <v>579314072.60002017</v>
      </c>
      <c r="O9" s="3">
        <f t="shared" si="7"/>
        <v>40551985.082001418</v>
      </c>
    </row>
    <row r="10" spans="1:15" x14ac:dyDescent="0.3">
      <c r="J10" s="4"/>
      <c r="K10" s="4"/>
      <c r="L10" s="3"/>
      <c r="M10" s="5"/>
      <c r="N10" s="4"/>
      <c r="O10" s="3"/>
    </row>
    <row r="11" spans="1:15" x14ac:dyDescent="0.3">
      <c r="A11" t="s">
        <v>20</v>
      </c>
      <c r="C11" s="2">
        <v>55640</v>
      </c>
      <c r="D11" s="2">
        <v>55640</v>
      </c>
      <c r="E11" s="2">
        <v>55640</v>
      </c>
      <c r="F11" s="2">
        <v>55640</v>
      </c>
      <c r="G11" s="2">
        <v>55640</v>
      </c>
      <c r="H11" s="2">
        <v>55640</v>
      </c>
      <c r="I11" s="4"/>
      <c r="J11" s="4">
        <f>G11/((1.03)^2)</f>
        <v>52446.036384202096</v>
      </c>
      <c r="K11" s="4">
        <f>H11/((1.03)^2)</f>
        <v>52446.036384202096</v>
      </c>
      <c r="L11" s="3">
        <f>K11+J11+I11</f>
        <v>104892.07276840419</v>
      </c>
      <c r="M11" s="5">
        <v>7</v>
      </c>
      <c r="N11" s="3">
        <f>M11*L11*1000</f>
        <v>734244509.37882936</v>
      </c>
      <c r="O11" s="3">
        <f t="shared" si="7"/>
        <v>51397115.656518057</v>
      </c>
    </row>
    <row r="12" spans="1:15" x14ac:dyDescent="0.3">
      <c r="I12" s="2">
        <f>SUM(I9:I11)</f>
        <v>0</v>
      </c>
      <c r="J12" s="2">
        <f t="shared" ref="J12:L12" si="8">SUM(J9:J11)</f>
        <v>53634.40192289566</v>
      </c>
      <c r="K12" s="2">
        <f t="shared" si="8"/>
        <v>53599.789334390021</v>
      </c>
      <c r="L12" s="2">
        <f t="shared" si="8"/>
        <v>107234.19125728568</v>
      </c>
      <c r="M12" s="2"/>
      <c r="N12" s="4">
        <f>N11+N9</f>
        <v>1313558581.9788494</v>
      </c>
      <c r="O12" s="4">
        <f>O11+O9</f>
        <v>91949100.738519475</v>
      </c>
    </row>
    <row r="16" spans="1:15" ht="46.8" x14ac:dyDescent="0.3">
      <c r="A16" s="1"/>
      <c r="B16" s="1" t="s">
        <v>25</v>
      </c>
      <c r="C16" s="1" t="s">
        <v>26</v>
      </c>
      <c r="D16" s="1" t="s">
        <v>27</v>
      </c>
      <c r="E16" s="1" t="s">
        <v>28</v>
      </c>
      <c r="F16" s="1" t="s">
        <v>29</v>
      </c>
      <c r="G16" s="10" t="s">
        <v>24</v>
      </c>
      <c r="H16" s="1" t="s">
        <v>19</v>
      </c>
      <c r="I16" s="11" t="s">
        <v>23</v>
      </c>
      <c r="J16" s="6"/>
    </row>
    <row r="17" spans="1:10" x14ac:dyDescent="0.3">
      <c r="A17" s="1" t="s">
        <v>6</v>
      </c>
      <c r="B17" s="7">
        <v>26350</v>
      </c>
      <c r="C17" s="7">
        <v>26350</v>
      </c>
      <c r="D17" s="7">
        <v>26552.895</v>
      </c>
      <c r="E17" s="7">
        <v>26552.895</v>
      </c>
      <c r="F17" s="8">
        <v>376.92566395815322</v>
      </c>
      <c r="G17" s="1">
        <v>81</v>
      </c>
      <c r="H17" s="8">
        <v>30530978.780610409</v>
      </c>
      <c r="I17" s="8">
        <v>2137168.514642729</v>
      </c>
      <c r="J17" s="9"/>
    </row>
    <row r="18" spans="1:10" x14ac:dyDescent="0.3">
      <c r="A18" s="1" t="s">
        <v>7</v>
      </c>
      <c r="B18" s="7">
        <v>37120</v>
      </c>
      <c r="C18" s="7">
        <v>37120</v>
      </c>
      <c r="D18" s="7">
        <v>37431.807999999997</v>
      </c>
      <c r="E18" s="7">
        <v>37431.807999999997</v>
      </c>
      <c r="F18" s="8">
        <v>579.25743575476258</v>
      </c>
      <c r="G18" s="1">
        <v>309</v>
      </c>
      <c r="H18" s="8">
        <v>178990547.64822164</v>
      </c>
      <c r="I18" s="8">
        <v>12529338.335375516</v>
      </c>
      <c r="J18" s="9"/>
    </row>
    <row r="19" spans="1:10" x14ac:dyDescent="0.3">
      <c r="A19" s="1" t="s">
        <v>8</v>
      </c>
      <c r="B19" s="7">
        <v>46810</v>
      </c>
      <c r="C19" s="7">
        <v>46810</v>
      </c>
      <c r="D19" s="7">
        <v>47250.014000000003</v>
      </c>
      <c r="E19" s="7">
        <v>47250.014000000003</v>
      </c>
      <c r="F19" s="8">
        <v>817.43053846020621</v>
      </c>
      <c r="G19" s="1">
        <v>250</v>
      </c>
      <c r="H19" s="8">
        <v>204357634.61505157</v>
      </c>
      <c r="I19" s="8">
        <v>14305034.423053611</v>
      </c>
      <c r="J19" s="9"/>
    </row>
    <row r="20" spans="1:10" x14ac:dyDescent="0.3">
      <c r="A20" s="1" t="s">
        <v>9</v>
      </c>
      <c r="B20" s="7">
        <v>55640</v>
      </c>
      <c r="C20" s="7">
        <v>55640</v>
      </c>
      <c r="D20" s="7">
        <v>55946.020000000004</v>
      </c>
      <c r="E20" s="7">
        <v>55946.020000000004</v>
      </c>
      <c r="F20" s="8">
        <v>568.50485070837294</v>
      </c>
      <c r="G20" s="1">
        <v>291</v>
      </c>
      <c r="H20" s="8">
        <v>165434911.55613652</v>
      </c>
      <c r="I20" s="8">
        <v>11580443.808929557</v>
      </c>
      <c r="J20" s="9"/>
    </row>
    <row r="21" spans="1:10" x14ac:dyDescent="0.3">
      <c r="A21" s="1" t="s">
        <v>31</v>
      </c>
      <c r="B21" s="1"/>
      <c r="C21" s="1"/>
      <c r="D21" s="1"/>
      <c r="E21" s="1"/>
      <c r="F21" s="8">
        <v>2342.1184888814951</v>
      </c>
      <c r="G21" s="12">
        <v>931</v>
      </c>
      <c r="H21" s="15">
        <v>579314072.60002017</v>
      </c>
      <c r="I21" s="8">
        <v>40551985.082001418</v>
      </c>
      <c r="J21" s="9"/>
    </row>
    <row r="22" spans="1:10" x14ac:dyDescent="0.3">
      <c r="F22" s="3"/>
      <c r="G22" s="5"/>
      <c r="H22" s="4"/>
      <c r="I22" s="3"/>
      <c r="J22" s="4"/>
    </row>
    <row r="23" spans="1:10" x14ac:dyDescent="0.3">
      <c r="A23" s="1" t="s">
        <v>30</v>
      </c>
      <c r="B23" s="7">
        <v>55640</v>
      </c>
      <c r="C23" s="7">
        <v>55640</v>
      </c>
      <c r="D23" s="7">
        <v>55640</v>
      </c>
      <c r="E23" s="7">
        <v>55640</v>
      </c>
      <c r="F23" s="8">
        <v>158911.49024413235</v>
      </c>
      <c r="G23" s="13">
        <v>9.3000000000000007</v>
      </c>
      <c r="H23" s="8">
        <v>1477876859.2704308</v>
      </c>
      <c r="I23" s="8">
        <v>103451380.14893016</v>
      </c>
      <c r="J23" s="4"/>
    </row>
    <row r="24" spans="1:10" x14ac:dyDescent="0.3">
      <c r="A24" s="1" t="s">
        <v>21</v>
      </c>
      <c r="B24" s="1"/>
      <c r="C24" s="1"/>
      <c r="D24" s="1"/>
      <c r="E24" s="1"/>
      <c r="F24" s="7">
        <v>161253.60873301385</v>
      </c>
      <c r="G24" s="14">
        <v>940</v>
      </c>
      <c r="H24" s="9">
        <f>H23+H21</f>
        <v>2057190931.870451</v>
      </c>
      <c r="I24" s="15">
        <f>I23+I21</f>
        <v>144003365.23093158</v>
      </c>
      <c r="J24" s="2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"/>
  <sheetViews>
    <sheetView workbookViewId="0">
      <selection activeCell="A2" sqref="A2"/>
    </sheetView>
  </sheetViews>
  <sheetFormatPr defaultColWidth="11.19921875" defaultRowHeight="15.6" x14ac:dyDescent="0.3"/>
  <cols>
    <col min="1" max="1" width="13.796875" bestFit="1" customWidth="1"/>
    <col min="2" max="2" width="15.796875" bestFit="1" customWidth="1"/>
    <col min="4" max="4" width="20.296875" bestFit="1" customWidth="1"/>
  </cols>
  <sheetData>
    <row r="4" spans="1:5" x14ac:dyDescent="0.3">
      <c r="A4" s="6" t="s">
        <v>35</v>
      </c>
      <c r="B4" s="6" t="s">
        <v>32</v>
      </c>
      <c r="C4" s="6" t="s">
        <v>33</v>
      </c>
      <c r="D4" s="6" t="s">
        <v>34</v>
      </c>
      <c r="E4" s="6" t="s">
        <v>33</v>
      </c>
    </row>
    <row r="5" spans="1:5" x14ac:dyDescent="0.3">
      <c r="A5" s="6" t="s">
        <v>6</v>
      </c>
      <c r="B5" s="1">
        <v>81</v>
      </c>
      <c r="C5" s="16">
        <f>B5/B$9</f>
        <v>8.7003222341568209E-2</v>
      </c>
      <c r="D5" s="17">
        <v>81</v>
      </c>
      <c r="E5" s="16">
        <f>D5/D$9</f>
        <v>8.6353944562899784E-2</v>
      </c>
    </row>
    <row r="6" spans="1:5" x14ac:dyDescent="0.3">
      <c r="A6" s="6" t="s">
        <v>7</v>
      </c>
      <c r="B6" s="1">
        <v>309</v>
      </c>
      <c r="C6" s="16">
        <f t="shared" ref="C6:E8" si="0">B6/B$9</f>
        <v>0.33190118152524167</v>
      </c>
      <c r="D6" s="17">
        <v>309</v>
      </c>
      <c r="E6" s="16">
        <f t="shared" si="0"/>
        <v>0.32942430703624731</v>
      </c>
    </row>
    <row r="7" spans="1:5" x14ac:dyDescent="0.3">
      <c r="A7" s="6" t="s">
        <v>8</v>
      </c>
      <c r="B7" s="1">
        <v>250</v>
      </c>
      <c r="C7" s="16">
        <f t="shared" si="0"/>
        <v>0.26852846401718583</v>
      </c>
      <c r="D7" s="17">
        <v>250</v>
      </c>
      <c r="E7" s="16">
        <f t="shared" si="0"/>
        <v>0.26652452025586354</v>
      </c>
    </row>
    <row r="8" spans="1:5" x14ac:dyDescent="0.3">
      <c r="A8" s="6" t="s">
        <v>9</v>
      </c>
      <c r="B8" s="1">
        <v>291</v>
      </c>
      <c r="C8" s="16">
        <f t="shared" si="0"/>
        <v>0.31256713211600429</v>
      </c>
      <c r="D8" s="17">
        <v>298</v>
      </c>
      <c r="E8" s="16">
        <f t="shared" si="0"/>
        <v>0.31769722814498935</v>
      </c>
    </row>
    <row r="9" spans="1:5" x14ac:dyDescent="0.3">
      <c r="A9" s="18" t="s">
        <v>21</v>
      </c>
      <c r="B9" s="13">
        <f>SUM(B5:B8)</f>
        <v>931</v>
      </c>
      <c r="C9" s="6"/>
      <c r="D9" s="13">
        <f>SUM(D5:D8)</f>
        <v>938</v>
      </c>
      <c r="E9" s="6"/>
    </row>
    <row r="10" spans="1:5" x14ac:dyDescent="0.3">
      <c r="B10" s="5"/>
    </row>
    <row r="11" spans="1:5" x14ac:dyDescent="0.3">
      <c r="B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Problem2</vt:lpstr>
      <vt:lpstr>BHStudents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Englin, Eric (Volpe)</cp:lastModifiedBy>
  <dcterms:created xsi:type="dcterms:W3CDTF">2020-03-03T00:37:34Z</dcterms:created>
  <dcterms:modified xsi:type="dcterms:W3CDTF">2020-03-06T18:22:42Z</dcterms:modified>
</cp:coreProperties>
</file>