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media/image.bin" ContentType="image/jpeg"/>
  <Override PartName="/xl/media/image2.bin" ContentType="image/jpeg"/>
  <Override PartName="/xl/worksheets/sheet2.xml" ContentType="application/vnd.openxmlformats-officedocument.spreadsheetml.worksheet+xml"/>
  <Override PartName="/xl/media/image3.bin" ContentType="image/jpeg"/>
  <Override PartName="/xl/media/image4.bin" ContentType="image/jpeg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alcChain.xml" ContentType="application/vnd.openxmlformats-officedocument.spreadsheetml.calcChain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61f351e9661642b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hidePivotFieldList="1" defaultThemeVersion="124226"/>
  <x:bookViews>
    <x:workbookView xWindow="480" yWindow="315" windowWidth="18720" windowHeight="7530" tabRatio="890" activeTab="0"/>
  </x:bookViews>
  <x:sheets>
    <x:sheet name="SETUP" sheetId="12" r:id="rId1"/>
    <x:sheet name="Executive Summary" sheetId="22" r:id="rId2"/>
    <x:sheet name="Model Matrix" sheetId="18" r:id="rId22"/>
    <x:sheet name="Revision Summary" sheetId="20" r:id="rId23"/>
    <x:sheet name="Revision History" sheetId="21" r:id="rId24"/>
    <x:sheet name="Quarterly History" sheetId="16" r:id="rId20"/>
    <x:sheet name="Rollover History" sheetId="17" r:id="rId21"/>
    <x:sheet name="Volume Trend" sheetId="2" r:id="rId18"/>
    <x:sheet name="Service History" sheetId="15" r:id="rId19"/>
    <x:sheet name="Replacements" sheetId="5" r:id="rId101"/>
    <x:sheet name="Cost Avoidance" sheetId="7" r:id="rId11"/>
    <x:sheet name="Easylink" sheetId="9" r:id="rId4"/>
    <x:sheet name="Surveys" sheetId="10" r:id="rId5"/>
    <x:sheet name="New Survey" sheetId="14" r:id="rId6"/>
  </x:sheets>
  <x:definedNames>
    <x:definedName name="_xlnm.Print_Titles" localSheetId="7">'Volume Trend'!$5:$5</x:definedName>
    <x:definedName name="_xlnm.Print_Area" localSheetId="7">'Volume Trend'!$A$1:$X$230</x:definedName>
    <x:definedName name="_xlnm.Print_Titles" localSheetId="8">'Service History'!$11:$11</x:definedName>
    <x:definedName name="_xlnm.Print_Titles" localSheetId="2">'Model Matrix'!$5:$5</x:definedName>
    <x:definedName name="_xlnm.Print_Titles">'Model Matrix'!$5:$5</x:definedName>
    <x:definedName name="_xlnm.Print_Titles" localSheetId="11">Replacements!$7:$7</x:definedName>
    <x:definedName name="_xlnm.Print_Titles" localSheetId="11">Easylink!$8:$8</x:definedName>
    <x:definedName name="_xlnm.Print_Titles">Easylink!$8:$8</x:definedName>
    <x:definedName name="_xlnm.Print_Area" localSheetId="11">'Rollover History'!$A$1:$F$32</x:definedName>
  </x:definedNames>
  <x:calcPr calcId="145621"/>
  <x:fileRecoveryPr repairLoad="1"/>
</x:workbook>
</file>

<file path=xl/calcChain.xml><?xml version="1.0" encoding="utf-8"?>
<x:calcChain xmlns:x="http://schemas.openxmlformats.org/spreadsheetml/2006/main">
  <x:c r="B4" i="5" l="1"/>
  <x:c r="I27" i="7" l="1"/>
  <x:c r="I26" i="7"/>
  <x:c r="I25" i="7"/>
  <x:c r="I24" i="7"/>
  <x:c r="I23" i="7"/>
  <x:c r="I22" i="7"/>
  <x:c r="I21" i="7"/>
  <x:c r="I20" i="7"/>
  <x:c r="I19" i="7"/>
  <x:c r="I18" i="7"/>
  <x:c r="I17" i="7"/>
  <x:c r="I16" i="7"/>
  <x:c r="I15" i="7"/>
  <x:c r="I14" i="7"/>
  <x:c r="I13" i="7"/>
  <x:c r="I12" i="7"/>
  <x:c r="I11" i="7"/>
  <x:c r="I10" i="7"/>
  <x:c r="I9" i="7"/>
  <x:c r="I8" i="7"/>
  <x:c r="I7" i="7"/>
  <x:c r="A29" i="9" l="1"/>
  <x:c r="A28" i="9"/>
  <x:c r="A27" i="9"/>
  <x:c r="A26" i="9"/>
  <x:c r="A25" i="9"/>
  <x:c r="A24" i="9"/>
  <x:c r="A23" i="9"/>
  <x:c r="G30" i="5"/>
  <x:c r="G29" i="5"/>
  <x:c r="G28" i="5"/>
  <x:c r="G27" i="5"/>
  <x:c r="G26" i="5"/>
  <x:c r="A22" i="9" l="1"/>
  <x:c r="A21" i="9"/>
  <x:c r="A20" i="9"/>
  <x:c r="A19" i="9"/>
  <x:c r="A18" i="9"/>
  <x:c r="A17" i="9"/>
  <x:c r="A16" i="9"/>
  <x:c r="A15" i="9"/>
  <x:c r="A14" i="9"/>
  <x:c r="A13" i="9" l="1"/>
  <x:c r="C6" i="9" l="1"/>
  <x:c r="G25" i="5" l="1"/>
  <x:c r="G24" i="5"/>
  <x:c r="G23" i="5"/>
  <x:c r="G22" i="5"/>
  <x:c r="G21" i="5"/>
  <x:c r="G20" i="5"/>
  <x:c r="G19" i="5"/>
  <x:c r="G18" i="5"/>
  <x:c r="G17" i="5"/>
  <x:c r="G16" i="5"/>
  <x:c r="G15" i="5"/>
  <x:c r="G14" i="5"/>
  <x:c r="G13" i="5"/>
  <x:c r="G12" i="5"/>
  <x:c r="G11" i="5"/>
  <x:c r="G10" i="5"/>
  <x:c r="G9" i="5"/>
  <x:c r="G8" i="5"/>
  <x:c r="C9" i="12" l="1"/>
  <x:c r="I28" i="7" l="1"/>
  <x:c r="A2" i="10" l="1"/>
  <x:c r="A2" i="5"/>
  <x:c r="A2" i="7" l="1"/>
  <x:c r="C7" i="9" l="1"/>
  <x:c r="A12" i="9"/>
  <x:c r="A11" i="9"/>
  <x:c r="A10" i="9"/>
  <x:c r="A9" i="9"/>
  <x:c r="A1" i="14" l="1"/>
  <x:c r="A2" i="14" l="1"/>
  <x:c r="G6" i="5" l="1"/>
  <x:c r="F27" i="7" l="1"/>
  <x:c r="F26" i="7"/>
  <x:c r="F25" i="7"/>
  <x:c r="F24" i="7"/>
  <x:c r="F23" i="7"/>
  <x:c r="F22" i="7"/>
  <x:c r="F21" i="7"/>
  <x:c r="F20" i="7"/>
  <x:c r="F19" i="7"/>
  <x:c r="F18" i="7"/>
  <x:c r="F17" i="7"/>
  <x:c r="F16" i="7"/>
  <x:c r="F15" i="7"/>
  <x:c r="F14" i="7"/>
  <x:c r="F13" i="7"/>
  <x:c r="F12" i="7"/>
  <x:c r="F11" i="7"/>
  <x:c r="F10" i="7"/>
  <x:c r="F9" i="7"/>
  <x:c r="F8" i="7"/>
  <x:c r="A2" i="9"/>
  <x:c r="A1" i="9" l="1"/>
  <x:c r="A1" i="10"/>
  <x:c r="I5" i="7" l="1"/>
  <x:c r="A1" i="7"/>
  <x:c r="A1" i="5"/>
</x:calcChain>
</file>

<file path=xl/comments1.xml><?xml version="1.0" encoding="utf-8"?>
<x:comments xmlns:x="http://schemas.openxmlformats.org/spreadsheetml/2006/main">
  <x:authors>
    <x:author>Brent</x:author>
  </x:authors>
</x:comments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9">
    <x:numFmt numFmtId="164" formatCode="[$-409]mmmm\ d\,\ yyyy;@"/>
    <x:numFmt numFmtId="165" formatCode="$#,##0;[Red]($#,##0)"/>
    <x:numFmt numFmtId="166" formatCode="$#,##0;[Red]($#,##0)"/>
    <x:numFmt numFmtId="167" formatCode="0%;[Red](0%)"/>
    <x:numFmt numFmtId="168" formatCode="#,##0;[Red](#,##0)"/>
    <x:numFmt numFmtId="169" formatCode="0%;[Red](0%)"/>
    <x:numFmt numFmtId="170" formatCode="###&quot;-&quot;###&quot;-&quot;####"/>
    <x:numFmt numFmtId="171" formatCode="#,##0;[Red](#,##0)"/>
    <x:numFmt numFmtId="172" formatCode="$0.00000;[Red]($0.00000)"/>
    <x:numFmt numFmtId="173" formatCode="&quot;$&quot; #,##0.00;[Red](&quot;$&quot; #,##0.00)"/>
    <x:numFmt numFmtId="174" formatCode="##0.00%;[Red](##0.00%)"/>
    <x:numFmt numFmtId="175" formatCode="##0.0%;[Red](##0.0%)"/>
  </x:numFmts>
  <x:fonts count="26" x14ac:knownFonts="1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</x:font>
    <x:font>
      <x:sz val="8"/>
      <x:color indexed="8"/>
      <x:name val="Arial"/>
      <x:family val="2"/>
    </x:font>
    <x:font>
      <x:sz val="8"/>
      <x:color theme="1"/>
      <x:name val="Arial"/>
      <x:family val="2"/>
    </x:font>
    <x:font>
      <x:b/>
      <x:sz val="8"/>
      <x:color indexed="8"/>
      <x:name val="Arial"/>
      <x:family val="2"/>
    </x:font>
    <x:font>
      <x:b/>
      <x:u/>
      <x:sz val="8"/>
      <x:color indexed="8"/>
      <x:name val="Arial"/>
      <x:family val="2"/>
    </x:font>
    <x:font>
      <x:b/>
      <x:sz val="12"/>
      <x:color theme="1"/>
      <x:name val="Arial"/>
      <x:family val="2"/>
    </x:font>
    <x:font>
      <x:b/>
      <x:i/>
      <x:sz val="11"/>
      <x:color theme="1"/>
      <x:name val="Arial"/>
      <x:family val="2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b/>
      <x:sz val="12"/>
      <x:color theme="1"/>
      <x:name val="Arial"/>
      <x:family val="2"/>
      <x:scheme val="minor"/>
    </x:font>
    <x:font>
      <x:sz val="10"/>
      <x:color theme="1"/>
      <x:name val="Arial"/>
      <x:family val="2"/>
    </x:font>
    <x:font>
      <x:b/>
      <x:sz val="9"/>
      <x:name val="Arial"/>
      <x:family val="2"/>
    </x:font>
    <x:font>
      <x:b/>
      <x:i/>
      <x:sz val="10"/>
      <x:color theme="0" tint="-0.34998626667073579"/>
      <x:name val="Arial"/>
      <x:family val="2"/>
    </x:font>
    <x:font>
      <x:b/>
      <x:sz val="9"/>
      <x:color indexed="81"/>
      <x:name val="Arial"/>
      <x:family val="2"/>
    </x:font>
    <x:font>
      <x:sz val="11"/>
      <x:color rgb="FFFF0000"/>
      <x:name val="Arial"/>
      <x:family val="2"/>
      <x:scheme val="minor"/>
    </x:font>
    <x:font>
      <x:b/>
      <x:sz val="10"/>
      <x:name val="Arial"/>
      <x:family val="2"/>
    </x:font>
    <x:font>
      <x:b/>
      <x:sz val="10"/>
      <x:color theme="1"/>
      <x:name val="Arial"/>
      <x:family val="2"/>
    </x:font>
    <x:font>
      <x:sz val="8"/>
      <x:color rgb="FFFF0000"/>
      <x:name val="Arial"/>
      <x:family val="2"/>
    </x:font>
    <x:font>
      <x:i/>
      <x:sz val="8"/>
      <x:color theme="1"/>
      <x:name val="Arial"/>
      <x:family val="2"/>
    </x:font>
    <x:font>
      <x:sz val="10"/>
      <x:color theme="0"/>
      <x:name val="Arial"/>
      <x:family val="2"/>
    </x:font>
    <x:font>
      <x:b/>
      <x:sz val="9"/>
      <x:color rgb="FFFF0000"/>
      <x:name val="Arial"/>
      <x:family val="2"/>
    </x:font>
    <x:font>
      <x:b/>
      <x:sz val="7"/>
      <x:color rgb="FFC00000"/>
      <x:name val="Arial"/>
      <x:family val="2"/>
    </x:font>
    <x:font/>
    <x:font/>
    <x:font>
      <x:sz val="11"/>
      <x:color rgb="FFCC0000"/>
      <x:name val="Arial"/>
      <x:family val="2"/>
    </x:font>
    <x:font>
      <x:sz val="9"/>
      <x:name val="Arial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gradientFill degree="90">
        <x:stop position="0">
          <x:color theme="4" tint="0.80001220740379042"/>
        </x:stop>
        <x:stop position="1">
          <x:color theme="4" tint="0.40000610370189521"/>
        </x:stop>
      </x:gradientFill>
    </x:fill>
    <x:fill>
      <x:patternFill patternType="solid">
        <x:fgColor theme="4" tint="0.79998168889431442"/>
        <x:bgColor indexed="64"/>
      </x:patternFill>
    </x:fill>
  </x:fills>
  <x:borders count="3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/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2">
    <x:xf numFmtId="0" fontId="3" fillId="0" borderId="0"/>
    <x:xf numFmtId="0" fontId="1" fillId="0" borderId="0"/>
  </x:cellStyleXfs>
  <x:cellXfs count="169">
    <x:xf numFmtId="0" fontId="3" fillId="0" borderId="0" xfId="0"/>
    <x:xf numFmtId="0" fontId="3" fillId="2" borderId="0" xfId="0" applyFont="1" applyFill="1"/>
    <x:xf numFmtId="0" fontId="3" fillId="2" borderId="0" xfId="0" applyFont="1" applyFill="1" applyBorder="1"/>
    <x:xf numFmtId="0" fontId="3" fillId="2" borderId="0" xfId="0" applyFont="1" applyFill="1" applyAlignment="1">
      <x:alignment horizontal="right"/>
    </x:xf>
    <x:xf numFmtId="0" fontId="9" fillId="2" borderId="0" xfId="0" applyFont="1" applyFill="1" applyAlignment="1">
      <x:alignment horizontal="right"/>
    </x:xf>
    <x:xf numFmtId="0" fontId="3" fillId="2" borderId="0" xfId="0" applyFont="1" applyFill="1" applyAlignment="1">
      <x:alignment horizontal="left"/>
    </x:xf>
    <x:xf numFmtId="3" fontId="2" fillId="2" borderId="0" xfId="1" applyNumberFormat="1" applyFont="1" applyFill="1" applyBorder="1" applyAlignment="1">
      <x:alignment horizontal="center" vertical="bottom"/>
    </x:xf>
    <x:xf numFmtId="38" fontId="2" fillId="2" borderId="0" xfId="1" applyNumberFormat="1" applyFont="1" applyFill="1" applyBorder="1" applyAlignment="1">
      <x:alignment horizontal="center" vertical="bottom"/>
    </x:xf>
    <x:xf numFmtId="38" fontId="2" fillId="2" borderId="0" xfId="1" applyNumberFormat="1" applyFont="1" applyFill="1" applyBorder="1" applyAlignment="1">
      <x:alignment horizontal="left" vertical="bottom" wrapText="1"/>
    </x:xf>
    <x:xf numFmtId="14" fontId="2" fillId="2" borderId="0" xfId="1" applyNumberFormat="1" applyFont="1" applyFill="1" applyBorder="1" applyAlignment="1">
      <x:alignment horizontal="center" vertical="bottom"/>
    </x:xf>
    <x:xf numFmtId="166" fontId="8" fillId="2" borderId="0" xfId="0" applyNumberFormat="1" applyFont="1" applyFill="1"/>
    <x:xf numFmtId="0" fontId="11" fillId="2" borderId="0" xfId="0" applyFont="1" applyFill="1" applyAlignment="1">
      <x:alignment horizontal="left"/>
    </x:xf>
    <x:xf numFmtId="0" fontId="3" fillId="2" borderId="0" xfId="0" applyFont="1" applyFill="1" applyAlignment="1">
      <x:alignment horizontal="center"/>
    </x:xf>
    <x:xf numFmtId="0" fontId="13" fillId="2" borderId="0" xfId="0" applyFont="1" applyFill="1" applyBorder="1" applyAlignment="1">
      <x:alignment horizontal="right"/>
    </x:xf>
    <x:xf numFmtId="0" fontId="13" fillId="2" borderId="0" xfId="0" applyFont="1" applyFill="1" applyAlignment="1">
      <x:alignment horizontal="left"/>
    </x:xf>
    <x:xf numFmtId="0" fontId="2" fillId="2" borderId="0" xfId="1" applyNumberFormat="1" applyFont="1" applyFill="1" applyBorder="1" applyAlignment="1">
      <x:alignment horizontal="center" vertical="bottom" wrapText="1"/>
    </x:xf>
    <x:xf numFmtId="166" fontId="3" fillId="2" borderId="0" xfId="0" applyNumberFormat="1" applyFont="1" applyFill="1" applyAlignment="1">
      <x:alignment horizontal="center" vertical="bottom"/>
    </x:xf>
    <x:xf numFmtId="166" fontId="2" fillId="2" borderId="0" xfId="1" applyNumberFormat="1" applyFont="1" applyFill="1" applyBorder="1" applyAlignment="1">
      <x:alignment horizontal="center" vertical="bottom" wrapText="1"/>
    </x:xf>
    <x:xf numFmtId="0" fontId="16" fillId="2" borderId="0" xfId="0" applyFont="1" applyFill="1"/>
    <x:xf numFmtId="0" fontId="7" fillId="2" borderId="0" xfId="0" applyFont="1" applyFill="1" applyAlignment="1">
      <x:alignment horizontal="center"/>
    </x:xf>
    <x:xf numFmtId="0" fontId="12" fillId="2" borderId="0" xfId="0" applyFont="1" applyFill="1"/>
    <x:xf numFmtId="3" fontId="2" fillId="2" borderId="0" xfId="1" applyNumberFormat="1" applyFont="1" applyFill="1" applyBorder="1" applyAlignment="1">
      <x:alignment horizontal="center" vertical="bottom" shrinkToFit="1"/>
    </x:xf>
    <x:xf numFmtId="0" fontId="18" fillId="2" borderId="0" xfId="0" applyFont="1" applyFill="1" applyAlignment="1">
      <x:alignment horizontal="left"/>
    </x:xf>
    <x:xf numFmtId="165" fontId="2" fillId="2" borderId="8" xfId="1" applyNumberFormat="1" applyFont="1" applyFill="1" applyBorder="1" applyAlignment="1">
      <x:alignment horizontal="center"/>
    </x:xf>
    <x:xf numFmtId="0" fontId="3" fillId="2" borderId="8" xfId="0" applyFont="1" applyFill="1" applyBorder="1" applyAlignment="1">
      <x:alignment horizontal="left"/>
    </x:xf>
    <x:xf numFmtId="3" fontId="3" fillId="2" borderId="0" xfId="1" applyNumberFormat="1" applyFont="1" applyFill="1" applyBorder="1" applyAlignment="1">
      <x:alignment horizontal="center" vertical="bottom" wrapText="1"/>
    </x:xf>
    <x:xf numFmtId="3" fontId="2" fillId="2" borderId="0" xfId="1" applyNumberFormat="1" applyFont="1" applyFill="1" applyBorder="1" applyAlignment="1">
      <x:alignment horizontal="center" vertical="top" wrapText="1"/>
    </x:xf>
    <x:xf numFmtId="0" fontId="1" fillId="2" borderId="6" xfId="0" applyFont="1" applyFill="1" applyBorder="1" applyAlignment="1">
      <x:alignment horizontal="right"/>
    </x:xf>
    <x:xf numFmtId="0" fontId="3" fillId="2" borderId="6" xfId="0" applyFont="1" applyFill="1" applyBorder="1"/>
    <x:xf numFmtId="0" fontId="18" fillId="2" borderId="0" xfId="0" applyFont="1" applyFill="1" applyAlignment="1">
      <x:alignment horizontal="right"/>
    </x:xf>
    <x:xf numFmtId="0" fontId="3" fillId="2" borderId="22" xfId="0" applyFont="1" applyFill="1" applyBorder="1"/>
    <x:xf numFmtId="0" fontId="3" fillId="2" borderId="2" xfId="0" applyFont="1" applyFill="1" applyBorder="1" applyAlignment="1">
      <x:alignment horizontal="center"/>
    </x:xf>
    <x:xf numFmtId="0" fontId="3" fillId="2" borderId="3" xfId="0" applyFont="1" applyFill="1" applyBorder="1" applyAlignment="1">
      <x:alignment horizontal="center"/>
    </x:xf>
    <x:xf numFmtId="0" fontId="3" fillId="2" borderId="31" xfId="0" applyFont="1" applyFill="1" applyBorder="1" applyAlignment="1">
      <x:alignment horizontal="center"/>
    </x:xf>
    <x:xf numFmtId="0" fontId="3" fillId="2" borderId="32" xfId="0" applyFont="1" applyFill="1" applyBorder="1" applyAlignment="1">
      <x:alignment horizontal="center"/>
    </x:xf>
    <x:xf numFmtId="0" fontId="3" fillId="2" borderId="21" xfId="0" applyFont="1" applyFill="1" applyBorder="1" applyAlignment="1">
      <x:alignment horizontal="center"/>
    </x:xf>
    <x:xf numFmtId="0" fontId="3" fillId="2" borderId="33" xfId="0" applyFont="1" applyFill="1" applyBorder="1" applyAlignment="1">
      <x:alignment horizontal="center"/>
    </x:xf>
    <x:xf numFmtId="0" fontId="20" fillId="2" borderId="6" xfId="0" applyFont="1" applyFill="1" applyBorder="1" applyAlignment="1">
      <x:alignment horizontal="right" vertical="bottom"/>
    </x:xf>
    <x:xf numFmtId="3" fontId="13" fillId="2" borderId="0" xfId="0" applyNumberFormat="1" applyFont="1" applyFill="1" applyBorder="1" applyAlignment="1">
      <x:alignment horizontal="left"/>
    </x:xf>
    <x:xf numFmtId="166" fontId="14" fillId="2" borderId="0" xfId="0" applyNumberFormat="1" applyFont="1" applyFill="1"/>
    <x:xf numFmtId="0" fontId="14" fillId="2" borderId="0" xfId="0" applyFont="1" applyFill="1" applyAlignment="1">
      <x:alignment horizontal="right"/>
    </x:xf>
    <x:xf numFmtId="0" fontId="21" fillId="2" borderId="0" xfId="0" applyFont="1" applyFill="1"/>
    <x:xf numFmtId="0" fontId="8" fillId="2" borderId="0" xfId="0" applyFont="1" applyFill="1"/>
    <x:xf numFmtId="0" fontId="2" fillId="2" borderId="7" xfId="1" applyFont="1" applyFill="1" applyBorder="1" applyAlignment="1">
      <x:alignment horizontal="left"/>
    </x:xf>
    <x:xf numFmtId="0" fontId="3" fillId="2" borderId="7" xfId="0" applyFont="1" applyFill="1" applyBorder="1" applyAlignment="1">
      <x:alignment horizontal="left"/>
    </x:xf>
    <x:xf numFmtId="0" fontId="5" fillId="3" borderId="3" xfId="1" applyFont="1" applyFill="1" applyBorder="1" applyAlignment="1">
      <x:alignment horizontal="center" wrapText="1"/>
    </x:xf>
    <x:xf numFmtId="0" fontId="5" fillId="3" borderId="4" xfId="1" applyFont="1" applyFill="1" applyBorder="1" applyAlignment="1">
      <x:alignment horizontal="center" wrapText="1"/>
    </x:xf>
    <x:xf numFmtId="0" fontId="5" fillId="3" borderId="2" xfId="1" applyFont="1" applyFill="1" applyBorder="1" applyAlignment="1">
      <x:alignment horizontal="center" wrapText="1"/>
    </x:xf>
    <x:xf numFmtId="0" fontId="5" fillId="3" borderId="3" xfId="1" applyFont="1" applyFill="1" applyBorder="1" applyAlignment="1">
      <x:alignment horizontal="left" wrapText="1"/>
    </x:xf>
    <x:xf numFmtId="38" fontId="2" fillId="4" borderId="34" xfId="1" applyNumberFormat="1" applyFont="1" applyFill="1" applyBorder="1" applyAlignment="1">
      <x:alignment horizontal="left" vertical="bottom" wrapText="1"/>
    </x:xf>
    <x:xf numFmtId="3" fontId="2" fillId="4" borderId="34" xfId="1" applyNumberFormat="1" applyFont="1" applyFill="1" applyBorder="1" applyAlignment="1">
      <x:alignment horizontal="center" vertical="bottom" wrapText="1"/>
    </x:xf>
    <x:xf numFmtId="38" fontId="2" fillId="4" borderId="0" xfId="1" applyNumberFormat="1" applyFont="1" applyFill="1" applyBorder="1" applyAlignment="1">
      <x:alignment horizontal="left" vertical="bottom" wrapText="1"/>
    </x:xf>
    <x:xf numFmtId="3" fontId="2" fillId="4" borderId="0" xfId="1" applyNumberFormat="1" applyFont="1" applyFill="1" applyBorder="1" applyAlignment="1">
      <x:alignment horizontal="center" vertical="bottom" wrapText="1"/>
    </x:xf>
    <x:xf numFmtId="38" fontId="2" fillId="4" borderId="6" xfId="1" applyNumberFormat="1" applyFont="1" applyFill="1" applyBorder="1" applyAlignment="1">
      <x:alignment horizontal="left" vertical="bottom" wrapText="1"/>
    </x:xf>
    <x:xf numFmtId="3" fontId="2" fillId="4" borderId="0" xfId="1" applyNumberFormat="1" applyFont="1" applyFill="1" applyBorder="1" applyAlignment="1">
      <x:alignment horizontal="center" vertical="bottom" shrinkToFit="1"/>
    </x:xf>
    <x:xf numFmtId="14" fontId="2" fillId="4" borderId="14" xfId="1" applyNumberFormat="1" applyFont="1" applyFill="1" applyBorder="1" applyAlignment="1">
      <x:alignment horizontal="center" vertical="bottom"/>
    </x:xf>
    <x:xf numFmtId="3" fontId="2" fillId="4" borderId="34" xfId="1" applyNumberFormat="1" applyFont="1" applyFill="1" applyBorder="1" applyAlignment="1">
      <x:alignment horizontal="center" vertical="bottom" shrinkToFit="1"/>
    </x:xf>
    <x:xf numFmtId="166" fontId="4" fillId="4" borderId="15" xfId="1" applyNumberFormat="1" applyFont="1" applyFill="1" applyBorder="1" applyAlignment="1">
      <x:alignment horizontal="center" vertical="bottom"/>
    </x:xf>
    <x:xf numFmtId="173" fontId="2" fillId="2" borderId="35" xfId="1" applyNumberFormat="1" applyFont="1" applyFill="1" applyBorder="1" applyAlignment="1">
      <x:alignment horizontal="center" vertical="bottom"/>
    </x:xf>
    <x:xf numFmtId="166" fontId="4" fillId="2" borderId="36" xfId="1" applyNumberFormat="1" applyFont="1" applyFill="1" applyBorder="1" applyAlignment="1">
      <x:alignment horizontal="center" vertical="bottom"/>
    </x:xf>
    <x:xf numFmtId="173" fontId="2" fillId="4" borderId="35" xfId="1" applyNumberFormat="1" applyFont="1" applyFill="1" applyBorder="1" applyAlignment="1">
      <x:alignment horizontal="center" vertical="bottom"/>
    </x:xf>
    <x:xf numFmtId="166" fontId="4" fillId="4" borderId="36" xfId="1" applyNumberFormat="1" applyFont="1" applyFill="1" applyBorder="1" applyAlignment="1">
      <x:alignment horizontal="center" vertical="bottom"/>
    </x:xf>
    <x:xf numFmtId="14" fontId="2" fillId="2" borderId="37" xfId="1" applyNumberFormat="1" applyFont="1" applyFill="1" applyBorder="1" applyAlignment="1">
      <x:alignment horizontal="center" vertical="bottom"/>
    </x:xf>
    <x:xf numFmtId="3" fontId="2" fillId="2" borderId="6" xfId="1" applyNumberFormat="1" applyFont="1" applyFill="1" applyBorder="1" applyAlignment="1">
      <x:alignment horizontal="center" vertical="bottom" wrapText="1"/>
    </x:xf>
    <x:xf numFmtId="3" fontId="2" fillId="2" borderId="6" xfId="1" applyNumberFormat="1" applyFont="1" applyFill="1" applyBorder="1" applyAlignment="1">
      <x:alignment horizontal="center" vertical="bottom" shrinkToFit="1"/>
    </x:xf>
    <x:xf numFmtId="38" fontId="2" fillId="2" borderId="6" xfId="1" applyNumberFormat="1" applyFont="1" applyFill="1" applyBorder="1" applyAlignment="1">
      <x:alignment horizontal="left" vertical="bottom" wrapText="1"/>
    </x:xf>
    <x:xf numFmtId="166" fontId="4" fillId="2" borderId="38" xfId="1" applyNumberFormat="1" applyFont="1" applyFill="1" applyBorder="1" applyAlignment="1">
      <x:alignment horizontal="center" vertical="bottom"/>
    </x:xf>
    <x:xf numFmtId="166" fontId="5" fillId="3" borderId="3" xfId="1" applyNumberFormat="1" applyFont="1" applyFill="1" applyBorder="1" applyAlignment="1">
      <x:alignment horizontal="center" wrapText="1"/>
    </x:xf>
    <x:xf numFmtId="14" fontId="2" fillId="4" borderId="37" xfId="1" applyNumberFormat="1" applyFont="1" applyFill="1" applyBorder="1" applyAlignment="1">
      <x:alignment horizontal="center" vertical="bottom"/>
    </x:xf>
    <x:xf numFmtId="3" fontId="2" fillId="4" borderId="6" xfId="1" applyNumberFormat="1" applyFont="1" applyFill="1" applyBorder="1" applyAlignment="1">
      <x:alignment horizontal="center" vertical="bottom"/>
    </x:xf>
    <x:xf numFmtId="14" fontId="2" fillId="4" borderId="6" xfId="1" applyNumberFormat="1" applyFont="1" applyFill="1" applyBorder="1" applyAlignment="1">
      <x:alignment horizontal="center" vertical="bottom"/>
    </x:xf>
    <x:xf numFmtId="166" fontId="2" fillId="4" borderId="6" xfId="1" applyNumberFormat="1" applyFont="1" applyFill="1" applyBorder="1" applyAlignment="1">
      <x:alignment horizontal="center" vertical="bottom" wrapText="1"/>
    </x:xf>
    <x:xf numFmtId="166" fontId="4" fillId="4" borderId="38" xfId="1" applyNumberFormat="1" applyFont="1" applyFill="1" applyBorder="1" applyAlignment="1">
      <x:alignment horizontal="center" vertical="bottom"/>
    </x:xf>
    <x:xf numFmtId="3" fontId="2" fillId="4" borderId="0" xfId="1" applyNumberFormat="1" applyFont="1" applyFill="1" applyBorder="1" applyAlignment="1">
      <x:alignment horizontal="center" vertical="bottom"/>
    </x:xf>
    <x:xf numFmtId="14" fontId="2" fillId="4" borderId="0" xfId="1" applyNumberFormat="1" applyFont="1" applyFill="1" applyBorder="1" applyAlignment="1">
      <x:alignment horizontal="center" vertical="bottom"/>
    </x:xf>
    <x:xf numFmtId="166" fontId="2" fillId="4" borderId="0" xfId="1" applyNumberFormat="1" applyFont="1" applyFill="1" applyBorder="1" applyAlignment="1">
      <x:alignment horizontal="center" vertical="bottom" wrapText="1"/>
    </x:xf>
    <x:xf numFmtId="14" fontId="2" fillId="4" borderId="14" xfId="1" applyNumberFormat="1" applyFont="1" applyFill="1" applyBorder="1" applyAlignment="1">
      <x:alignment horizontal="left" vertical="bottom"/>
    </x:xf>
    <x:xf numFmtId="3" fontId="2" fillId="4" borderId="34" xfId="1" applyNumberFormat="1" applyFont="1" applyFill="1" applyBorder="1" applyAlignment="1">
      <x:alignment horizontal="center" vertical="bottom"/>
    </x:xf>
    <x:xf numFmtId="14" fontId="2" fillId="4" borderId="34" xfId="1" applyNumberFormat="1" applyFont="1" applyFill="1" applyBorder="1" applyAlignment="1">
      <x:alignment horizontal="center" vertical="bottom"/>
    </x:xf>
    <x:xf numFmtId="166" fontId="2" fillId="4" borderId="34" xfId="1" applyNumberFormat="1" applyFont="1" applyFill="1" applyBorder="1" applyAlignment="1">
      <x:alignment horizontal="center" vertical="bottom" wrapText="1"/>
    </x:xf>
    <x:xf numFmtId="3" fontId="4" fillId="2" borderId="36" xfId="1" applyNumberFormat="1" applyFont="1" applyFill="1" applyBorder="1" applyAlignment="1">
      <x:alignment horizontal="center" vertical="bottom"/>
    </x:xf>
    <x:xf numFmtId="38" fontId="2" fillId="4" borderId="34" xfId="1" applyNumberFormat="1" applyFont="1" applyFill="1" applyBorder="1" applyAlignment="1">
      <x:alignment horizontal="center" vertical="bottom"/>
    </x:xf>
    <x:xf numFmtId="0" fontId="2" fillId="4" borderId="34" xfId="1" applyNumberFormat="1" applyFont="1" applyFill="1" applyBorder="1" applyAlignment="1">
      <x:alignment horizontal="center" vertical="bottom" wrapText="1"/>
    </x:xf>
    <x:xf numFmtId="3" fontId="4" fillId="4" borderId="15" xfId="1" applyNumberFormat="1" applyFont="1" applyFill="1" applyBorder="1" applyAlignment="1">
      <x:alignment horizontal="center" vertical="bottom"/>
    </x:xf>
    <x:xf numFmtId="38" fontId="2" fillId="4" borderId="0" xfId="1" applyNumberFormat="1" applyFont="1" applyFill="1" applyBorder="1" applyAlignment="1">
      <x:alignment horizontal="center" vertical="bottom"/>
    </x:xf>
    <x:xf numFmtId="0" fontId="2" fillId="4" borderId="0" xfId="1" applyNumberFormat="1" applyFont="1" applyFill="1" applyBorder="1" applyAlignment="1">
      <x:alignment horizontal="center" vertical="bottom" wrapText="1"/>
    </x:xf>
    <x:xf numFmtId="3" fontId="4" fillId="4" borderId="36" xfId="1" applyNumberFormat="1" applyFont="1" applyFill="1" applyBorder="1" applyAlignment="1">
      <x:alignment horizontal="center" vertical="bottom"/>
    </x:xf>
    <x:xf numFmtId="38" fontId="2" fillId="4" borderId="6" xfId="1" applyNumberFormat="1" applyFont="1" applyFill="1" applyBorder="1" applyAlignment="1">
      <x:alignment horizontal="center" vertical="bottom"/>
    </x:xf>
    <x:xf numFmtId="0" fontId="2" fillId="4" borderId="6" xfId="1" applyNumberFormat="1" applyFont="1" applyFill="1" applyBorder="1" applyAlignment="1">
      <x:alignment horizontal="center" vertical="bottom" wrapText="1"/>
    </x:xf>
    <x:xf numFmtId="3" fontId="4" fillId="4" borderId="38" xfId="1" applyNumberFormat="1" applyFont="1" applyFill="1" applyBorder="1" applyAlignment="1">
      <x:alignment horizontal="center" vertical="bottom"/>
    </x:xf>
    <x:xf numFmtId="164" fontId="3" fillId="2" borderId="35" xfId="1" applyNumberFormat="1" applyFont="1" applyFill="1" applyBorder="1" applyAlignment="1">
      <x:alignment horizontal="center" vertical="top"/>
    </x:xf>
    <x:xf numFmtId="3" fontId="3" fillId="2" borderId="36" xfId="1" applyNumberFormat="1" applyFont="1" applyFill="1" applyBorder="1" applyAlignment="1">
      <x:alignment horizontal="center" vertical="top" wrapText="1"/>
    </x:xf>
    <x:xf numFmtId="164" fontId="2" fillId="2" borderId="37" xfId="1" applyNumberFormat="1" applyFont="1" applyFill="1" applyBorder="1" applyAlignment="1">
      <x:alignment horizontal="center" vertical="bottom"/>
    </x:xf>
    <x:xf numFmtId="164" fontId="2" fillId="4" borderId="14" xfId="1" applyNumberFormat="1" applyFont="1" applyFill="1" applyBorder="1" applyAlignment="1">
      <x:alignment horizontal="center" vertical="bottom"/>
    </x:xf>
    <x:xf numFmtId="3" fontId="4" fillId="4" borderId="34" xfId="1" applyNumberFormat="1" applyFont="1" applyFill="1" applyBorder="1" applyAlignment="1">
      <x:alignment horizontal="center" vertical="bottom" wrapText="1"/>
    </x:xf>
    <x:xf numFmtId="3" fontId="4" fillId="4" borderId="15" xfId="1" applyNumberFormat="1" applyFont="1" applyFill="1" applyBorder="1" applyAlignment="1">
      <x:alignment horizontal="center" vertical="bottom" wrapText="1"/>
    </x:xf>
    <x:xf numFmtId="171" fontId="2" fillId="4" borderId="35" xfId="1" applyNumberFormat="1" applyFont="1" applyFill="1" applyBorder="1" applyAlignment="1">
      <x:alignment horizontal="center" vertical="top"/>
    </x:xf>
    <x:xf numFmtId="0" fontId="3" fillId="4" borderId="0" xfId="1" applyNumberFormat="1" applyFont="1" applyFill="1" applyBorder="1" applyAlignment="1">
      <x:alignment horizontal="center" vertical="top" wrapText="1"/>
    </x:xf>
    <x:xf numFmtId="3" fontId="3" fillId="4" borderId="36" xfId="1" applyNumberFormat="1" applyFont="1" applyFill="1" applyBorder="1" applyAlignment="1">
      <x:alignment horizontal="center" vertical="top" wrapText="1"/>
    </x:xf>
    <x:xf numFmtId="0" fontId="3" fillId="3" borderId="27" xfId="0" applyFont="1" applyFill="1" applyBorder="1" applyAlignment="1">
      <x:alignment horizontal="center"/>
    </x:xf>
    <x:xf numFmtId="0" fontId="3" fillId="3" borderId="28" xfId="0" applyFont="1" applyFill="1" applyBorder="1" applyAlignment="1">
      <x:alignment horizontal="center"/>
    </x:xf>
    <x:xf numFmtId="0" fontId="5" fillId="3" borderId="12" xfId="1" applyFont="1" applyFill="1" applyBorder="1" applyAlignment="1">
      <x:alignment horizontal="left" wrapText="1"/>
    </x:xf>
    <x:xf numFmtId="0" fontId="5" fillId="3" borderId="13" xfId="1" applyFont="1" applyFill="1" applyBorder="1" applyAlignment="1">
      <x:alignment horizontal="center" wrapText="1"/>
    </x:xf>
    <x:xf numFmtId="164" fontId="17" fillId="4" borderId="1" xfId="0" applyNumberFormat="1" applyFont="1" applyFill="1" applyBorder="1" applyAlignment="1">
      <x:alignment horizontal="left"/>
    </x:xf>
    <x:xf numFmtId="0" fontId="2" fillId="4" borderId="12" xfId="1" applyFont="1" applyFill="1" applyBorder="1" applyAlignment="1">
      <x:alignment horizontal="left"/>
    </x:xf>
    <x:xf numFmtId="165" fontId="2" fillId="4" borderId="13" xfId="1" applyNumberFormat="1" applyFont="1" applyFill="1" applyBorder="1" applyAlignment="1">
      <x:alignment horizontal="center"/>
    </x:xf>
    <x:xf numFmtId="0" fontId="2" fillId="4" borderId="35" xfId="1" applyFont="1" applyFill="1" applyBorder="1" applyAlignment="1">
      <x:alignment horizontal="left"/>
    </x:xf>
    <x:xf numFmtId="165" fontId="2" fillId="4" borderId="8" xfId="1" applyNumberFormat="1" applyFont="1" applyFill="1" applyBorder="1" applyAlignment="1">
      <x:alignment horizontal="center"/>
    </x:xf>
    <x:xf numFmtId="0" fontId="2" fillId="2" borderId="9" xfId="1" applyFont="1" applyFill="1" applyBorder="1" applyAlignment="1">
      <x:alignment horizontal="left"/>
    </x:xf>
    <x:xf numFmtId="165" fontId="2" fillId="2" borderId="11" xfId="1" applyNumberFormat="1" applyFont="1" applyFill="1" applyBorder="1" applyAlignment="1">
      <x:alignment horizontal="center"/>
    </x:xf>
    <x:xf numFmtId="0" fontId="3" fillId="4" borderId="1" xfId="0" applyFont="1" applyFill="1" applyBorder="1" applyAlignment="1">
      <x:alignment horizontal="center" vertical="bottom"/>
    </x:xf>
    <x:xf numFmtId="0" fontId="3" fillId="4" borderId="20" xfId="0" applyFont="1" applyFill="1" applyBorder="1" applyAlignment="1">
      <x:alignment horizontal="center" vertical="bottom"/>
    </x:xf>
    <x:xf numFmtId="0" fontId="3" fillId="4" borderId="5" xfId="0" applyFont="1" applyFill="1" applyBorder="1" applyAlignment="1">
      <x:alignment horizontal="center" vertical="bottom"/>
    </x:xf>
    <x:xf numFmtId="0" fontId="3" fillId="4" borderId="23" xfId="0" applyFont="1" applyFill="1" applyBorder="1" applyAlignment="1">
      <x:alignment horizontal="center" vertical="bottom"/>
    </x:xf>
    <x:xf numFmtId="0" fontId="3" fillId="4" borderId="29" xfId="0" applyFont="1" applyFill="1" applyBorder="1" applyAlignment="1">
      <x:alignment horizontal="center" vertical="bottom"/>
    </x:xf>
    <x:xf numFmtId="0" fontId="3" fillId="4" borderId="30" xfId="0" applyFont="1" applyFill="1" applyBorder="1" applyAlignment="1">
      <x:alignment horizontal="center" vertical="bottom"/>
    </x:xf>
    <x:xf numFmtId="164" fontId="2" fillId="4" borderId="34" xfId="1" applyNumberFormat="1" applyFont="1" applyFill="1" applyBorder="1" applyAlignment="1">
      <x:alignment horizontal="center" vertical="bottom" shrinkToFit="1"/>
    </x:xf>
    <x:xf numFmtId="0" fontId="2" fillId="4" borderId="0" xfId="1" applyFont="1" applyFill="1" applyBorder="1" applyAlignment="1">
      <x:alignment horizontal="center" vertical="bottom" shrinkToFit="1"/>
    </x:xf>
    <x:xf numFmtId="14" fontId="2" fillId="2" borderId="0" xfId="1" applyNumberFormat="1" applyFont="1" applyFill="1" applyBorder="1" applyAlignment="1">
      <x:alignment horizontal="center" vertical="bottom" shrinkToFit="1"/>
    </x:xf>
    <x:xf numFmtId="0" fontId="2" fillId="2" borderId="6" xfId="1" applyFont="1" applyFill="1" applyBorder="1" applyAlignment="1">
      <x:alignment horizontal="center" vertical="bottom" shrinkToFit="1"/>
    </x:xf>
    <x:xf numFmtId="3" fontId="4" fillId="2" borderId="6" xfId="1" applyNumberFormat="1" applyFont="1" applyFill="1" applyBorder="1" applyAlignment="1">
      <x:alignment horizontal="center" vertical="bottom" wrapText="1"/>
    </x:xf>
    <x:xf numFmtId="3" fontId="4" fillId="2" borderId="38" xfId="1" applyNumberFormat="1" applyFont="1" applyFill="1" applyBorder="1" applyAlignment="1">
      <x:alignment horizontal="center" vertical="bottom" wrapText="1"/>
    </x:xf>
    <x:xf numFmtId="0" fontId="23" fillId="2" borderId="0" xfId="0" applyFont="1" applyFill="1"/>
    <x:xf numFmtId="0" fontId="7" fillId="2" borderId="0" xfId="0" applyFont="1" applyFill="1" applyAlignment="1">
      <x:alignment horizontal="center"/>
    </x:xf>
    <x:xf numFmtId="0" fontId="7" fillId="0" borderId="0" xfId="0" applyFont="1" applyAlignment="1">
      <x:alignment horizontal="center"/>
    </x:xf>
    <x:xf numFmtId="0" fontId="6" fillId="2" borderId="0" xfId="0" applyFont="1" applyFill="1" applyAlignment="1">
      <x:alignment horizontal="center"/>
    </x:xf>
    <x:xf numFmtId="0" fontId="6" fillId="0" borderId="0" xfId="0" applyFont="1" applyAlignment="1">
      <x:alignment horizontal="center"/>
    </x:xf>
    <x:xf numFmtId="0" fontId="12" fillId="2" borderId="0" xfId="0" applyFont="1" applyFill="1" applyAlignment="1">
      <x:alignment vertical="bottom" wrapText="1"/>
    </x:xf>
    <x:xf numFmtId="0" fontId="3" fillId="0" borderId="0" xfId="0" applyFont="1" applyAlignment="1">
      <x:alignment vertical="bottom" wrapText="1"/>
    </x:xf>
    <x:xf numFmtId="0" fontId="3" fillId="0" borderId="0" xfId="0" applyAlignment="1"/>
    <x:xf numFmtId="0" fontId="12" fillId="2" borderId="0" xfId="0" applyFont="1" applyFill="1" applyAlignment="1">
      <x:alignment horizontal="center" wrapText="1"/>
    </x:xf>
    <x:xf numFmtId="0" fontId="3" fillId="0" borderId="0" xfId="0" applyFont="1" applyBorder="1" applyAlignment="1">
      <x:alignment wrapText="1"/>
    </x:xf>
    <x:xf numFmtId="0" fontId="3" fillId="0" borderId="0" xfId="0" applyAlignment="1">
      <x:alignment horizontal="center"/>
    </x:xf>
    <x:xf numFmtId="0" fontId="18" fillId="4" borderId="19" xfId="0" applyFont="1" applyFill="1" applyBorder="1" applyAlignment="1">
      <x:alignment horizontal="right" vertical="bottom"/>
    </x:xf>
    <x:xf numFmtId="0" fontId="3" fillId="4" borderId="3" xfId="0" applyFont="1" applyFill="1" applyBorder="1" applyAlignment="1">
      <x:alignment vertical="bottom"/>
    </x:xf>
    <x:xf numFmtId="0" fontId="3" fillId="4" borderId="4" xfId="0" applyFont="1" applyFill="1" applyBorder="1" applyAlignment="1">
      <x:alignment vertical="bottom"/>
    </x:xf>
    <x:xf numFmtId="0" fontId="18" fillId="4" borderId="19" xfId="0" applyFont="1" applyFill="1" applyBorder="1" applyAlignment="1">
      <x:alignment horizontal="right" vertical="bottom"/>
    </x:xf>
    <x:xf numFmtId="0" fontId="3" fillId="4" borderId="3" xfId="0" applyFont="1" applyFill="1" applyBorder="1" applyAlignment="1">
      <x:alignment vertical="bottom"/>
    </x:xf>
    <x:xf numFmtId="0" fontId="3" fillId="4" borderId="4" xfId="0" applyFont="1" applyFill="1" applyBorder="1" applyAlignment="1">
      <x:alignment vertical="bottom"/>
    </x:xf>
    <x:xf numFmtId="0" fontId="22" fillId="2" borderId="0" xfId="0" applyFont="1" applyFill="1" applyAlignment="1">
      <x:alignment horizontal="center"/>
    </x:xf>
    <x:xf numFmtId="0" fontId="22" fillId="0" borderId="0" xfId="0" applyFont="1" applyAlignment="1">
      <x:alignment horizontal="center"/>
    </x:xf>
    <x:xf numFmtId="0" fontId="10" fillId="2" borderId="0" xfId="0" applyFont="1" applyFill="1" applyAlignment="1">
      <x:alignment horizontal="center"/>
    </x:xf>
    <x:xf numFmtId="0" fontId="10" fillId="0" borderId="0" xfId="0" applyFont="1" applyAlignment="1">
      <x:alignment horizontal="center"/>
    </x:xf>
    <x:xf numFmtId="0" fontId="9" fillId="2" borderId="0" xfId="0" applyFont="1" applyFill="1" applyAlignment="1">
      <x:alignment horizontal="center"/>
    </x:xf>
    <x:xf numFmtId="0" fontId="9" fillId="0" borderId="0" xfId="0" applyFont="1" applyAlignment="1">
      <x:alignment horizontal="center"/>
    </x:xf>
    <x:xf numFmtId="0" fontId="18" fillId="3" borderId="24" xfId="0" applyFont="1" applyFill="1" applyBorder="1" applyAlignment="1">
      <x:alignment horizontal="center"/>
    </x:xf>
    <x:xf numFmtId="0" fontId="3" fillId="3" borderId="25" xfId="0" applyFont="1" applyFill="1" applyBorder="1" applyAlignment="1"/>
    <x:xf numFmtId="0" fontId="3" fillId="3" borderId="26" xfId="0" applyFont="1" applyFill="1" applyBorder="1" applyAlignment="1"/>
    <x:xf numFmtId="0" fontId="18" fillId="4" borderId="16" xfId="0" applyFont="1" applyFill="1" applyBorder="1" applyAlignment="1">
      <x:alignment horizontal="right" vertical="bottom"/>
    </x:xf>
    <x:xf numFmtId="0" fontId="3" fillId="4" borderId="17" xfId="0" applyFont="1" applyFill="1" applyBorder="1" applyAlignment="1">
      <x:alignment vertical="bottom"/>
    </x:xf>
    <x:xf numFmtId="0" fontId="3" fillId="4" borderId="18" xfId="0" applyFont="1" applyFill="1" applyBorder="1" applyAlignment="1">
      <x:alignment vertical="bottom"/>
    </x:xf>
    <x:xf numFmtId="0" fontId="19" fillId="2" borderId="10" xfId="0" applyFont="1" applyFill="1" applyBorder="1" applyAlignment="1">
      <x:alignment horizontal="center"/>
    </x:xf>
    <x:xf numFmtId="0" fontId="3" fillId="0" borderId="10" xfId="0" applyFont="1" applyBorder="1" applyAlignment="1">
      <x:alignment horizontal="center"/>
    </x:xf>
    <x:xf numFmtId="0" fontId="6" fillId="2" borderId="0" xfId="0" applyFont="1" applyFill="1" applyAlignment="1">
      <x:alignment horizontal="left"/>
    </x:xf>
    <x:xf numFmtId="167" fontId="24" fillId="0" borderId="1" xfId="0" applyFont="1" applyFill="0" applyBorder="1" applyAlignment="1">
      <x:alignment horizontal="center" shrinkToFit="1"/>
    </x:xf>
    <x:xf numFmtId="167" fontId="3" fillId="4" borderId="0" xfId="0" applyFont="1" applyFill="1" applyBorder="1" applyAlignment="1">
      <x:alignment horizontal="center" shrinkToFit="1"/>
    </x:xf>
    <x:xf numFmtId="168" fontId="3" fillId="4" borderId="0" xfId="0" applyFont="1" applyFill="1" applyBorder="0" applyAlignment="1">
      <x:alignment horizontal="center" shrinkToFit="1"/>
    </x:xf>
    <x:xf numFmtId="169" fontId="3" fillId="4" borderId="0" xfId="0" applyFont="1" applyFill="1" applyBorder="0" applyAlignment="1">
      <x:alignment horizontal="center" shrinkToFit="1"/>
    </x:xf>
    <x:xf numFmtId="167" fontId="3" fillId="4" borderId="0" xfId="0" applyFont="1" applyFill="1" applyBorder="0" applyAlignment="1">
      <x:alignment horizontal="center" shrinkToFit="1"/>
    </x:xf>
    <x:xf numFmtId="167" fontId="3" fillId="0" borderId="0" xfId="0" applyFont="1" applyFill="1" applyBorder="0" applyAlignment="1">
      <x:alignment horizontal="center"/>
    </x:xf>
    <x:xf numFmtId="168" fontId="3" fillId="4" borderId="0" xfId="0" applyFont="1" applyFill="1" applyBorder="0" applyAlignment="1">
      <x:alignment horizontal="center"/>
    </x:xf>
    <x:xf numFmtId="0" fontId="13" fillId="2" borderId="4" xfId="0" applyFont="1" applyFill="1" applyAlignment="1">
      <x:alignment horizontal="left"/>
    </x:xf>
    <x:xf numFmtId="167" fontId="13" fillId="2" borderId="3" xfId="0" applyFont="1" applyFill="1" applyBorder="1" applyAlignment="1">
      <x:alignment horizontal="left"/>
    </x:xf>
    <x:xf numFmtId="169" fontId="3" fillId="0" borderId="0" xfId="0" applyFont="1" applyFill="0" applyBorder="0" applyAlignment="1">
      <x:alignment horizontal="center"/>
    </x:xf>
    <x:xf numFmtId="0" fontId="13" fillId="0" borderId="0" xfId="0" applyFont="1" applyFill="0" applyBorder="0" applyAlignment="1">
      <x:alignment horizontal="right"/>
    </x:xf>
    <x:xf numFmtId="169" fontId="3" fillId="4" borderId="0" xfId="0" applyFont="1" applyFill="1" applyBorder="0" applyAlignment="1">
      <x:alignment horizontal="center"/>
    </x:xf>
    <x:xf numFmtId="169" fontId="13" fillId="0" borderId="0" xfId="0" applyFont="1" applyFill="0" applyBorder="0" applyAlignment="1">
      <x:alignment horizontal="center"/>
    </x:xf>
    <x:xf numFmtId="166" fontId="13" fillId="0" borderId="0" xfId="0" applyFont="1" applyFill="0" applyBorder="0" applyAlignment="1">
      <x:alignment horizontal="center"/>
    </x:xf>
    <x:xf numFmtId="169" fontId="3" fillId="4" borderId="36" xfId="0" applyFont="1" applyFill="1" applyBorder="1" applyAlignment="1">
      <x:alignment horizontal="center" vertical="bottom"/>
    </x:xf>
    <x:xf numFmtId="0" fontId="3" fillId="4" borderId="35" xfId="0" applyFont="1" applyFill="1" applyBorder="1" applyAlignment="1">
      <x:alignment horizontal="center" vertical="bottom"/>
    </x:xf>
    <x:xf numFmtId="169" fontId="3" fillId="0" borderId="36" xfId="0" applyFont="1" applyFill="0" applyBorder="1" applyAlignment="1">
      <x:alignment horizontal="center" vertical="bottom"/>
    </x:xf>
    <x:xf numFmtId="0" fontId="3" fillId="0" borderId="35" xfId="0" applyFont="1" applyFill="0" applyBorder="1" applyAlignment="1">
      <x:alignment horizontal="center" vertical="bottom"/>
    </x:xf>
    <x:xf numFmtId="170" fontId="3" fillId="0" borderId="0" xfId="0" applyFont="1" applyFill="0" applyBorder="0" applyAlignment="1">
      <x:alignment horizontal="center"/>
    </x:xf>
    <x:xf numFmtId="170" fontId="3" fillId="4" borderId="0" xfId="0" applyFont="1" applyFill="1" applyBorder="0" applyAlignment="1">
      <x:alignment horizontal="center"/>
    </x:xf>
    <x:xf numFmtId="165" fontId="4" fillId="0" borderId="39" xfId="0" applyFont="1" applyFill="1" applyBorder="1" applyAlignment="1">
      <x:alignment horizontal="center"/>
    </x:xf>
    <x:xf numFmtId="166" fontId="13" fillId="0" borderId="39" xfId="0" applyFont="1" applyFill="0" applyBorder="1" applyAlignment="1">
      <x:alignment horizontal="center"/>
    </x:xf>
    <x:xf numFmtId="171" fontId="3" fillId="0" borderId="0" xfId="0" applyFont="1" applyFill="0" applyBorder="0" applyAlignment="1">
      <x:alignment horizontal="center"/>
    </x:xf>
    <x:xf numFmtId="171" fontId="3" fillId="4" borderId="0" xfId="0" applyFont="1" applyFill="1" applyBorder="0" applyAlignment="1">
      <x:alignment horizontal="center"/>
    </x:xf>
    <x:xf numFmtId="0" fontId="5" fillId="3" borderId="3" xfId="1" applyFont="1" applyFill="1" applyBorder="1" applyAlignment="1">
      <x:alignment horizontal="left" wrapText="0"/>
    </x:xf>
    <x:xf numFmtId="167" fontId="3" fillId="4" borderId="0" xfId="0" applyFont="1" applyFill="1" applyBorder="1" applyAlignment="1">
      <x:alignment horizontal="center" shrinkToFit="1"/>
    </x:xf>
    <x:xf numFmtId="168" fontId="3" fillId="4" borderId="0" xfId="0" applyFont="1" applyFill="1" applyBorder="0" applyAlignment="1">
      <x:alignment horizontal="center" shrinkToFit="1"/>
    </x:xf>
    <x:xf numFmtId="167" fontId="3" fillId="4" borderId="0" xfId="0" applyFont="1" applyFill="1" applyBorder="0" applyAlignment="1">
      <x:alignment horizontal="center" shrinkToFit="1"/>
    </x:xf>
    <x:xf numFmtId="169" fontId="3" fillId="4" borderId="0" xfId="0" applyFont="1" applyFill="1" applyBorder="0" applyAlignment="1">
      <x:alignment horizontal="center" shrinkToFit="1"/>
    </x:xf>
    <x:xf numFmtId="171" fontId="3" fillId="4" borderId="0" xfId="0" applyFont="1" applyFill="1" applyBorder="0" applyAlignment="1">
      <x:alignment horizontal="center"/>
    </x:xf>
    <x:xf numFmtId="168" fontId="3" fillId="4" borderId="0" xfId="0" applyFont="1" applyFill="1" applyBorder="0" applyAlignment="1">
      <x:alignment horizontal="center"/>
    </x:xf>
    <x:xf numFmtId="167" fontId="3" fillId="0" borderId="0" xfId="0" applyFont="1" applyFill="1" applyBorder="1" applyAlignment="1">
      <x:alignment horizontal="center" shrinkToFit="1"/>
    </x:xf>
    <x:xf numFmtId="168" fontId="3" fillId="0" borderId="0" xfId="0" applyFont="1" applyFill="1" applyBorder="0" applyAlignment="1">
      <x:alignment horizontal="center" shrinkToFit="1"/>
    </x:xf>
    <x:xf numFmtId="169" fontId="3" fillId="0" borderId="0" xfId="0" applyFont="1" applyFill="1" applyBorder="0" applyAlignment="1">
      <x:alignment horizontal="center" shrinkToFit="1"/>
    </x:xf>
    <x:xf numFmtId="167" fontId="3" fillId="0" borderId="0" xfId="0" applyFont="1" applyFill="1" applyBorder="0" applyAlignment="1">
      <x:alignment horizontal="center" shrinkToFit="1"/>
    </x:xf>
    <x:xf numFmtId="171" fontId="3" fillId="0" borderId="0" xfId="0" applyFont="1" applyFill="1" applyBorder="0" applyAlignment="1">
      <x:alignment horizontal="center" shrinkToFit="1"/>
    </x:xf>
    <x:xf numFmtId="168" fontId="3" fillId="0" borderId="0" xfId="0" applyFont="1" applyFill="1" applyBorder="0" applyAlignment="1">
      <x:alignment horizontal="center" shrinkToFit="1"/>
    </x:xf>
    <x:xf numFmtId="0" fontId="3" fillId="0" borderId="0" xfId="0" applyFont="1" applyFill="1" applyBorder="0" applyAlignment="1">
      <x:alignment horizontal="center" shrinkToFit="1"/>
    </x:xf>
    <x:xf numFmtId="0" fontId="3" fillId="4" borderId="0" xfId="0" applyFont="1" applyFill="1" applyBorder="0" applyAlignment="1">
      <x:alignment horizontal="center" shrinkToFit="1"/>
    </x:xf>
    <x:xf numFmtId="0" fontId="6" fillId="0" borderId="39" xfId="0" applyFont="1" applyFill="1" applyBorder="1" applyAlignment="1">
      <x:alignment horizontal="left" wrapText="0"/>
    </x:xf>
    <x:xf numFmtId="0" fontId="13" fillId="0" borderId="0" xfId="0" applyFont="1" applyFill="1" applyBorder="1" applyAlignment="1">
      <x:alignment horizontal="left" wrapText="0"/>
    </x:xf>
    <x:xf numFmtId="0" fontId="22" fillId="0" borderId="0" xfId="0" applyFont="1" applyFill="1" applyBorder="1" applyAlignment="1">
      <x:alignment horizontal="left" wrapText="0"/>
    </x:xf>
    <x:xf numFmtId="0" fontId="22" fillId="4" borderId="0" xfId="0" applyFont="1" applyFill="1" applyBorder="1" applyAlignment="1">
      <x:alignment horizontal="left" wrapText="0"/>
    </x:xf>
    <x:xf numFmtId="172" fontId="3" fillId="4" borderId="8" xfId="0" applyFont="1" applyFill="1" applyBorder="1" applyAlignment="1">
      <x:alignment horizontal="center" wrapText="0"/>
    </x:xf>
    <x:xf numFmtId="172" fontId="3" fillId="0" borderId="8" xfId="0" applyFont="1" applyFill="1" applyBorder="1" applyAlignment="1">
      <x:alignment horizontal="center" wrapText="0"/>
    </x:xf>
    <x:xf numFmtId="0" fontId="27" fillId="0" borderId="0" xfId="0" applyFont="1" applyFill="1" applyBorder="1" applyAlignment="1">
      <x:alignment horizontal="left" wrapText="1"/>
    </x:xf>
    <x:xf numFmtId="172" fontId="3" fillId="4" borderId="0" xfId="0" applyFont="1" applyFill="1" applyBorder="1" applyAlignment="1">
      <x:alignment horizontal="center" wrapText="0"/>
    </x:xf>
    <x:xf numFmtId="172" fontId="3" fillId="0" borderId="0" xfId="0" applyFont="1" applyFill="1" applyBorder="1" applyAlignment="1">
      <x:alignment horizontal="center" wrapText="0"/>
    </x:xf>
    <x:xf numFmtId="173" fontId="2" fillId="2" borderId="36" xfId="1" applyNumberFormat="1" applyFont="1" applyFill="1" applyBorder="1" applyAlignment="1">
      <x:alignment horizontal="center" vertical="bottom"/>
    </x:xf>
    <x:xf numFmtId="173" fontId="2" fillId="4" borderId="36" xfId="1" applyNumberFormat="1" applyFont="1" applyFill="1" applyBorder="1" applyAlignment="1">
      <x:alignment horizontal="center" vertical="bottom"/>
    </x:xf>
    <x:xf numFmtId="173" fontId="13" fillId="2" borderId="0" xfId="1" applyNumberFormat="1" applyFont="1" applyFill="1" applyBorder="1" applyAlignment="1">
      <x:alignment horizontal="center" vertical="bottom"/>
    </x:xf>
    <x:xf numFmtId="171" fontId="4" fillId="0" borderId="39" xfId="0" applyFont="1" applyFill="1" applyBorder="1" applyAlignment="1">
      <x:alignment horizontal="center"/>
    </x:xf>
    <x:xf numFmtId="174" fontId="3" fillId="0" borderId="0" xfId="0" applyFont="1" applyFill="1" applyBorder="0" applyAlignment="1">
      <x:alignment horizontal="center"/>
    </x:xf>
    <x:xf numFmtId="174" fontId="3" fillId="4" borderId="0" xfId="0" applyFont="1" applyFill="1" applyBorder="0" applyAlignment="1">
      <x:alignment horizontal="center"/>
    </x:xf>
    <x:xf numFmtId="175" fontId="14" fillId="0" borderId="0" xfId="0" applyFont="1" applyFill="0" applyBorder="0" applyAlignment="1">
      <x:alignment horizontal="right"/>
    </x:xf>
    <x:xf numFmtId="173" fontId="13" fillId="0" borderId="39" xfId="0" applyFont="1" applyFill="1" applyBorder="1" applyAlignment="1">
      <x:alignment horizontal="right" vertical="top"/>
    </x:xf>
    <x:xf numFmtId="173" fontId="13" fillId="0" borderId="0" xfId="0" applyFont="1" applyFill="1" applyBorder="0" applyAlignment="1">
      <x:alignment horizontal="right" vertical="top"/>
    </x:xf>
    <x:xf numFmtId="0" fontId="3" fillId="0" borderId="39" xfId="0" applyFont="1" applyFill="1" applyBorder="0" applyAlignment="1">
      <x:alignment horizontal="left"/>
    </x:xf>
    <x:xf numFmtId="173" fontId="4" fillId="2" borderId="36" xfId="0" applyFont="1" applyFill="1" applyBorder="1" applyAlignment="1">
      <x:alignment horizontal="right"/>
    </x:xf>
    <x:xf numFmtId="173" fontId="4" fillId="4" borderId="36" xfId="0" applyFont="1" applyFill="1" applyBorder="0" applyAlignment="1">
      <x:alignment horizontal="right"/>
    </x:xf>
    <x:xf numFmtId="173" fontId="2" fillId="4" borderId="35" xfId="1" applyNumberFormat="1" applyFont="1" applyFill="1" applyBorder="1" applyAlignment="1">
      <x:alignment horizontal="left" vertical="bottom"/>
    </x:xf>
    <x:xf numFmtId="164" fontId="4" fillId="2" borderId="20" xfId="1" applyNumberFormat="1" applyFont="1" applyFill="1" applyBorder="1" applyAlignment="1">
      <x:alignment horizontal="center" vertical="bottom"/>
    </x:xf>
    <x:xf numFmtId="173" fontId="2" fillId="4" borderId="35" xfId="0" applyFont="1" applyFill="1" applyBorder="0" applyAlignment="1">
      <x:alignment horizontal="left"/>
    </x:xf>
    <x:xf numFmtId="173" fontId="2" fillId="0" borderId="0" xfId="0" applyFont="1" applyFill="1" applyBorder="0" applyAlignment="1">
      <x:alignment horizontal="center"/>
    </x:xf>
    <x:xf numFmtId="173" fontId="2" fillId="4" borderId="0" xfId="0" applyFont="1" applyFill="1" applyBorder="0" applyAlignment="1">
      <x:alignment horizontal="center"/>
    </x:xf>
  </x:cellXfs>
  <x:cellStyles count="2">
    <x:cellStyle name="Normal" xfId="0" builtinId="0"/>
    <x:cellStyle name="Normal 2" xfId="1"/>
  </x:cellStyles>
  <x:dxfs count="20">
    <x:dxf>
      <x:font>
        <x:b/>
        <x:i val="0"/>
        <x:color rgb="FF009900"/>
      </x:font>
    </x:dxf>
    <x:dxf>
      <x:font>
        <x:color rgb="FFFF9900"/>
      </x:font>
    </x:dxf>
    <x:dxf>
      <x:font>
        <x:b/>
        <x:i val="0"/>
        <x:color rgb="FFFF0000"/>
      </x:font>
    </x:dxf>
    <x:dxf>
      <x:font>
        <x:b/>
        <x:i val="0"/>
        <x:color rgb="FFFF0000"/>
      </x:font>
    </x:dxf>
    <x:dxf>
      <x:font>
        <x:b/>
        <x:i val="0"/>
        <x:color rgb="FFC00000"/>
      </x:font>
    </x:dxf>
    <x:dxf>
      <x:font>
        <x:b/>
        <x:i val="0"/>
        <x:color rgb="FF009900"/>
      </x:font>
    </x:dxf>
    <x:dxf>
      <x:font>
        <x:color rgb="FFFF9900"/>
      </x:font>
    </x:dxf>
    <x:dxf>
      <x:font>
        <x:b/>
        <x:i val="0"/>
        <x:color rgb="FFFF0000"/>
      </x:font>
    </x:dxf>
    <x:dxf>
      <x:font>
        <x:b/>
        <x:i val="0"/>
        <x:color rgb="FFFF0000"/>
      </x:font>
    </x:dxf>
    <x:dxf>
      <x:font>
        <x:b/>
        <x:i val="0"/>
        <x:color rgb="FFC00000"/>
      </x:font>
    </x:dxf>
    <x:dxf>
      <x:font>
        <x:b/>
        <x:i val="0"/>
        <x:color rgb="FF009900"/>
      </x:font>
    </x:dxf>
    <x:dxf>
      <x:font>
        <x:color rgb="FFFF9900"/>
      </x:font>
    </x:dxf>
    <x:dxf>
      <x:font>
        <x:b/>
        <x:i val="0"/>
        <x:color rgb="FFFF0000"/>
      </x:font>
    </x:dxf>
    <x:dxf>
      <x:font>
        <x:b/>
        <x:i val="0"/>
        <x:color rgb="FFFF0000"/>
      </x:font>
    </x:dxf>
    <x:dxf>
      <x:font>
        <x:b/>
        <x:i val="0"/>
        <x:color rgb="FFC00000"/>
      </x:font>
    </x:dxf>
    <x:dxf>
      <x:font>
        <x:b/>
        <x:i val="0"/>
        <x:color rgb="FF009900"/>
      </x:font>
    </x:dxf>
    <x:dxf>
      <x:font>
        <x:color rgb="FFFF9900"/>
      </x:font>
    </x:dxf>
    <x:dxf>
      <x:font>
        <x:b/>
        <x:i val="0"/>
        <x:color rgb="FFFF0000"/>
      </x:font>
    </x:dxf>
    <x:dxf>
      <x:font>
        <x:b/>
        <x:i val="0"/>
        <x:color rgb="FFFF0000"/>
      </x:font>
    </x:dxf>
    <x:dxf>
      <x:font>
        <x:b/>
        <x:i val="0"/>
        <x:color rgb="FFC0000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8" /><Relationship Type="http://schemas.openxmlformats.org/officeDocument/2006/relationships/worksheet" Target="/xl/worksheets/sheet1.xml" Id="rId18" /><Relationship Type="http://schemas.openxmlformats.org/officeDocument/2006/relationships/worksheet" Target="/xl/worksheets/sheet2.xml" Id="rId11" /><Relationship Type="http://schemas.openxmlformats.org/officeDocument/2006/relationships/theme" Target="/xl/theme/theme1.xml" Id="rId7" /><Relationship Type="http://schemas.openxmlformats.org/officeDocument/2006/relationships/worksheet" Target="/xl/worksheets/sheet3.xml" Id="rId101" /><Relationship Type="http://schemas.openxmlformats.org/officeDocument/2006/relationships/worksheet" Target="/xl/worksheets/sheet4.xml" Id="rId1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5" /><Relationship Type="http://schemas.openxmlformats.org/officeDocument/2006/relationships/calcChain" Target="/xl/calcChain.xml" Id="rId10" /><Relationship Type="http://schemas.openxmlformats.org/officeDocument/2006/relationships/worksheet" Target="/xl/worksheets/sheet7.xml" Id="rId4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2" /><Relationship Type="http://schemas.openxmlformats.org/officeDocument/2006/relationships/image" Target="/xl/media/image2.bin" Id="rId1" /></Relationships>
</file>

<file path=xl/drawings/_rels/vmldrawing3.vml.rels>&#65279;<?xml version="1.0" encoding="utf-8"?><Relationships xmlns="http://schemas.openxmlformats.org/package/2006/relationships"><Relationship Type="http://schemas.openxmlformats.org/officeDocument/2006/relationships/image" Target="/xl/media/image3.bin" Id="rId2" /><Relationship Type="http://schemas.openxmlformats.org/officeDocument/2006/relationships/image" Target="/xl/media/image4.bin" Id="rId1" 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3.bin" Id="rId2" /><Relationship Type="http://schemas.openxmlformats.org/officeDocument/2006/relationships/image" Target="/xl/media/image4.bin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3.bin" Id="rId2" /><Relationship Type="http://schemas.openxmlformats.org/officeDocument/2006/relationships/image" Target="/xl/media/image4.bin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3.bin" Id="rId2" /><Relationship Type="http://schemas.openxmlformats.org/officeDocument/2006/relationships/image" Target="/xl/media/image4.bin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3.bin" Id="rId2" /><Relationship Type="http://schemas.openxmlformats.org/officeDocument/2006/relationships/image" Target="/xl/media/image4.bin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Relationship Type="http://schemas.openxmlformats.org/officeDocument/2006/relationships/comments" Target="/xl/comments1.xml" Id="rId4" /><Relationship Type="http://schemas.openxmlformats.org/officeDocument/2006/relationships/vmlDrawing" Target="/xl/drawings/vmldrawing.vml" Id="rId3" /><Relationship Type="http://schemas.openxmlformats.org/officeDocument/2006/relationships/vmlDrawing" Target="/xl/drawings/vmldrawing2.vml" Id="rId2" /><Relationship Type="http://schemas.openxmlformats.org/officeDocument/2006/relationships/printerSettings" Target="/xl/printerSettings/printerSettings2.bin" Id="rId1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3.vml" Id="rId3" /><Relationship Type="http://schemas.openxmlformats.org/officeDocument/2006/relationships/vmlDrawing" Target="/xl/drawings/vmldrawing4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vmlDrawing" Target="/xl/drawings/vmldrawing5.vml" Id="rId2" /><Relationship Type="http://schemas.openxmlformats.org/officeDocument/2006/relationships/printerSettings" Target="/xl/printerSettings/printerSettings3.bin" Id="rId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vmlDrawing" Target="/xl/drawings/vmldrawing6.vml" Id="rId2" /><Relationship Type="http://schemas.openxmlformats.org/officeDocument/2006/relationships/printerSettings" Target="/xl/printerSettings/printerSettings4.bin" Id="rId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vmlDrawing" Target="/xl/drawings/vmldrawing7.vml" Id="rId2" /><Relationship Type="http://schemas.openxmlformats.org/officeDocument/2006/relationships/printerSettings" Target="/xl/printerSettings/printerSettings5.bin" Id="rId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vmlDrawing" Target="/xl/drawings/vmldrawing8.vml" Id="rId2" /><Relationship Type="http://schemas.openxmlformats.org/officeDocument/2006/relationships/printerSettings" Target="/xl/printerSettings/printerSettings6.bin" Id="rId1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Sheet14"/>
  <x:dimension ref="A1:X30"/>
  <x:sheetViews>
    <x:sheetView showGridLines="0" view="pageLayout" zoomScaleNormal="66" workbookViewId="0">
      <x:selection activeCell="A4" sqref="A4"/>
    </x:sheetView>
  </x:sheetViews>
  <x:sheetFormatPr defaultRowHeight="15" x14ac:dyDescent="0.25"/>
  <x:cols>
    <x:col min="1" max="1" width="5.422223" style="1" customWidth="1"/>
    <x:col min="2" max="2" width="7.140625" style="1" customWidth="1"/>
    <x:col min="3" max="3" width="11.140625" style="1" customWidth="1"/>
    <x:col min="4" max="4" width="7.5703125" style="1" customWidth="1"/>
    <x:col min="5" max="5" width="8.28515625" style="1" customWidth="1"/>
    <x:col min="6" max="6" width="14.42578125" style="1" customWidth="1"/>
    <x:col min="7" max="7" width="9" style="1" customWidth="1"/>
    <x:col min="8" max="8" width="6.42578125" style="1" customWidth="1"/>
    <x:col min="9" max="9" width="7.5703125" style="1" customWidth="1"/>
    <x:col min="10" max="10" width="6.42578125" style="1" customWidth="1"/>
    <x:col min="11" max="11" width="5.42578125" style="1" customWidth="1"/>
    <x:col min="12" max="12" width="6.140625" style="1" customWidth="1"/>
    <x:col min="13" max="13" width="8.42578125" style="1" customWidth="1"/>
    <x:col min="14" max="14" width="6.28515625" style="1" customWidth="1"/>
    <x:col min="15" max="15" width="8.42578125" style="1" customWidth="1"/>
    <x:col min="16" max="16" width="6.42578125" style="1" customWidth="1"/>
    <x:col min="17" max="17" width="8.28515625" style="1" customWidth="1"/>
    <x:col min="18" max="18" width="7.85546875" style="1" customWidth="1"/>
    <x:col min="19" max="19" width="7.85546875" style="1" customWidth="1"/>
    <x:col min="20" max="20" width="6.7109375" style="1" customWidth="1"/>
    <x:col min="21" max="21" width="8.42578125" style="1" customWidth="1"/>
    <x:col min="22" max="22" width="15.5703125" style="1" customWidth="1"/>
    <x:col min="23" max="23" width="1.7109375" style="1" customWidth="1"/>
    <x:col min="24" max="24" width="27.5703125" style="1" customWidth="1"/>
    <x:col min="25" max="25" width="0.11" style="1" customWidth="1"/>
    <x:col min="26" max="26" width="0.11" customWidth="1"/>
  </x:cols>
  <x:sheetData>
    <x:row r="1" spans="1:25" s="1" ht="15.75" x14ac:dyDescent="0.25">
      <x:c r="A1" s="125" t="str">
        <x:f ca="1">SETUP!$B$2</x:f>
        <x:v>?</x:v>
      </x:c>
      <x:c r="B1" s="126"/>
      <x:c r="C1" s="126"/>
      <x:c r="D1" s="126"/>
      <x:c r="E1" s="126"/>
      <x:c r="F1" s="126"/>
      <x:c r="G1" s="126"/>
      <x:c r="H1" s="126"/>
      <x:c r="I1" s="126"/>
      <x:c r="J1" s="126"/>
      <x:c r="K1" s="126"/>
      <x:c r="L1" s="126"/>
      <x:c r="M1" s="126"/>
      <x:c r="N1" s="126"/>
      <x:c r="O1" s="126"/>
      <x:c r="P1" s="126"/>
      <x:c r="Q1" s="126"/>
      <x:c r="R1" s="126"/>
      <x:c r="S1" s="126"/>
      <x:c r="T1" s="126"/>
      <x:c r="U1" s="126"/>
      <x:c r="V1" s="126"/>
      <x:c r="W1" s="126"/>
      <x:c r="X1" s="129"/>
    </x:row>
    <x:row r="2" spans="1:25" s="1" x14ac:dyDescent="0.25">
      <x:c r="A2" s="123" t="str">
        <x:f ca="1">"Volume Trend Summary for Period Ending "&amp;TEXT(SETUP!B4,"MMMMMMMMM DD, YYYY")&amp;""</x:f>
        <x:v>Volume Trend Summary for Period Ending ?</x:v>
      </x:c>
      <x:c r="B2" s="124"/>
      <x:c r="C2" s="124"/>
      <x:c r="D2" s="124"/>
      <x:c r="E2" s="124"/>
      <x:c r="F2" s="124"/>
      <x:c r="G2" s="124"/>
      <x:c r="H2" s="124"/>
      <x:c r="I2" s="124"/>
      <x:c r="J2" s="124"/>
      <x:c r="K2" s="124"/>
      <x:c r="L2" s="124"/>
      <x:c r="M2" s="124"/>
      <x:c r="N2" s="124"/>
      <x:c r="O2" s="124"/>
      <x:c r="P2" s="124"/>
      <x:c r="Q2" s="124"/>
      <x:c r="R2" s="124"/>
      <x:c r="S2" s="124"/>
      <x:c r="T2" s="124"/>
      <x:c r="U2" s="124"/>
      <x:c r="V2" s="124"/>
      <x:c r="W2" s="124"/>
      <x:c r="X2" s="129"/>
    </x:row>
    <x:row r="4" spans="1:25" x14ac:dyDescent="0.25">
      <x:c r="A4" s="124"/>
      <x:c r="C4" s="124"/>
      <x:c r="D4" s="124"/>
      <x:c r="E4" s="124"/>
      <x:c r="F4" s="124"/>
      <x:c r="G4" s="124"/>
      <x:c r="H4" s="124"/>
      <x:c r="I4" s="124"/>
      <x:c r="J4" s="124"/>
      <x:c r="K4" s="124"/>
      <x:c r="L4" s="124"/>
      <x:c r="M4" s="124"/>
      <x:c r="N4" s="124"/>
      <x:c r="O4" s="124"/>
      <x:c r="P4" s="124"/>
      <x:c r="Q4" s="124"/>
      <x:c r="R4" s="124"/>
      <x:c r="S4" s="124"/>
      <x:c r="T4" s="124"/>
      <x:c r="U4" s="124"/>
      <x:c r="V4" s="124"/>
      <x:c r="W4" s="124"/>
      <x:c r="AA4" s="187" t="n">
        <x:v>.35</x:v>
      </x:c>
    </x:row>
    <x:row r="3" spans="1:10" ht="15.5" customHeight="1" x14ac:dyDescent="0.25">
      <x:c r="A3" s="19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 t="n">
        <x:f ca="1"/>
      </x:c>
      <x:c r="T3" s="19"/>
      <x:c r="U3" s="19" t="n">
        <x:f ca="1"/>
      </x:c>
      <x:c r="V3" s="19" t="n">
        <x:f ca="1"/>
      </x:c>
      <x:c r="W3" s="19"/>
      <x:c r="X3" s="19"/>
    </x:row>
    <x:row r="4" spans="1:25" ht="15.5" customHeight="1" x14ac:dyDescent="0.25">
      <x:c r="A4" s="194">
        <x:v>B/W Copies</x:v>
      </x:c>
    </x:row>
    <x:row r="5" spans="1:25" s="12" customFormat="1" ht="37.35" customHeight="1" x14ac:dyDescent="0.25">
      <x:c r="A5" s="47" t="str">
        <x:v>Line #</x:v>
      </x:c>
      <x:c r="B5" s="45" t="str">
        <x:v>Device ID</x:v>
      </x:c>
      <x:c r="C5" s="45" t="str">
        <x:v>Model </x:v>
      </x:c>
      <x:c r="D5" s="45" t="str">
        <x:v>Meter Type</x:v>
      </x:c>
      <x:c r="E5" s="45" t="str">
        <x:v>Serial Number</x:v>
      </x:c>
      <x:c r="F5" s="45" t="str">
        <x:v>Device Status</x:v>
      </x:c>
      <x:c r="G5" s="45" t="str">
        <x:v>Location</x:v>
      </x:c>
      <x:c r="H5" s="45" t="str">
        <x:v>Bldg</x:v>
      </x:c>
      <x:c r="I5" s="45" t="str">
        <x:v>Dept.</x:v>
      </x:c>
      <x:c r="J5" s="45" t="str">
        <x:v>Floor</x:v>
      </x:c>
      <x:c r="K5" s="45" t="str">
        <x:v>User</x:v>
      </x:c>
      <x:c r="L5" s="45" t="str">
        <x:v>Cost Center</x:v>
      </x:c>
      <x:c r="M5" s="45" t="str">
        <x:v>Start Date</x:v>
      </x:c>
      <x:c r="N5" s="45" t="str">
        <x:v>Start Meter</x:v>
      </x:c>
      <x:c r="O5" s="45" t="str">
        <x:v>End Date</x:v>
      </x:c>
      <x:c r="P5" s="45" t="str">
        <x:v>End Meter</x:v>
      </x:c>
      <x:c r="Q5" s="45" t="str">
        <x:v>% of Total Usage</x:v>
      </x:c>
      <x:c r="R5" s="45" t="str">
        <x:v>% Usage By Meter Group</x:v>
      </x:c>
      <x:c r="S5" s="45" t="str">
        <x:v>Volume Last Period</x:v>
      </x:c>
      <x:c r="T5" s="45" t="str">
        <x:v>% Change</x:v>
      </x:c>
      <x:c r="U5" s="45" t="str">
        <x:v>Volume Current Period</x:v>
      </x:c>
      <x:c r="V5" s="45" t="str">
        <x:v>Avg. Monthly Vol.</x:v>
      </x:c>
      <x:c r="W5" s="45"/>
      <x:c r="X5" s="46" t="str">
        <x:v>Comments</x:v>
      </x:c>
    </x:row>
    <x:row r="6" spans="1:25" s="12" x14ac:dyDescent="0.25">
      <x:c r="A6" s="90" t="str">
        <x:v>1</x:v>
      </x:c>
      <x:c r="B6" s="191" t="str">
        <x:v>FPR47349</x:v>
      </x:c>
      <x:c r="C6" s="191" t="str">
        <x:v>Canon IR6255</x:v>
      </x:c>
      <x:c r="D6" s="191" t="str">
        <x:v>B/W Copies</x:v>
      </x:c>
      <x:c r="E6" s="191" t="str">
        <x:v>NMU11165</x:v>
      </x:c>
      <x:c r="F6" s="191" t="str">
        <x:v>Active</x:v>
      </x:c>
      <x:c r="G6" s="191" t="str">
        <x:v>Fort Worth</x:v>
      </x:c>
      <x:c r="H6" s="191" t="str">
        <x:v/>
      </x:c>
      <x:c r="I6" s="191" t="str">
        <x:v/>
      </x:c>
      <x:c r="J6" s="191" t="str">
        <x:v>1</x:v>
      </x:c>
      <x:c r="K6" s="191" t="str">
        <x:v>Front Desk</x:v>
      </x:c>
      <x:c r="L6" s="191" t="str">
        <x:v/>
      </x:c>
      <x:c r="M6" s="191" t="str">
        <x:v>12/31/2018</x:v>
      </x:c>
      <x:c r="N6" s="189" t="n">
        <x:v>680028.00</x:v>
      </x:c>
      <x:c r="O6" s="191" t="str">
        <x:v>3/31/2019</x:v>
      </x:c>
      <x:c r="P6" s="189" t="n">
        <x:v>723099.00</x:v>
      </x:c>
      <x:c r="Q6" s="206" t="n">
        <x:v>0.1146</x:v>
      </x:c>
      <x:c r="R6" s="206" t="n">
        <x:v>0.2122</x:v>
      </x:c>
      <x:c r="S6" s="189" t="n">
        <x:v>36094.00</x:v>
      </x:c>
      <x:c r="T6" s="187" t="n">
        <x:f ca="1">=IF(AND(U6=0,S6&gt;0),-100%,IF(OR(S6=0,S6="-"),"-",IF(AND(S6=0,U6=0),0%,IF(S6&lt;U6,SUM(U6-S6)/S6,IF(S6&gt;U6,SUM(-1*(S6-U6)/S6),"")))))</x:f>
        <x:v/>
      </x:c>
      <x:c r="U6" s="189" t="n">
        <x:v>43071.00</x:v>
      </x:c>
      <x:c r="V6" s="189" t="n">
        <x:f ca="1">=SUM(U6/ ((O6- M6)/30.42))</x:f>
        <x:v/>
      </x:c>
      <x:c r="W6" s="195">
        <x:f ca="1">=IF(T6="","",IF(T6="-","",IF(U6=0,"",IF(OR(T6&gt; AA4 ,T6&lt;-AA4),"*",""))))</x:f>
        <x:v/>
      </x:c>
      <x:c r="X6" s="91" t="str">
        <x:v/>
      </x:c>
    </x:row>
    <x:row r="7" spans="1:25" s="12" x14ac:dyDescent="0.25">
      <x:c r="A7" s="96" t="str">
        <x:v>2</x:v>
      </x:c>
      <x:c r="B7" s="192" t="str">
        <x:v>FPR45750</x:v>
      </x:c>
      <x:c r="C7" s="192" t="str">
        <x:v>Canon IR6255</x:v>
      </x:c>
      <x:c r="D7" s="192" t="str">
        <x:v>B/W Copies</x:v>
      </x:c>
      <x:c r="E7" s="192" t="str">
        <x:v>NMU11162</x:v>
      </x:c>
      <x:c r="F7" s="192" t="str">
        <x:v>Active</x:v>
      </x:c>
      <x:c r="G7" s="192" t="str">
        <x:v>948 Wiggins</x:v>
      </x:c>
      <x:c r="H7" s="192" t="str">
        <x:v/>
      </x:c>
      <x:c r="I7" s="192" t="str">
        <x:v/>
      </x:c>
      <x:c r="J7" s="192" t="str">
        <x:v>1</x:v>
      </x:c>
      <x:c r="K7" s="192" t="str">
        <x:v>Office</x:v>
      </x:c>
      <x:c r="L7" s="192" t="str">
        <x:v/>
      </x:c>
      <x:c r="M7" s="192" t="str">
        <x:v>12/31/2018</x:v>
      </x:c>
      <x:c r="N7" s="183" t="n">
        <x:v>611196.00</x:v>
      </x:c>
      <x:c r="O7" s="192" t="str">
        <x:v>3/31/2019</x:v>
      </x:c>
      <x:c r="P7" s="183" t="n">
        <x:v>641080.00</x:v>
      </x:c>
      <x:c r="Q7" s="207" t="n">
        <x:v>0.0795</x:v>
      </x:c>
      <x:c r="R7" s="207" t="n">
        <x:v>0.1472</x:v>
      </x:c>
      <x:c r="S7" s="183" t="n">
        <x:v>27559.00</x:v>
      </x:c>
      <x:c r="T7" s="182" t="n">
        <x:f ca="1">=IF(AND(U7=0,S7&gt;0),-100%,IF(OR(S7=0,S7="-"),"-",IF(AND(S7=0,U7=0),0%,IF(S7&lt;U7,SUM(U7-S7)/S7,IF(S7&gt;U7,SUM(-1*(S7-U7)/S7),"")))))</x:f>
        <x:v/>
      </x:c>
      <x:c r="U7" s="183" t="n">
        <x:v>29884.00</x:v>
      </x:c>
      <x:c r="V7" s="183" t="n">
        <x:f ca="1">=SUM(U7/ ((O7- M7)/30.42))</x:f>
        <x:v/>
      </x:c>
      <x:c r="W7" s="196">
        <x:f ca="1">=IF(T7="","",IF(T7="-","",IF(U7=0,"",IF(OR(T7&gt;AA4,T7&lt;-AA4),"*",""))))</x:f>
        <x:v/>
      </x:c>
      <x:c r="X7" s="98" t="str">
        <x:v/>
      </x:c>
    </x:row>
    <x:row r="8" spans="1:25" s="12" x14ac:dyDescent="0.25">
      <x:c r="A8" s="90" t="str">
        <x:v>3</x:v>
      </x:c>
      <x:c r="B8" s="191" t="str">
        <x:v>FPR48568</x:v>
      </x:c>
      <x:c r="C8" s="191" t="str">
        <x:v>Canon IR C7260</x:v>
      </x:c>
      <x:c r="D8" s="191" t="str">
        <x:v>B/W Copies</x:v>
      </x:c>
      <x:c r="E8" s="191" t="str">
        <x:v>LWA03856</x:v>
      </x:c>
      <x:c r="F8" s="191" t="str">
        <x:v>Active</x:v>
      </x:c>
      <x:c r="G8" s="191" t="str">
        <x:v>1000 Wiggins</x:v>
      </x:c>
      <x:c r="H8" s="191" t="str">
        <x:v/>
      </x:c>
      <x:c r="I8" s="191" t="str">
        <x:v/>
      </x:c>
      <x:c r="J8" s="191" t="str">
        <x:v>B</x:v>
      </x:c>
      <x:c r="K8" s="191" t="str">
        <x:v>Home Health</x:v>
      </x:c>
      <x:c r="L8" s="191" t="str">
        <x:v/>
      </x:c>
      <x:c r="M8" s="191" t="str">
        <x:v>12/31/2018</x:v>
      </x:c>
      <x:c r="N8" s="189" t="n">
        <x:v>364178.00</x:v>
      </x:c>
      <x:c r="O8" s="191" t="str">
        <x:v>3/31/2019</x:v>
      </x:c>
      <x:c r="P8" s="189" t="n">
        <x:v>383696.00</x:v>
      </x:c>
      <x:c r="Q8" s="206" t="n">
        <x:v>0.0519</x:v>
      </x:c>
      <x:c r="R8" s="206" t="n">
        <x:v>0.0961</x:v>
      </x:c>
      <x:c r="S8" s="189" t="n">
        <x:v>18057.00</x:v>
      </x:c>
      <x:c r="T8" s="187" t="n">
        <x:f ca="1">=IF(AND(U8=0,S8&gt;0),-100%,IF(OR(S8=0,S8="-"),"-",IF(AND(S8=0,U8=0),0%,IF(S8&lt;U8,SUM(U8-S8)/S8,IF(S8&gt;U8,SUM(-1*(S8-U8)/S8),"")))))</x:f>
        <x:v/>
      </x:c>
      <x:c r="U8" s="189" t="n">
        <x:v>19518.00</x:v>
      </x:c>
      <x:c r="V8" s="189" t="n">
        <x:f ca="1">=SUM(U8/ ((O8- M8)/30.42))</x:f>
        <x:v/>
      </x:c>
      <x:c r="W8" s="195">
        <x:f ca="1">=IF(T8="","",IF(T8="-","",IF(U8=0,"",IF(OR(T8&gt;AA4,T8&lt;-AA4),"*",""))))</x:f>
        <x:v/>
      </x:c>
      <x:c r="X8" s="91" t="str">
        <x:v/>
      </x:c>
    </x:row>
    <x:row r="9" spans="1:25" s="12" x14ac:dyDescent="0.25">
      <x:c r="A9" s="96" t="str">
        <x:v>4</x:v>
      </x:c>
      <x:c r="B9" s="192" t="str">
        <x:v>FPR45570</x:v>
      </x:c>
      <x:c r="C9" s="192" t="str">
        <x:v>Canon IR6255</x:v>
      </x:c>
      <x:c r="D9" s="192" t="str">
        <x:v>B/W Copies</x:v>
      </x:c>
      <x:c r="E9" s="192" t="str">
        <x:v>NMU11026</x:v>
      </x:c>
      <x:c r="F9" s="192" t="str">
        <x:v>Active</x:v>
      </x:c>
      <x:c r="G9" s="192" t="str">
        <x:v>1000 Wiggins</x:v>
      </x:c>
      <x:c r="H9" s="192" t="str">
        <x:v/>
      </x:c>
      <x:c r="I9" s="192" t="str">
        <x:v/>
      </x:c>
      <x:c r="J9" s="192" t="str">
        <x:v>2</x:v>
      </x:c>
      <x:c r="K9" s="192" t="str">
        <x:v>Front Office</x:v>
      </x:c>
      <x:c r="L9" s="192" t="str">
        <x:v/>
      </x:c>
      <x:c r="M9" s="192" t="str">
        <x:v>12/31/2018</x:v>
      </x:c>
      <x:c r="N9" s="183" t="n">
        <x:v>363640.00</x:v>
      </x:c>
      <x:c r="O9" s="192" t="str">
        <x:v>3/31/2019</x:v>
      </x:c>
      <x:c r="P9" s="183" t="n">
        <x:v>380307.00</x:v>
      </x:c>
      <x:c r="Q9" s="207" t="n">
        <x:v>0.0443</x:v>
      </x:c>
      <x:c r="R9" s="207" t="n">
        <x:v>0.0821</x:v>
      </x:c>
      <x:c r="S9" s="183" t="n">
        <x:v>17067.00</x:v>
      </x:c>
      <x:c r="T9" s="182" t="n">
        <x:f ca="1">=IF(AND(U9=0,S9&gt;0),-100%,IF(OR(S9=0,S9="-"),"-",IF(AND(S9=0,U9=0),0%,IF(S9&lt;U9,SUM(U9-S9)/S9,IF(S9&gt;U9,SUM(-1*(S9-U9)/S9),"")))))</x:f>
        <x:v/>
      </x:c>
      <x:c r="U9" s="183" t="n">
        <x:v>16667.00</x:v>
      </x:c>
      <x:c r="V9" s="183" t="n">
        <x:f ca="1">=SUM(U9/ ((O9- M9)/30.42))</x:f>
        <x:v/>
      </x:c>
      <x:c r="W9" s="196">
        <x:f ca="1">=IF(T9="","",IF(T9="-","",IF(U9=0,"",IF(OR(T9&gt;AA4,T9&lt;-AA4),"*",""))))</x:f>
        <x:v/>
      </x:c>
      <x:c r="X9" s="98" t="str">
        <x:v/>
      </x:c>
    </x:row>
    <x:row r="10" spans="1:25" s="12" x14ac:dyDescent="0.25">
      <x:c r="A10" s="90" t="str">
        <x:v>5</x:v>
      </x:c>
      <x:c r="B10" s="191" t="str">
        <x:v>FPR45745</x:v>
      </x:c>
      <x:c r="C10" s="191" t="str">
        <x:v>Canon IR6255</x:v>
      </x:c>
      <x:c r="D10" s="191" t="str">
        <x:v>B/W Copies</x:v>
      </x:c>
      <x:c r="E10" s="191" t="str">
        <x:v>NMU11147</x:v>
      </x:c>
      <x:c r="F10" s="191" t="str">
        <x:v>Active</x:v>
      </x:c>
      <x:c r="G10" s="191" t="str">
        <x:v>1000 Wiggins</x:v>
      </x:c>
      <x:c r="H10" s="191" t="str">
        <x:v/>
      </x:c>
      <x:c r="I10" s="191" t="str">
        <x:v/>
      </x:c>
      <x:c r="J10" s="191" t="str">
        <x:v>2</x:v>
      </x:c>
      <x:c r="K10" s="191" t="str">
        <x:v>Medical Records</x:v>
      </x:c>
      <x:c r="L10" s="191" t="str">
        <x:v/>
      </x:c>
      <x:c r="M10" s="191" t="str">
        <x:v>12/31/2018</x:v>
      </x:c>
      <x:c r="N10" s="189" t="n">
        <x:v>644635.00</x:v>
      </x:c>
      <x:c r="O10" s="191" t="str">
        <x:v>3/31/2019</x:v>
      </x:c>
      <x:c r="P10" s="189" t="n">
        <x:v>660008.00</x:v>
      </x:c>
      <x:c r="Q10" s="206" t="n">
        <x:v>0.0409</x:v>
      </x:c>
      <x:c r="R10" s="206" t="n">
        <x:v>0.0757</x:v>
      </x:c>
      <x:c r="S10" s="189" t="n">
        <x:v>16054.00</x:v>
      </x:c>
      <x:c r="T10" s="187" t="n">
        <x:f ca="1">=IF(AND(U10=0,S10&gt;0),-100%,IF(OR(S10=0,S10="-"),"-",IF(AND(S10=0,U10=0),0%,IF(S10&lt;U10,SUM(U10-S10)/S10,IF(S10&gt;U10,SUM(-1*(S10-U10)/S10),"")))))</x:f>
        <x:v/>
      </x:c>
      <x:c r="U10" s="189" t="n">
        <x:v>15373.00</x:v>
      </x:c>
      <x:c r="V10" s="189" t="n">
        <x:f ca="1">=SUM(U10/ ((O10- M10)/30.42))</x:f>
        <x:v/>
      </x:c>
      <x:c r="W10" s="195">
        <x:f ca="1">=IF(T10="","",IF(T10="-","",IF(U10=0,"",IF(OR(T10&gt;AA4,T10&lt;-AA4),"*",""))))</x:f>
        <x:v/>
      </x:c>
      <x:c r="X10" s="91" t="str">
        <x:v/>
      </x:c>
    </x:row>
    <x:row r="11" spans="1:25" s="12" x14ac:dyDescent="0.25">
      <x:c r="A11" s="96" t="str">
        <x:v>6</x:v>
      </x:c>
      <x:c r="B11" s="192" t="str">
        <x:v>FPR45571</x:v>
      </x:c>
      <x:c r="C11" s="192" t="str">
        <x:v>Canon IR 400</x:v>
      </x:c>
      <x:c r="D11" s="192" t="str">
        <x:v>B/W Copies</x:v>
      </x:c>
      <x:c r="E11" s="192" t="str">
        <x:v>QLA04488</x:v>
      </x:c>
      <x:c r="F11" s="192" t="str">
        <x:v>Active</x:v>
      </x:c>
      <x:c r="G11" s="192" t="str">
        <x:v>1000 Wiggins</x:v>
      </x:c>
      <x:c r="H11" s="192" t="str">
        <x:v/>
      </x:c>
      <x:c r="I11" s="192" t="str">
        <x:v/>
      </x:c>
      <x:c r="J11" s="192" t="str">
        <x:v/>
      </x:c>
      <x:c r="K11" s="192" t="str">
        <x:v>Therapy Gym</x:v>
      </x:c>
      <x:c r="L11" s="192" t="str">
        <x:v/>
      </x:c>
      <x:c r="M11" s="192" t="str">
        <x:v>12/31/2018</x:v>
      </x:c>
      <x:c r="N11" s="183" t="n">
        <x:v>193158.00</x:v>
      </x:c>
      <x:c r="O11" s="192" t="str">
        <x:v>3/31/2019</x:v>
      </x:c>
      <x:c r="P11" s="183" t="n">
        <x:v>205103.00</x:v>
      </x:c>
      <x:c r="Q11" s="207" t="n">
        <x:v>0.0318</x:v>
      </x:c>
      <x:c r="R11" s="207" t="n">
        <x:v>0.0588</x:v>
      </x:c>
      <x:c r="S11" s="183" t="n">
        <x:v>10801.00</x:v>
      </x:c>
      <x:c r="T11" s="182" t="n">
        <x:f ca="1">=IF(AND(U11=0,S11&gt;0),-100%,IF(OR(S11=0,S11="-"),"-",IF(AND(S11=0,U11=0),0%,IF(S11&lt;U11,SUM(U11-S11)/S11,IF(S11&gt;U11,SUM(-1*(S11-U11)/S11),"")))))</x:f>
        <x:v/>
      </x:c>
      <x:c r="U11" s="183" t="n">
        <x:v>11945.00</x:v>
      </x:c>
      <x:c r="V11" s="183" t="n">
        <x:f ca="1">=SUM(U11/ ((O11- M11)/30.42))</x:f>
        <x:v/>
      </x:c>
      <x:c r="W11" s="196">
        <x:f ca="1">=IF(T11="","",IF(T11="-","",IF(U11=0,"",IF(OR(T11&gt;AA4,T11&lt;-AA4),"*",""))))</x:f>
        <x:v/>
      </x:c>
      <x:c r="X11" s="98" t="str">
        <x:v/>
      </x:c>
    </x:row>
    <x:row r="12" spans="1:25" s="12" x14ac:dyDescent="0.25">
      <x:c r="A12" s="90" t="str">
        <x:v>7</x:v>
      </x:c>
      <x:c r="B12" s="191" t="str">
        <x:v>FPR45598</x:v>
      </x:c>
      <x:c r="C12" s="191" t="str">
        <x:v>Canon IR 400</x:v>
      </x:c>
      <x:c r="D12" s="191" t="str">
        <x:v>B/W Copies</x:v>
      </x:c>
      <x:c r="E12" s="191" t="str">
        <x:v>QLA04460</x:v>
      </x:c>
      <x:c r="F12" s="191" t="str">
        <x:v>Active</x:v>
      </x:c>
      <x:c r="G12" s="191" t="str">
        <x:v>900 Wiggins</x:v>
      </x:c>
      <x:c r="H12" s="191" t="str">
        <x:v/>
      </x:c>
      <x:c r="I12" s="191" t="str">
        <x:v/>
      </x:c>
      <x:c r="J12" s="191" t="str">
        <x:v>2</x:v>
      </x:c>
      <x:c r="K12" s="191" t="str">
        <x:v>Accounting</x:v>
      </x:c>
      <x:c r="L12" s="191" t="str">
        <x:v/>
      </x:c>
      <x:c r="M12" s="191" t="str">
        <x:v>12/31/2018</x:v>
      </x:c>
      <x:c r="N12" s="189" t="n">
        <x:v>157080.00</x:v>
      </x:c>
      <x:c r="O12" s="191" t="str">
        <x:v>3/31/2019</x:v>
      </x:c>
      <x:c r="P12" s="189" t="n">
        <x:v>166682.00</x:v>
      </x:c>
      <x:c r="Q12" s="206" t="n">
        <x:v>0.0255</x:v>
      </x:c>
      <x:c r="R12" s="206" t="n">
        <x:v>0.0473</x:v>
      </x:c>
      <x:c r="S12" s="189" t="n">
        <x:v>7546.00</x:v>
      </x:c>
      <x:c r="T12" s="187" t="n">
        <x:f ca="1">=IF(AND(U12=0,S12&gt;0),-100%,IF(OR(S12=0,S12="-"),"-",IF(AND(S12=0,U12=0),0%,IF(S12&lt;U12,SUM(U12-S12)/S12,IF(S12&gt;U12,SUM(-1*(S12-U12)/S12),"")))))</x:f>
        <x:v/>
      </x:c>
      <x:c r="U12" s="189" t="n">
        <x:v>9602.00</x:v>
      </x:c>
      <x:c r="V12" s="189" t="n">
        <x:f ca="1">=SUM(U12/ ((O12- M12)/30.42))</x:f>
        <x:v/>
      </x:c>
      <x:c r="W12" s="195">
        <x:f ca="1">=IF(T12="","",IF(T12="-","",IF(U12=0,"",IF(OR(T12&gt;AA4,T12&lt;-AA4),"*",""))))</x:f>
        <x:v/>
      </x:c>
      <x:c r="X12" s="91" t="str">
        <x:v/>
      </x:c>
    </x:row>
    <x:row r="13" spans="1:25" s="12" x14ac:dyDescent="0.25">
      <x:c r="A13" s="96" t="str">
        <x:v>8</x:v>
      </x:c>
      <x:c r="B13" s="192" t="str">
        <x:v>FPR45749</x:v>
      </x:c>
      <x:c r="C13" s="192" t="str">
        <x:v>Canon IR 400</x:v>
      </x:c>
      <x:c r="D13" s="192" t="str">
        <x:v>B/W Copies</x:v>
      </x:c>
      <x:c r="E13" s="192" t="str">
        <x:v>QLA04477</x:v>
      </x:c>
      <x:c r="F13" s="192" t="str">
        <x:v>Active</x:v>
      </x:c>
      <x:c r="G13" s="192" t="str">
        <x:v>950 Wiggins</x:v>
      </x:c>
      <x:c r="H13" s="192" t="str">
        <x:v/>
      </x:c>
      <x:c r="I13" s="192" t="str">
        <x:v/>
      </x:c>
      <x:c r="J13" s="192" t="str">
        <x:v>1</x:v>
      </x:c>
      <x:c r="K13" s="192" t="str">
        <x:v>Office</x:v>
      </x:c>
      <x:c r="L13" s="192" t="str">
        <x:v/>
      </x:c>
      <x:c r="M13" s="192" t="str">
        <x:v>12/31/2018</x:v>
      </x:c>
      <x:c r="N13" s="183" t="n">
        <x:v>206853.00</x:v>
      </x:c>
      <x:c r="O13" s="192" t="str">
        <x:v>3/31/2019</x:v>
      </x:c>
      <x:c r="P13" s="183" t="n">
        <x:v>215268.00</x:v>
      </x:c>
      <x:c r="Q13" s="207" t="n">
        <x:v>0.0224</x:v>
      </x:c>
      <x:c r="R13" s="207" t="n">
        <x:v>0.0415</x:v>
      </x:c>
      <x:c r="S13" s="183" t="n">
        <x:v>8774.00</x:v>
      </x:c>
      <x:c r="T13" s="182" t="n">
        <x:f ca="1">=IF(AND(U13=0,S13&gt;0),-100%,IF(OR(S13=0,S13="-"),"-",IF(AND(S13=0,U13=0),0%,IF(S13&lt;U13,SUM(U13-S13)/S13,IF(S13&gt;U13,SUM(-1*(S13-U13)/S13),"")))))</x:f>
        <x:v/>
      </x:c>
      <x:c r="U13" s="183" t="n">
        <x:v>8415.00</x:v>
      </x:c>
      <x:c r="V13" s="183" t="n">
        <x:f ca="1">=SUM(U13/ ((O13- M13)/30.42))</x:f>
        <x:v/>
      </x:c>
      <x:c r="W13" s="196">
        <x:f ca="1">=IF(T13="","",IF(T13="-","",IF(U13=0,"",IF(OR(T13&gt;AA4,T13&lt;-AA4),"*",""))))</x:f>
        <x:v/>
      </x:c>
      <x:c r="X13" s="98" t="str">
        <x:v/>
      </x:c>
    </x:row>
    <x:row r="14" spans="1:25" s="12" x14ac:dyDescent="0.25">
      <x:c r="A14" s="90" t="str">
        <x:v>9</x:v>
      </x:c>
      <x:c r="B14" s="191" t="str">
        <x:v>FPR45599</x:v>
      </x:c>
      <x:c r="C14" s="191" t="str">
        <x:v>Canon IR6255</x:v>
      </x:c>
      <x:c r="D14" s="191" t="str">
        <x:v>B/W Copies</x:v>
      </x:c>
      <x:c r="E14" s="191" t="str">
        <x:v>NMU11163</x:v>
      </x:c>
      <x:c r="F14" s="191" t="str">
        <x:v>Active</x:v>
      </x:c>
      <x:c r="G14" s="191" t="str">
        <x:v>900 Wiggins</x:v>
      </x:c>
      <x:c r="H14" s="191" t="str">
        <x:v/>
      </x:c>
      <x:c r="I14" s="191" t="str">
        <x:v/>
      </x:c>
      <x:c r="J14" s="191" t="str">
        <x:v>2</x:v>
      </x:c>
      <x:c r="K14" s="191" t="str">
        <x:v>Copy Room</x:v>
      </x:c>
      <x:c r="L14" s="191" t="str">
        <x:v/>
      </x:c>
      <x:c r="M14" s="191" t="str">
        <x:v>12/31/2018</x:v>
      </x:c>
      <x:c r="N14" s="189" t="n">
        <x:v>266167.00</x:v>
      </x:c>
      <x:c r="O14" s="191" t="str">
        <x:v>3/31/2019</x:v>
      </x:c>
      <x:c r="P14" s="189" t="n">
        <x:v>274119.00</x:v>
      </x:c>
      <x:c r="Q14" s="206" t="n">
        <x:v>0.0212</x:v>
      </x:c>
      <x:c r="R14" s="206" t="n">
        <x:v>0.0392</x:v>
      </x:c>
      <x:c r="S14" s="189" t="n">
        <x:v>8626.00</x:v>
      </x:c>
      <x:c r="T14" s="187" t="n">
        <x:f ca="1">=IF(AND(U14=0,S14&gt;0),-100%,IF(OR(S14=0,S14="-"),"-",IF(AND(S14=0,U14=0),0%,IF(S14&lt;U14,SUM(U14-S14)/S14,IF(S14&gt;U14,SUM(-1*(S14-U14)/S14),"")))))</x:f>
        <x:v/>
      </x:c>
      <x:c r="U14" s="189" t="n">
        <x:v>7952.00</x:v>
      </x:c>
      <x:c r="V14" s="189" t="n">
        <x:f ca="1">=SUM(U14/ ((O14- M14)/30.42))</x:f>
        <x:v/>
      </x:c>
      <x:c r="W14" s="195">
        <x:f ca="1">=IF(T14="","",IF(T14="-","",IF(U14=0,"",IF(OR(T14&gt;AA4,T14&lt;-AA4),"*",""))))</x:f>
        <x:v/>
      </x:c>
      <x:c r="X14" s="91" t="str">
        <x:v/>
      </x:c>
    </x:row>
    <x:row r="15" spans="1:25" s="12" x14ac:dyDescent="0.25">
      <x:c r="A15" s="96" t="str">
        <x:v>10</x:v>
      </x:c>
      <x:c r="B15" s="192" t="str">
        <x:v>FPR45747</x:v>
      </x:c>
      <x:c r="C15" s="192" t="str">
        <x:v>Canon IR 400</x:v>
      </x:c>
      <x:c r="D15" s="192" t="str">
        <x:v>B/W Copies</x:v>
      </x:c>
      <x:c r="E15" s="192" t="str">
        <x:v>QLA04462</x:v>
      </x:c>
      <x:c r="F15" s="192" t="str">
        <x:v>Active</x:v>
      </x:c>
      <x:c r="G15" s="192" t="str">
        <x:v>1000 Wiggins</x:v>
      </x:c>
      <x:c r="H15" s="192" t="str">
        <x:v/>
      </x:c>
      <x:c r="I15" s="192" t="str">
        <x:v/>
      </x:c>
      <x:c r="J15" s="192" t="str">
        <x:v>1</x:v>
      </x:c>
      <x:c r="K15" s="192" t="str">
        <x:v>Special Care Nurse's Station</x:v>
      </x:c>
      <x:c r="L15" s="192" t="str">
        <x:v/>
      </x:c>
      <x:c r="M15" s="192" t="str">
        <x:v>12/31/2018</x:v>
      </x:c>
      <x:c r="N15" s="183" t="n">
        <x:v>186331.00</x:v>
      </x:c>
      <x:c r="O15" s="192" t="str">
        <x:v>3/31/2019</x:v>
      </x:c>
      <x:c r="P15" s="183" t="n">
        <x:v>194196.00</x:v>
      </x:c>
      <x:c r="Q15" s="207" t="n">
        <x:v>0.0209</x:v>
      </x:c>
      <x:c r="R15" s="207" t="n">
        <x:v>0.0387</x:v>
      </x:c>
      <x:c r="S15" s="183" t="n">
        <x:v>9534.00</x:v>
      </x:c>
      <x:c r="T15" s="182" t="n">
        <x:f ca="1">=IF(AND(U15=0,S15&gt;0),-100%,IF(OR(S15=0,S15="-"),"-",IF(AND(S15=0,U15=0),0%,IF(S15&lt;U15,SUM(U15-S15)/S15,IF(S15&gt;U15,SUM(-1*(S15-U15)/S15),"")))))</x:f>
        <x:v/>
      </x:c>
      <x:c r="U15" s="183" t="n">
        <x:v>7865.00</x:v>
      </x:c>
      <x:c r="V15" s="183" t="n">
        <x:f ca="1">=SUM(U15/ ((O15- M15)/30.42))</x:f>
        <x:v/>
      </x:c>
      <x:c r="W15" s="196">
        <x:f ca="1">=IF(T15="","",IF(T15="-","",IF(U15=0,"",IF(OR(T15&gt;AA4,T15&lt;-AA4),"*",""))))</x:f>
        <x:v/>
      </x:c>
      <x:c r="X15" s="98" t="str">
        <x:v/>
      </x:c>
    </x:row>
    <x:row r="16" spans="1:25" s="12" x14ac:dyDescent="0.25">
      <x:c r="A16" s="90" t="str">
        <x:v>11</x:v>
      </x:c>
      <x:c r="B16" s="191" t="str">
        <x:v>FPR45585</x:v>
      </x:c>
      <x:c r="C16" s="191" t="str">
        <x:v>Canon IR 400</x:v>
      </x:c>
      <x:c r="D16" s="191" t="str">
        <x:v>B/W Copies</x:v>
      </x:c>
      <x:c r="E16" s="191" t="str">
        <x:v>QLA04486</x:v>
      </x:c>
      <x:c r="F16" s="191" t="str">
        <x:v>Active</x:v>
      </x:c>
      <x:c r="G16" s="191" t="str">
        <x:v>1000 Wiggins</x:v>
      </x:c>
      <x:c r="H16" s="191" t="str">
        <x:v/>
      </x:c>
      <x:c r="I16" s="191" t="str">
        <x:v/>
      </x:c>
      <x:c r="J16" s="191" t="str">
        <x:v/>
      </x:c>
      <x:c r="K16" s="191" t="str">
        <x:v>Maintenance</x:v>
      </x:c>
      <x:c r="L16" s="191" t="str">
        <x:v/>
      </x:c>
      <x:c r="M16" s="191" t="str">
        <x:v>12/31/2018</x:v>
      </x:c>
      <x:c r="N16" s="189" t="n">
        <x:v>210904.00</x:v>
      </x:c>
      <x:c r="O16" s="191" t="str">
        <x:v>3/31/2019</x:v>
      </x:c>
      <x:c r="P16" s="189" t="n">
        <x:v>217423.00</x:v>
      </x:c>
      <x:c r="Q16" s="206" t="n">
        <x:v>0.0173</x:v>
      </x:c>
      <x:c r="R16" s="206" t="n">
        <x:v>0.0321</x:v>
      </x:c>
      <x:c r="S16" s="189" t="n">
        <x:v>8962.00</x:v>
      </x:c>
      <x:c r="T16" s="187" t="n">
        <x:f ca="1">=IF(AND(U16=0,S16&gt;0),-100%,IF(OR(S16=0,S16="-"),"-",IF(AND(S16=0,U16=0),0%,IF(S16&lt;U16,SUM(U16-S16)/S16,IF(S16&gt;U16,SUM(-1*(S16-U16)/S16),"")))))</x:f>
        <x:v/>
      </x:c>
      <x:c r="U16" s="189" t="n">
        <x:v>6519.00</x:v>
      </x:c>
      <x:c r="V16" s="189" t="n">
        <x:f ca="1">=SUM(U16/ ((O16- M16)/30.42))</x:f>
        <x:v/>
      </x:c>
      <x:c r="W16" s="195">
        <x:f ca="1">=IF(T16="","",IF(T16="-","",IF(U16=0,"",IF(OR(T16&gt;AA4,T16&lt;-AA4),"*",""))))</x:f>
        <x:v/>
      </x:c>
      <x:c r="X16" s="91" t="str">
        <x:v/>
      </x:c>
    </x:row>
    <x:row r="17" spans="1:25" s="12" x14ac:dyDescent="0.25">
      <x:c r="A17" s="96" t="str">
        <x:v>12</x:v>
      </x:c>
      <x:c r="B17" s="192" t="str">
        <x:v>FPR45746</x:v>
      </x:c>
      <x:c r="C17" s="192" t="str">
        <x:v>Canon IR 400</x:v>
      </x:c>
      <x:c r="D17" s="192" t="str">
        <x:v>B/W Copies</x:v>
      </x:c>
      <x:c r="E17" s="192" t="str">
        <x:v>QLA04470</x:v>
      </x:c>
      <x:c r="F17" s="192" t="str">
        <x:v>Active</x:v>
      </x:c>
      <x:c r="G17" s="192" t="str">
        <x:v>1000 Wiggins</x:v>
      </x:c>
      <x:c r="H17" s="192" t="str">
        <x:v/>
      </x:c>
      <x:c r="I17" s="192" t="str">
        <x:v/>
      </x:c>
      <x:c r="J17" s="192" t="str">
        <x:v>1</x:v>
      </x:c>
      <x:c r="K17" s="192" t="str">
        <x:v>MDS Office</x:v>
      </x:c>
      <x:c r="L17" s="192" t="str">
        <x:v/>
      </x:c>
      <x:c r="M17" s="192" t="str">
        <x:v>12/31/2018</x:v>
      </x:c>
      <x:c r="N17" s="183" t="n">
        <x:v>71170.00</x:v>
      </x:c>
      <x:c r="O17" s="192" t="str">
        <x:v>3/31/2019</x:v>
      </x:c>
      <x:c r="P17" s="183" t="n">
        <x:v>76334.00</x:v>
      </x:c>
      <x:c r="Q17" s="207" t="n">
        <x:v>0.0137</x:v>
      </x:c>
      <x:c r="R17" s="207" t="n">
        <x:v>0.0254</x:v>
      </x:c>
      <x:c r="S17" s="183" t="n">
        <x:v>5347.00</x:v>
      </x:c>
      <x:c r="T17" s="182" t="n">
        <x:f ca="1">=IF(AND(U17=0,S17&gt;0),-100%,IF(OR(S17=0,S17="-"),"-",IF(AND(S17=0,U17=0),0%,IF(S17&lt;U17,SUM(U17-S17)/S17,IF(S17&gt;U17,SUM(-1*(S17-U17)/S17),"")))))</x:f>
        <x:v/>
      </x:c>
      <x:c r="U17" s="183" t="n">
        <x:v>5164.00</x:v>
      </x:c>
      <x:c r="V17" s="183" t="n">
        <x:f ca="1">=SUM(U17/ ((O17- M17)/30.42))</x:f>
        <x:v/>
      </x:c>
      <x:c r="W17" s="196">
        <x:f ca="1">=IF(T17="","",IF(T17="-","",IF(U17=0,"",IF(OR(T17&gt;AA4,T17&lt;-AA4),"*",""))))</x:f>
        <x:v/>
      </x:c>
      <x:c r="X17" s="98" t="str">
        <x:v/>
      </x:c>
    </x:row>
    <x:row r="18" spans="1:25" s="12" x14ac:dyDescent="0.25">
      <x:c r="A18" s="90" t="str">
        <x:v>13</x:v>
      </x:c>
      <x:c r="B18" s="191" t="str">
        <x:v>FPR48567</x:v>
      </x:c>
      <x:c r="C18" s="191" t="str">
        <x:v>Canon IR 400</x:v>
      </x:c>
      <x:c r="D18" s="191" t="str">
        <x:v>B/W Copies</x:v>
      </x:c>
      <x:c r="E18" s="191" t="str">
        <x:v>QLA04469</x:v>
      </x:c>
      <x:c r="F18" s="191" t="str">
        <x:v>Active</x:v>
      </x:c>
      <x:c r="G18" s="191" t="str">
        <x:v>1000 Wiggins</x:v>
      </x:c>
      <x:c r="H18" s="191" t="str">
        <x:v/>
      </x:c>
      <x:c r="I18" s="191" t="str">
        <x:v/>
      </x:c>
      <x:c r="J18" s="191" t="str">
        <x:v>1</x:v>
      </x:c>
      <x:c r="K18" s="191" t="str">
        <x:v>Judy Page</x:v>
      </x:c>
      <x:c r="L18" s="191" t="str">
        <x:v/>
      </x:c>
      <x:c r="M18" s="191" t="str">
        <x:v>12/31/2018</x:v>
      </x:c>
      <x:c r="N18" s="189" t="n">
        <x:v>156966.00</x:v>
      </x:c>
      <x:c r="O18" s="191" t="str">
        <x:v>3/31/2019</x:v>
      </x:c>
      <x:c r="P18" s="189" t="n">
        <x:v>160641.00</x:v>
      </x:c>
      <x:c r="Q18" s="206" t="n">
        <x:v>0.0098</x:v>
      </x:c>
      <x:c r="R18" s="206" t="n">
        <x:v>0.0181</x:v>
      </x:c>
      <x:c r="S18" s="189" t="n">
        <x:v>5183.00</x:v>
      </x:c>
      <x:c r="T18" s="187" t="n">
        <x:f ca="1">=IF(AND(U18=0,S18&gt;0),-100%,IF(OR(S18=0,S18="-"),"-",IF(AND(S18=0,U18=0),0%,IF(S18&lt;U18,SUM(U18-S18)/S18,IF(S18&gt;U18,SUM(-1*(S18-U18)/S18),"")))))</x:f>
        <x:v/>
      </x:c>
      <x:c r="U18" s="189" t="n">
        <x:v>3675.00</x:v>
      </x:c>
      <x:c r="V18" s="189" t="n">
        <x:f ca="1">=SUM(U18/ ((O18- M18)/30.42))</x:f>
        <x:v/>
      </x:c>
      <x:c r="W18" s="195">
        <x:f ca="1">=IF(T18="","",IF(T18="-","",IF(U18=0,"",IF(OR(T18&gt;AA4,T18&lt;-AA4),"*",""))))</x:f>
        <x:v/>
      </x:c>
      <x:c r="X18" s="91" t="str">
        <x:v/>
      </x:c>
    </x:row>
    <x:row r="19" spans="1:25" s="12" x14ac:dyDescent="0.25">
      <x:c r="A19" s="96" t="str">
        <x:v>14</x:v>
      </x:c>
      <x:c r="B19" s="192" t="str">
        <x:v>FPR58214</x:v>
      </x:c>
      <x:c r="C19" s="192" t="str">
        <x:v>Ricoh MP 501spf</x:v>
      </x:c>
      <x:c r="D19" s="192" t="str">
        <x:v>B/W Copies</x:v>
      </x:c>
      <x:c r="E19" s="192" t="str">
        <x:v>G988X472497</x:v>
      </x:c>
      <x:c r="F19" s="192" t="str">
        <x:v>Active</x:v>
      </x:c>
      <x:c r="G19" s="192" t="str">
        <x:v>Fort Worth</x:v>
      </x:c>
      <x:c r="H19" s="192" t="str">
        <x:v/>
      </x:c>
      <x:c r="I19" s="192" t="str">
        <x:v/>
      </x:c>
      <x:c r="J19" s="192" t="str">
        <x:v>1</x:v>
      </x:c>
      <x:c r="K19" s="192" t="str">
        <x:v>Melinda Conklin</x:v>
      </x:c>
      <x:c r="L19" s="192" t="str">
        <x:v/>
      </x:c>
      <x:c r="M19" s="192" t="str">
        <x:v>12/31/2018</x:v>
      </x:c>
      <x:c r="N19" s="183" t="n">
        <x:v>10594.00</x:v>
      </x:c>
      <x:c r="O19" s="192" t="str">
        <x:v>3/31/2019</x:v>
      </x:c>
      <x:c r="P19" s="183" t="n">
        <x:v>14191.00</x:v>
      </x:c>
      <x:c r="Q19" s="207" t="n">
        <x:v>0.0096</x:v>
      </x:c>
      <x:c r="R19" s="207" t="n">
        <x:v>0.0177</x:v>
      </x:c>
      <x:c r="S19" s="183" t="n">
        <x:v>3899.00</x:v>
      </x:c>
      <x:c r="T19" s="182" t="n">
        <x:f ca="1">=IF(AND(U19=0,S19&gt;0),-100%,IF(OR(S19=0,S19="-"),"-",IF(AND(S19=0,U19=0),0%,IF(S19&lt;U19,SUM(U19-S19)/S19,IF(S19&gt;U19,SUM(-1*(S19-U19)/S19),"")))))</x:f>
        <x:v/>
      </x:c>
      <x:c r="U19" s="183" t="n">
        <x:v>3597.00</x:v>
      </x:c>
      <x:c r="V19" s="183" t="n">
        <x:f ca="1">=SUM(U19/ ((O19- M19)/30.42))</x:f>
        <x:v/>
      </x:c>
      <x:c r="W19" s="196">
        <x:f ca="1">=IF(T19="","",IF(T19="-","",IF(U19=0,"",IF(OR(T19&gt;AA4,T19&lt;-AA4),"*",""))))</x:f>
        <x:v/>
      </x:c>
      <x:c r="X19" s="98" t="str">
        <x:v/>
      </x:c>
    </x:row>
    <x:row r="20" spans="1:25" s="12" x14ac:dyDescent="0.25">
      <x:c r="A20" s="90" t="str">
        <x:v>15</x:v>
      </x:c>
      <x:c r="B20" s="191" t="str">
        <x:v>XTZ02656</x:v>
      </x:c>
      <x:c r="C20" s="191" t="str">
        <x:v>Canon IR C5560</x:v>
      </x:c>
      <x:c r="D20" s="191" t="str">
        <x:v>B/W Copies</x:v>
      </x:c>
      <x:c r="E20" s="191" t="str">
        <x:v>XTZ02656</x:v>
      </x:c>
      <x:c r="F20" s="191" t="str">
        <x:v>Active</x:v>
      </x:c>
      <x:c r="G20" s="191" t="str">
        <x:v>900 Wiggins</x:v>
      </x:c>
      <x:c r="H20" s="191" t="str">
        <x:v/>
      </x:c>
      <x:c r="I20" s="191" t="str">
        <x:v/>
      </x:c>
      <x:c r="J20" s="191" t="str">
        <x:v>1</x:v>
      </x:c>
      <x:c r="K20" s="191" t="str">
        <x:v>Advancement</x:v>
      </x:c>
      <x:c r="L20" s="191" t="str">
        <x:v/>
      </x:c>
      <x:c r="M20" s="191" t="str">
        <x:v>12/31/2018</x:v>
      </x:c>
      <x:c r="N20" s="189" t="n">
        <x:v>18673.00</x:v>
      </x:c>
      <x:c r="O20" s="191" t="str">
        <x:v>3/31/2019</x:v>
      </x:c>
      <x:c r="P20" s="189" t="n">
        <x:v>22178.00</x:v>
      </x:c>
      <x:c r="Q20" s="206" t="n">
        <x:v>0.0093</x:v>
      </x:c>
      <x:c r="R20" s="206" t="n">
        <x:v>0.0173</x:v>
      </x:c>
      <x:c r="S20" s="189" t="n">
        <x:v>5843.00</x:v>
      </x:c>
      <x:c r="T20" s="187" t="n">
        <x:f ca="1">=IF(AND(U20=0,S20&gt;0),-100%,IF(OR(S20=0,S20="-"),"-",IF(AND(S20=0,U20=0),0%,IF(S20&lt;U20,SUM(U20-S20)/S20,IF(S20&gt;U20,SUM(-1*(S20-U20)/S20),"")))))</x:f>
        <x:v/>
      </x:c>
      <x:c r="U20" s="189" t="n">
        <x:v>3505.00</x:v>
      </x:c>
      <x:c r="V20" s="189" t="n">
        <x:f ca="1">=SUM(U20/ ((O20- M20)/30.42))</x:f>
        <x:v/>
      </x:c>
      <x:c r="W20" s="195">
        <x:f ca="1">=IF(T20="","",IF(T20="-","",IF(U20=0,"",IF(OR(T20&gt;AA4,T20&lt;-AA4),"*",""))))</x:f>
        <x:v/>
      </x:c>
      <x:c r="X20" s="91" t="str">
        <x:v/>
      </x:c>
    </x:row>
    <x:row r="21" spans="1:25" s="12" x14ac:dyDescent="0.25">
      <x:c r="A21" s="96" t="str">
        <x:v>16</x:v>
      </x:c>
      <x:c r="B21" s="192" t="str">
        <x:v>FPR58096</x:v>
      </x:c>
      <x:c r="C21" s="192" t="str">
        <x:v>Ricoh MP 501spf</x:v>
      </x:c>
      <x:c r="D21" s="192" t="str">
        <x:v>B/W Copies</x:v>
      </x:c>
      <x:c r="E21" s="192" t="str">
        <x:v>G988X473641</x:v>
      </x:c>
      <x:c r="F21" s="192" t="str">
        <x:v>Active</x:v>
      </x:c>
      <x:c r="G21" s="192" t="str">
        <x:v>1000 Wiggins</x:v>
      </x:c>
      <x:c r="H21" s="192" t="str">
        <x:v/>
      </x:c>
      <x:c r="I21" s="192" t="str">
        <x:v/>
      </x:c>
      <x:c r="J21" s="192" t="str">
        <x:v>1</x:v>
      </x:c>
      <x:c r="K21" s="192" t="str">
        <x:v>Resident Service Coordinator</x:v>
      </x:c>
      <x:c r="L21" s="192" t="str">
        <x:v/>
      </x:c>
      <x:c r="M21" s="192" t="str">
        <x:v>12/31/2018</x:v>
      </x:c>
      <x:c r="N21" s="183" t="n">
        <x:v>6100.00</x:v>
      </x:c>
      <x:c r="O21" s="192" t="str">
        <x:v>3/31/2019</x:v>
      </x:c>
      <x:c r="P21" s="183" t="n">
        <x:v>8840.00</x:v>
      </x:c>
      <x:c r="Q21" s="207" t="n">
        <x:v>0.0073</x:v>
      </x:c>
      <x:c r="R21" s="207" t="n">
        <x:v>0.0135</x:v>
      </x:c>
      <x:c r="S21" s="183" t="n">
        <x:v>3100.00</x:v>
      </x:c>
      <x:c r="T21" s="182" t="n">
        <x:f ca="1">=IF(AND(U21=0,S21&gt;0),-100%,IF(OR(S21=0,S21="-"),"-",IF(AND(S21=0,U21=0),0%,IF(S21&lt;U21,SUM(U21-S21)/S21,IF(S21&gt;U21,SUM(-1*(S21-U21)/S21),"")))))</x:f>
        <x:v/>
      </x:c>
      <x:c r="U21" s="183" t="n">
        <x:v>2740.00</x:v>
      </x:c>
      <x:c r="V21" s="183" t="n">
        <x:f ca="1">=SUM(U21/ ((O21- M21)/30.42))</x:f>
        <x:v/>
      </x:c>
      <x:c r="W21" s="196">
        <x:f ca="1">=IF(T21="","",IF(T21="-","",IF(U21=0,"",IF(OR(T21&gt;AA4,T21&lt;-AA4),"*",""))))</x:f>
        <x:v/>
      </x:c>
      <x:c r="X21" s="98" t="str">
        <x:v/>
      </x:c>
    </x:row>
    <x:row r="22" spans="1:25" s="12" x14ac:dyDescent="0.25">
      <x:c r="A22" s="90" t="str">
        <x:v>17</x:v>
      </x:c>
      <x:c r="B22" s="191" t="str">
        <x:v>FPR45752</x:v>
      </x:c>
      <x:c r="C22" s="191" t="str">
        <x:v>Canon IR 400</x:v>
      </x:c>
      <x:c r="D22" s="191" t="str">
        <x:v>B/W Copies</x:v>
      </x:c>
      <x:c r="E22" s="191" t="str">
        <x:v>QLA04479</x:v>
      </x:c>
      <x:c r="F22" s="191" t="str">
        <x:v>Active</x:v>
      </x:c>
      <x:c r="G22" s="191" t="str">
        <x:v>900 Wiggins</x:v>
      </x:c>
      <x:c r="H22" s="191" t="str">
        <x:v/>
      </x:c>
      <x:c r="I22" s="191" t="str">
        <x:v/>
      </x:c>
      <x:c r="J22" s="191" t="str">
        <x:v>2</x:v>
      </x:c>
      <x:c r="K22" s="191" t="str">
        <x:v>Joe Sorrells</x:v>
      </x:c>
      <x:c r="L22" s="191" t="str">
        <x:v/>
      </x:c>
      <x:c r="M22" s="191" t="str">
        <x:v>12/31/2018</x:v>
      </x:c>
      <x:c r="N22" s="189" t="n">
        <x:v>18763.00</x:v>
      </x:c>
      <x:c r="O22" s="191" t="str">
        <x:v>3/31/2019</x:v>
      </x:c>
      <x:c r="P22" s="189" t="n">
        <x:v>21441.00</x:v>
      </x:c>
      <x:c r="Q22" s="206" t="n">
        <x:v>0.0071</x:v>
      </x:c>
      <x:c r="R22" s="206" t="n">
        <x:v>0.0132</x:v>
      </x:c>
      <x:c r="S22" s="189" t="n">
        <x:v>3731.00</x:v>
      </x:c>
      <x:c r="T22" s="187" t="n">
        <x:f ca="1">=IF(AND(U22=0,S22&gt;0),-100%,IF(OR(S22=0,S22="-"),"-",IF(AND(S22=0,U22=0),0%,IF(S22&lt;U22,SUM(U22-S22)/S22,IF(S22&gt;U22,SUM(-1*(S22-U22)/S22),"")))))</x:f>
        <x:v/>
      </x:c>
      <x:c r="U22" s="189" t="n">
        <x:v>2678.00</x:v>
      </x:c>
      <x:c r="V22" s="189" t="n">
        <x:f ca="1">=SUM(U22/ ((O22- M22)/30.42))</x:f>
        <x:v/>
      </x:c>
      <x:c r="W22" s="195">
        <x:f ca="1">=IF(T22="","",IF(T22="-","",IF(U22=0,"",IF(OR(T22&gt;AA4,T22&lt;-AA4),"*",""))))</x:f>
        <x:v/>
      </x:c>
      <x:c r="X22" s="91" t="str">
        <x:v/>
      </x:c>
    </x:row>
    <x:row r="23" spans="1:25" s="12" x14ac:dyDescent="0.25">
      <x:c r="A23" s="96" t="str">
        <x:v>18</x:v>
      </x:c>
      <x:c r="B23" s="192" t="str">
        <x:v>78831</x:v>
      </x:c>
      <x:c r="C23" s="192" t="str">
        <x:v>Canon IR 400</x:v>
      </x:c>
      <x:c r="D23" s="192" t="str">
        <x:v>B/W Copies</x:v>
      </x:c>
      <x:c r="E23" s="192" t="str">
        <x:v>QLA09745</x:v>
      </x:c>
      <x:c r="F23" s="192" t="str">
        <x:v>Active</x:v>
      </x:c>
      <x:c r="G23" s="192" t="str">
        <x:v>Fort Worth</x:v>
      </x:c>
      <x:c r="H23" s="192" t="str">
        <x:v/>
      </x:c>
      <x:c r="I23" s="192" t="str">
        <x:v/>
      </x:c>
      <x:c r="J23" s="192" t="str">
        <x:v>2</x:v>
      </x:c>
      <x:c r="K23" s="192" t="str">
        <x:v/>
      </x:c>
      <x:c r="L23" s="192" t="str">
        <x:v/>
      </x:c>
      <x:c r="M23" s="192" t="str">
        <x:v>12/28/2018</x:v>
      </x:c>
      <x:c r="N23" s="183" t="n">
        <x:v>29206.00</x:v>
      </x:c>
      <x:c r="O23" s="192" t="str">
        <x:v>4/1/2019</x:v>
      </x:c>
      <x:c r="P23" s="183" t="n">
        <x:v>31284.00</x:v>
      </x:c>
      <x:c r="Q23" s="207" t="n">
        <x:v>0.0055</x:v>
      </x:c>
      <x:c r="R23" s="207" t="n">
        <x:v>0.0102</x:v>
      </x:c>
      <x:c r="S23" s="183" t="n">
        <x:v>1901.00</x:v>
      </x:c>
      <x:c r="T23" s="182" t="n">
        <x:f ca="1">=IF(AND(U23=0,S23&gt;0),-100%,IF(OR(S23=0,S23="-"),"-",IF(AND(S23=0,U23=0),0%,IF(S23&lt;U23,SUM(U23-S23)/S23,IF(S23&gt;U23,SUM(-1*(S23-U23)/S23),"")))))</x:f>
        <x:v/>
      </x:c>
      <x:c r="U23" s="183" t="n">
        <x:v>2078.00</x:v>
      </x:c>
      <x:c r="V23" s="183" t="n">
        <x:f ca="1">=SUM(U23/ ((O23- M23)/30.42))</x:f>
        <x:v/>
      </x:c>
      <x:c r="W23" s="196">
        <x:f ca="1">=IF(T23="","",IF(T23="-","",IF(U23=0,"",IF(OR(T23&gt;AA4,T23&lt;-AA4),"*",""))))</x:f>
        <x:v/>
      </x:c>
      <x:c r="X23" s="98" t="str">
        <x:v/>
      </x:c>
    </x:row>
    <x:row r="24" spans="1:25" s="12" x14ac:dyDescent="0.25">
      <x:c r="A24" s="90" t="str">
        <x:v>19</x:v>
      </x:c>
      <x:c r="B24" s="191" t="str">
        <x:v>78655</x:v>
      </x:c>
      <x:c r="C24" s="191" t="str">
        <x:v>Canon IR 400</x:v>
      </x:c>
      <x:c r="D24" s="191" t="str">
        <x:v>B/W Copies</x:v>
      </x:c>
      <x:c r="E24" s="191" t="str">
        <x:v>QLA02380</x:v>
      </x:c>
      <x:c r="F24" s="191" t="str">
        <x:v>Active</x:v>
      </x:c>
      <x:c r="G24" s="191" t="str">
        <x:v>Allen</x:v>
      </x:c>
      <x:c r="H24" s="191" t="str">
        <x:v/>
      </x:c>
      <x:c r="I24" s="191" t="str">
        <x:v/>
      </x:c>
      <x:c r="J24" s="191" t="str">
        <x:v>1</x:v>
      </x:c>
      <x:c r="K24" s="191" t="str">
        <x:v>Derek Jungman</x:v>
      </x:c>
      <x:c r="L24" s="191" t="str">
        <x:v/>
      </x:c>
      <x:c r="M24" s="191" t="str">
        <x:v>12/26/2018</x:v>
      </x:c>
      <x:c r="N24" s="189" t="n">
        <x:v>53425.00</x:v>
      </x:c>
      <x:c r="O24" s="191" t="str">
        <x:v>4/8/2019</x:v>
      </x:c>
      <x:c r="P24" s="189" t="n">
        <x:v>54427.00</x:v>
      </x:c>
      <x:c r="Q24" s="206" t="n">
        <x:v>0.0027</x:v>
      </x:c>
      <x:c r="R24" s="206" t="n">
        <x:v>0.0049</x:v>
      </x:c>
      <x:c r="S24" s="189" t="n">
        <x:v>1213.00</x:v>
      </x:c>
      <x:c r="T24" s="187" t="n">
        <x:f ca="1">=IF(AND(U24=0,S24&gt;0),-100%,IF(OR(S24=0,S24="-"),"-",IF(AND(S24=0,U24=0),0%,IF(S24&lt;U24,SUM(U24-S24)/S24,IF(S24&gt;U24,SUM(-1*(S24-U24)/S24),"")))))</x:f>
        <x:v/>
      </x:c>
      <x:c r="U24" s="189" t="n">
        <x:v>1002.00</x:v>
      </x:c>
      <x:c r="V24" s="189" t="n">
        <x:f ca="1">=SUM(U24/ ((O24- M24)/30.42))</x:f>
        <x:v/>
      </x:c>
      <x:c r="W24" s="195">
        <x:f ca="1">=IF(T24="","",IF(T24="-","",IF(U24=0,"",IF(OR(T24&gt;AA4,T24&lt;-AA4),"*",""))))</x:f>
        <x:v/>
      </x:c>
      <x:c r="X24" s="91" t="str">
        <x:v/>
      </x:c>
    </x:row>
    <x:row r="25" spans="1:25" s="12" x14ac:dyDescent="0.25">
      <x:c r="A25" s="96" t="str">
        <x:v>20</x:v>
      </x:c>
      <x:c r="B25" s="192" t="str">
        <x:v>FPR45569</x:v>
      </x:c>
      <x:c r="C25" s="192" t="str">
        <x:v>Canon IR 400</x:v>
      </x:c>
      <x:c r="D25" s="192" t="str">
        <x:v>B/W Copies</x:v>
      </x:c>
      <x:c r="E25" s="192" t="str">
        <x:v>QLA04473</x:v>
      </x:c>
      <x:c r="F25" s="192" t="str">
        <x:v>Active</x:v>
      </x:c>
      <x:c r="G25" s="192" t="str">
        <x:v>Allen</x:v>
      </x:c>
      <x:c r="H25" s="192" t="str">
        <x:v/>
      </x:c>
      <x:c r="I25" s="192" t="str">
        <x:v/>
      </x:c>
      <x:c r="J25" s="192" t="str">
        <x:v/>
      </x:c>
      <x:c r="K25" s="192" t="str">
        <x:v/>
      </x:c>
      <x:c r="L25" s="192" t="str">
        <x:v/>
      </x:c>
      <x:c r="M25" s="192" t="str">
        <x:v>12/31/2018</x:v>
      </x:c>
      <x:c r="N25" s="183" t="n">
        <x:v>177729.00</x:v>
      </x:c>
      <x:c r="O25" s="192" t="str">
        <x:v>3/31/2019</x:v>
      </x:c>
      <x:c r="P25" s="183" t="n">
        <x:v>178706.00</x:v>
      </x:c>
      <x:c r="Q25" s="207" t="n">
        <x:v>0.0026</x:v>
      </x:c>
      <x:c r="R25" s="207" t="n">
        <x:v>0.0048</x:v>
      </x:c>
      <x:c r="S25" s="183" t="n">
        <x:v>2137.00</x:v>
      </x:c>
      <x:c r="T25" s="182" t="n">
        <x:f ca="1">=IF(AND(U25=0,S25&gt;0),-100%,IF(OR(S25=0,S25="-"),"-",IF(AND(S25=0,U25=0),0%,IF(S25&lt;U25,SUM(U25-S25)/S25,IF(S25&gt;U25,SUM(-1*(S25-U25)/S25),"")))))</x:f>
        <x:v/>
      </x:c>
      <x:c r="U25" s="183" t="n">
        <x:v>977.00</x:v>
      </x:c>
      <x:c r="V25" s="183" t="n">
        <x:f ca="1">=SUM(U25/ ((O25- M25)/30.42))</x:f>
        <x:v/>
      </x:c>
      <x:c r="W25" s="196">
        <x:f ca="1">=IF(T25="","",IF(T25="-","",IF(U25=0,"",IF(OR(T25&gt;AA4,T25&lt;-AA4),"*",""))))</x:f>
        <x:v/>
      </x:c>
      <x:c r="X25" s="98" t="str">
        <x:v/>
      </x:c>
    </x:row>
    <x:row r="26" spans="1:25" s="12" x14ac:dyDescent="0.25">
      <x:c r="A26" s="90" t="str">
        <x:v>21</x:v>
      </x:c>
      <x:c r="B26" s="191" t="str">
        <x:v>FPR58093</x:v>
      </x:c>
      <x:c r="C26" s="191" t="str">
        <x:v>Ricoh MP 501spf</x:v>
      </x:c>
      <x:c r="D26" s="191" t="str">
        <x:v>B/W Copies</x:v>
      </x:c>
      <x:c r="E26" s="191" t="str">
        <x:v>G988X472502</x:v>
      </x:c>
      <x:c r="F26" s="191" t="str">
        <x:v>Active</x:v>
      </x:c>
      <x:c r="G26" s="191" t="str">
        <x:v>Fort Worth</x:v>
      </x:c>
      <x:c r="H26" s="191" t="str">
        <x:v/>
      </x:c>
      <x:c r="I26" s="191" t="str">
        <x:v/>
      </x:c>
      <x:c r="J26" s="191" t="str">
        <x:v>3</x:v>
      </x:c>
      <x:c r="K26" s="191" t="str">
        <x:v>HCS Office</x:v>
      </x:c>
      <x:c r="L26" s="191" t="str">
        <x:v/>
      </x:c>
      <x:c r="M26" s="191" t="str">
        <x:v>12/31/2018</x:v>
      </x:c>
      <x:c r="N26" s="189" t="n">
        <x:v>1776.00</x:v>
      </x:c>
      <x:c r="O26" s="191" t="str">
        <x:v>3/31/2019</x:v>
      </x:c>
      <x:c r="P26" s="189" t="n">
        <x:v>2555.00</x:v>
      </x:c>
      <x:c r="Q26" s="206" t="n">
        <x:v>0.0021</x:v>
      </x:c>
      <x:c r="R26" s="206" t="n">
        <x:v>0.0038</x:v>
      </x:c>
      <x:c r="S26" s="189" t="n">
        <x:v>889.00</x:v>
      </x:c>
      <x:c r="T26" s="187" t="n">
        <x:f ca="1">=IF(AND(U26=0,S26&gt;0),-100%,IF(OR(S26=0,S26="-"),"-",IF(AND(S26=0,U26=0),0%,IF(S26&lt;U26,SUM(U26-S26)/S26,IF(S26&gt;U26,SUM(-1*(S26-U26)/S26),"")))))</x:f>
        <x:v/>
      </x:c>
      <x:c r="U26" s="189" t="n">
        <x:v>779.00</x:v>
      </x:c>
      <x:c r="V26" s="189" t="n">
        <x:f ca="1">=SUM(U26/ ((O26- M26)/30.42))</x:f>
        <x:v/>
      </x:c>
      <x:c r="W26" s="195">
        <x:f ca="1">=IF(T26="","",IF(T26="-","",IF(U26=0,"",IF(OR(T26&gt;AA4,T26&lt;-AA4),"*",""))))</x:f>
        <x:v/>
      </x:c>
      <x:c r="X26" s="91" t="str">
        <x:v/>
      </x:c>
    </x:row>
    <x:row r="27" spans="1:10" ht="15.5" customHeight="1" x14ac:dyDescent="0.25">
      <x:c r="A27" s="174"/>
      <x:c r="B27" s="174"/>
      <x:c r="C27" s="174"/>
      <x:c r="D27" s="174"/>
      <x:c r="E27" s="174"/>
      <x:c r="F27" s="174"/>
      <x:c r="G27" s="174"/>
      <x:c r="H27" s="174"/>
      <x:c r="I27" s="174"/>
      <x:c r="J27" s="174"/>
      <x:c r="K27" s="174"/>
      <x:c r="L27" s="174"/>
      <x:c r="M27" s="174"/>
      <x:c r="N27" s="174"/>
      <x:c r="O27" s="174"/>
      <x:c r="P27" s="174"/>
      <x:c r="Q27" s="174"/>
      <x:c r="R27" s="174"/>
      <x:c r="S27" s="205" t="n">
        <x:f ca="1">SUM(S6:S26)</x:f>
      </x:c>
      <x:c r="T27" s="174"/>
      <x:c r="U27" s="205" t="n">
        <x:f ca="1">SUM(U6:U26)</x:f>
      </x:c>
      <x:c r="V27" s="205" t="n">
        <x:f ca="1">SUM(V6:V26)</x:f>
      </x:c>
      <x:c r="W27" s="174"/>
      <x:c r="X27" s="174"/>
    </x:row>
    <x:row r="28" spans="1:25" ht="38.5" customHeight="1" x14ac:dyDescent="0.25">
      <x:c r="A28" s="194">
        <x:v>B/W Laser Prints</x:v>
      </x:c>
    </x:row>
    <x:row r="29" spans="1:25" s="12" customFormat="1" ht="37.35" customHeight="1" x14ac:dyDescent="0.25">
      <x:c r="A29" s="47" t="str">
        <x:v>Line #</x:v>
      </x:c>
      <x:c r="B29" s="45" t="str">
        <x:v>Device ID</x:v>
      </x:c>
      <x:c r="C29" s="45" t="str">
        <x:v>Model </x:v>
      </x:c>
      <x:c r="D29" s="45" t="str">
        <x:v>Meter Type</x:v>
      </x:c>
      <x:c r="E29" s="45" t="str">
        <x:v>Serial Number</x:v>
      </x:c>
      <x:c r="F29" s="45" t="str">
        <x:v>Device Status</x:v>
      </x:c>
      <x:c r="G29" s="45" t="str">
        <x:v>Location</x:v>
      </x:c>
      <x:c r="H29" s="45" t="str">
        <x:v>Bldg</x:v>
      </x:c>
      <x:c r="I29" s="45" t="str">
        <x:v>Dept.</x:v>
      </x:c>
      <x:c r="J29" s="45" t="str">
        <x:v>Floor</x:v>
      </x:c>
      <x:c r="K29" s="45" t="str">
        <x:v>User</x:v>
      </x:c>
      <x:c r="L29" s="45" t="str">
        <x:v>Cost Center</x:v>
      </x:c>
      <x:c r="M29" s="45" t="str">
        <x:v>Start Date</x:v>
      </x:c>
      <x:c r="N29" s="45" t="str">
        <x:v>Start Meter</x:v>
      </x:c>
      <x:c r="O29" s="45" t="str">
        <x:v>End Date</x:v>
      </x:c>
      <x:c r="P29" s="45" t="str">
        <x:v>End Meter</x:v>
      </x:c>
      <x:c r="Q29" s="45" t="str">
        <x:v>% of Total Usage</x:v>
      </x:c>
      <x:c r="R29" s="45" t="str">
        <x:v>% Usage By Meter Group</x:v>
      </x:c>
      <x:c r="S29" s="45" t="str">
        <x:v>Volume Last Period</x:v>
      </x:c>
      <x:c r="T29" s="45" t="str">
        <x:v>% Change</x:v>
      </x:c>
      <x:c r="U29" s="45" t="str">
        <x:v>Volume Current Period</x:v>
      </x:c>
      <x:c r="V29" s="45" t="str">
        <x:v>Avg. Monthly Vol.</x:v>
      </x:c>
      <x:c r="W29" s="45"/>
      <x:c r="X29" s="46" t="str">
        <x:v>Comments</x:v>
      </x:c>
    </x:row>
    <x:row r="30" spans="1:25" s="12" x14ac:dyDescent="0.25">
      <x:c r="A30" s="90" t="str">
        <x:v>22</x:v>
      </x:c>
      <x:c r="B30" s="191" t="str">
        <x:v>FPR53709</x:v>
      </x:c>
      <x:c r="C30" s="191" t="str">
        <x:v>HP LJ 4015</x:v>
      </x:c>
      <x:c r="D30" s="191" t="str">
        <x:v>B/W Laser Prints</x:v>
      </x:c>
      <x:c r="E30" s="191" t="str">
        <x:v>CNDY431770</x:v>
      </x:c>
      <x:c r="F30" s="191" t="str">
        <x:v>Active</x:v>
      </x:c>
      <x:c r="G30" s="191" t="str">
        <x:v>1000 Wiggins</x:v>
      </x:c>
      <x:c r="H30" s="191" t="str">
        <x:v/>
      </x:c>
      <x:c r="I30" s="191" t="str">
        <x:v/>
      </x:c>
      <x:c r="J30" s="191" t="str">
        <x:v>1</x:v>
      </x:c>
      <x:c r="K30" s="191" t="str">
        <x:v>Dietary Supervisor / Lisa Matthews</x:v>
      </x:c>
      <x:c r="L30" s="191" t="str">
        <x:v/>
      </x:c>
      <x:c r="M30" s="191" t="str">
        <x:v>12/31/2018</x:v>
      </x:c>
      <x:c r="N30" s="189" t="n">
        <x:v>718895.00</x:v>
      </x:c>
      <x:c r="O30" s="191" t="str">
        <x:v>3/31/2019</x:v>
      </x:c>
      <x:c r="P30" s="189" t="n">
        <x:v>727750.00</x:v>
      </x:c>
      <x:c r="Q30" s="206" t="n">
        <x:v>0.0236</x:v>
      </x:c>
      <x:c r="R30" s="206" t="n">
        <x:v>0.0826</x:v>
      </x:c>
      <x:c r="S30" s="189" t="n">
        <x:v>5257.00</x:v>
      </x:c>
      <x:c r="T30" s="187" t="n">
        <x:f ca="1">=IF(AND(U30=0,S30&gt;0),-100%,IF(OR(S30=0,S30="-"),"-",IF(AND(S30=0,U30=0),0%,IF(S30&lt;U30,SUM(U30-S30)/S30,IF(S30&gt;U30,SUM(-1*(S30-U30)/S30),"")))))</x:f>
        <x:v/>
      </x:c>
      <x:c r="U30" s="189" t="n">
        <x:v>8855.00</x:v>
      </x:c>
      <x:c r="V30" s="189" t="n">
        <x:f ca="1">=SUM(U30/ ((O30- M30)/30.42))</x:f>
        <x:v/>
      </x:c>
      <x:c r="W30" s="195">
        <x:f ca="1">=IF(T30="","",IF(T30="-","",IF(U30=0,"",IF(OR(T30&gt; AA4 ,T30&lt;-AA4),"*",""))))</x:f>
        <x:v/>
      </x:c>
      <x:c r="X30" s="91" t="str">
        <x:v/>
      </x:c>
    </x:row>
    <x:row r="31" spans="1:25" s="12" x14ac:dyDescent="0.25">
      <x:c r="A31" s="96" t="str">
        <x:v>23</x:v>
      </x:c>
      <x:c r="B31" s="192" t="str">
        <x:v>FPR47435</x:v>
      </x:c>
      <x:c r="C31" s="192" t="str">
        <x:v>HP LJ M401dn</x:v>
      </x:c>
      <x:c r="D31" s="192" t="str">
        <x:v>B/W Laser Prints</x:v>
      </x:c>
      <x:c r="E31" s="192" t="str">
        <x:v>PHGFD03364</x:v>
      </x:c>
      <x:c r="F31" s="192" t="str">
        <x:v>Active</x:v>
      </x:c>
      <x:c r="G31" s="192" t="str">
        <x:v>1000 Wiggins</x:v>
      </x:c>
      <x:c r="H31" s="192" t="str">
        <x:v/>
      </x:c>
      <x:c r="I31" s="192" t="str">
        <x:v/>
      </x:c>
      <x:c r="J31" s="192" t="str">
        <x:v>2</x:v>
      </x:c>
      <x:c r="K31" s="192" t="str">
        <x:v>Business Office / Cindy Peters</x:v>
      </x:c>
      <x:c r="L31" s="192" t="str">
        <x:v/>
      </x:c>
      <x:c r="M31" s="192" t="str">
        <x:v>12/31/2018</x:v>
      </x:c>
      <x:c r="N31" s="183" t="n">
        <x:v>94685.00</x:v>
      </x:c>
      <x:c r="O31" s="192" t="str">
        <x:v>3/31/2019</x:v>
      </x:c>
      <x:c r="P31" s="183" t="n">
        <x:v>101584.00</x:v>
      </x:c>
      <x:c r="Q31" s="207" t="n">
        <x:v>0.0183</x:v>
      </x:c>
      <x:c r="R31" s="207" t="n">
        <x:v>0.0644</x:v>
      </x:c>
      <x:c r="S31" s="183" t="n">
        <x:v>8706.00</x:v>
      </x:c>
      <x:c r="T31" s="182" t="n">
        <x:f ca="1">=IF(AND(U31=0,S31&gt;0),-100%,IF(OR(S31=0,S31="-"),"-",IF(AND(S31=0,U31=0),0%,IF(S31&lt;U31,SUM(U31-S31)/S31,IF(S31&gt;U31,SUM(-1*(S31-U31)/S31),"")))))</x:f>
        <x:v/>
      </x:c>
      <x:c r="U31" s="183" t="n">
        <x:v>6899.00</x:v>
      </x:c>
      <x:c r="V31" s="183" t="n">
        <x:f ca="1">=SUM(U31/ ((O31- M31)/30.42))</x:f>
        <x:v/>
      </x:c>
      <x:c r="W31" s="196">
        <x:f ca="1">=IF(T31="","",IF(T31="-","",IF(U31=0,"",IF(OR(T31&gt;AA4,T31&lt;-AA4),"*",""))))</x:f>
        <x:v/>
      </x:c>
      <x:c r="X31" s="98" t="str">
        <x:v/>
      </x:c>
    </x:row>
    <x:row r="32" spans="1:25" s="12" x14ac:dyDescent="0.25">
      <x:c r="A32" s="90" t="str">
        <x:v>24</x:v>
      </x:c>
      <x:c r="B32" s="191" t="str">
        <x:v>FPR45740</x:v>
      </x:c>
      <x:c r="C32" s="191" t="str">
        <x:v>HP LJ M425</x:v>
      </x:c>
      <x:c r="D32" s="191" t="str">
        <x:v>B/W Laser Prints</x:v>
      </x:c>
      <x:c r="E32" s="191" t="str">
        <x:v>CNF8G29C9S</x:v>
      </x:c>
      <x:c r="F32" s="191" t="str">
        <x:v>Active</x:v>
      </x:c>
      <x:c r="G32" s="191" t="str">
        <x:v>1000 Wiggins</x:v>
      </x:c>
      <x:c r="H32" s="191" t="str">
        <x:v/>
      </x:c>
      <x:c r="I32" s="191" t="str">
        <x:v/>
      </x:c>
      <x:c r="J32" s="191" t="str">
        <x:v>2</x:v>
      </x:c>
      <x:c r="K32" s="191" t="str">
        <x:v>Room 2158 / Bentley Assisted Living / Medical Aide</x:v>
      </x:c>
      <x:c r="L32" s="191" t="str">
        <x:v/>
      </x:c>
      <x:c r="M32" s="191" t="str">
        <x:v>12/31/2018</x:v>
      </x:c>
      <x:c r="N32" s="189" t="n">
        <x:v>95463.00</x:v>
      </x:c>
      <x:c r="O32" s="191" t="str">
        <x:v>4/1/2019</x:v>
      </x:c>
      <x:c r="P32" s="189" t="n">
        <x:v>101530.00</x:v>
      </x:c>
      <x:c r="Q32" s="206" t="n">
        <x:v>0.0161</x:v>
      </x:c>
      <x:c r="R32" s="206" t="n">
        <x:v>0.0566</x:v>
      </x:c>
      <x:c r="S32" s="189" t="n">
        <x:v>5760.00</x:v>
      </x:c>
      <x:c r="T32" s="187" t="n">
        <x:f ca="1">=IF(AND(U32=0,S32&gt;0),-100%,IF(OR(S32=0,S32="-"),"-",IF(AND(S32=0,U32=0),0%,IF(S32&lt;U32,SUM(U32-S32)/S32,IF(S32&gt;U32,SUM(-1*(S32-U32)/S32),"")))))</x:f>
        <x:v/>
      </x:c>
      <x:c r="U32" s="189" t="n">
        <x:v>6067.00</x:v>
      </x:c>
      <x:c r="V32" s="189" t="n">
        <x:f ca="1">=SUM(U32/ ((O32- M32)/30.42))</x:f>
        <x:v/>
      </x:c>
      <x:c r="W32" s="195">
        <x:f ca="1">=IF(T32="","",IF(T32="-","",IF(U32=0,"",IF(OR(T32&gt;AA4,T32&lt;-AA4),"*",""))))</x:f>
        <x:v/>
      </x:c>
      <x:c r="X32" s="91" t="str">
        <x:v/>
      </x:c>
    </x:row>
    <x:row r="33" spans="1:25" s="12" x14ac:dyDescent="0.25">
      <x:c r="A33" s="96" t="str">
        <x:v>25</x:v>
      </x:c>
      <x:c r="B33" s="192" t="str">
        <x:v>FPR47427</x:v>
      </x:c>
      <x:c r="C33" s="192" t="str">
        <x:v>HP LJ M401dn</x:v>
      </x:c>
      <x:c r="D33" s="192" t="str">
        <x:v>B/W Laser Prints</x:v>
      </x:c>
      <x:c r="E33" s="192" t="str">
        <x:v>PHGFB04714</x:v>
      </x:c>
      <x:c r="F33" s="192" t="str">
        <x:v>Active</x:v>
      </x:c>
      <x:c r="G33" s="192" t="str">
        <x:v>1000 Wiggins</x:v>
      </x:c>
      <x:c r="H33" s="192" t="str">
        <x:v/>
      </x:c>
      <x:c r="I33" s="192" t="str">
        <x:v/>
      </x:c>
      <x:c r="J33" s="192" t="str">
        <x:v>2</x:v>
      </x:c>
      <x:c r="K33" s="192" t="str">
        <x:v>Pharmacy</x:v>
      </x:c>
      <x:c r="L33" s="192" t="str">
        <x:v/>
      </x:c>
      <x:c r="M33" s="192" t="str">
        <x:v>1/2/2019</x:v>
      </x:c>
      <x:c r="N33" s="183" t="n">
        <x:v>39156.00</x:v>
      </x:c>
      <x:c r="O33" s="192" t="str">
        <x:v>4/9/2019</x:v>
      </x:c>
      <x:c r="P33" s="183" t="n">
        <x:v>44168.00</x:v>
      </x:c>
      <x:c r="Q33" s="207" t="n">
        <x:v>0.0133</x:v>
      </x:c>
      <x:c r="R33" s="207" t="n">
        <x:v>0.0468</x:v>
      </x:c>
      <x:c r="S33" s="183" t="n">
        <x:v>3529.00</x:v>
      </x:c>
      <x:c r="T33" s="182" t="n">
        <x:f ca="1">=IF(AND(U33=0,S33&gt;0),-100%,IF(OR(S33=0,S33="-"),"-",IF(AND(S33=0,U33=0),0%,IF(S33&lt;U33,SUM(U33-S33)/S33,IF(S33&gt;U33,SUM(-1*(S33-U33)/S33),"")))))</x:f>
        <x:v/>
      </x:c>
      <x:c r="U33" s="183" t="n">
        <x:v>5012.00</x:v>
      </x:c>
      <x:c r="V33" s="183" t="n">
        <x:f ca="1">=SUM(U33/ ((O33- M33)/30.42))</x:f>
        <x:v/>
      </x:c>
      <x:c r="W33" s="196">
        <x:f ca="1">=IF(T33="","",IF(T33="-","",IF(U33=0,"",IF(OR(T33&gt;AA4,T33&lt;-AA4),"*",""))))</x:f>
        <x:v/>
      </x:c>
      <x:c r="X33" s="98" t="str">
        <x:v/>
      </x:c>
    </x:row>
    <x:row r="34" spans="1:25" s="12" x14ac:dyDescent="0.25">
      <x:c r="A34" s="90" t="str">
        <x:v>26</x:v>
      </x:c>
      <x:c r="B34" s="191" t="str">
        <x:v>FPR57741</x:v>
      </x:c>
      <x:c r="C34" s="191" t="str">
        <x:v>Ricoh MP C401</x:v>
      </x:c>
      <x:c r="D34" s="191" t="str">
        <x:v>B/W Laser Prints</x:v>
      </x:c>
      <x:c r="E34" s="191" t="str">
        <x:v>G095P800363</x:v>
      </x:c>
      <x:c r="F34" s="191" t="str">
        <x:v>Active</x:v>
      </x:c>
      <x:c r="G34" s="191" t="str">
        <x:v>Allen</x:v>
      </x:c>
      <x:c r="H34" s="191" t="str">
        <x:v/>
      </x:c>
      <x:c r="I34" s="191" t="str">
        <x:v/>
      </x:c>
      <x:c r="J34" s="191" t="str">
        <x:v>1</x:v>
      </x:c>
      <x:c r="K34" s="191" t="str">
        <x:v>Connie Phillips</x:v>
      </x:c>
      <x:c r="L34" s="191" t="str">
        <x:v/>
      </x:c>
      <x:c r="M34" s="191" t="str">
        <x:v>12/31/2018</x:v>
      </x:c>
      <x:c r="N34" s="189" t="n">
        <x:v>39458.00</x:v>
      </x:c>
      <x:c r="O34" s="191" t="str">
        <x:v>3/31/2019</x:v>
      </x:c>
      <x:c r="P34" s="189" t="n">
        <x:v>43132.00</x:v>
      </x:c>
      <x:c r="Q34" s="206" t="n">
        <x:v>0.0098</x:v>
      </x:c>
      <x:c r="R34" s="206" t="n">
        <x:v>0.0343</x:v>
      </x:c>
      <x:c r="S34" s="189" t="n">
        <x:v>2040.00</x:v>
      </x:c>
      <x:c r="T34" s="187" t="n">
        <x:f ca="1">=IF(AND(U34=0,S34&gt;0),-100%,IF(OR(S34=0,S34="-"),"-",IF(AND(S34=0,U34=0),0%,IF(S34&lt;U34,SUM(U34-S34)/S34,IF(S34&gt;U34,SUM(-1*(S34-U34)/S34),"")))))</x:f>
        <x:v/>
      </x:c>
      <x:c r="U34" s="189" t="n">
        <x:v>3674.00</x:v>
      </x:c>
      <x:c r="V34" s="189" t="n">
        <x:f ca="1">=SUM(U34/ ((O34- M34)/30.42))</x:f>
        <x:v/>
      </x:c>
      <x:c r="W34" s="195">
        <x:f ca="1">=IF(T34="","",IF(T34="-","",IF(U34=0,"",IF(OR(T34&gt;AA4,T34&lt;-AA4),"*",""))))</x:f>
        <x:v/>
      </x:c>
      <x:c r="X34" s="91" t="str">
        <x:v/>
      </x:c>
    </x:row>
    <x:row r="35" spans="1:25" s="12" x14ac:dyDescent="0.25">
      <x:c r="A35" s="96" t="str">
        <x:v>27</x:v>
      </x:c>
      <x:c r="B35" s="192" t="str">
        <x:v>FPR47424</x:v>
      </x:c>
      <x:c r="C35" s="192" t="str">
        <x:v>HP LJ M401dn</x:v>
      </x:c>
      <x:c r="D35" s="192" t="str">
        <x:v>B/W Laser Prints</x:v>
      </x:c>
      <x:c r="E35" s="192" t="str">
        <x:v>PHGFB02695</x:v>
      </x:c>
      <x:c r="F35" s="192" t="str">
        <x:v>Active</x:v>
      </x:c>
      <x:c r="G35" s="192" t="str">
        <x:v>1000 Wiggins</x:v>
      </x:c>
      <x:c r="H35" s="192" t="str">
        <x:v/>
      </x:c>
      <x:c r="I35" s="192" t="str">
        <x:v/>
      </x:c>
      <x:c r="J35" s="192" t="str">
        <x:v>1</x:v>
      </x:c>
      <x:c r="K35" s="192" t="str">
        <x:v>Shandra Jones / Nurse Manager</x:v>
      </x:c>
      <x:c r="L35" s="192" t="str">
        <x:v/>
      </x:c>
      <x:c r="M35" s="192" t="str">
        <x:v>12/31/2018</x:v>
      </x:c>
      <x:c r="N35" s="183" t="n">
        <x:v>29553.00</x:v>
      </x:c>
      <x:c r="O35" s="192" t="str">
        <x:v>3/31/2019</x:v>
      </x:c>
      <x:c r="P35" s="183" t="n">
        <x:v>33203.00</x:v>
      </x:c>
      <x:c r="Q35" s="207" t="n">
        <x:v>0.0097</x:v>
      </x:c>
      <x:c r="R35" s="207" t="n">
        <x:v>0.034</x:v>
      </x:c>
      <x:c r="S35" s="183" t="n">
        <x:v>4064.00</x:v>
      </x:c>
      <x:c r="T35" s="182" t="n">
        <x:f ca="1">=IF(AND(U35=0,S35&gt;0),-100%,IF(OR(S35=0,S35="-"),"-",IF(AND(S35=0,U35=0),0%,IF(S35&lt;U35,SUM(U35-S35)/S35,IF(S35&gt;U35,SUM(-1*(S35-U35)/S35),"")))))</x:f>
        <x:v/>
      </x:c>
      <x:c r="U35" s="183" t="n">
        <x:v>3650.00</x:v>
      </x:c>
      <x:c r="V35" s="183" t="n">
        <x:f ca="1">=SUM(U35/ ((O35- M35)/30.42))</x:f>
        <x:v/>
      </x:c>
      <x:c r="W35" s="196">
        <x:f ca="1">=IF(T35="","",IF(T35="-","",IF(U35=0,"",IF(OR(T35&gt;AA4,T35&lt;-AA4),"*",""))))</x:f>
        <x:v/>
      </x:c>
      <x:c r="X35" s="98" t="str">
        <x:v/>
      </x:c>
    </x:row>
    <x:row r="36" spans="1:25" s="12" x14ac:dyDescent="0.25">
      <x:c r="A36" s="90" t="str">
        <x:v>28</x:v>
      </x:c>
      <x:c r="B36" s="191" t="str">
        <x:v>FPR47431</x:v>
      </x:c>
      <x:c r="C36" s="191" t="str">
        <x:v>HP LJ M401dn</x:v>
      </x:c>
      <x:c r="D36" s="191" t="str">
        <x:v>B/W Laser Prints</x:v>
      </x:c>
      <x:c r="E36" s="191" t="str">
        <x:v>PHGFD03367</x:v>
      </x:c>
      <x:c r="F36" s="191" t="str">
        <x:v>Active</x:v>
      </x:c>
      <x:c r="G36" s="191" t="str">
        <x:v>Fort Worth</x:v>
      </x:c>
      <x:c r="H36" s="191" t="str">
        <x:v/>
      </x:c>
      <x:c r="I36" s="191" t="str">
        <x:v/>
      </x:c>
      <x:c r="J36" s="191" t="str">
        <x:v>1</x:v>
      </x:c>
      <x:c r="K36" s="191" t="str">
        <x:v>Accounts Payable</x:v>
      </x:c>
      <x:c r="L36" s="191" t="str">
        <x:v/>
      </x:c>
      <x:c r="M36" s="191" t="str">
        <x:v>1/4/2019</x:v>
      </x:c>
      <x:c r="N36" s="189" t="n">
        <x:v>18445.00</x:v>
      </x:c>
      <x:c r="O36" s="191" t="str">
        <x:v>3/31/2019</x:v>
      </x:c>
      <x:c r="P36" s="189" t="n">
        <x:v>21921.00</x:v>
      </x:c>
      <x:c r="Q36" s="206" t="n">
        <x:v>0.0092</x:v>
      </x:c>
      <x:c r="R36" s="206" t="n">
        <x:v>0.0324</x:v>
      </x:c>
      <x:c r="S36" s="189" t="n">
        <x:v>3476.00</x:v>
      </x:c>
      <x:c r="T36" s="187" t="n">
        <x:f ca="1">=IF(AND(U36=0,S36&gt;0),-100%,IF(OR(S36=0,S36="-"),"-",IF(AND(S36=0,U36=0),0%,IF(S36&lt;U36,SUM(U36-S36)/S36,IF(S36&gt;U36,SUM(-1*(S36-U36)/S36),"")))))</x:f>
        <x:v/>
      </x:c>
      <x:c r="U36" s="189" t="n">
        <x:v>3476.00</x:v>
      </x:c>
      <x:c r="V36" s="189" t="n">
        <x:f ca="1">=SUM(U36/ ((O36- M36)/30.42))</x:f>
        <x:v/>
      </x:c>
      <x:c r="W36" s="195">
        <x:f ca="1">=IF(T36="","",IF(T36="-","",IF(U36=0,"",IF(OR(T36&gt;AA4,T36&lt;-AA4),"*",""))))</x:f>
        <x:v/>
      </x:c>
      <x:c r="X36" s="91" t="str">
        <x:v/>
      </x:c>
    </x:row>
    <x:row r="37" spans="1:25" s="12" x14ac:dyDescent="0.25">
      <x:c r="A37" s="96" t="str">
        <x:v>29</x:v>
      </x:c>
      <x:c r="B37" s="192" t="str">
        <x:v>FPR57622</x:v>
      </x:c>
      <x:c r="C37" s="192" t="str">
        <x:v>HP LJ M426fdn</x:v>
      </x:c>
      <x:c r="D37" s="192" t="str">
        <x:v>B/W Laser Prints</x:v>
      </x:c>
      <x:c r="E37" s="192" t="str">
        <x:v>PHB8J2N5F6</x:v>
      </x:c>
      <x:c r="F37" s="192" t="str">
        <x:v>Active</x:v>
      </x:c>
      <x:c r="G37" s="192" t="str">
        <x:v>Allen</x:v>
      </x:c>
      <x:c r="H37" s="192" t="str">
        <x:v/>
      </x:c>
      <x:c r="I37" s="192" t="str">
        <x:v/>
      </x:c>
      <x:c r="J37" s="192" t="str">
        <x:v>1</x:v>
      </x:c>
      <x:c r="K37" s="192" t="str">
        <x:v>Bluebonnet</x:v>
      </x:c>
      <x:c r="L37" s="192" t="str">
        <x:v/>
      </x:c>
      <x:c r="M37" s="192" t="str">
        <x:v>12/31/2018</x:v>
      </x:c>
      <x:c r="N37" s="183" t="n">
        <x:v>19324.00</x:v>
      </x:c>
      <x:c r="O37" s="192" t="str">
        <x:v>3/31/2019</x:v>
      </x:c>
      <x:c r="P37" s="183" t="n">
        <x:v>22762.00</x:v>
      </x:c>
      <x:c r="Q37" s="207" t="n">
        <x:v>0.0091</x:v>
      </x:c>
      <x:c r="R37" s="207" t="n">
        <x:v>0.0321</x:v>
      </x:c>
      <x:c r="S37" s="183" t="n">
        <x:v>3260.00</x:v>
      </x:c>
      <x:c r="T37" s="182" t="n">
        <x:f ca="1">=IF(AND(U37=0,S37&gt;0),-100%,IF(OR(S37=0,S37="-"),"-",IF(AND(S37=0,U37=0),0%,IF(S37&lt;U37,SUM(U37-S37)/S37,IF(S37&gt;U37,SUM(-1*(S37-U37)/S37),"")))))</x:f>
        <x:v/>
      </x:c>
      <x:c r="U37" s="183" t="n">
        <x:v>3438.00</x:v>
      </x:c>
      <x:c r="V37" s="183" t="n">
        <x:f ca="1">=SUM(U37/ ((O37- M37)/30.42))</x:f>
        <x:v/>
      </x:c>
      <x:c r="W37" s="196">
        <x:f ca="1">=IF(T37="","",IF(T37="-","",IF(U37=0,"",IF(OR(T37&gt;AA4,T37&lt;-AA4),"*",""))))</x:f>
        <x:v/>
      </x:c>
      <x:c r="X37" s="98" t="str">
        <x:v/>
      </x:c>
    </x:row>
    <x:row r="38" spans="1:25" s="12" x14ac:dyDescent="0.25">
      <x:c r="A38" s="90" t="str">
        <x:v>30</x:v>
      </x:c>
      <x:c r="B38" s="191" t="str">
        <x:v>FPR47434</x:v>
      </x:c>
      <x:c r="C38" s="191" t="str">
        <x:v>HP LJ M401dn</x:v>
      </x:c>
      <x:c r="D38" s="191" t="str">
        <x:v>B/W Laser Prints</x:v>
      </x:c>
      <x:c r="E38" s="191" t="str">
        <x:v>PHGFB04693</x:v>
      </x:c>
      <x:c r="F38" s="191" t="str">
        <x:v>Active</x:v>
      </x:c>
      <x:c r="G38" s="191" t="str">
        <x:v>1000 Wiggins</x:v>
      </x:c>
      <x:c r="H38" s="191" t="str">
        <x:v/>
      </x:c>
      <x:c r="I38" s="191" t="str">
        <x:v/>
      </x:c>
      <x:c r="J38" s="191" t="str">
        <x:v>2</x:v>
      </x:c>
      <x:c r="K38" s="191" t="str">
        <x:v>HR / Shaundrell Fuller</x:v>
      </x:c>
      <x:c r="L38" s="191" t="str">
        <x:v/>
      </x:c>
      <x:c r="M38" s="191" t="str">
        <x:v>1/2/2019</x:v>
      </x:c>
      <x:c r="N38" s="189" t="n">
        <x:v>70430.00</x:v>
      </x:c>
      <x:c r="O38" s="191" t="str">
        <x:v>4/9/2019</x:v>
      </x:c>
      <x:c r="P38" s="189" t="n">
        <x:v>73700.00</x:v>
      </x:c>
      <x:c r="Q38" s="206" t="n">
        <x:v>0.0087</x:v>
      </x:c>
      <x:c r="R38" s="206" t="n">
        <x:v>0.0305</x:v>
      </x:c>
      <x:c r="S38" s="189" t="n">
        <x:v>2655.00</x:v>
      </x:c>
      <x:c r="T38" s="187" t="n">
        <x:f ca="1">=IF(AND(U38=0,S38&gt;0),-100%,IF(OR(S38=0,S38="-"),"-",IF(AND(S38=0,U38=0),0%,IF(S38&lt;U38,SUM(U38-S38)/S38,IF(S38&gt;U38,SUM(-1*(S38-U38)/S38),"")))))</x:f>
        <x:v/>
      </x:c>
      <x:c r="U38" s="189" t="n">
        <x:v>3270.00</x:v>
      </x:c>
      <x:c r="V38" s="189" t="n">
        <x:f ca="1">=SUM(U38/ ((O38- M38)/30.42))</x:f>
        <x:v/>
      </x:c>
      <x:c r="W38" s="195">
        <x:f ca="1">=IF(T38="","",IF(T38="-","",IF(U38=0,"",IF(OR(T38&gt;AA4,T38&lt;-AA4),"*",""))))</x:f>
        <x:v/>
      </x:c>
      <x:c r="X38" s="91" t="str">
        <x:v/>
      </x:c>
    </x:row>
    <x:row r="39" spans="1:25" s="12" x14ac:dyDescent="0.25">
      <x:c r="A39" s="96" t="str">
        <x:v>31</x:v>
      </x:c>
      <x:c r="B39" s="192" t="str">
        <x:v>FPR57731</x:v>
      </x:c>
      <x:c r="C39" s="192" t="str">
        <x:v>HP LJ M426fdn</x:v>
      </x:c>
      <x:c r="D39" s="192" t="str">
        <x:v>B/W Laser Prints</x:v>
      </x:c>
      <x:c r="E39" s="192" t="str">
        <x:v>PHB8J2N543</x:v>
      </x:c>
      <x:c r="F39" s="192" t="str">
        <x:v>Active</x:v>
      </x:c>
      <x:c r="G39" s="192" t="str">
        <x:v>Allen</x:v>
      </x:c>
      <x:c r="H39" s="192" t="str">
        <x:v/>
      </x:c>
      <x:c r="I39" s="192" t="str">
        <x:v/>
      </x:c>
      <x:c r="J39" s="192" t="str">
        <x:v>1</x:v>
      </x:c>
      <x:c r="K39" s="192" t="str">
        <x:v>AL</x:v>
      </x:c>
      <x:c r="L39" s="192" t="str">
        <x:v/>
      </x:c>
      <x:c r="M39" s="192" t="str">
        <x:v>12/31/2018</x:v>
      </x:c>
      <x:c r="N39" s="183" t="n">
        <x:v>26916.00</x:v>
      </x:c>
      <x:c r="O39" s="192" t="str">
        <x:v>3/30/2019</x:v>
      </x:c>
      <x:c r="P39" s="183" t="n">
        <x:v>29995.00</x:v>
      </x:c>
      <x:c r="Q39" s="207" t="n">
        <x:v>0.0082</x:v>
      </x:c>
      <x:c r="R39" s="207" t="n">
        <x:v>0.0287</x:v>
      </x:c>
      <x:c r="S39" s="183" t="n">
        <x:v>3564.00</x:v>
      </x:c>
      <x:c r="T39" s="182" t="n">
        <x:f ca="1">=IF(AND(U39=0,S39&gt;0),-100%,IF(OR(S39=0,S39="-"),"-",IF(AND(S39=0,U39=0),0%,IF(S39&lt;U39,SUM(U39-S39)/S39,IF(S39&gt;U39,SUM(-1*(S39-U39)/S39),"")))))</x:f>
        <x:v/>
      </x:c>
      <x:c r="U39" s="183" t="n">
        <x:v>3079.00</x:v>
      </x:c>
      <x:c r="V39" s="183" t="n">
        <x:f ca="1">=SUM(U39/ ((O39- M39)/30.42))</x:f>
        <x:v/>
      </x:c>
      <x:c r="W39" s="196">
        <x:f ca="1">=IF(T39="","",IF(T39="-","",IF(U39=0,"",IF(OR(T39&gt;AA4,T39&lt;-AA4),"*",""))))</x:f>
        <x:v/>
      </x:c>
      <x:c r="X39" s="98" t="str">
        <x:v/>
      </x:c>
    </x:row>
    <x:row r="40" spans="1:25" s="12" x14ac:dyDescent="0.25">
      <x:c r="A40" s="90" t="str">
        <x:v>32</x:v>
      </x:c>
      <x:c r="B40" s="191" t="str">
        <x:v>FPR49165</x:v>
      </x:c>
      <x:c r="C40" s="191" t="str">
        <x:v>HP LJ M401dn</x:v>
      </x:c>
      <x:c r="D40" s="191" t="str">
        <x:v>B/W Laser Prints</x:v>
      </x:c>
      <x:c r="E40" s="191" t="str">
        <x:v>PHGDD44646</x:v>
      </x:c>
      <x:c r="F40" s="191" t="str">
        <x:v>Active</x:v>
      </x:c>
      <x:c r="G40" s="191" t="str">
        <x:v>948 Wiggins</x:v>
      </x:c>
      <x:c r="H40" s="191" t="str">
        <x:v/>
      </x:c>
      <x:c r="I40" s="191" t="str">
        <x:v/>
      </x:c>
      <x:c r="J40" s="191" t="str">
        <x:v>1</x:v>
      </x:c>
      <x:c r="K40" s="191" t="str">
        <x:v>GWV / Ramona Poniagua</x:v>
      </x:c>
      <x:c r="L40" s="191" t="str">
        <x:v/>
      </x:c>
      <x:c r="M40" s="191" t="str">
        <x:v>12/28/2018</x:v>
      </x:c>
      <x:c r="N40" s="189" t="n">
        <x:v>40386.00</x:v>
      </x:c>
      <x:c r="O40" s="191" t="str">
        <x:v>3/31/2019</x:v>
      </x:c>
      <x:c r="P40" s="189" t="n">
        <x:v>43268.00</x:v>
      </x:c>
      <x:c r="Q40" s="206" t="n">
        <x:v>0.0077</x:v>
      </x:c>
      <x:c r="R40" s="206" t="n">
        <x:v>0.0269</x:v>
      </x:c>
      <x:c r="S40" s="189" t="n">
        <x:v>3307.00</x:v>
      </x:c>
      <x:c r="T40" s="187" t="n">
        <x:f ca="1">=IF(AND(U40=0,S40&gt;0),-100%,IF(OR(S40=0,S40="-"),"-",IF(AND(S40=0,U40=0),0%,IF(S40&lt;U40,SUM(U40-S40)/S40,IF(S40&gt;U40,SUM(-1*(S40-U40)/S40),"")))))</x:f>
        <x:v/>
      </x:c>
      <x:c r="U40" s="189" t="n">
        <x:v>2882.00</x:v>
      </x:c>
      <x:c r="V40" s="189" t="n">
        <x:f ca="1">=SUM(U40/ ((O40- M40)/30.42))</x:f>
        <x:v/>
      </x:c>
      <x:c r="W40" s="195">
        <x:f ca="1">=IF(T40="","",IF(T40="-","",IF(U40=0,"",IF(OR(T40&gt;AA4,T40&lt;-AA4),"*",""))))</x:f>
        <x:v/>
      </x:c>
      <x:c r="X40" s="91" t="str">
        <x:v/>
      </x:c>
    </x:row>
    <x:row r="41" spans="1:25" s="12" x14ac:dyDescent="0.25">
      <x:c r="A41" s="96" t="str">
        <x:v>33</x:v>
      </x:c>
      <x:c r="B41" s="192" t="str">
        <x:v>FPR45736</x:v>
      </x:c>
      <x:c r="C41" s="192" t="str">
        <x:v>HP LJ M401dn</x:v>
      </x:c>
      <x:c r="D41" s="192" t="str">
        <x:v>B/W Laser Prints</x:v>
      </x:c>
      <x:c r="E41" s="192" t="str">
        <x:v>PHGFB04726</x:v>
      </x:c>
      <x:c r="F41" s="192" t="str">
        <x:v>Active</x:v>
      </x:c>
      <x:c r="G41" s="192" t="str">
        <x:v>Fort Worth</x:v>
      </x:c>
      <x:c r="H41" s="192" t="str">
        <x:v/>
      </x:c>
      <x:c r="I41" s="192" t="str">
        <x:v/>
      </x:c>
      <x:c r="J41" s="192" t="str">
        <x:v>2</x:v>
      </x:c>
      <x:c r="K41" s="192" t="str">
        <x:v>AL Admin Assistant / Jamie Sawyer</x:v>
      </x:c>
      <x:c r="L41" s="192" t="str">
        <x:v/>
      </x:c>
      <x:c r="M41" s="192" t="str">
        <x:v>12/31/2018</x:v>
      </x:c>
      <x:c r="N41" s="183" t="n">
        <x:v>45125.00</x:v>
      </x:c>
      <x:c r="O41" s="192" t="str">
        <x:v>3/31/2019</x:v>
      </x:c>
      <x:c r="P41" s="183" t="n">
        <x:v>47940.00</x:v>
      </x:c>
      <x:c r="Q41" s="207" t="n">
        <x:v>0.0075</x:v>
      </x:c>
      <x:c r="R41" s="207" t="n">
        <x:v>0.0263</x:v>
      </x:c>
      <x:c r="S41" s="183" t="n">
        <x:v>3084.00</x:v>
      </x:c>
      <x:c r="T41" s="182" t="n">
        <x:f ca="1">=IF(AND(U41=0,S41&gt;0),-100%,IF(OR(S41=0,S41="-"),"-",IF(AND(S41=0,U41=0),0%,IF(S41&lt;U41,SUM(U41-S41)/S41,IF(S41&gt;U41,SUM(-1*(S41-U41)/S41),"")))))</x:f>
        <x:v/>
      </x:c>
      <x:c r="U41" s="183" t="n">
        <x:v>2815.00</x:v>
      </x:c>
      <x:c r="V41" s="183" t="n">
        <x:f ca="1">=SUM(U41/ ((O41- M41)/30.42))</x:f>
        <x:v/>
      </x:c>
      <x:c r="W41" s="196">
        <x:f ca="1">=IF(T41="","",IF(T41="-","",IF(U41=0,"",IF(OR(T41&gt;AA4,T41&lt;-AA4),"*",""))))</x:f>
        <x:v/>
      </x:c>
      <x:c r="X41" s="98" t="str">
        <x:v/>
      </x:c>
    </x:row>
    <x:row r="42" spans="1:25" s="12" x14ac:dyDescent="0.25">
      <x:c r="A42" s="90" t="str">
        <x:v>34</x:v>
      </x:c>
      <x:c r="B42" s="191" t="str">
        <x:v>FPR45603</x:v>
      </x:c>
      <x:c r="C42" s="191" t="str">
        <x:v>HP LJ M401dn</x:v>
      </x:c>
      <x:c r="D42" s="191" t="str">
        <x:v>B/W Laser Prints</x:v>
      </x:c>
      <x:c r="E42" s="191" t="str">
        <x:v>PHGFF02729</x:v>
      </x:c>
      <x:c r="F42" s="191" t="str">
        <x:v>Active</x:v>
      </x:c>
      <x:c r="G42" s="191" t="str">
        <x:v>Fort Worth</x:v>
      </x:c>
      <x:c r="H42" s="191" t="str">
        <x:v/>
      </x:c>
      <x:c r="I42" s="191" t="str">
        <x:v/>
      </x:c>
      <x:c r="J42" s="191" t="str">
        <x:v>2</x:v>
      </x:c>
      <x:c r="K42" s="191" t="str">
        <x:v>Craft Room</x:v>
      </x:c>
      <x:c r="L42" s="191" t="str">
        <x:v/>
      </x:c>
      <x:c r="M42" s="191" t="str">
        <x:v>1/4/2019</x:v>
      </x:c>
      <x:c r="N42" s="189" t="n">
        <x:v>3976.00</x:v>
      </x:c>
      <x:c r="O42" s="191" t="str">
        <x:v>4/8/2019</x:v>
      </x:c>
      <x:c r="P42" s="189" t="n">
        <x:v>6663.00</x:v>
      </x:c>
      <x:c r="Q42" s="206" t="n">
        <x:v>0.0071</x:v>
      </x:c>
      <x:c r="R42" s="206" t="n">
        <x:v>0.0251</x:v>
      </x:c>
      <x:c r="S42" s="189" t="n">
        <x:v>661.00</x:v>
      </x:c>
      <x:c r="T42" s="187" t="n">
        <x:f ca="1">=IF(AND(U42=0,S42&gt;0),-100%,IF(OR(S42=0,S42="-"),"-",IF(AND(S42=0,U42=0),0%,IF(S42&lt;U42,SUM(U42-S42)/S42,IF(S42&gt;U42,SUM(-1*(S42-U42)/S42),"")))))</x:f>
        <x:v/>
      </x:c>
      <x:c r="U42" s="189" t="n">
        <x:v>2687.00</x:v>
      </x:c>
      <x:c r="V42" s="189" t="n">
        <x:f ca="1">=SUM(U42/ ((O42- M42)/30.42))</x:f>
        <x:v/>
      </x:c>
      <x:c r="W42" s="195">
        <x:f ca="1">=IF(T42="","",IF(T42="-","",IF(U42=0,"",IF(OR(T42&gt;AA4,T42&lt;-AA4),"*",""))))</x:f>
        <x:v/>
      </x:c>
      <x:c r="X42" s="91" t="str">
        <x:v/>
      </x:c>
    </x:row>
    <x:row r="43" spans="1:25" s="12" x14ac:dyDescent="0.25">
      <x:c r="A43" s="96" t="str">
        <x:v>35</x:v>
      </x:c>
      <x:c r="B43" s="192" t="str">
        <x:v>FPR47415</x:v>
      </x:c>
      <x:c r="C43" s="192" t="str">
        <x:v>HP LJ M401dn</x:v>
      </x:c>
      <x:c r="D43" s="192" t="str">
        <x:v>B/W Laser Prints</x:v>
      </x:c>
      <x:c r="E43" s="192" t="str">
        <x:v>PHGFB04700</x:v>
      </x:c>
      <x:c r="F43" s="192" t="str">
        <x:v>Active</x:v>
      </x:c>
      <x:c r="G43" s="192" t="str">
        <x:v>900 Wiggins</x:v>
      </x:c>
      <x:c r="H43" s="192" t="str">
        <x:v/>
      </x:c>
      <x:c r="I43" s="192" t="str">
        <x:v/>
      </x:c>
      <x:c r="J43" s="192" t="str">
        <x:v>2</x:v>
      </x:c>
      <x:c r="K43" s="192" t="str">
        <x:v>Suite 204 / Guy Rogers</x:v>
      </x:c>
      <x:c r="L43" s="192" t="str">
        <x:v/>
      </x:c>
      <x:c r="M43" s="192" t="str">
        <x:v>1/2/2019</x:v>
      </x:c>
      <x:c r="N43" s="183" t="n">
        <x:v>46039.00</x:v>
      </x:c>
      <x:c r="O43" s="192" t="str">
        <x:v>4/9/2019</x:v>
      </x:c>
      <x:c r="P43" s="183" t="n">
        <x:v>48667.00</x:v>
      </x:c>
      <x:c r="Q43" s="207" t="n">
        <x:v>0.007</x:v>
      </x:c>
      <x:c r="R43" s="207" t="n">
        <x:v>0.0245</x:v>
      </x:c>
      <x:c r="S43" s="183" t="n">
        <x:v>1836.00</x:v>
      </x:c>
      <x:c r="T43" s="182" t="n">
        <x:f ca="1">=IF(AND(U43=0,S43&gt;0),-100%,IF(OR(S43=0,S43="-"),"-",IF(AND(S43=0,U43=0),0%,IF(S43&lt;U43,SUM(U43-S43)/S43,IF(S43&gt;U43,SUM(-1*(S43-U43)/S43),"")))))</x:f>
        <x:v/>
      </x:c>
      <x:c r="U43" s="183" t="n">
        <x:v>2628.00</x:v>
      </x:c>
      <x:c r="V43" s="183" t="n">
        <x:f ca="1">=SUM(U43/ ((O43- M43)/30.42))</x:f>
        <x:v/>
      </x:c>
      <x:c r="W43" s="196">
        <x:f ca="1">=IF(T43="","",IF(T43="-","",IF(U43=0,"",IF(OR(T43&gt;AA4,T43&lt;-AA4),"*",""))))</x:f>
        <x:v/>
      </x:c>
      <x:c r="X43" s="98" t="str">
        <x:v/>
      </x:c>
    </x:row>
    <x:row r="44" spans="1:25" s="12" x14ac:dyDescent="0.25">
      <x:c r="A44" s="90" t="str">
        <x:v>36</x:v>
      </x:c>
      <x:c r="B44" s="191" t="str">
        <x:v>FPR58159</x:v>
      </x:c>
      <x:c r="C44" s="191" t="str">
        <x:v>HP LJ M426fdw</x:v>
      </x:c>
      <x:c r="D44" s="191" t="str">
        <x:v>B/W Laser Prints</x:v>
      </x:c>
      <x:c r="E44" s="191" t="str">
        <x:v>PHBLK8330D</x:v>
      </x:c>
      <x:c r="F44" s="191" t="str">
        <x:v>Active</x:v>
      </x:c>
      <x:c r="G44" s="191" t="str">
        <x:v>Allen</x:v>
      </x:c>
      <x:c r="H44" s="191" t="str">
        <x:v/>
      </x:c>
      <x:c r="I44" s="191" t="str">
        <x:v/>
      </x:c>
      <x:c r="J44" s="191" t="str">
        <x:v/>
      </x:c>
      <x:c r="K44" s="191" t="str">
        <x:v>Primrose 3 / Nurse's Station</x:v>
      </x:c>
      <x:c r="L44" s="191" t="str">
        <x:v/>
      </x:c>
      <x:c r="M44" s="191" t="str">
        <x:v>12/31/2018</x:v>
      </x:c>
      <x:c r="N44" s="189" t="n">
        <x:v>8396.00</x:v>
      </x:c>
      <x:c r="O44" s="191" t="str">
        <x:v>3/31/2019</x:v>
      </x:c>
      <x:c r="P44" s="189" t="n">
        <x:v>10944.00</x:v>
      </x:c>
      <x:c r="Q44" s="206" t="n">
        <x:v>0.0068</x:v>
      </x:c>
      <x:c r="R44" s="206" t="n">
        <x:v>0.0238</x:v>
      </x:c>
      <x:c r="S44" s="189" t="n">
        <x:v>3136.00</x:v>
      </x:c>
      <x:c r="T44" s="187" t="n">
        <x:f ca="1">=IF(AND(U44=0,S44&gt;0),-100%,IF(OR(S44=0,S44="-"),"-",IF(AND(S44=0,U44=0),0%,IF(S44&lt;U44,SUM(U44-S44)/S44,IF(S44&gt;U44,SUM(-1*(S44-U44)/S44),"")))))</x:f>
        <x:v/>
      </x:c>
      <x:c r="U44" s="189" t="n">
        <x:v>2548.00</x:v>
      </x:c>
      <x:c r="V44" s="189" t="n">
        <x:f ca="1">=SUM(U44/ ((O44- M44)/30.42))</x:f>
        <x:v/>
      </x:c>
      <x:c r="W44" s="195">
        <x:f ca="1">=IF(T44="","",IF(T44="-","",IF(U44=0,"",IF(OR(T44&gt;AA4,T44&lt;-AA4),"*",""))))</x:f>
        <x:v/>
      </x:c>
      <x:c r="X44" s="91" t="str">
        <x:v/>
      </x:c>
    </x:row>
    <x:row r="45" spans="1:25" s="12" x14ac:dyDescent="0.25">
      <x:c r="A45" s="96" t="str">
        <x:v>37</x:v>
      </x:c>
      <x:c r="B45" s="192" t="str">
        <x:v>FPR57623</x:v>
      </x:c>
      <x:c r="C45" s="192" t="str">
        <x:v>HP LJ M426fdn</x:v>
      </x:c>
      <x:c r="D45" s="192" t="str">
        <x:v>B/W Laser Prints</x:v>
      </x:c>
      <x:c r="E45" s="192" t="str">
        <x:v>PHB8J5QD8Y</x:v>
      </x:c>
      <x:c r="F45" s="192" t="str">
        <x:v>Active</x:v>
      </x:c>
      <x:c r="G45" s="192" t="str">
        <x:v>Allen</x:v>
      </x:c>
      <x:c r="H45" s="192" t="str">
        <x:v/>
      </x:c>
      <x:c r="I45" s="192" t="str">
        <x:v/>
      </x:c>
      <x:c r="J45" s="192" t="str">
        <x:v>2</x:v>
      </x:c>
      <x:c r="K45" s="192" t="str">
        <x:v>Primrose</x:v>
      </x:c>
      <x:c r="L45" s="192" t="str">
        <x:v/>
      </x:c>
      <x:c r="M45" s="192" t="str">
        <x:v>12/31/2018</x:v>
      </x:c>
      <x:c r="N45" s="183" t="n">
        <x:v>20508.00</x:v>
      </x:c>
      <x:c r="O45" s="192" t="str">
        <x:v>3/31/2019</x:v>
      </x:c>
      <x:c r="P45" s="183" t="n">
        <x:v>22824.00</x:v>
      </x:c>
      <x:c r="Q45" s="207" t="n">
        <x:v>0.0062</x:v>
      </x:c>
      <x:c r="R45" s="207" t="n">
        <x:v>0.0216</x:v>
      </x:c>
      <x:c r="S45" s="183" t="n">
        <x:v>2423.00</x:v>
      </x:c>
      <x:c r="T45" s="182" t="n">
        <x:f ca="1">=IF(AND(U45=0,S45&gt;0),-100%,IF(OR(S45=0,S45="-"),"-",IF(AND(S45=0,U45=0),0%,IF(S45&lt;U45,SUM(U45-S45)/S45,IF(S45&gt;U45,SUM(-1*(S45-U45)/S45),"")))))</x:f>
        <x:v/>
      </x:c>
      <x:c r="U45" s="183" t="n">
        <x:v>2316.00</x:v>
      </x:c>
      <x:c r="V45" s="183" t="n">
        <x:f ca="1">=SUM(U45/ ((O45- M45)/30.42))</x:f>
        <x:v/>
      </x:c>
      <x:c r="W45" s="196">
        <x:f ca="1">=IF(T45="","",IF(T45="-","",IF(U45=0,"",IF(OR(T45&gt;AA4,T45&lt;-AA4),"*",""))))</x:f>
        <x:v/>
      </x:c>
      <x:c r="X45" s="98" t="str">
        <x:v/>
      </x:c>
    </x:row>
    <x:row r="46" spans="1:25" s="12" x14ac:dyDescent="0.25">
      <x:c r="A46" s="90" t="str">
        <x:v>38</x:v>
      </x:c>
      <x:c r="B46" s="191" t="str">
        <x:v>FPR57624</x:v>
      </x:c>
      <x:c r="C46" s="191" t="str">
        <x:v>HP LJ M426fdn</x:v>
      </x:c>
      <x:c r="D46" s="191" t="str">
        <x:v>B/W Laser Prints</x:v>
      </x:c>
      <x:c r="E46" s="191" t="str">
        <x:v>PHB8J5QD9D</x:v>
      </x:c>
      <x:c r="F46" s="191" t="str">
        <x:v>Active</x:v>
      </x:c>
      <x:c r="G46" s="191" t="str">
        <x:v>Allen</x:v>
      </x:c>
      <x:c r="H46" s="191" t="str">
        <x:v/>
      </x:c>
      <x:c r="I46" s="191" t="str">
        <x:v/>
      </x:c>
      <x:c r="J46" s="191" t="str">
        <x:v>2</x:v>
      </x:c>
      <x:c r="K46" s="191" t="str">
        <x:v>HR / Carolyn Elmore</x:v>
      </x:c>
      <x:c r="L46" s="191" t="str">
        <x:v/>
      </x:c>
      <x:c r="M46" s="191" t="str">
        <x:v>12/31/2018</x:v>
      </x:c>
      <x:c r="N46" s="189" t="n">
        <x:v>36198.00</x:v>
      </x:c>
      <x:c r="O46" s="191" t="str">
        <x:v>3/31/2019</x:v>
      </x:c>
      <x:c r="P46" s="189" t="n">
        <x:v>38321.00</x:v>
      </x:c>
      <x:c r="Q46" s="206" t="n">
        <x:v>0.0056</x:v>
      </x:c>
      <x:c r="R46" s="206" t="n">
        <x:v>0.0198</x:v>
      </x:c>
      <x:c r="S46" s="189" t="n">
        <x:v>4007.00</x:v>
      </x:c>
      <x:c r="T46" s="187" t="n">
        <x:f ca="1">=IF(AND(U46=0,S46&gt;0),-100%,IF(OR(S46=0,S46="-"),"-",IF(AND(S46=0,U46=0),0%,IF(S46&lt;U46,SUM(U46-S46)/S46,IF(S46&gt;U46,SUM(-1*(S46-U46)/S46),"")))))</x:f>
        <x:v/>
      </x:c>
      <x:c r="U46" s="189" t="n">
        <x:v>2123.00</x:v>
      </x:c>
      <x:c r="V46" s="189" t="n">
        <x:f ca="1">=SUM(U46/ ((O46- M46)/30.42))</x:f>
        <x:v/>
      </x:c>
      <x:c r="W46" s="195">
        <x:f ca="1">=IF(T46="","",IF(T46="-","",IF(U46=0,"",IF(OR(T46&gt;AA4,T46&lt;-AA4),"*",""))))</x:f>
        <x:v/>
      </x:c>
      <x:c r="X46" s="91" t="str">
        <x:v/>
      </x:c>
    </x:row>
    <x:row r="47" spans="1:25" s="12" x14ac:dyDescent="0.25">
      <x:c r="A47" s="96" t="str">
        <x:v>39</x:v>
      </x:c>
      <x:c r="B47" s="192" t="str">
        <x:v>AFPR48529</x:v>
      </x:c>
      <x:c r="C47" s="192" t="str">
        <x:v>HP LJ M401dn</x:v>
      </x:c>
      <x:c r="D47" s="192" t="str">
        <x:v>B/W Laser Prints</x:v>
      </x:c>
      <x:c r="E47" s="192" t="str">
        <x:v>PHGDB25160</x:v>
      </x:c>
      <x:c r="F47" s="192" t="str">
        <x:v>Inactive</x:v>
      </x:c>
      <x:c r="G47" s="192" t="str">
        <x:v>Fort Worth</x:v>
      </x:c>
      <x:c r="H47" s="192" t="str">
        <x:v/>
      </x:c>
      <x:c r="I47" s="192" t="str">
        <x:v/>
      </x:c>
      <x:c r="J47" s="192" t="str">
        <x:v>2</x:v>
      </x:c>
      <x:c r="K47" s="192" t="str">
        <x:v>Assisted Living Reception / Inactive</x:v>
      </x:c>
      <x:c r="L47" s="192" t="str">
        <x:v/>
      </x:c>
      <x:c r="M47" s="192" t="str">
        <x:v>12/27/2018</x:v>
      </x:c>
      <x:c r="N47" s="183" t="n">
        <x:v>4427.00</x:v>
      </x:c>
      <x:c r="O47" s="192" t="str">
        <x:v>3/31/2019</x:v>
      </x:c>
      <x:c r="P47" s="183" t="n">
        <x:v>6374.00</x:v>
      </x:c>
      <x:c r="Q47" s="207" t="n">
        <x:v>0.0052</x:v>
      </x:c>
      <x:c r="R47" s="207" t="n">
        <x:v>0.0182</x:v>
      </x:c>
      <x:c r="S47" s="183" t="n">
        <x:v>2116.00</x:v>
      </x:c>
      <x:c r="T47" s="182" t="n">
        <x:f ca="1">=IF(AND(U47=0,S47&gt;0),-100%,IF(OR(S47=0,S47="-"),"-",IF(AND(S47=0,U47=0),0%,IF(S47&lt;U47,SUM(U47-S47)/S47,IF(S47&gt;U47,SUM(-1*(S47-U47)/S47),"")))))</x:f>
        <x:v/>
      </x:c>
      <x:c r="U47" s="183" t="n">
        <x:v>1947.00</x:v>
      </x:c>
      <x:c r="V47" s="183" t="n">
        <x:f ca="1">=SUM(U47/ ((O47- M47)/30.42))</x:f>
        <x:v/>
      </x:c>
      <x:c r="W47" s="196">
        <x:f ca="1">=IF(T47="","",IF(T47="-","",IF(U47=0,"",IF(OR(T47&gt;AA4,T47&lt;-AA4),"*",""))))</x:f>
        <x:v/>
      </x:c>
      <x:c r="X47" s="98" t="str">
        <x:v/>
      </x:c>
    </x:row>
    <x:row r="48" spans="1:25" s="12" x14ac:dyDescent="0.25">
      <x:c r="A48" s="90" t="str">
        <x:v>40</x:v>
      </x:c>
      <x:c r="B48" s="191" t="str">
        <x:v>FPR58095</x:v>
      </x:c>
      <x:c r="C48" s="191" t="str">
        <x:v>Ricoh SP C440dn</x:v>
      </x:c>
      <x:c r="D48" s="191" t="str">
        <x:v>B/W Laser Prints</x:v>
      </x:c>
      <x:c r="E48" s="191" t="str">
        <x:v>X688P500067</x:v>
      </x:c>
      <x:c r="F48" s="191" t="str">
        <x:v>Active</x:v>
      </x:c>
      <x:c r="G48" s="191" t="str">
        <x:v>1000 Wiggins</x:v>
      </x:c>
      <x:c r="H48" s="191" t="str">
        <x:v/>
      </x:c>
      <x:c r="I48" s="191" t="str">
        <x:v/>
      </x:c>
      <x:c r="J48" s="191" t="str">
        <x:v>1</x:v>
      </x:c>
      <x:c r="K48" s="191" t="str">
        <x:v>Hospice Offices</x:v>
      </x:c>
      <x:c r="L48" s="191" t="str">
        <x:v/>
      </x:c>
      <x:c r="M48" s="191" t="str">
        <x:v>12/28/2018</x:v>
      </x:c>
      <x:c r="N48" s="189" t="n">
        <x:v>4885.00</x:v>
      </x:c>
      <x:c r="O48" s="191" t="str">
        <x:v>4/1/2019</x:v>
      </x:c>
      <x:c r="P48" s="189" t="n">
        <x:v>6806.00</x:v>
      </x:c>
      <x:c r="Q48" s="206" t="n">
        <x:v>0.0051</x:v>
      </x:c>
      <x:c r="R48" s="206" t="n">
        <x:v>0.0179</x:v>
      </x:c>
      <x:c r="S48" s="189" t="n">
        <x:v>2629.00</x:v>
      </x:c>
      <x:c r="T48" s="187" t="n">
        <x:f ca="1">=IF(AND(U48=0,S48&gt;0),-100%,IF(OR(S48=0,S48="-"),"-",IF(AND(S48=0,U48=0),0%,IF(S48&lt;U48,SUM(U48-S48)/S48,IF(S48&gt;U48,SUM(-1*(S48-U48)/S48),"")))))</x:f>
        <x:v/>
      </x:c>
      <x:c r="U48" s="189" t="n">
        <x:v>1921.00</x:v>
      </x:c>
      <x:c r="V48" s="189" t="n">
        <x:f ca="1">=SUM(U48/ ((O48- M48)/30.42))</x:f>
        <x:v/>
      </x:c>
      <x:c r="W48" s="195">
        <x:f ca="1">=IF(T48="","",IF(T48="-","",IF(U48=0,"",IF(OR(T48&gt;AA4,T48&lt;-AA4),"*",""))))</x:f>
        <x:v/>
      </x:c>
      <x:c r="X48" s="91" t="str">
        <x:v/>
      </x:c>
    </x:row>
    <x:row r="49" spans="1:25" s="12" x14ac:dyDescent="0.25">
      <x:c r="A49" s="96" t="str">
        <x:v>41</x:v>
      </x:c>
      <x:c r="B49" s="192" t="str">
        <x:v>AFPR47438</x:v>
      </x:c>
      <x:c r="C49" s="192" t="str">
        <x:v>HP LJ M401dn</x:v>
      </x:c>
      <x:c r="D49" s="192" t="str">
        <x:v>B/W Laser Prints</x:v>
      </x:c>
      <x:c r="E49" s="192" t="str">
        <x:v>PHGFD03298</x:v>
      </x:c>
      <x:c r="F49" s="192" t="str">
        <x:v>Inactive</x:v>
      </x:c>
      <x:c r="G49" s="192" t="str">
        <x:v>1000 Wiggins</x:v>
      </x:c>
      <x:c r="H49" s="192" t="str">
        <x:v>Roberts House</x:v>
      </x:c>
      <x:c r="I49" s="192" t="str">
        <x:v/>
      </x:c>
      <x:c r="J49" s="192" t="str">
        <x:v>2</x:v>
      </x:c>
      <x:c r="K49" s="192" t="str">
        <x:v>Clinical Services / (Unable to locate printer)</x:v>
      </x:c>
      <x:c r="L49" s="192" t="str">
        <x:v/>
      </x:c>
      <x:c r="M49" s="192" t="str">
        <x:v>12/31/2018</x:v>
      </x:c>
      <x:c r="N49" s="183" t="n">
        <x:v>23616.00</x:v>
      </x:c>
      <x:c r="O49" s="192" t="str">
        <x:v>3/31/2019</x:v>
      </x:c>
      <x:c r="P49" s="183" t="n">
        <x:v>25429.00</x:v>
      </x:c>
      <x:c r="Q49" s="207" t="n">
        <x:v>0.0048</x:v>
      </x:c>
      <x:c r="R49" s="207" t="n">
        <x:v>0.0169</x:v>
      </x:c>
      <x:c r="S49" s="183" t="n">
        <x:v>1331.00</x:v>
      </x:c>
      <x:c r="T49" s="182" t="n">
        <x:f ca="1">=IF(AND(U49=0,S49&gt;0),-100%,IF(OR(S49=0,S49="-"),"-",IF(AND(S49=0,U49=0),0%,IF(S49&lt;U49,SUM(U49-S49)/S49,IF(S49&gt;U49,SUM(-1*(S49-U49)/S49),"")))))</x:f>
        <x:v/>
      </x:c>
      <x:c r="U49" s="183" t="n">
        <x:v>1813.00</x:v>
      </x:c>
      <x:c r="V49" s="183" t="n">
        <x:f ca="1">=SUM(U49/ ((O49- M49)/30.42))</x:f>
        <x:v/>
      </x:c>
      <x:c r="W49" s="196">
        <x:f ca="1">=IF(T49="","",IF(T49="-","",IF(U49=0,"",IF(OR(T49&gt;AA4,T49&lt;-AA4),"*",""))))</x:f>
        <x:v/>
      </x:c>
      <x:c r="X49" s="98" t="str">
        <x:v/>
      </x:c>
    </x:row>
    <x:row r="50" spans="1:25" s="12" x14ac:dyDescent="0.25">
      <x:c r="A50" s="90" t="str">
        <x:v>42</x:v>
      </x:c>
      <x:c r="B50" s="191" t="str">
        <x:v>FPR45729</x:v>
      </x:c>
      <x:c r="C50" s="191" t="str">
        <x:v>HP LJ M401dn</x:v>
      </x:c>
      <x:c r="D50" s="191" t="str">
        <x:v>B/W Laser Prints</x:v>
      </x:c>
      <x:c r="E50" s="191" t="str">
        <x:v>PHGFD03289</x:v>
      </x:c>
      <x:c r="F50" s="191" t="str">
        <x:v>Active</x:v>
      </x:c>
      <x:c r="G50" s="191" t="str">
        <x:v>1000 Wiggins</x:v>
      </x:c>
      <x:c r="H50" s="191" t="str">
        <x:v/>
      </x:c>
      <x:c r="I50" s="191" t="str">
        <x:v/>
      </x:c>
      <x:c r="J50" s="191" t="str">
        <x:v/>
      </x:c>
      <x:c r="K50" s="191" t="str">
        <x:v>Director Home Services / Suzanne Sperry</x:v>
      </x:c>
      <x:c r="L50" s="191" t="str">
        <x:v/>
      </x:c>
      <x:c r="M50" s="191" t="str">
        <x:v>12/31/2018</x:v>
      </x:c>
      <x:c r="N50" s="189" t="n">
        <x:v>19330.00</x:v>
      </x:c>
      <x:c r="O50" s="191" t="str">
        <x:v>3/31/2019</x:v>
      </x:c>
      <x:c r="P50" s="189" t="n">
        <x:v>21134.00</x:v>
      </x:c>
      <x:c r="Q50" s="206" t="n">
        <x:v>0.0048</x:v>
      </x:c>
      <x:c r="R50" s="206" t="n">
        <x:v>0.0168</x:v>
      </x:c>
      <x:c r="S50" s="189" t="n">
        <x:v>830.00</x:v>
      </x:c>
      <x:c r="T50" s="187" t="n">
        <x:f ca="1">=IF(AND(U50=0,S50&gt;0),-100%,IF(OR(S50=0,S50="-"),"-",IF(AND(S50=0,U50=0),0%,IF(S50&lt;U50,SUM(U50-S50)/S50,IF(S50&gt;U50,SUM(-1*(S50-U50)/S50),"")))))</x:f>
        <x:v/>
      </x:c>
      <x:c r="U50" s="189" t="n">
        <x:v>1804.00</x:v>
      </x:c>
      <x:c r="V50" s="189" t="n">
        <x:f ca="1">=SUM(U50/ ((O50- M50)/30.42))</x:f>
        <x:v/>
      </x:c>
      <x:c r="W50" s="195">
        <x:f ca="1">=IF(T50="","",IF(T50="-","",IF(U50=0,"",IF(OR(T50&gt;AA4,T50&lt;-AA4),"*",""))))</x:f>
        <x:v/>
      </x:c>
      <x:c r="X50" s="91" t="str">
        <x:v/>
      </x:c>
    </x:row>
    <x:row r="51" spans="1:25" s="12" x14ac:dyDescent="0.25">
      <x:c r="A51" s="96" t="str">
        <x:v>43</x:v>
      </x:c>
      <x:c r="B51" s="192" t="str">
        <x:v>FPR57633</x:v>
      </x:c>
      <x:c r="C51" s="192" t="str">
        <x:v>HP LJ M402dn</x:v>
      </x:c>
      <x:c r="D51" s="192" t="str">
        <x:v>B/W Laser Prints</x:v>
      </x:c>
      <x:c r="E51" s="192" t="str">
        <x:v>PHB5B06333</x:v>
      </x:c>
      <x:c r="F51" s="192" t="str">
        <x:v>Active</x:v>
      </x:c>
      <x:c r="G51" s="192" t="str">
        <x:v>1000 Wiggins</x:v>
      </x:c>
      <x:c r="H51" s="192" t="str">
        <x:v/>
      </x:c>
      <x:c r="I51" s="192" t="str">
        <x:v/>
      </x:c>
      <x:c r="J51" s="192" t="str">
        <x:v>2</x:v>
      </x:c>
      <x:c r="K51" s="192" t="str">
        <x:v>HR / Maria Espinoza</x:v>
      </x:c>
      <x:c r="L51" s="192" t="str">
        <x:v/>
      </x:c>
      <x:c r="M51" s="192" t="str">
        <x:v>1/2/2019</x:v>
      </x:c>
      <x:c r="N51" s="183" t="n">
        <x:v>22332.00</x:v>
      </x:c>
      <x:c r="O51" s="192" t="str">
        <x:v>4/9/2019</x:v>
      </x:c>
      <x:c r="P51" s="183" t="n">
        <x:v>24007.00</x:v>
      </x:c>
      <x:c r="Q51" s="207" t="n">
        <x:v>0.0045</x:v>
      </x:c>
      <x:c r="R51" s="207" t="n">
        <x:v>0.0156</x:v>
      </x:c>
      <x:c r="S51" s="183" t="n">
        <x:v>2523.00</x:v>
      </x:c>
      <x:c r="T51" s="182" t="n">
        <x:f ca="1">=IF(AND(U51=0,S51&gt;0),-100%,IF(OR(S51=0,S51="-"),"-",IF(AND(S51=0,U51=0),0%,IF(S51&lt;U51,SUM(U51-S51)/S51,IF(S51&gt;U51,SUM(-1*(S51-U51)/S51),"")))))</x:f>
        <x:v/>
      </x:c>
      <x:c r="U51" s="183" t="n">
        <x:v>1675.00</x:v>
      </x:c>
      <x:c r="V51" s="183" t="n">
        <x:f ca="1">=SUM(U51/ ((O51- M51)/30.42))</x:f>
        <x:v/>
      </x:c>
      <x:c r="W51" s="196">
        <x:f ca="1">=IF(T51="","",IF(T51="-","",IF(U51=0,"",IF(OR(T51&gt;AA4,T51&lt;-AA4),"*",""))))</x:f>
        <x:v/>
      </x:c>
      <x:c r="X51" s="98" t="str">
        <x:v/>
      </x:c>
    </x:row>
    <x:row r="52" spans="1:25" s="12" x14ac:dyDescent="0.25">
      <x:c r="A52" s="90" t="str">
        <x:v>44</x:v>
      </x:c>
      <x:c r="B52" s="191" t="str">
        <x:v>FPR47355</x:v>
      </x:c>
      <x:c r="C52" s="191" t="str">
        <x:v>HP LJ M602</x:v>
      </x:c>
      <x:c r="D52" s="191" t="str">
        <x:v>B/W Laser Prints</x:v>
      </x:c>
      <x:c r="E52" s="191" t="str">
        <x:v>JPCCG3L2CY</x:v>
      </x:c>
      <x:c r="F52" s="191" t="str">
        <x:v>Active</x:v>
      </x:c>
      <x:c r="G52" s="191" t="str">
        <x:v>900 Wiggins</x:v>
      </x:c>
      <x:c r="H52" s="191" t="str">
        <x:v/>
      </x:c>
      <x:c r="I52" s="191" t="str">
        <x:v/>
      </x:c>
      <x:c r="J52" s="191" t="str">
        <x:v>1</x:v>
      </x:c>
      <x:c r="K52" s="191" t="str">
        <x:v>Room 202</x:v>
      </x:c>
      <x:c r="L52" s="191" t="str">
        <x:v/>
      </x:c>
      <x:c r="M52" s="191" t="str">
        <x:v>12/31/2018</x:v>
      </x:c>
      <x:c r="N52" s="189" t="n">
        <x:v>27545.00</x:v>
      </x:c>
      <x:c r="O52" s="191" t="str">
        <x:v>3/31/2019</x:v>
      </x:c>
      <x:c r="P52" s="189" t="n">
        <x:v>29123.00</x:v>
      </x:c>
      <x:c r="Q52" s="206" t="n">
        <x:v>0.0042</x:v>
      </x:c>
      <x:c r="R52" s="206" t="n">
        <x:v>0.0147</x:v>
      </x:c>
      <x:c r="S52" s="189" t="n">
        <x:v>2464.00</x:v>
      </x:c>
      <x:c r="T52" s="187" t="n">
        <x:f ca="1">=IF(AND(U52=0,S52&gt;0),-100%,IF(OR(S52=0,S52="-"),"-",IF(AND(S52=0,U52=0),0%,IF(S52&lt;U52,SUM(U52-S52)/S52,IF(S52&gt;U52,SUM(-1*(S52-U52)/S52),"")))))</x:f>
        <x:v/>
      </x:c>
      <x:c r="U52" s="189" t="n">
        <x:v>1578.00</x:v>
      </x:c>
      <x:c r="V52" s="189" t="n">
        <x:f ca="1">=SUM(U52/ ((O52- M52)/30.42))</x:f>
        <x:v/>
      </x:c>
      <x:c r="W52" s="195">
        <x:f ca="1">=IF(T52="","",IF(T52="-","",IF(U52=0,"",IF(OR(T52&gt;AA4,T52&lt;-AA4),"*",""))))</x:f>
        <x:v/>
      </x:c>
      <x:c r="X52" s="91" t="str">
        <x:v/>
      </x:c>
    </x:row>
    <x:row r="53" spans="1:25" s="12" x14ac:dyDescent="0.25">
      <x:c r="A53" s="96" t="str">
        <x:v>45</x:v>
      </x:c>
      <x:c r="B53" s="192" t="str">
        <x:v>FPR47430</x:v>
      </x:c>
      <x:c r="C53" s="192" t="str">
        <x:v>HP LJ M401dn</x:v>
      </x:c>
      <x:c r="D53" s="192" t="str">
        <x:v>B/W Laser Prints</x:v>
      </x:c>
      <x:c r="E53" s="192" t="str">
        <x:v>PHGFD03281</x:v>
      </x:c>
      <x:c r="F53" s="192" t="str">
        <x:v>Active</x:v>
      </x:c>
      <x:c r="G53" s="192" t="str">
        <x:v>948 Wiggins</x:v>
      </x:c>
      <x:c r="H53" s="192" t="str">
        <x:v/>
      </x:c>
      <x:c r="I53" s="192" t="str">
        <x:v/>
      </x:c>
      <x:c r="J53" s="192" t="str">
        <x:v>1</x:v>
      </x:c>
      <x:c r="K53" s="192" t="str">
        <x:v>Randall Richey</x:v>
      </x:c>
      <x:c r="L53" s="192" t="str">
        <x:v/>
      </x:c>
      <x:c r="M53" s="192" t="str">
        <x:v>1/2/2019</x:v>
      </x:c>
      <x:c r="N53" s="183" t="n">
        <x:v>21736.00</x:v>
      </x:c>
      <x:c r="O53" s="192" t="str">
        <x:v>4/9/2019</x:v>
      </x:c>
      <x:c r="P53" s="183" t="n">
        <x:v>23298.00</x:v>
      </x:c>
      <x:c r="Q53" s="207" t="n">
        <x:v>0.0042</x:v>
      </x:c>
      <x:c r="R53" s="207" t="n">
        <x:v>0.0146</x:v>
      </x:c>
      <x:c r="S53" s="183" t="n">
        <x:v>1011.00</x:v>
      </x:c>
      <x:c r="T53" s="182" t="n">
        <x:f ca="1">=IF(AND(U53=0,S53&gt;0),-100%,IF(OR(S53=0,S53="-"),"-",IF(AND(S53=0,U53=0),0%,IF(S53&lt;U53,SUM(U53-S53)/S53,IF(S53&gt;U53,SUM(-1*(S53-U53)/S53),"")))))</x:f>
        <x:v/>
      </x:c>
      <x:c r="U53" s="183" t="n">
        <x:v>1562.00</x:v>
      </x:c>
      <x:c r="V53" s="183" t="n">
        <x:f ca="1">=SUM(U53/ ((O53- M53)/30.42))</x:f>
        <x:v/>
      </x:c>
      <x:c r="W53" s="196">
        <x:f ca="1">=IF(T53="","",IF(T53="-","",IF(U53=0,"",IF(OR(T53&gt;AA4,T53&lt;-AA4),"*",""))))</x:f>
        <x:v/>
      </x:c>
      <x:c r="X53" s="98" t="str">
        <x:v/>
      </x:c>
    </x:row>
    <x:row r="54" spans="1:25" s="12" x14ac:dyDescent="0.25">
      <x:c r="A54" s="90" t="str">
        <x:v>46</x:v>
      </x:c>
      <x:c r="B54" s="191" t="str">
        <x:v>FPR58199</x:v>
      </x:c>
      <x:c r="C54" s="191" t="str">
        <x:v>Ricoh Aficio SP C430DN</x:v>
      </x:c>
      <x:c r="D54" s="191" t="str">
        <x:v>B/W Laser Prints</x:v>
      </x:c>
      <x:c r="E54" s="191" t="str">
        <x:v>S9329200481</x:v>
      </x:c>
      <x:c r="F54" s="191" t="str">
        <x:v>Active</x:v>
      </x:c>
      <x:c r="G54" s="191" t="str">
        <x:v>Fort Worth</x:v>
      </x:c>
      <x:c r="H54" s="191" t="str">
        <x:v/>
      </x:c>
      <x:c r="I54" s="191" t="str">
        <x:v/>
      </x:c>
      <x:c r="J54" s="191" t="str">
        <x:v>1</x:v>
      </x:c>
      <x:c r="K54" s="191" t="str">
        <x:v>Mail Room</x:v>
      </x:c>
      <x:c r="L54" s="191" t="str">
        <x:v/>
      </x:c>
      <x:c r="M54" s="191" t="str">
        <x:v>12/31/2018</x:v>
      </x:c>
      <x:c r="N54" s="189" t="n">
        <x:v>20471.00</x:v>
      </x:c>
      <x:c r="O54" s="191" t="str">
        <x:v>3/31/2019</x:v>
      </x:c>
      <x:c r="P54" s="189" t="n">
        <x:v>21977.00</x:v>
      </x:c>
      <x:c r="Q54" s="206" t="n">
        <x:v>0.004</x:v>
      </x:c>
      <x:c r="R54" s="206" t="n">
        <x:v>0.014</x:v>
      </x:c>
      <x:c r="S54" s="189" t="n">
        <x:v>1387.00</x:v>
      </x:c>
      <x:c r="T54" s="187" t="n">
        <x:f ca="1">=IF(AND(U54=0,S54&gt;0),-100%,IF(OR(S54=0,S54="-"),"-",IF(AND(S54=0,U54=0),0%,IF(S54&lt;U54,SUM(U54-S54)/S54,IF(S54&gt;U54,SUM(-1*(S54-U54)/S54),"")))))</x:f>
        <x:v/>
      </x:c>
      <x:c r="U54" s="189" t="n">
        <x:v>1506.00</x:v>
      </x:c>
      <x:c r="V54" s="189" t="n">
        <x:f ca="1">=SUM(U54/ ((O54- M54)/30.42))</x:f>
        <x:v/>
      </x:c>
      <x:c r="W54" s="195">
        <x:f ca="1">=IF(T54="","",IF(T54="-","",IF(U54=0,"",IF(OR(T54&gt;AA4,T54&lt;-AA4),"*",""))))</x:f>
        <x:v/>
      </x:c>
      <x:c r="X54" s="91" t="str">
        <x:v/>
      </x:c>
    </x:row>
    <x:row r="55" spans="1:25" s="12" x14ac:dyDescent="0.25">
      <x:c r="A55" s="96" t="str">
        <x:v>47</x:v>
      </x:c>
      <x:c r="B55" s="192" t="str">
        <x:v>FPR58318</x:v>
      </x:c>
      <x:c r="C55" s="192" t="str">
        <x:v>HP LJ M426fdn</x:v>
      </x:c>
      <x:c r="D55" s="192" t="str">
        <x:v>B/W Laser Prints</x:v>
      </x:c>
      <x:c r="E55" s="192" t="str">
        <x:v>PHBLKDW16R</x:v>
      </x:c>
      <x:c r="F55" s="192" t="str">
        <x:v>Active</x:v>
      </x:c>
      <x:c r="G55" s="192" t="str">
        <x:v>948 Wiggins</x:v>
      </x:c>
      <x:c r="H55" s="192" t="str">
        <x:v/>
      </x:c>
      <x:c r="I55" s="192" t="str">
        <x:v/>
      </x:c>
      <x:c r="J55" s="192" t="str">
        <x:v>1</x:v>
      </x:c>
      <x:c r="K55" s="192" t="str">
        <x:v>Business and Technology Training Room</x:v>
      </x:c>
      <x:c r="L55" s="192" t="str">
        <x:v/>
      </x:c>
      <x:c r="M55" s="192" t="str">
        <x:v>12/31/2018</x:v>
      </x:c>
      <x:c r="N55" s="183" t="n">
        <x:v>3451.00</x:v>
      </x:c>
      <x:c r="O55" s="192" t="str">
        <x:v>3/31/2019</x:v>
      </x:c>
      <x:c r="P55" s="183" t="n">
        <x:v>4936.00</x:v>
      </x:c>
      <x:c r="Q55" s="207" t="n">
        <x:v>0.0039</x:v>
      </x:c>
      <x:c r="R55" s="207" t="n">
        <x:v>0.0139</x:v>
      </x:c>
      <x:c r="S55" s="183" t="n">
        <x:v>2958.00</x:v>
      </x:c>
      <x:c r="T55" s="182" t="n">
        <x:f ca="1">=IF(AND(U55=0,S55&gt;0),-100%,IF(OR(S55=0,S55="-"),"-",IF(AND(S55=0,U55=0),0%,IF(S55&lt;U55,SUM(U55-S55)/S55,IF(S55&gt;U55,SUM(-1*(S55-U55)/S55),"")))))</x:f>
        <x:v/>
      </x:c>
      <x:c r="U55" s="183" t="n">
        <x:v>1485.00</x:v>
      </x:c>
      <x:c r="V55" s="183" t="n">
        <x:f ca="1">=SUM(U55/ ((O55- M55)/30.42))</x:f>
        <x:v/>
      </x:c>
      <x:c r="W55" s="196">
        <x:f ca="1">=IF(T55="","",IF(T55="-","",IF(U55=0,"",IF(OR(T55&gt;AA4,T55&lt;-AA4),"*",""))))</x:f>
        <x:v/>
      </x:c>
      <x:c r="X55" s="98" t="str">
        <x:v/>
      </x:c>
    </x:row>
    <x:row r="56" spans="1:25" s="12" x14ac:dyDescent="0.25">
      <x:c r="A56" s="90" t="str">
        <x:v>48</x:v>
      </x:c>
      <x:c r="B56" s="191" t="str">
        <x:v>FPR50549</x:v>
      </x:c>
      <x:c r="C56" s="191" t="str">
        <x:v>HP LJ M401dn</x:v>
      </x:c>
      <x:c r="D56" s="191" t="str">
        <x:v>B/W Laser Prints</x:v>
      </x:c>
      <x:c r="E56" s="191" t="str">
        <x:v>PHGFC54422</x:v>
      </x:c>
      <x:c r="F56" s="191" t="str">
        <x:v>Active</x:v>
      </x:c>
      <x:c r="G56" s="191" t="str">
        <x:v>Fort Worth</x:v>
      </x:c>
      <x:c r="H56" s="191" t="str">
        <x:v/>
      </x:c>
      <x:c r="I56" s="191" t="str">
        <x:v/>
      </x:c>
      <x:c r="J56" s="191" t="str">
        <x:v>2</x:v>
      </x:c>
      <x:c r="K56" s="191" t="str">
        <x:v>AL Director / Karen Niccolai</x:v>
      </x:c>
      <x:c r="L56" s="191" t="str">
        <x:v/>
      </x:c>
      <x:c r="M56" s="191" t="str">
        <x:v>1/4/2019</x:v>
      </x:c>
      <x:c r="N56" s="189" t="n">
        <x:v>33031.00</x:v>
      </x:c>
      <x:c r="O56" s="191" t="str">
        <x:v>4/8/2019</x:v>
      </x:c>
      <x:c r="P56" s="189" t="n">
        <x:v>34450.00</x:v>
      </x:c>
      <x:c r="Q56" s="206" t="n">
        <x:v>0.0038</x:v>
      </x:c>
      <x:c r="R56" s="206" t="n">
        <x:v>0.0132</x:v>
      </x:c>
      <x:c r="S56" s="189" t="n">
        <x:v>1144.00</x:v>
      </x:c>
      <x:c r="T56" s="187" t="n">
        <x:f ca="1">=IF(AND(U56=0,S56&gt;0),-100%,IF(OR(S56=0,S56="-"),"-",IF(AND(S56=0,U56=0),0%,IF(S56&lt;U56,SUM(U56-S56)/S56,IF(S56&gt;U56,SUM(-1*(S56-U56)/S56),"")))))</x:f>
        <x:v/>
      </x:c>
      <x:c r="U56" s="189" t="n">
        <x:v>1419.00</x:v>
      </x:c>
      <x:c r="V56" s="189" t="n">
        <x:f ca="1">=SUM(U56/ ((O56- M56)/30.42))</x:f>
        <x:v/>
      </x:c>
      <x:c r="W56" s="195">
        <x:f ca="1">=IF(T56="","",IF(T56="-","",IF(U56=0,"",IF(OR(T56&gt;AA4,T56&lt;-AA4),"*",""))))</x:f>
        <x:v/>
      </x:c>
      <x:c r="X56" s="91" t="str">
        <x:v/>
      </x:c>
    </x:row>
    <x:row r="57" spans="1:25" s="12" x14ac:dyDescent="0.25">
      <x:c r="A57" s="96" t="str">
        <x:v>49</x:v>
      </x:c>
      <x:c r="B57" s="192" t="str">
        <x:v>FPR45730</x:v>
      </x:c>
      <x:c r="C57" s="192" t="str">
        <x:v>HP LJ M401dn</x:v>
      </x:c>
      <x:c r="D57" s="192" t="str">
        <x:v>B/W Laser Prints</x:v>
      </x:c>
      <x:c r="E57" s="192" t="str">
        <x:v>PHGDB11281</x:v>
      </x:c>
      <x:c r="F57" s="192" t="str">
        <x:v>Active</x:v>
      </x:c>
      <x:c r="G57" s="192" t="str">
        <x:v>1000 Wiggins</x:v>
      </x:c>
      <x:c r="H57" s="192" t="str">
        <x:v/>
      </x:c>
      <x:c r="I57" s="192" t="str">
        <x:v/>
      </x:c>
      <x:c r="J57" s="192" t="str">
        <x:v>1</x:v>
      </x:c>
      <x:c r="K57" s="192" t="str">
        <x:v>Bentley / Monica Medina</x:v>
      </x:c>
      <x:c r="L57" s="192" t="str">
        <x:v/>
      </x:c>
      <x:c r="M57" s="192" t="str">
        <x:v>12/31/2018</x:v>
      </x:c>
      <x:c r="N57" s="183" t="n">
        <x:v>7750.00</x:v>
      </x:c>
      <x:c r="O57" s="192" t="str">
        <x:v>3/31/2019</x:v>
      </x:c>
      <x:c r="P57" s="183" t="n">
        <x:v>9081.00</x:v>
      </x:c>
      <x:c r="Q57" s="207" t="n">
        <x:v>0.0035</x:v>
      </x:c>
      <x:c r="R57" s="207" t="n">
        <x:v>0.0124</x:v>
      </x:c>
      <x:c r="S57" s="183" t="n">
        <x:v>1178.00</x:v>
      </x:c>
      <x:c r="T57" s="182" t="n">
        <x:f ca="1">=IF(AND(U57=0,S57&gt;0),-100%,IF(OR(S57=0,S57="-"),"-",IF(AND(S57=0,U57=0),0%,IF(S57&lt;U57,SUM(U57-S57)/S57,IF(S57&gt;U57,SUM(-1*(S57-U57)/S57),"")))))</x:f>
        <x:v/>
      </x:c>
      <x:c r="U57" s="183" t="n">
        <x:v>1331.00</x:v>
      </x:c>
      <x:c r="V57" s="183" t="n">
        <x:f ca="1">=SUM(U57/ ((O57- M57)/30.42))</x:f>
        <x:v/>
      </x:c>
      <x:c r="W57" s="196">
        <x:f ca="1">=IF(T57="","",IF(T57="-","",IF(U57=0,"",IF(OR(T57&gt;AA4,T57&lt;-AA4),"*",""))))</x:f>
        <x:v/>
      </x:c>
      <x:c r="X57" s="98" t="str">
        <x:v/>
      </x:c>
    </x:row>
    <x:row r="58" spans="1:25" s="12" x14ac:dyDescent="0.25">
      <x:c r="A58" s="90" t="str">
        <x:v>50</x:v>
      </x:c>
      <x:c r="B58" s="191" t="str">
        <x:v>FPR45733</x:v>
      </x:c>
      <x:c r="C58" s="191" t="str">
        <x:v>HP LJ M401dn</x:v>
      </x:c>
      <x:c r="D58" s="191" t="str">
        <x:v>B/W Laser Prints</x:v>
      </x:c>
      <x:c r="E58" s="191" t="str">
        <x:v>PHGFD03370</x:v>
      </x:c>
      <x:c r="F58" s="191" t="str">
        <x:v>Active</x:v>
      </x:c>
      <x:c r="G58" s="191" t="str">
        <x:v>Fort Worth</x:v>
      </x:c>
      <x:c r="H58" s="191" t="str">
        <x:v/>
      </x:c>
      <x:c r="I58" s="191" t="str">
        <x:v/>
      </x:c>
      <x:c r="J58" s="191" t="str">
        <x:v>2</x:v>
      </x:c>
      <x:c r="K58" s="191" t="str">
        <x:v>Memory Department</x:v>
      </x:c>
      <x:c r="L58" s="191" t="str">
        <x:v/>
      </x:c>
      <x:c r="M58" s="191" t="str">
        <x:v>1/4/2019</x:v>
      </x:c>
      <x:c r="N58" s="189" t="n">
        <x:v>6631.00</x:v>
      </x:c>
      <x:c r="O58" s="191" t="str">
        <x:v>4/8/2019</x:v>
      </x:c>
      <x:c r="P58" s="189" t="n">
        <x:v>7900.00</x:v>
      </x:c>
      <x:c r="Q58" s="206" t="n">
        <x:v>0.0034</x:v>
      </x:c>
      <x:c r="R58" s="206" t="n">
        <x:v>0.0118</x:v>
      </x:c>
      <x:c r="S58" s="189" t="n">
        <x:v>848.00</x:v>
      </x:c>
      <x:c r="T58" s="187" t="n">
        <x:f ca="1">=IF(AND(U58=0,S58&gt;0),-100%,IF(OR(S58=0,S58="-"),"-",IF(AND(S58=0,U58=0),0%,IF(S58&lt;U58,SUM(U58-S58)/S58,IF(S58&gt;U58,SUM(-1*(S58-U58)/S58),"")))))</x:f>
        <x:v/>
      </x:c>
      <x:c r="U58" s="189" t="n">
        <x:v>1269.00</x:v>
      </x:c>
      <x:c r="V58" s="189" t="n">
        <x:f ca="1">=SUM(U58/ ((O58- M58)/30.42))</x:f>
        <x:v/>
      </x:c>
      <x:c r="W58" s="195">
        <x:f ca="1">=IF(T58="","",IF(T58="-","",IF(U58=0,"",IF(OR(T58&gt;AA4,T58&lt;-AA4),"*",""))))</x:f>
        <x:v/>
      </x:c>
      <x:c r="X58" s="91" t="str">
        <x:v/>
      </x:c>
    </x:row>
    <x:row r="59" spans="1:25" s="12" x14ac:dyDescent="0.25">
      <x:c r="A59" s="96" t="str">
        <x:v>51</x:v>
      </x:c>
      <x:c r="B59" s="192" t="str">
        <x:v>FPR57730</x:v>
      </x:c>
      <x:c r="C59" s="192" t="str">
        <x:v>HP LJ M402n</x:v>
      </x:c>
      <x:c r="D59" s="192" t="str">
        <x:v>B/W Laser Prints</x:v>
      </x:c>
      <x:c r="E59" s="192" t="str">
        <x:v>PHBHC48645</x:v>
      </x:c>
      <x:c r="F59" s="192" t="str">
        <x:v>Active</x:v>
      </x:c>
      <x:c r="G59" s="192" t="str">
        <x:v>Allen</x:v>
      </x:c>
      <x:c r="H59" s="192" t="str">
        <x:v/>
      </x:c>
      <x:c r="I59" s="192" t="str">
        <x:v/>
      </x:c>
      <x:c r="J59" s="192" t="str">
        <x:v>2</x:v>
      </x:c>
      <x:c r="K59" s="192" t="str">
        <x:v>Wellness Center</x:v>
      </x:c>
      <x:c r="L59" s="192" t="str">
        <x:v/>
      </x:c>
      <x:c r="M59" s="192" t="str">
        <x:v>12/28/2018</x:v>
      </x:c>
      <x:c r="N59" s="183" t="n">
        <x:v>4624.00</x:v>
      </x:c>
      <x:c r="O59" s="192" t="str">
        <x:v>3/31/2019</x:v>
      </x:c>
      <x:c r="P59" s="183" t="n">
        <x:v>5796.00</x:v>
      </x:c>
      <x:c r="Q59" s="207" t="n">
        <x:v>0.0031</x:v>
      </x:c>
      <x:c r="R59" s="207" t="n">
        <x:v>0.0109</x:v>
      </x:c>
      <x:c r="S59" s="183" t="n">
        <x:v>1075.00</x:v>
      </x:c>
      <x:c r="T59" s="182" t="n">
        <x:f ca="1">=IF(AND(U59=0,S59&gt;0),-100%,IF(OR(S59=0,S59="-"),"-",IF(AND(S59=0,U59=0),0%,IF(S59&lt;U59,SUM(U59-S59)/S59,IF(S59&gt;U59,SUM(-1*(S59-U59)/S59),"")))))</x:f>
        <x:v/>
      </x:c>
      <x:c r="U59" s="183" t="n">
        <x:v>1172.00</x:v>
      </x:c>
      <x:c r="V59" s="183" t="n">
        <x:f ca="1">=SUM(U59/ ((O59- M59)/30.42))</x:f>
        <x:v/>
      </x:c>
      <x:c r="W59" s="196">
        <x:f ca="1">=IF(T59="","",IF(T59="-","",IF(U59=0,"",IF(OR(T59&gt;AA4,T59&lt;-AA4),"*",""))))</x:f>
        <x:v/>
      </x:c>
      <x:c r="X59" s="98" t="str">
        <x:v/>
      </x:c>
    </x:row>
    <x:row r="60" spans="1:25" s="12" x14ac:dyDescent="0.25">
      <x:c r="A60" s="90" t="str">
        <x:v>52</x:v>
      </x:c>
      <x:c r="B60" s="191" t="str">
        <x:v>FPR58094</x:v>
      </x:c>
      <x:c r="C60" s="191" t="str">
        <x:v>Ricoh SP C440dn</x:v>
      </x:c>
      <x:c r="D60" s="191" t="str">
        <x:v>B/W Laser Prints</x:v>
      </x:c>
      <x:c r="E60" s="191" t="str">
        <x:v>X688P500097</x:v>
      </x:c>
      <x:c r="F60" s="191" t="str">
        <x:v>Active</x:v>
      </x:c>
      <x:c r="G60" s="191" t="str">
        <x:v>1000 Wiggins</x:v>
      </x:c>
      <x:c r="H60" s="191" t="str">
        <x:v/>
      </x:c>
      <x:c r="I60" s="191" t="str">
        <x:v/>
      </x:c>
      <x:c r="J60" s="191" t="str">
        <x:v>2</x:v>
      </x:c>
      <x:c r="K60" s="191" t="str">
        <x:v>Medical Records</x:v>
      </x:c>
      <x:c r="L60" s="191" t="str">
        <x:v/>
      </x:c>
      <x:c r="M60" s="191" t="str">
        <x:v>12/31/2018</x:v>
      </x:c>
      <x:c r="N60" s="189" t="n">
        <x:v>3585.00</x:v>
      </x:c>
      <x:c r="O60" s="191" t="str">
        <x:v>3/31/2019</x:v>
      </x:c>
      <x:c r="P60" s="189" t="n">
        <x:v>4754.00</x:v>
      </x:c>
      <x:c r="Q60" s="206" t="n">
        <x:v>0.0031</x:v>
      </x:c>
      <x:c r="R60" s="206" t="n">
        <x:v>0.0109</x:v>
      </x:c>
      <x:c r="S60" s="189" t="n">
        <x:v>1041.00</x:v>
      </x:c>
      <x:c r="T60" s="187" t="n">
        <x:f ca="1">=IF(AND(U60=0,S60&gt;0),-100%,IF(OR(S60=0,S60="-"),"-",IF(AND(S60=0,U60=0),0%,IF(S60&lt;U60,SUM(U60-S60)/S60,IF(S60&gt;U60,SUM(-1*(S60-U60)/S60),"")))))</x:f>
        <x:v/>
      </x:c>
      <x:c r="U60" s="189" t="n">
        <x:v>1169.00</x:v>
      </x:c>
      <x:c r="V60" s="189" t="n">
        <x:f ca="1">=SUM(U60/ ((O60- M60)/30.42))</x:f>
        <x:v/>
      </x:c>
      <x:c r="W60" s="195">
        <x:f ca="1">=IF(T60="","",IF(T60="-","",IF(U60=0,"",IF(OR(T60&gt;AA4,T60&lt;-AA4),"*",""))))</x:f>
        <x:v/>
      </x:c>
      <x:c r="X60" s="91" t="str">
        <x:v/>
      </x:c>
    </x:row>
    <x:row r="61" spans="1:25" s="12" x14ac:dyDescent="0.25">
      <x:c r="A61" s="96" t="str">
        <x:v>53</x:v>
      </x:c>
      <x:c r="B61" s="192" t="str">
        <x:v>FPR47416</x:v>
      </x:c>
      <x:c r="C61" s="192" t="str">
        <x:v>HP LJ M401dn</x:v>
      </x:c>
      <x:c r="D61" s="192" t="str">
        <x:v>B/W Laser Prints</x:v>
      </x:c>
      <x:c r="E61" s="192" t="str">
        <x:v>PHGFB04718</x:v>
      </x:c>
      <x:c r="F61" s="192" t="str">
        <x:v>Active</x:v>
      </x:c>
      <x:c r="G61" s="192" t="str">
        <x:v>900 Wiggins</x:v>
      </x:c>
      <x:c r="H61" s="192" t="str">
        <x:v/>
      </x:c>
      <x:c r="I61" s="192" t="str">
        <x:v/>
      </x:c>
      <x:c r="J61" s="192" t="str">
        <x:v>1</x:v>
      </x:c>
      <x:c r="K61" s="192" t="str">
        <x:v>Office 207 / Thomas Biscoe</x:v>
      </x:c>
      <x:c r="L61" s="192" t="str">
        <x:v/>
      </x:c>
      <x:c r="M61" s="192" t="str">
        <x:v>12/31/2018</x:v>
      </x:c>
      <x:c r="N61" s="183" t="n">
        <x:v>8535.00</x:v>
      </x:c>
      <x:c r="O61" s="192" t="str">
        <x:v>3/31/2019</x:v>
      </x:c>
      <x:c r="P61" s="183" t="n">
        <x:v>9603.00</x:v>
      </x:c>
      <x:c r="Q61" s="207" t="n">
        <x:v>0.0028</x:v>
      </x:c>
      <x:c r="R61" s="207" t="n">
        <x:v>0.01</x:v>
      </x:c>
      <x:c r="S61" s="183" t="n">
        <x:v>755.00</x:v>
      </x:c>
      <x:c r="T61" s="182" t="n">
        <x:f ca="1">=IF(AND(U61=0,S61&gt;0),-100%,IF(OR(S61=0,S61="-"),"-",IF(AND(S61=0,U61=0),0%,IF(S61&lt;U61,SUM(U61-S61)/S61,IF(S61&gt;U61,SUM(-1*(S61-U61)/S61),"")))))</x:f>
        <x:v/>
      </x:c>
      <x:c r="U61" s="183" t="n">
        <x:v>1068.00</x:v>
      </x:c>
      <x:c r="V61" s="183" t="n">
        <x:f ca="1">=SUM(U61/ ((O61- M61)/30.42))</x:f>
        <x:v/>
      </x:c>
      <x:c r="W61" s="196">
        <x:f ca="1">=IF(T61="","",IF(T61="-","",IF(U61=0,"",IF(OR(T61&gt;AA4,T61&lt;-AA4),"*",""))))</x:f>
        <x:v/>
      </x:c>
      <x:c r="X61" s="98" t="str">
        <x:v/>
      </x:c>
    </x:row>
    <x:row r="62" spans="1:25" s="12" x14ac:dyDescent="0.25">
      <x:c r="A62" s="90" t="str">
        <x:v>54</x:v>
      </x:c>
      <x:c r="B62" s="191" t="str">
        <x:v>FPR58090</x:v>
      </x:c>
      <x:c r="C62" s="191" t="str">
        <x:v>Ricoh SP C440dn</x:v>
      </x:c>
      <x:c r="D62" s="191" t="str">
        <x:v>B/W Laser Prints</x:v>
      </x:c>
      <x:c r="E62" s="191" t="str">
        <x:v>X688P500082</x:v>
      </x:c>
      <x:c r="F62" s="191" t="str">
        <x:v>Active</x:v>
      </x:c>
      <x:c r="G62" s="191" t="str">
        <x:v>950 Wiggins</x:v>
      </x:c>
      <x:c r="H62" s="191" t="str">
        <x:v/>
      </x:c>
      <x:c r="I62" s="191" t="str">
        <x:v/>
      </x:c>
      <x:c r="J62" s="191" t="str">
        <x:v>1</x:v>
      </x:c>
      <x:c r="K62" s="191" t="str">
        <x:v>Empty Office (next to Hope's Office)</x:v>
      </x:c>
      <x:c r="L62" s="191" t="str">
        <x:v/>
      </x:c>
      <x:c r="M62" s="191" t="str">
        <x:v>12/31/2018</x:v>
      </x:c>
      <x:c r="N62" s="189" t="n">
        <x:v>2830.00</x:v>
      </x:c>
      <x:c r="O62" s="191" t="str">
        <x:v>3/31/2019</x:v>
      </x:c>
      <x:c r="P62" s="189" t="n">
        <x:v>3868.00</x:v>
      </x:c>
      <x:c r="Q62" s="206" t="n">
        <x:v>0.0028</x:v>
      </x:c>
      <x:c r="R62" s="206" t="n">
        <x:v>0.0097</x:v>
      </x:c>
      <x:c r="S62" s="189" t="n">
        <x:v>812.00</x:v>
      </x:c>
      <x:c r="T62" s="187" t="n">
        <x:f ca="1">=IF(AND(U62=0,S62&gt;0),-100%,IF(OR(S62=0,S62="-"),"-",IF(AND(S62=0,U62=0),0%,IF(S62&lt;U62,SUM(U62-S62)/S62,IF(S62&gt;U62,SUM(-1*(S62-U62)/S62),"")))))</x:f>
        <x:v/>
      </x:c>
      <x:c r="U62" s="189" t="n">
        <x:v>1038.00</x:v>
      </x:c>
      <x:c r="V62" s="189" t="n">
        <x:f ca="1">=SUM(U62/ ((O62- M62)/30.42))</x:f>
        <x:v/>
      </x:c>
      <x:c r="W62" s="195">
        <x:f ca="1">=IF(T62="","",IF(T62="-","",IF(U62=0,"",IF(OR(T62&gt;AA4,T62&lt;-AA4),"*",""))))</x:f>
        <x:v/>
      </x:c>
      <x:c r="X62" s="91" t="str">
        <x:v/>
      </x:c>
    </x:row>
    <x:row r="63" spans="1:25" s="12" x14ac:dyDescent="0.25">
      <x:c r="A63" s="96" t="str">
        <x:v>55</x:v>
      </x:c>
      <x:c r="B63" s="192" t="str">
        <x:v>FPR47418</x:v>
      </x:c>
      <x:c r="C63" s="192" t="str">
        <x:v>HP LJ M401dn</x:v>
      </x:c>
      <x:c r="D63" s="192" t="str">
        <x:v>B/W Laser Prints</x:v>
      </x:c>
      <x:c r="E63" s="192" t="str">
        <x:v>PHGFB04702</x:v>
      </x:c>
      <x:c r="F63" s="192" t="str">
        <x:v>Active</x:v>
      </x:c>
      <x:c r="G63" s="192" t="str">
        <x:v>900 Wiggins</x:v>
      </x:c>
      <x:c r="H63" s="192" t="str">
        <x:v/>
      </x:c>
      <x:c r="I63" s="192" t="str">
        <x:v/>
      </x:c>
      <x:c r="J63" s="192" t="str">
        <x:v>1</x:v>
      </x:c>
      <x:c r="K63" s="192" t="str">
        <x:v>Front Desk</x:v>
      </x:c>
      <x:c r="L63" s="192" t="str">
        <x:v/>
      </x:c>
      <x:c r="M63" s="192" t="str">
        <x:v>12/31/2018</x:v>
      </x:c>
      <x:c r="N63" s="183" t="n">
        <x:v>14666.00</x:v>
      </x:c>
      <x:c r="O63" s="192" t="str">
        <x:v>3/31/2019</x:v>
      </x:c>
      <x:c r="P63" s="183" t="n">
        <x:v>15659.00</x:v>
      </x:c>
      <x:c r="Q63" s="207" t="n">
        <x:v>0.0026</x:v>
      </x:c>
      <x:c r="R63" s="207" t="n">
        <x:v>0.0093</x:v>
      </x:c>
      <x:c r="S63" s="183" t="n">
        <x:v>444.00</x:v>
      </x:c>
      <x:c r="T63" s="182" t="n">
        <x:f ca="1">=IF(AND(U63=0,S63&gt;0),-100%,IF(OR(S63=0,S63="-"),"-",IF(AND(S63=0,U63=0),0%,IF(S63&lt;U63,SUM(U63-S63)/S63,IF(S63&gt;U63,SUM(-1*(S63-U63)/S63),"")))))</x:f>
        <x:v/>
      </x:c>
      <x:c r="U63" s="183" t="n">
        <x:v>993.00</x:v>
      </x:c>
      <x:c r="V63" s="183" t="n">
        <x:f ca="1">=SUM(U63/ ((O63- M63)/30.42))</x:f>
        <x:v/>
      </x:c>
      <x:c r="W63" s="196">
        <x:f ca="1">=IF(T63="","",IF(T63="-","",IF(U63=0,"",IF(OR(T63&gt;AA4,T63&lt;-AA4),"*",""))))</x:f>
        <x:v/>
      </x:c>
      <x:c r="X63" s="98" t="str">
        <x:v/>
      </x:c>
    </x:row>
    <x:row r="64" spans="1:25" s="12" x14ac:dyDescent="0.25">
      <x:c r="A64" s="90" t="str">
        <x:v>56</x:v>
      </x:c>
      <x:c r="B64" s="191" t="str">
        <x:v>FPR45728</x:v>
      </x:c>
      <x:c r="C64" s="191" t="str">
        <x:v>HP LJ M401dn</x:v>
      </x:c>
      <x:c r="D64" s="191" t="str">
        <x:v>B/W Laser Prints</x:v>
      </x:c>
      <x:c r="E64" s="191" t="str">
        <x:v>PHGFB04689</x:v>
      </x:c>
      <x:c r="F64" s="191" t="str">
        <x:v>Active</x:v>
      </x:c>
      <x:c r="G64" s="191" t="str">
        <x:v>Allen</x:v>
      </x:c>
      <x:c r="H64" s="191" t="str">
        <x:v/>
      </x:c>
      <x:c r="I64" s="191" t="str">
        <x:v/>
      </x:c>
      <x:c r="J64" s="191" t="str">
        <x:v>1</x:v>
      </x:c>
      <x:c r="K64" s="191" t="str">
        <x:v>Dan Borkenhagen</x:v>
      </x:c>
      <x:c r="L64" s="191" t="str">
        <x:v/>
      </x:c>
      <x:c r="M64" s="191" t="str">
        <x:v>12/31/2018</x:v>
      </x:c>
      <x:c r="N64" s="189" t="n">
        <x:v>29155.00</x:v>
      </x:c>
      <x:c r="O64" s="191" t="str">
        <x:v>3/31/2019</x:v>
      </x:c>
      <x:c r="P64" s="189" t="n">
        <x:v>30135.00</x:v>
      </x:c>
      <x:c r="Q64" s="206" t="n">
        <x:v>0.0026</x:v>
      </x:c>
      <x:c r="R64" s="206" t="n">
        <x:v>0.0091</x:v>
      </x:c>
      <x:c r="S64" s="189" t="n">
        <x:v>539.00</x:v>
      </x:c>
      <x:c r="T64" s="187" t="n">
        <x:f ca="1">=IF(AND(U64=0,S64&gt;0),-100%,IF(OR(S64=0,S64="-"),"-",IF(AND(S64=0,U64=0),0%,IF(S64&lt;U64,SUM(U64-S64)/S64,IF(S64&gt;U64,SUM(-1*(S64-U64)/S64),"")))))</x:f>
        <x:v/>
      </x:c>
      <x:c r="U64" s="189" t="n">
        <x:v>980.00</x:v>
      </x:c>
      <x:c r="V64" s="189" t="n">
        <x:f ca="1">=SUM(U64/ ((O64- M64)/30.42))</x:f>
        <x:v/>
      </x:c>
      <x:c r="W64" s="195">
        <x:f ca="1">=IF(T64="","",IF(T64="-","",IF(U64=0,"",IF(OR(T64&gt;AA4,T64&lt;-AA4),"*",""))))</x:f>
        <x:v/>
      </x:c>
      <x:c r="X64" s="91" t="str">
        <x:v/>
      </x:c>
    </x:row>
    <x:row r="65" spans="1:25" s="12" x14ac:dyDescent="0.25">
      <x:c r="A65" s="96" t="str">
        <x:v>57</x:v>
      </x:c>
      <x:c r="B65" s="192" t="str">
        <x:v>FPR47413</x:v>
      </x:c>
      <x:c r="C65" s="192" t="str">
        <x:v>HP LJ M401dn</x:v>
      </x:c>
      <x:c r="D65" s="192" t="str">
        <x:v>B/W Laser Prints</x:v>
      </x:c>
      <x:c r="E65" s="192" t="str">
        <x:v>PHGFB04712</x:v>
      </x:c>
      <x:c r="F65" s="192" t="str">
        <x:v>Active</x:v>
      </x:c>
      <x:c r="G65" s="192" t="str">
        <x:v>1000 Wiggins</x:v>
      </x:c>
      <x:c r="H65" s="192" t="str">
        <x:v>Moore House</x:v>
      </x:c>
      <x:c r="I65" s="192" t="str">
        <x:v/>
      </x:c>
      <x:c r="J65" s="192" t="str">
        <x:v/>
      </x:c>
      <x:c r="K65" s="192" t="str">
        <x:v>Moore House / Unit Manager / Siandra Jones</x:v>
      </x:c>
      <x:c r="L65" s="192" t="str">
        <x:v/>
      </x:c>
      <x:c r="M65" s="192" t="str">
        <x:v>12/28/2018</x:v>
      </x:c>
      <x:c r="N65" s="183" t="n">
        <x:v>16555.00</x:v>
      </x:c>
      <x:c r="O65" s="192" t="str">
        <x:v>3/31/2019</x:v>
      </x:c>
      <x:c r="P65" s="183" t="n">
        <x:v>17532.00</x:v>
      </x:c>
      <x:c r="Q65" s="207" t="n">
        <x:v>0.0026</x:v>
      </x:c>
      <x:c r="R65" s="207" t="n">
        <x:v>0.0091</x:v>
      </x:c>
      <x:c r="S65" s="183" t="n">
        <x:v>2096.00</x:v>
      </x:c>
      <x:c r="T65" s="182" t="n">
        <x:f ca="1">=IF(AND(U65=0,S65&gt;0),-100%,IF(OR(S65=0,S65="-"),"-",IF(AND(S65=0,U65=0),0%,IF(S65&lt;U65,SUM(U65-S65)/S65,IF(S65&gt;U65,SUM(-1*(S65-U65)/S65),"")))))</x:f>
        <x:v/>
      </x:c>
      <x:c r="U65" s="183" t="n">
        <x:v>977.00</x:v>
      </x:c>
      <x:c r="V65" s="183" t="n">
        <x:f ca="1">=SUM(U65/ ((O65- M65)/30.42))</x:f>
        <x:v/>
      </x:c>
      <x:c r="W65" s="196">
        <x:f ca="1">=IF(T65="","",IF(T65="-","",IF(U65=0,"",IF(OR(T65&gt;AA4,T65&lt;-AA4),"*",""))))</x:f>
        <x:v/>
      </x:c>
      <x:c r="X65" s="98" t="str">
        <x:v/>
      </x:c>
    </x:row>
    <x:row r="66" spans="1:25" s="12" x14ac:dyDescent="0.25">
      <x:c r="A66" s="90" t="str">
        <x:v>58</x:v>
      </x:c>
      <x:c r="B66" s="191" t="str">
        <x:v>FPR47330</x:v>
      </x:c>
      <x:c r="C66" s="191" t="str">
        <x:v>HP CLJ M476dn MFP</x:v>
      </x:c>
      <x:c r="D66" s="191" t="str">
        <x:v>B/W Laser Prints</x:v>
      </x:c>
      <x:c r="E66" s="191" t="str">
        <x:v>CNB7G4FCV0</x:v>
      </x:c>
      <x:c r="F66" s="191" t="str">
        <x:v>Active</x:v>
      </x:c>
      <x:c r="G66" s="191" t="str">
        <x:v>Allen</x:v>
      </x:c>
      <x:c r="H66" s="191" t="str">
        <x:v/>
      </x:c>
      <x:c r="I66" s="191" t="str">
        <x:v/>
      </x:c>
      <x:c r="J66" s="191" t="str">
        <x:v>2</x:v>
      </x:c>
      <x:c r="K66" s="191" t="str">
        <x:v>Room #2030 / Activities</x:v>
      </x:c>
      <x:c r="L66" s="191" t="str">
        <x:v/>
      </x:c>
      <x:c r="M66" s="191" t="str">
        <x:v>12/31/2018</x:v>
      </x:c>
      <x:c r="N66" s="189" t="n">
        <x:v>19250.00</x:v>
      </x:c>
      <x:c r="O66" s="191" t="str">
        <x:v>3/31/2019</x:v>
      </x:c>
      <x:c r="P66" s="189" t="n">
        <x:v>20126.00</x:v>
      </x:c>
      <x:c r="Q66" s="206" t="n">
        <x:v>0.0023</x:v>
      </x:c>
      <x:c r="R66" s="206" t="n">
        <x:v>0.0082</x:v>
      </x:c>
      <x:c r="S66" s="189" t="n">
        <x:v>2126.00</x:v>
      </x:c>
      <x:c r="T66" s="187" t="n">
        <x:f ca="1">=IF(AND(U66=0,S66&gt;0),-100%,IF(OR(S66=0,S66="-"),"-",IF(AND(S66=0,U66=0),0%,IF(S66&lt;U66,SUM(U66-S66)/S66,IF(S66&gt;U66,SUM(-1*(S66-U66)/S66),"")))))</x:f>
        <x:v/>
      </x:c>
      <x:c r="U66" s="189" t="n">
        <x:v>876.00</x:v>
      </x:c>
      <x:c r="V66" s="189" t="n">
        <x:f ca="1">=SUM(U66/ ((O66- M66)/30.42))</x:f>
        <x:v/>
      </x:c>
      <x:c r="W66" s="195">
        <x:f ca="1">=IF(T66="","",IF(T66="-","",IF(U66=0,"",IF(OR(T66&gt;AA4,T66&lt;-AA4),"*",""))))</x:f>
        <x:v/>
      </x:c>
      <x:c r="X66" s="91" t="str">
        <x:v/>
      </x:c>
    </x:row>
    <x:row r="67" spans="1:25" s="12" x14ac:dyDescent="0.25">
      <x:c r="A67" s="96" t="str">
        <x:v>59</x:v>
      </x:c>
      <x:c r="B67" s="192" t="str">
        <x:v>FPR47428</x:v>
      </x:c>
      <x:c r="C67" s="192" t="str">
        <x:v>HP LJ M401dn</x:v>
      </x:c>
      <x:c r="D67" s="192" t="str">
        <x:v>B/W Laser Prints</x:v>
      </x:c>
      <x:c r="E67" s="192" t="str">
        <x:v>PHGFB04698</x:v>
      </x:c>
      <x:c r="F67" s="192" t="str">
        <x:v>Active</x:v>
      </x:c>
      <x:c r="G67" s="192" t="str">
        <x:v>900 Wiggins</x:v>
      </x:c>
      <x:c r="H67" s="192" t="str">
        <x:v/>
      </x:c>
      <x:c r="I67" s="192" t="str">
        <x:v/>
      </x:c>
      <x:c r="J67" s="192" t="str">
        <x:v>2</x:v>
      </x:c>
      <x:c r="K67" s="192" t="str">
        <x:v>Room 211</x:v>
      </x:c>
      <x:c r="L67" s="192" t="str">
        <x:v/>
      </x:c>
      <x:c r="M67" s="192" t="str">
        <x:v>1/2/2019</x:v>
      </x:c>
      <x:c r="N67" s="183" t="n">
        <x:v>3803.00</x:v>
      </x:c>
      <x:c r="O67" s="192" t="str">
        <x:v>4/9/2019</x:v>
      </x:c>
      <x:c r="P67" s="183" t="n">
        <x:v>4654.00</x:v>
      </x:c>
      <x:c r="Q67" s="207" t="n">
        <x:v>0.0023</x:v>
      </x:c>
      <x:c r="R67" s="207" t="n">
        <x:v>0.0079</x:v>
      </x:c>
      <x:c r="S67" s="183" t="n">
        <x:v>419.00</x:v>
      </x:c>
      <x:c r="T67" s="182" t="n">
        <x:f ca="1">=IF(AND(U67=0,S67&gt;0),-100%,IF(OR(S67=0,S67="-"),"-",IF(AND(S67=0,U67=0),0%,IF(S67&lt;U67,SUM(U67-S67)/S67,IF(S67&gt;U67,SUM(-1*(S67-U67)/S67),"")))))</x:f>
        <x:v/>
      </x:c>
      <x:c r="U67" s="183" t="n">
        <x:v>851.00</x:v>
      </x:c>
      <x:c r="V67" s="183" t="n">
        <x:f ca="1">=SUM(U67/ ((O67- M67)/30.42))</x:f>
        <x:v/>
      </x:c>
      <x:c r="W67" s="196">
        <x:f ca="1">=IF(T67="","",IF(T67="-","",IF(U67=0,"",IF(OR(T67&gt;AA4,T67&lt;-AA4),"*",""))))</x:f>
        <x:v/>
      </x:c>
      <x:c r="X67" s="98" t="str">
        <x:v/>
      </x:c>
    </x:row>
    <x:row r="68" spans="1:25" s="12" x14ac:dyDescent="0.25">
      <x:c r="A68" s="90" t="str">
        <x:v>60</x:v>
      </x:c>
      <x:c r="B68" s="191" t="str">
        <x:v>FPR45732</x:v>
      </x:c>
      <x:c r="C68" s="191" t="str">
        <x:v>HP LJ M401dn</x:v>
      </x:c>
      <x:c r="D68" s="191" t="str">
        <x:v>B/W Laser Prints</x:v>
      </x:c>
      <x:c r="E68" s="191" t="str">
        <x:v>PHGFD03282</x:v>
      </x:c>
      <x:c r="F68" s="191" t="str">
        <x:v>Active</x:v>
      </x:c>
      <x:c r="G68" s="191" t="str">
        <x:v>1000 Wiggins</x:v>
      </x:c>
      <x:c r="H68" s="191" t="str">
        <x:v/>
      </x:c>
      <x:c r="I68" s="191" t="str">
        <x:v/>
      </x:c>
      <x:c r="J68" s="191" t="str">
        <x:v>1</x:v>
      </x:c>
      <x:c r="K68" s="191" t="str">
        <x:v>Debra Johnson</x:v>
      </x:c>
      <x:c r="L68" s="191" t="str">
        <x:v/>
      </x:c>
      <x:c r="M68" s="191" t="str">
        <x:v>12/31/2018</x:v>
      </x:c>
      <x:c r="N68" s="189" t="n">
        <x:v>15682.00</x:v>
      </x:c>
      <x:c r="O68" s="191" t="str">
        <x:v>3/31/2019</x:v>
      </x:c>
      <x:c r="P68" s="189" t="n">
        <x:v>16530.00</x:v>
      </x:c>
      <x:c r="Q68" s="206" t="n">
        <x:v>0.0023</x:v>
      </x:c>
      <x:c r="R68" s="206" t="n">
        <x:v>0.0079</x:v>
      </x:c>
      <x:c r="S68" s="189" t="n">
        <x:v>700.00</x:v>
      </x:c>
      <x:c r="T68" s="187" t="n">
        <x:f ca="1">=IF(AND(U68=0,S68&gt;0),-100%,IF(OR(S68=0,S68="-"),"-",IF(AND(S68=0,U68=0),0%,IF(S68&lt;U68,SUM(U68-S68)/S68,IF(S68&gt;U68,SUM(-1*(S68-U68)/S68),"")))))</x:f>
        <x:v/>
      </x:c>
      <x:c r="U68" s="189" t="n">
        <x:v>848.00</x:v>
      </x:c>
      <x:c r="V68" s="189" t="n">
        <x:f ca="1">=SUM(U68/ ((O68- M68)/30.42))</x:f>
        <x:v/>
      </x:c>
      <x:c r="W68" s="195">
        <x:f ca="1">=IF(T68="","",IF(T68="-","",IF(U68=0,"",IF(OR(T68&gt;AA4,T68&lt;-AA4),"*",""))))</x:f>
        <x:v/>
      </x:c>
      <x:c r="X68" s="91" t="str">
        <x:v/>
      </x:c>
    </x:row>
    <x:row r="69" spans="1:25" s="12" x14ac:dyDescent="0.25">
      <x:c r="A69" s="96" t="str">
        <x:v>61</x:v>
      </x:c>
      <x:c r="B69" s="192" t="str">
        <x:v>FPR47412</x:v>
      </x:c>
      <x:c r="C69" s="192" t="str">
        <x:v>HP LJ M401dn</x:v>
      </x:c>
      <x:c r="D69" s="192" t="str">
        <x:v>B/W Laser Prints</x:v>
      </x:c>
      <x:c r="E69" s="192" t="str">
        <x:v>PHGFB04704</x:v>
      </x:c>
      <x:c r="F69" s="192" t="str">
        <x:v>Active</x:v>
      </x:c>
      <x:c r="G69" s="192" t="str">
        <x:v>900 Wiggins</x:v>
      </x:c>
      <x:c r="H69" s="192" t="str">
        <x:v/>
      </x:c>
      <x:c r="I69" s="192" t="str">
        <x:v/>
      </x:c>
      <x:c r="J69" s="192" t="str">
        <x:v>2</x:v>
      </x:c>
      <x:c r="K69" s="192" t="str">
        <x:v>Room #205</x:v>
      </x:c>
      <x:c r="L69" s="192" t="str">
        <x:v/>
      </x:c>
      <x:c r="M69" s="192" t="str">
        <x:v>12/31/2018</x:v>
      </x:c>
      <x:c r="N69" s="183" t="n">
        <x:v>16074.00</x:v>
      </x:c>
      <x:c r="O69" s="192" t="str">
        <x:v>3/31/2019</x:v>
      </x:c>
      <x:c r="P69" s="183" t="n">
        <x:v>16902.00</x:v>
      </x:c>
      <x:c r="Q69" s="207" t="n">
        <x:v>0.0022</x:v>
      </x:c>
      <x:c r="R69" s="207" t="n">
        <x:v>0.0077</x:v>
      </x:c>
      <x:c r="S69" s="183" t="n">
        <x:v>1344.00</x:v>
      </x:c>
      <x:c r="T69" s="182" t="n">
        <x:f ca="1">=IF(AND(U69=0,S69&gt;0),-100%,IF(OR(S69=0,S69="-"),"-",IF(AND(S69=0,U69=0),0%,IF(S69&lt;U69,SUM(U69-S69)/S69,IF(S69&gt;U69,SUM(-1*(S69-U69)/S69),"")))))</x:f>
        <x:v/>
      </x:c>
      <x:c r="U69" s="183" t="n">
        <x:v>828.00</x:v>
      </x:c>
      <x:c r="V69" s="183" t="n">
        <x:f ca="1">=SUM(U69/ ((O69- M69)/30.42))</x:f>
        <x:v/>
      </x:c>
      <x:c r="W69" s="196">
        <x:f ca="1">=IF(T69="","",IF(T69="-","",IF(U69=0,"",IF(OR(T69&gt;AA4,T69&lt;-AA4),"*",""))))</x:f>
        <x:v/>
      </x:c>
      <x:c r="X69" s="98" t="str">
        <x:v/>
      </x:c>
    </x:row>
    <x:row r="70" spans="1:25" s="12" x14ac:dyDescent="0.25">
      <x:c r="A70" s="90" t="str">
        <x:v>62</x:v>
      </x:c>
      <x:c r="B70" s="191" t="str">
        <x:v>FPR58091</x:v>
      </x:c>
      <x:c r="C70" s="191" t="str">
        <x:v>Ricoh SP C440dn</x:v>
      </x:c>
      <x:c r="D70" s="191" t="str">
        <x:v>B/W Laser Prints</x:v>
      </x:c>
      <x:c r="E70" s="191" t="str">
        <x:v>X688P500092</x:v>
      </x:c>
      <x:c r="F70" s="191" t="str">
        <x:v>Active</x:v>
      </x:c>
      <x:c r="G70" s="191" t="str">
        <x:v>948 Wiggins</x:v>
      </x:c>
      <x:c r="H70" s="191" t="str">
        <x:v/>
      </x:c>
      <x:c r="I70" s="191" t="str">
        <x:v/>
      </x:c>
      <x:c r="J70" s="191" t="str">
        <x:v>1</x:v>
      </x:c>
      <x:c r="K70" s="191" t="str">
        <x:v>Advancement Lobby</x:v>
      </x:c>
      <x:c r="L70" s="191" t="str">
        <x:v/>
      </x:c>
      <x:c r="M70" s="191" t="str">
        <x:v>12/31/2018</x:v>
      </x:c>
      <x:c r="N70" s="189" t="n">
        <x:v>1368.00</x:v>
      </x:c>
      <x:c r="O70" s="191" t="str">
        <x:v>3/31/2019</x:v>
      </x:c>
      <x:c r="P70" s="189" t="n">
        <x:v>2181.00</x:v>
      </x:c>
      <x:c r="Q70" s="206" t="n">
        <x:v>0.0022</x:v>
      </x:c>
      <x:c r="R70" s="206" t="n">
        <x:v>0.0076</x:v>
      </x:c>
      <x:c r="S70" s="189" t="n">
        <x:v>372.00</x:v>
      </x:c>
      <x:c r="T70" s="187" t="n">
        <x:f ca="1">=IF(AND(U70=0,S70&gt;0),-100%,IF(OR(S70=0,S70="-"),"-",IF(AND(S70=0,U70=0),0%,IF(S70&lt;U70,SUM(U70-S70)/S70,IF(S70&gt;U70,SUM(-1*(S70-U70)/S70),"")))))</x:f>
        <x:v/>
      </x:c>
      <x:c r="U70" s="189" t="n">
        <x:v>813.00</x:v>
      </x:c>
      <x:c r="V70" s="189" t="n">
        <x:f ca="1">=SUM(U70/ ((O70- M70)/30.42))</x:f>
        <x:v/>
      </x:c>
      <x:c r="W70" s="195">
        <x:f ca="1">=IF(T70="","",IF(T70="-","",IF(U70=0,"",IF(OR(T70&gt;AA4,T70&lt;-AA4),"*",""))))</x:f>
        <x:v/>
      </x:c>
      <x:c r="X70" s="91" t="str">
        <x:v/>
      </x:c>
    </x:row>
    <x:row r="71" spans="1:25" s="12" x14ac:dyDescent="0.25">
      <x:c r="A71" s="96" t="str">
        <x:v>63</x:v>
      </x:c>
      <x:c r="B71" s="192" t="str">
        <x:v>FPR45673</x:v>
      </x:c>
      <x:c r="C71" s="192" t="str">
        <x:v>HP LJ M401dn</x:v>
      </x:c>
      <x:c r="D71" s="192" t="str">
        <x:v>B/W Laser Prints</x:v>
      </x:c>
      <x:c r="E71" s="192" t="str">
        <x:v>PHGFD03369</x:v>
      </x:c>
      <x:c r="F71" s="192" t="str">
        <x:v>Active</x:v>
      </x:c>
      <x:c r="G71" s="192" t="str">
        <x:v>948 Wiggins</x:v>
      </x:c>
      <x:c r="H71" s="192" t="str">
        <x:v/>
      </x:c>
      <x:c r="I71" s="192" t="str">
        <x:v/>
      </x:c>
      <x:c r="J71" s="192" t="str">
        <x:v>B</x:v>
      </x:c>
      <x:c r="K71" s="192" t="str">
        <x:v>Housekeeping</x:v>
      </x:c>
      <x:c r="L71" s="192" t="str">
        <x:v/>
      </x:c>
      <x:c r="M71" s="192" t="str">
        <x:v>12/31/2018</x:v>
      </x:c>
      <x:c r="N71" s="183" t="n">
        <x:v>15470.00</x:v>
      </x:c>
      <x:c r="O71" s="192" t="str">
        <x:v>3/31/2019</x:v>
      </x:c>
      <x:c r="P71" s="183" t="n">
        <x:v>16266.00</x:v>
      </x:c>
      <x:c r="Q71" s="207" t="n">
        <x:v>0.0021</x:v>
      </x:c>
      <x:c r="R71" s="207" t="n">
        <x:v>0.0074</x:v>
      </x:c>
      <x:c r="S71" s="183" t="n">
        <x:v>971.00</x:v>
      </x:c>
      <x:c r="T71" s="182" t="n">
        <x:f ca="1">=IF(AND(U71=0,S71&gt;0),-100%,IF(OR(S71=0,S71="-"),"-",IF(AND(S71=0,U71=0),0%,IF(S71&lt;U71,SUM(U71-S71)/S71,IF(S71&gt;U71,SUM(-1*(S71-U71)/S71),"")))))</x:f>
        <x:v/>
      </x:c>
      <x:c r="U71" s="183" t="n">
        <x:v>796.00</x:v>
      </x:c>
      <x:c r="V71" s="183" t="n">
        <x:f ca="1">=SUM(U71/ ((O71- M71)/30.42))</x:f>
        <x:v/>
      </x:c>
      <x:c r="W71" s="196">
        <x:f ca="1">=IF(T71="","",IF(T71="-","",IF(U71=0,"",IF(OR(T71&gt;AA4,T71&lt;-AA4),"*",""))))</x:f>
        <x:v/>
      </x:c>
      <x:c r="X71" s="98" t="str">
        <x:v/>
      </x:c>
    </x:row>
    <x:row r="72" spans="1:25" s="12" x14ac:dyDescent="0.25">
      <x:c r="A72" s="90" t="str">
        <x:v>64</x:v>
      </x:c>
      <x:c r="B72" s="191" t="str">
        <x:v>FPR47421</x:v>
      </x:c>
      <x:c r="C72" s="191" t="str">
        <x:v>HP LJ M401dn</x:v>
      </x:c>
      <x:c r="D72" s="191" t="str">
        <x:v>B/W Laser Prints</x:v>
      </x:c>
      <x:c r="E72" s="191" t="str">
        <x:v>PHGFB04633</x:v>
      </x:c>
      <x:c r="F72" s="191" t="str">
        <x:v>Active</x:v>
      </x:c>
      <x:c r="G72" s="191" t="str">
        <x:v>900 Wiggins</x:v>
      </x:c>
      <x:c r="H72" s="191" t="str">
        <x:v/>
      </x:c>
      <x:c r="I72" s="191" t="str">
        <x:v/>
      </x:c>
      <x:c r="J72" s="191" t="str">
        <x:v>2</x:v>
      </x:c>
      <x:c r="K72" s="191" t="str">
        <x:v>Suite 225</x:v>
      </x:c>
      <x:c r="L72" s="191" t="str">
        <x:v/>
      </x:c>
      <x:c r="M72" s="191" t="str">
        <x:v>12/31/2018</x:v>
      </x:c>
      <x:c r="N72" s="189" t="n">
        <x:v>5239.00</x:v>
      </x:c>
      <x:c r="O72" s="191" t="str">
        <x:v>3/31/2019</x:v>
      </x:c>
      <x:c r="P72" s="189" t="n">
        <x:v>6031.00</x:v>
      </x:c>
      <x:c r="Q72" s="206" t="n">
        <x:v>0.0021</x:v>
      </x:c>
      <x:c r="R72" s="206" t="n">
        <x:v>0.0074</x:v>
      </x:c>
      <x:c r="S72" s="189" t="n">
        <x:v>411.00</x:v>
      </x:c>
      <x:c r="T72" s="187" t="n">
        <x:f ca="1">=IF(AND(U72=0,S72&gt;0),-100%,IF(OR(S72=0,S72="-"),"-",IF(AND(S72=0,U72=0),0%,IF(S72&lt;U72,SUM(U72-S72)/S72,IF(S72&gt;U72,SUM(-1*(S72-U72)/S72),"")))))</x:f>
        <x:v/>
      </x:c>
      <x:c r="U72" s="189" t="n">
        <x:v>792.00</x:v>
      </x:c>
      <x:c r="V72" s="189" t="n">
        <x:f ca="1">=SUM(U72/ ((O72- M72)/30.42))</x:f>
        <x:v/>
      </x:c>
      <x:c r="W72" s="195">
        <x:f ca="1">=IF(T72="","",IF(T72="-","",IF(U72=0,"",IF(OR(T72&gt;AA4,T72&lt;-AA4),"*",""))))</x:f>
        <x:v/>
      </x:c>
      <x:c r="X72" s="91" t="str">
        <x:v/>
      </x:c>
    </x:row>
    <x:row r="73" spans="1:25" s="12" x14ac:dyDescent="0.25">
      <x:c r="A73" s="96" t="str">
        <x:v>65</x:v>
      </x:c>
      <x:c r="B73" s="192" t="str">
        <x:v>FPR47426</x:v>
      </x:c>
      <x:c r="C73" s="192" t="str">
        <x:v>HP LJ M401dn</x:v>
      </x:c>
      <x:c r="D73" s="192" t="str">
        <x:v>B/W Laser Prints</x:v>
      </x:c>
      <x:c r="E73" s="192" t="str">
        <x:v>PHGFD03292</x:v>
      </x:c>
      <x:c r="F73" s="192" t="str">
        <x:v>Active</x:v>
      </x:c>
      <x:c r="G73" s="192" t="str">
        <x:v>Allen</x:v>
      </x:c>
      <x:c r="H73" s="192" t="str">
        <x:v/>
      </x:c>
      <x:c r="I73" s="192" t="str">
        <x:v/>
      </x:c>
      <x:c r="J73" s="192" t="str">
        <x:v>1</x:v>
      </x:c>
      <x:c r="K73" s="192" t="str">
        <x:v>Director of Nursing</x:v>
      </x:c>
      <x:c r="L73" s="192" t="str">
        <x:v/>
      </x:c>
      <x:c r="M73" s="192" t="str">
        <x:v>12/31/2018</x:v>
      </x:c>
      <x:c r="N73" s="183" t="n">
        <x:v>7288.00</x:v>
      </x:c>
      <x:c r="O73" s="192" t="str">
        <x:v>3/31/2019</x:v>
      </x:c>
      <x:c r="P73" s="183" t="n">
        <x:v>7951.00</x:v>
      </x:c>
      <x:c r="Q73" s="207" t="n">
        <x:v>0.0018</x:v>
      </x:c>
      <x:c r="R73" s="207" t="n">
        <x:v>0.0062</x:v>
      </x:c>
      <x:c r="S73" s="183" t="n">
        <x:v>661.00</x:v>
      </x:c>
      <x:c r="T73" s="182" t="n">
        <x:f ca="1">=IF(AND(U73=0,S73&gt;0),-100%,IF(OR(S73=0,S73="-"),"-",IF(AND(S73=0,U73=0),0%,IF(S73&lt;U73,SUM(U73-S73)/S73,IF(S73&gt;U73,SUM(-1*(S73-U73)/S73),"")))))</x:f>
        <x:v/>
      </x:c>
      <x:c r="U73" s="183" t="n">
        <x:v>663.00</x:v>
      </x:c>
      <x:c r="V73" s="183" t="n">
        <x:f ca="1">=SUM(U73/ ((O73- M73)/30.42))</x:f>
        <x:v/>
      </x:c>
      <x:c r="W73" s="196">
        <x:f ca="1">=IF(T73="","",IF(T73="-","",IF(U73=0,"",IF(OR(T73&gt;AA4,T73&lt;-AA4),"*",""))))</x:f>
        <x:v/>
      </x:c>
      <x:c r="X73" s="98" t="str">
        <x:v/>
      </x:c>
    </x:row>
    <x:row r="74" spans="1:25" s="12" x14ac:dyDescent="0.25">
      <x:c r="A74" s="90" t="str">
        <x:v>66</x:v>
      </x:c>
      <x:c r="B74" s="191" t="str">
        <x:v>FPR47420</x:v>
      </x:c>
      <x:c r="C74" s="191" t="str">
        <x:v>HP LJ M401dn</x:v>
      </x:c>
      <x:c r="D74" s="191" t="str">
        <x:v>B/W Laser Prints</x:v>
      </x:c>
      <x:c r="E74" s="191" t="str">
        <x:v>PHGFB04665</x:v>
      </x:c>
      <x:c r="F74" s="191" t="str">
        <x:v>Active</x:v>
      </x:c>
      <x:c r="G74" s="191" t="str">
        <x:v>900 Wiggins</x:v>
      </x:c>
      <x:c r="H74" s="191" t="str">
        <x:v/>
      </x:c>
      <x:c r="I74" s="191" t="str">
        <x:v/>
      </x:c>
      <x:c r="J74" s="191" t="str">
        <x:v>2</x:v>
      </x:c>
      <x:c r="K74" s="191" t="str">
        <x:v>Room 213 / Teresa Scott</x:v>
      </x:c>
      <x:c r="L74" s="191" t="str">
        <x:v/>
      </x:c>
      <x:c r="M74" s="191" t="str">
        <x:v>1/2/2019</x:v>
      </x:c>
      <x:c r="N74" s="189" t="n">
        <x:v>6825.00</x:v>
      </x:c>
      <x:c r="O74" s="191" t="str">
        <x:v>4/9/2019</x:v>
      </x:c>
      <x:c r="P74" s="189" t="n">
        <x:v>7436.00</x:v>
      </x:c>
      <x:c r="Q74" s="206" t="n">
        <x:v>0.0016</x:v>
      </x:c>
      <x:c r="R74" s="206" t="n">
        <x:v>0.0057</x:v>
      </x:c>
      <x:c r="S74" s="189" t="n">
        <x:v>642.00</x:v>
      </x:c>
      <x:c r="T74" s="187" t="n">
        <x:f ca="1">=IF(AND(U74=0,S74&gt;0),-100%,IF(OR(S74=0,S74="-"),"-",IF(AND(S74=0,U74=0),0%,IF(S74&lt;U74,SUM(U74-S74)/S74,IF(S74&gt;U74,SUM(-1*(S74-U74)/S74),"")))))</x:f>
        <x:v/>
      </x:c>
      <x:c r="U74" s="189" t="n">
        <x:v>611.00</x:v>
      </x:c>
      <x:c r="V74" s="189" t="n">
        <x:f ca="1">=SUM(U74/ ((O74- M74)/30.42))</x:f>
        <x:v/>
      </x:c>
      <x:c r="W74" s="195">
        <x:f ca="1">=IF(T74="","",IF(T74="-","",IF(U74=0,"",IF(OR(T74&gt;AA4,T74&lt;-AA4),"*",""))))</x:f>
        <x:v/>
      </x:c>
      <x:c r="X74" s="91" t="str">
        <x:v/>
      </x:c>
    </x:row>
    <x:row r="75" spans="1:25" s="12" x14ac:dyDescent="0.25">
      <x:c r="A75" s="96" t="str">
        <x:v>67</x:v>
      </x:c>
      <x:c r="B75" s="192" t="str">
        <x:v>90328</x:v>
      </x:c>
      <x:c r="C75" s="192" t="str">
        <x:v>HP LJ 4250</x:v>
      </x:c>
      <x:c r="D75" s="192" t="str">
        <x:v>B/W Laser Prints</x:v>
      </x:c>
      <x:c r="E75" s="192" t="str">
        <x:v>CNGXH24026</x:v>
      </x:c>
      <x:c r="F75" s="192" t="str">
        <x:v>Active</x:v>
      </x:c>
      <x:c r="G75" s="192" t="str">
        <x:v>900 Wiggins</x:v>
      </x:c>
      <x:c r="H75" s="192" t="str">
        <x:v/>
      </x:c>
      <x:c r="I75" s="192" t="str">
        <x:v/>
      </x:c>
      <x:c r="J75" s="192" t="str">
        <x:v>2</x:v>
      </x:c>
      <x:c r="K75" s="192" t="str">
        <x:v>Room #211 / IT / Mark Spencer</x:v>
      </x:c>
      <x:c r="L75" s="192" t="str">
        <x:v/>
      </x:c>
      <x:c r="M75" s="192" t="str">
        <x:v>12/31/2018</x:v>
      </x:c>
      <x:c r="N75" s="183" t="n">
        <x:v>98143.00</x:v>
      </x:c>
      <x:c r="O75" s="192" t="str">
        <x:v>3/31/2019</x:v>
      </x:c>
      <x:c r="P75" s="183" t="n">
        <x:v>98750.00</x:v>
      </x:c>
      <x:c r="Q75" s="207" t="n">
        <x:v>0.0016</x:v>
      </x:c>
      <x:c r="R75" s="207" t="n">
        <x:v>0.0057</x:v>
      </x:c>
      <x:c r="S75" s="183" t="n">
        <x:v>408.00</x:v>
      </x:c>
      <x:c r="T75" s="182" t="n">
        <x:f ca="1">=IF(AND(U75=0,S75&gt;0),-100%,IF(OR(S75=0,S75="-"),"-",IF(AND(S75=0,U75=0),0%,IF(S75&lt;U75,SUM(U75-S75)/S75,IF(S75&gt;U75,SUM(-1*(S75-U75)/S75),"")))))</x:f>
        <x:v/>
      </x:c>
      <x:c r="U75" s="183" t="n">
        <x:v>607.00</x:v>
      </x:c>
      <x:c r="V75" s="183" t="n">
        <x:f ca="1">=SUM(U75/ ((O75- M75)/30.42))</x:f>
        <x:v/>
      </x:c>
      <x:c r="W75" s="196">
        <x:f ca="1">=IF(T75="","",IF(T75="-","",IF(U75=0,"",IF(OR(T75&gt;AA4,T75&lt;-AA4),"*",""))))</x:f>
        <x:v/>
      </x:c>
      <x:c r="X75" s="98" t="str">
        <x:v/>
      </x:c>
    </x:row>
    <x:row r="76" spans="1:25" s="12" x14ac:dyDescent="0.25">
      <x:c r="A76" s="90" t="str">
        <x:v>68</x:v>
      </x:c>
      <x:c r="B76" s="191" t="str">
        <x:v>FPR57642</x:v>
      </x:c>
      <x:c r="C76" s="191" t="str">
        <x:v>HP LJ M425</x:v>
      </x:c>
      <x:c r="D76" s="191" t="str">
        <x:v>B/W Laser Prints</x:v>
      </x:c>
      <x:c r="E76" s="191" t="str">
        <x:v>CNF8H2C47C</x:v>
      </x:c>
      <x:c r="F76" s="191" t="str">
        <x:v>Active</x:v>
      </x:c>
      <x:c r="G76" s="191" t="str">
        <x:v>950 Wiggins</x:v>
      </x:c>
      <x:c r="H76" s="191" t="str">
        <x:v/>
      </x:c>
      <x:c r="I76" s="191" t="str">
        <x:v/>
      </x:c>
      <x:c r="J76" s="191" t="str">
        <x:v>2</x:v>
      </x:c>
      <x:c r="K76" s="191" t="str">
        <x:v>Tameka Wright</x:v>
      </x:c>
      <x:c r="L76" s="191" t="str">
        <x:v/>
      </x:c>
      <x:c r="M76" s="191" t="str">
        <x:v>12/31/2018</x:v>
      </x:c>
      <x:c r="N76" s="189" t="n">
        <x:v>16982.00</x:v>
      </x:c>
      <x:c r="O76" s="191" t="str">
        <x:v>4/1/2019</x:v>
      </x:c>
      <x:c r="P76" s="189" t="n">
        <x:v>17575.00</x:v>
      </x:c>
      <x:c r="Q76" s="206" t="n">
        <x:v>0.0016</x:v>
      </x:c>
      <x:c r="R76" s="206" t="n">
        <x:v>0.0055</x:v>
      </x:c>
      <x:c r="S76" s="189" t="n">
        <x:v>903.00</x:v>
      </x:c>
      <x:c r="T76" s="187" t="n">
        <x:f ca="1">=IF(AND(U76=0,S76&gt;0),-100%,IF(OR(S76=0,S76="-"),"-",IF(AND(S76=0,U76=0),0%,IF(S76&lt;U76,SUM(U76-S76)/S76,IF(S76&gt;U76,SUM(-1*(S76-U76)/S76),"")))))</x:f>
        <x:v/>
      </x:c>
      <x:c r="U76" s="189" t="n">
        <x:v>593.00</x:v>
      </x:c>
      <x:c r="V76" s="189" t="n">
        <x:f ca="1">=SUM(U76/ ((O76- M76)/30.42))</x:f>
        <x:v/>
      </x:c>
      <x:c r="W76" s="195">
        <x:f ca="1">=IF(T76="","",IF(T76="-","",IF(U76=0,"",IF(OR(T76&gt;AA4,T76&lt;-AA4),"*",""))))</x:f>
        <x:v/>
      </x:c>
      <x:c r="X76" s="91" t="str">
        <x:v/>
      </x:c>
    </x:row>
    <x:row r="77" spans="1:25" s="12" x14ac:dyDescent="0.25">
      <x:c r="A77" s="96" t="str">
        <x:v>69</x:v>
      </x:c>
      <x:c r="B77" s="192" t="str">
        <x:v>FPR58390</x:v>
      </x:c>
      <x:c r="C77" s="192" t="str">
        <x:v>Ricoh SP C262sfnw</x:v>
      </x:c>
      <x:c r="D77" s="192" t="str">
        <x:v>B/W Laser Prints</x:v>
      </x:c>
      <x:c r="E77" s="192" t="str">
        <x:v>Y848P400319</x:v>
      </x:c>
      <x:c r="F77" s="192" t="str">
        <x:v>Active</x:v>
      </x:c>
      <x:c r="G77" s="192" t="str">
        <x:v>948 Wiggins</x:v>
      </x:c>
      <x:c r="H77" s="192" t="str">
        <x:v/>
      </x:c>
      <x:c r="I77" s="192" t="str">
        <x:v/>
      </x:c>
      <x:c r="J77" s="192" t="str">
        <x:v>1</x:v>
      </x:c>
      <x:c r="K77" s="192" t="str">
        <x:v>Mary Francis</x:v>
      </x:c>
      <x:c r="L77" s="192" t="str">
        <x:v/>
      </x:c>
      <x:c r="M77" s="192" t="str">
        <x:v>12/31/2018</x:v>
      </x:c>
      <x:c r="N77" s="183" t="n">
        <x:v>909.00</x:v>
      </x:c>
      <x:c r="O77" s="192" t="str">
        <x:v>3/31/2019</x:v>
      </x:c>
      <x:c r="P77" s="183" t="n">
        <x:v>1501.00</x:v>
      </x:c>
      <x:c r="Q77" s="207" t="n">
        <x:v>0.0016</x:v>
      </x:c>
      <x:c r="R77" s="207" t="n">
        <x:v>0.0055</x:v>
      </x:c>
      <x:c r="S77" s="183" t="n">
        <x:v>435.00</x:v>
      </x:c>
      <x:c r="T77" s="182" t="n">
        <x:f ca="1">=IF(AND(U77=0,S77&gt;0),-100%,IF(OR(S77=0,S77="-"),"-",IF(AND(S77=0,U77=0),0%,IF(S77&lt;U77,SUM(U77-S77)/S77,IF(S77&gt;U77,SUM(-1*(S77-U77)/S77),"")))))</x:f>
        <x:v/>
      </x:c>
      <x:c r="U77" s="183" t="n">
        <x:v>592.00</x:v>
      </x:c>
      <x:c r="V77" s="183" t="n">
        <x:f ca="1">=SUM(U77/ ((O77- M77)/30.42))</x:f>
        <x:v/>
      </x:c>
      <x:c r="W77" s="196">
        <x:f ca="1">=IF(T77="","",IF(T77="-","",IF(U77=0,"",IF(OR(T77&gt;AA4,T77&lt;-AA4),"*",""))))</x:f>
        <x:v/>
      </x:c>
      <x:c r="X77" s="98" t="str">
        <x:v/>
      </x:c>
    </x:row>
    <x:row r="78" spans="1:25" s="12" x14ac:dyDescent="0.25">
      <x:c r="A78" s="90" t="str">
        <x:v>70</x:v>
      </x:c>
      <x:c r="B78" s="191" t="str">
        <x:v>FPR57729</x:v>
      </x:c>
      <x:c r="C78" s="191" t="str">
        <x:v>HP LJ M402n</x:v>
      </x:c>
      <x:c r="D78" s="191" t="str">
        <x:v>B/W Laser Prints</x:v>
      </x:c>
      <x:c r="E78" s="191" t="str">
        <x:v>PHBHC48662</x:v>
      </x:c>
      <x:c r="F78" s="191" t="str">
        <x:v>Active</x:v>
      </x:c>
      <x:c r="G78" s="191" t="str">
        <x:v>Allen</x:v>
      </x:c>
      <x:c r="H78" s="191" t="str">
        <x:v/>
      </x:c>
      <x:c r="I78" s="191" t="str">
        <x:v/>
      </x:c>
      <x:c r="J78" s="191" t="str">
        <x:v>1</x:v>
      </x:c>
      <x:c r="K78" s="191" t="str">
        <x:v>Reception</x:v>
      </x:c>
      <x:c r="L78" s="191" t="str">
        <x:v/>
      </x:c>
      <x:c r="M78" s="191" t="str">
        <x:v>12/31/2018</x:v>
      </x:c>
      <x:c r="N78" s="189" t="n">
        <x:v>5972.00</x:v>
      </x:c>
      <x:c r="O78" s="191" t="str">
        <x:v>3/31/2019</x:v>
      </x:c>
      <x:c r="P78" s="189" t="n">
        <x:v>6548.00</x:v>
      </x:c>
      <x:c r="Q78" s="206" t="n">
        <x:v>0.0015</x:v>
      </x:c>
      <x:c r="R78" s="206" t="n">
        <x:v>0.0054</x:v>
      </x:c>
      <x:c r="S78" s="189" t="n">
        <x:v>325.00</x:v>
      </x:c>
      <x:c r="T78" s="187" t="n">
        <x:f ca="1">=IF(AND(U78=0,S78&gt;0),-100%,IF(OR(S78=0,S78="-"),"-",IF(AND(S78=0,U78=0),0%,IF(S78&lt;U78,SUM(U78-S78)/S78,IF(S78&gt;U78,SUM(-1*(S78-U78)/S78),"")))))</x:f>
        <x:v/>
      </x:c>
      <x:c r="U78" s="189" t="n">
        <x:v>576.00</x:v>
      </x:c>
      <x:c r="V78" s="189" t="n">
        <x:f ca="1">=SUM(U78/ ((O78- M78)/30.42))</x:f>
        <x:v/>
      </x:c>
      <x:c r="W78" s="195">
        <x:f ca="1">=IF(T78="","",IF(T78="-","",IF(U78=0,"",IF(OR(T78&gt;AA4,T78&lt;-AA4),"*",""))))</x:f>
        <x:v/>
      </x:c>
      <x:c r="X78" s="91" t="str">
        <x:v/>
      </x:c>
    </x:row>
    <x:row r="79" spans="1:25" s="12" x14ac:dyDescent="0.25">
      <x:c r="A79" s="96" t="str">
        <x:v>71</x:v>
      </x:c>
      <x:c r="B79" s="192" t="str">
        <x:v>FPR59888</x:v>
      </x:c>
      <x:c r="C79" s="192" t="str">
        <x:v>HP LJ 4250</x:v>
      </x:c>
      <x:c r="D79" s="192" t="str">
        <x:v>B/W Laser Prints</x:v>
      </x:c>
      <x:c r="E79" s="192" t="str">
        <x:v>CNRXG56796</x:v>
      </x:c>
      <x:c r="F79" s="192" t="str">
        <x:v>Active</x:v>
      </x:c>
      <x:c r="G79" s="192" t="str">
        <x:v>Fort Worth</x:v>
      </x:c>
      <x:c r="H79" s="192" t="str">
        <x:v/>
      </x:c>
      <x:c r="I79" s="192" t="str">
        <x:v/>
      </x:c>
      <x:c r="J79" s="192" t="str">
        <x:v>2</x:v>
      </x:c>
      <x:c r="K79" s="192" t="str">
        <x:v>Dietary Supervisor Office</x:v>
      </x:c>
      <x:c r="L79" s="192" t="str">
        <x:v/>
      </x:c>
      <x:c r="M79" s="192" t="str">
        <x:v>12/31/2018</x:v>
      </x:c>
      <x:c r="N79" s="183" t="n">
        <x:v>507783.00</x:v>
      </x:c>
      <x:c r="O79" s="192" t="str">
        <x:v>3/31/2019</x:v>
      </x:c>
      <x:c r="P79" s="183" t="n">
        <x:v>508306.00</x:v>
      </x:c>
      <x:c r="Q79" s="207" t="n">
        <x:v>0.0014</x:v>
      </x:c>
      <x:c r="R79" s="207" t="n">
        <x:v>0.0049</x:v>
      </x:c>
      <x:c r="S79" s="183" t="n">
        <x:v>206.00</x:v>
      </x:c>
      <x:c r="T79" s="182" t="n">
        <x:f ca="1">=IF(AND(U79=0,S79&gt;0),-100%,IF(OR(S79=0,S79="-"),"-",IF(AND(S79=0,U79=0),0%,IF(S79&lt;U79,SUM(U79-S79)/S79,IF(S79&gt;U79,SUM(-1*(S79-U79)/S79),"")))))</x:f>
        <x:v/>
      </x:c>
      <x:c r="U79" s="183" t="n">
        <x:v>523.00</x:v>
      </x:c>
      <x:c r="V79" s="183" t="n">
        <x:f ca="1">=SUM(U79/ ((O79- M79)/30.42))</x:f>
        <x:v/>
      </x:c>
      <x:c r="W79" s="196">
        <x:f ca="1">=IF(T79="","",IF(T79="-","",IF(U79=0,"",IF(OR(T79&gt;AA4,T79&lt;-AA4),"*",""))))</x:f>
        <x:v/>
      </x:c>
      <x:c r="X79" s="98" t="str">
        <x:v/>
      </x:c>
    </x:row>
    <x:row r="80" spans="1:25" s="12" x14ac:dyDescent="0.25">
      <x:c r="A80" s="90" t="str">
        <x:v>72</x:v>
      </x:c>
      <x:c r="B80" s="191" t="str">
        <x:v>FPR47439</x:v>
      </x:c>
      <x:c r="C80" s="191" t="str">
        <x:v>HP LJ M401dn</x:v>
      </x:c>
      <x:c r="D80" s="191" t="str">
        <x:v>B/W Laser Prints</x:v>
      </x:c>
      <x:c r="E80" s="191" t="str">
        <x:v>PHGFB04716</x:v>
      </x:c>
      <x:c r="F80" s="191" t="str">
        <x:v>Active</x:v>
      </x:c>
      <x:c r="G80" s="191" t="str">
        <x:v>1000 Wiggins</x:v>
      </x:c>
      <x:c r="H80" s="191" t="str">
        <x:v/>
      </x:c>
      <x:c r="I80" s="191" t="str">
        <x:v/>
      </x:c>
      <x:c r="J80" s="191" t="str">
        <x:v>2</x:v>
      </x:c>
      <x:c r="K80" s="191" t="str">
        <x:v>Nurse Manager / Jeff Alexander</x:v>
      </x:c>
      <x:c r="L80" s="191" t="str">
        <x:v/>
      </x:c>
      <x:c r="M80" s="191" t="str">
        <x:v>12/31/2018</x:v>
      </x:c>
      <x:c r="N80" s="189" t="n">
        <x:v>18846.00</x:v>
      </x:c>
      <x:c r="O80" s="191" t="str">
        <x:v>3/31/2019</x:v>
      </x:c>
      <x:c r="P80" s="189" t="n">
        <x:v>19347.00</x:v>
      </x:c>
      <x:c r="Q80" s="206" t="n">
        <x:v>0.0013</x:v>
      </x:c>
      <x:c r="R80" s="206" t="n">
        <x:v>0.0047</x:v>
      </x:c>
      <x:c r="S80" s="189" t="n">
        <x:v>443.00</x:v>
      </x:c>
      <x:c r="T80" s="187" t="n">
        <x:f ca="1">=IF(AND(U80=0,S80&gt;0),-100%,IF(OR(S80=0,S80="-"),"-",IF(AND(S80=0,U80=0),0%,IF(S80&lt;U80,SUM(U80-S80)/S80,IF(S80&gt;U80,SUM(-1*(S80-U80)/S80),"")))))</x:f>
        <x:v/>
      </x:c>
      <x:c r="U80" s="189" t="n">
        <x:v>501.00</x:v>
      </x:c>
      <x:c r="V80" s="189" t="n">
        <x:f ca="1">=SUM(U80/ ((O80- M80)/30.42))</x:f>
        <x:v/>
      </x:c>
      <x:c r="W80" s="195">
        <x:f ca="1">=IF(T80="","",IF(T80="-","",IF(U80=0,"",IF(OR(T80&gt;AA4,T80&lt;-AA4),"*",""))))</x:f>
        <x:v/>
      </x:c>
      <x:c r="X80" s="91" t="str">
        <x:v/>
      </x:c>
    </x:row>
    <x:row r="81" spans="1:25" s="12" x14ac:dyDescent="0.25">
      <x:c r="A81" s="96" t="str">
        <x:v>73</x:v>
      </x:c>
      <x:c r="B81" s="192" t="str">
        <x:v>FPR49168</x:v>
      </x:c>
      <x:c r="C81" s="192" t="str">
        <x:v>HP LJ M401dn</x:v>
      </x:c>
      <x:c r="D81" s="192" t="str">
        <x:v>B/W Laser Prints</x:v>
      </x:c>
      <x:c r="E81" s="192" t="str">
        <x:v>PHGDD44738</x:v>
      </x:c>
      <x:c r="F81" s="192" t="str">
        <x:v>Active</x:v>
      </x:c>
      <x:c r="G81" s="192" t="str">
        <x:v>950 Wiggins</x:v>
      </x:c>
      <x:c r="H81" s="192" t="str">
        <x:v/>
      </x:c>
      <x:c r="I81" s="192" t="str">
        <x:v/>
      </x:c>
      <x:c r="J81" s="192" t="str">
        <x:v>2</x:v>
      </x:c>
      <x:c r="K81" s="192" t="str">
        <x:v>Courtyard / Andrea</x:v>
      </x:c>
      <x:c r="L81" s="192" t="str">
        <x:v/>
      </x:c>
      <x:c r="M81" s="192" t="str">
        <x:v>12/27/2018</x:v>
      </x:c>
      <x:c r="N81" s="183" t="n">
        <x:v>6058.00</x:v>
      </x:c>
      <x:c r="O81" s="192" t="str">
        <x:v>3/31/2019</x:v>
      </x:c>
      <x:c r="P81" s="183" t="n">
        <x:v>6508.00</x:v>
      </x:c>
      <x:c r="Q81" s="207" t="n">
        <x:v>0.0012</x:v>
      </x:c>
      <x:c r="R81" s="207" t="n">
        <x:v>0.0042</x:v>
      </x:c>
      <x:c r="S81" s="183" t="n">
        <x:v>361.00</x:v>
      </x:c>
      <x:c r="T81" s="182" t="n">
        <x:f ca="1">=IF(AND(U81=0,S81&gt;0),-100%,IF(OR(S81=0,S81="-"),"-",IF(AND(S81=0,U81=0),0%,IF(S81&lt;U81,SUM(U81-S81)/S81,IF(S81&gt;U81,SUM(-1*(S81-U81)/S81),"")))))</x:f>
        <x:v/>
      </x:c>
      <x:c r="U81" s="183" t="n">
        <x:v>450.00</x:v>
      </x:c>
      <x:c r="V81" s="183" t="n">
        <x:f ca="1">=SUM(U81/ ((O81- M81)/30.42))</x:f>
        <x:v/>
      </x:c>
      <x:c r="W81" s="196">
        <x:f ca="1">=IF(T81="","",IF(T81="-","",IF(U81=0,"",IF(OR(T81&gt;AA4,T81&lt;-AA4),"*",""))))</x:f>
        <x:v/>
      </x:c>
      <x:c r="X81" s="98" t="str">
        <x:v/>
      </x:c>
    </x:row>
    <x:row r="82" spans="1:25" s="12" x14ac:dyDescent="0.25">
      <x:c r="A82" s="90" t="str">
        <x:v>74</x:v>
      </x:c>
      <x:c r="B82" s="191" t="str">
        <x:v>FPR58092</x:v>
      </x:c>
      <x:c r="C82" s="191" t="str">
        <x:v>Ricoh SP C440dn</x:v>
      </x:c>
      <x:c r="D82" s="191" t="str">
        <x:v>B/W Laser Prints</x:v>
      </x:c>
      <x:c r="E82" s="191" t="str">
        <x:v>X688P500226</x:v>
      </x:c>
      <x:c r="F82" s="191" t="str">
        <x:v>Active</x:v>
      </x:c>
      <x:c r="G82" s="191" t="str">
        <x:v>900 Wiggins</x:v>
      </x:c>
      <x:c r="H82" s="191" t="str">
        <x:v/>
      </x:c>
      <x:c r="I82" s="191" t="str">
        <x:v/>
      </x:c>
      <x:c r="J82" s="191" t="str">
        <x:v>2</x:v>
      </x:c>
      <x:c r="K82" s="191" t="str">
        <x:v>Executive</x:v>
      </x:c>
      <x:c r="L82" s="191" t="str">
        <x:v/>
      </x:c>
      <x:c r="M82" s="191" t="str">
        <x:v>12/31/2018</x:v>
      </x:c>
      <x:c r="N82" s="189" t="n">
        <x:v>878.00</x:v>
      </x:c>
      <x:c r="O82" s="191" t="str">
        <x:v>3/31/2019</x:v>
      </x:c>
      <x:c r="P82" s="189" t="n">
        <x:v>1291.00</x:v>
      </x:c>
      <x:c r="Q82" s="206" t="n">
        <x:v>0.0011</x:v>
      </x:c>
      <x:c r="R82" s="206" t="n">
        <x:v>0.0039</x:v>
      </x:c>
      <x:c r="S82" s="189" t="n">
        <x:v>422.00</x:v>
      </x:c>
      <x:c r="T82" s="187" t="n">
        <x:f ca="1">=IF(AND(U82=0,S82&gt;0),-100%,IF(OR(S82=0,S82="-"),"-",IF(AND(S82=0,U82=0),0%,IF(S82&lt;U82,SUM(U82-S82)/S82,IF(S82&gt;U82,SUM(-1*(S82-U82)/S82),"")))))</x:f>
        <x:v/>
      </x:c>
      <x:c r="U82" s="189" t="n">
        <x:v>413.00</x:v>
      </x:c>
      <x:c r="V82" s="189" t="n">
        <x:f ca="1">=SUM(U82/ ((O82- M82)/30.42))</x:f>
        <x:v/>
      </x:c>
      <x:c r="W82" s="195">
        <x:f ca="1">=IF(T82="","",IF(T82="-","",IF(U82=0,"",IF(OR(T82&gt;AA4,T82&lt;-AA4),"*",""))))</x:f>
        <x:v/>
      </x:c>
      <x:c r="X82" s="91" t="str">
        <x:v/>
      </x:c>
    </x:row>
    <x:row r="83" spans="1:25" s="12" x14ac:dyDescent="0.25">
      <x:c r="A83" s="96" t="str">
        <x:v>75</x:v>
      </x:c>
      <x:c r="B83" s="192" t="str">
        <x:v>FPR58320</x:v>
      </x:c>
      <x:c r="C83" s="192" t="str">
        <x:v>HP LJ M402dn</x:v>
      </x:c>
      <x:c r="D83" s="192" t="str">
        <x:v>B/W Laser Prints</x:v>
      </x:c>
      <x:c r="E83" s="192" t="str">
        <x:v>PHB5C38936</x:v>
      </x:c>
      <x:c r="F83" s="192" t="str">
        <x:v>Active</x:v>
      </x:c>
      <x:c r="G83" s="192" t="str">
        <x:v>Fort Worth</x:v>
      </x:c>
      <x:c r="H83" s="192" t="str">
        <x:v/>
      </x:c>
      <x:c r="I83" s="192" t="str">
        <x:v/>
      </x:c>
      <x:c r="J83" s="192" t="str">
        <x:v>2</x:v>
      </x:c>
      <x:c r="K83" s="192" t="str">
        <x:v>Craft Area / Martha Fiddes</x:v>
      </x:c>
      <x:c r="L83" s="192" t="str">
        <x:v/>
      </x:c>
      <x:c r="M83" s="192" t="str">
        <x:v>1/4/2019</x:v>
      </x:c>
      <x:c r="N83" s="183" t="n">
        <x:v>993.00</x:v>
      </x:c>
      <x:c r="O83" s="192" t="str">
        <x:v>3/31/2019</x:v>
      </x:c>
      <x:c r="P83" s="183" t="n">
        <x:v>1381.00</x:v>
      </x:c>
      <x:c r="Q83" s="207" t="n">
        <x:v>0.001</x:v>
      </x:c>
      <x:c r="R83" s="207" t="n">
        <x:v>0.0036</x:v>
      </x:c>
      <x:c r="S83" s="183" t="n">
        <x:v>388.00</x:v>
      </x:c>
      <x:c r="T83" s="182" t="n">
        <x:f ca="1">=IF(AND(U83=0,S83&gt;0),-100%,IF(OR(S83=0,S83="-"),"-",IF(AND(S83=0,U83=0),0%,IF(S83&lt;U83,SUM(U83-S83)/S83,IF(S83&gt;U83,SUM(-1*(S83-U83)/S83),"")))))</x:f>
        <x:v/>
      </x:c>
      <x:c r="U83" s="183" t="n">
        <x:v>388.00</x:v>
      </x:c>
      <x:c r="V83" s="183" t="n">
        <x:f ca="1">=SUM(U83/ ((O83- M83)/30.42))</x:f>
        <x:v/>
      </x:c>
      <x:c r="W83" s="196">
        <x:f ca="1">=IF(T83="","",IF(T83="-","",IF(U83=0,"",IF(OR(T83&gt;AA4,T83&lt;-AA4),"*",""))))</x:f>
        <x:v/>
      </x:c>
      <x:c r="X83" s="98" t="str">
        <x:v/>
      </x:c>
    </x:row>
    <x:row r="84" spans="1:25" s="12" x14ac:dyDescent="0.25">
      <x:c r="A84" s="90" t="str">
        <x:v>76</x:v>
      </x:c>
      <x:c r="B84" s="191" t="str">
        <x:v>FPR47422</x:v>
      </x:c>
      <x:c r="C84" s="191" t="str">
        <x:v>HP LJ M401dn</x:v>
      </x:c>
      <x:c r="D84" s="191" t="str">
        <x:v>B/W Laser Prints</x:v>
      </x:c>
      <x:c r="E84" s="191" t="str">
        <x:v>PHGFB04675</x:v>
      </x:c>
      <x:c r="F84" s="191" t="str">
        <x:v>Active</x:v>
      </x:c>
      <x:c r="G84" s="191" t="str">
        <x:v>1000 Wiggins</x:v>
      </x:c>
      <x:c r="H84" s="191" t="str">
        <x:v/>
      </x:c>
      <x:c r="I84" s="191" t="str">
        <x:v/>
      </x:c>
      <x:c r="J84" s="191" t="str">
        <x:v>2</x:v>
      </x:c>
      <x:c r="K84" s="191" t="str">
        <x:v>Beth Fisher</x:v>
      </x:c>
      <x:c r="L84" s="191" t="str">
        <x:v/>
      </x:c>
      <x:c r="M84" s="191" t="str">
        <x:v>1/2/2019</x:v>
      </x:c>
      <x:c r="N84" s="189" t="n">
        <x:v>8196.00</x:v>
      </x:c>
      <x:c r="O84" s="191" t="str">
        <x:v>4/9/2019</x:v>
      </x:c>
      <x:c r="P84" s="189" t="n">
        <x:v>8572.00</x:v>
      </x:c>
      <x:c r="Q84" s="206" t="n">
        <x:v>0.001</x:v>
      </x:c>
      <x:c r="R84" s="206" t="n">
        <x:v>0.0035</x:v>
      </x:c>
      <x:c r="S84" s="189" t="n">
        <x:v>406.00</x:v>
      </x:c>
      <x:c r="T84" s="187" t="n">
        <x:f ca="1">=IF(AND(U84=0,S84&gt;0),-100%,IF(OR(S84=0,S84="-"),"-",IF(AND(S84=0,U84=0),0%,IF(S84&lt;U84,SUM(U84-S84)/S84,IF(S84&gt;U84,SUM(-1*(S84-U84)/S84),"")))))</x:f>
        <x:v/>
      </x:c>
      <x:c r="U84" s="189" t="n">
        <x:v>376.00</x:v>
      </x:c>
      <x:c r="V84" s="189" t="n">
        <x:f ca="1">=SUM(U84/ ((O84- M84)/30.42))</x:f>
        <x:v/>
      </x:c>
      <x:c r="W84" s="195">
        <x:f ca="1">=IF(T84="","",IF(T84="-","",IF(U84=0,"",IF(OR(T84&gt;AA4,T84&lt;-AA4),"*",""))))</x:f>
        <x:v/>
      </x:c>
      <x:c r="X84" s="91" t="str">
        <x:v/>
      </x:c>
    </x:row>
    <x:row r="85" spans="1:25" s="12" x14ac:dyDescent="0.25">
      <x:c r="A85" s="96" t="str">
        <x:v>77</x:v>
      </x:c>
      <x:c r="B85" s="192" t="str">
        <x:v>FPR47437</x:v>
      </x:c>
      <x:c r="C85" s="192" t="str">
        <x:v>HP LJ M401dn</x:v>
      </x:c>
      <x:c r="D85" s="192" t="str">
        <x:v>B/W Laser Prints</x:v>
      </x:c>
      <x:c r="E85" s="192" t="str">
        <x:v>PHGFD03366</x:v>
      </x:c>
      <x:c r="F85" s="192" t="str">
        <x:v>Active</x:v>
      </x:c>
      <x:c r="G85" s="192" t="str">
        <x:v>1000 Wiggins</x:v>
      </x:c>
      <x:c r="H85" s="192" t="str">
        <x:v/>
      </x:c>
      <x:c r="I85" s="192" t="str">
        <x:v/>
      </x:c>
      <x:c r="J85" s="192" t="str">
        <x:v>2</x:v>
      </x:c>
      <x:c r="K85" s="192" t="str">
        <x:v>Clinical Services / EMAR Printer</x:v>
      </x:c>
      <x:c r="L85" s="192" t="str">
        <x:v/>
      </x:c>
      <x:c r="M85" s="192" t="str">
        <x:v>12/31/2018</x:v>
      </x:c>
      <x:c r="N85" s="183" t="n">
        <x:v>4004.00</x:v>
      </x:c>
      <x:c r="O85" s="192" t="str">
        <x:v>3/31/2019</x:v>
      </x:c>
      <x:c r="P85" s="183" t="n">
        <x:v>4350.00</x:v>
      </x:c>
      <x:c r="Q85" s="207" t="n">
        <x:v>0.0009</x:v>
      </x:c>
      <x:c r="R85" s="207" t="n">
        <x:v>0.0032</x:v>
      </x:c>
      <x:c r="S85" s="183" t="n">
        <x:v>143.00</x:v>
      </x:c>
      <x:c r="T85" s="182" t="n">
        <x:f ca="1">=IF(AND(U85=0,S85&gt;0),-100%,IF(OR(S85=0,S85="-"),"-",IF(AND(S85=0,U85=0),0%,IF(S85&lt;U85,SUM(U85-S85)/S85,IF(S85&gt;U85,SUM(-1*(S85-U85)/S85),"")))))</x:f>
        <x:v/>
      </x:c>
      <x:c r="U85" s="183" t="n">
        <x:v>346.00</x:v>
      </x:c>
      <x:c r="V85" s="183" t="n">
        <x:f ca="1">=SUM(U85/ ((O85- M85)/30.42))</x:f>
        <x:v/>
      </x:c>
      <x:c r="W85" s="196">
        <x:f ca="1">=IF(T85="","",IF(T85="-","",IF(U85=0,"",IF(OR(T85&gt;AA4,T85&lt;-AA4),"*",""))))</x:f>
        <x:v/>
      </x:c>
      <x:c r="X85" s="98" t="str">
        <x:v/>
      </x:c>
    </x:row>
    <x:row r="86" spans="1:25" s="12" x14ac:dyDescent="0.25">
      <x:c r="A86" s="90" t="str">
        <x:v>78</x:v>
      </x:c>
      <x:c r="B86" s="191" t="str">
        <x:v>FPR50540</x:v>
      </x:c>
      <x:c r="C86" s="191" t="str">
        <x:v>HP LJ M401dn</x:v>
      </x:c>
      <x:c r="D86" s="191" t="str">
        <x:v>B/W Laser Prints</x:v>
      </x:c>
      <x:c r="E86" s="191" t="str">
        <x:v>PHGFC54552</x:v>
      </x:c>
      <x:c r="F86" s="191" t="str">
        <x:v>Active</x:v>
      </x:c>
      <x:c r="G86" s="191" t="str">
        <x:v>900 Wiggins</x:v>
      </x:c>
      <x:c r="H86" s="191" t="str">
        <x:v/>
      </x:c>
      <x:c r="I86" s="191" t="str">
        <x:v/>
      </x:c>
      <x:c r="J86" s="191" t="str">
        <x:v>2</x:v>
      </x:c>
      <x:c r="K86" s="191" t="str">
        <x:v>Room 209</x:v>
      </x:c>
      <x:c r="L86" s="191" t="str">
        <x:v/>
      </x:c>
      <x:c r="M86" s="191" t="str">
        <x:v>12/20/2018</x:v>
      </x:c>
      <x:c r="N86" s="189" t="n">
        <x:v>7097.00</x:v>
      </x:c>
      <x:c r="O86" s="191" t="str">
        <x:v>4/9/2019</x:v>
      </x:c>
      <x:c r="P86" s="189" t="n">
        <x:v>7424.00</x:v>
      </x:c>
      <x:c r="Q86" s="206" t="n">
        <x:v>0.0009</x:v>
      </x:c>
      <x:c r="R86" s="206" t="n">
        <x:v>0.0031</x:v>
      </x:c>
      <x:c r="S86" s="189" t="n">
        <x:v>209.00</x:v>
      </x:c>
      <x:c r="T86" s="187" t="n">
        <x:f ca="1">=IF(AND(U86=0,S86&gt;0),-100%,IF(OR(S86=0,S86="-"),"-",IF(AND(S86=0,U86=0),0%,IF(S86&lt;U86,SUM(U86-S86)/S86,IF(S86&gt;U86,SUM(-1*(S86-U86)/S86),"")))))</x:f>
        <x:v/>
      </x:c>
      <x:c r="U86" s="189" t="n">
        <x:v>327.00</x:v>
      </x:c>
      <x:c r="V86" s="189" t="n">
        <x:f ca="1">=SUM(U86/ ((O86- M86)/30.42))</x:f>
        <x:v/>
      </x:c>
      <x:c r="W86" s="195">
        <x:f ca="1">=IF(T86="","",IF(T86="-","",IF(U86=0,"",IF(OR(T86&gt;AA4,T86&lt;-AA4),"*",""))))</x:f>
        <x:v/>
      </x:c>
      <x:c r="X86" s="91" t="str">
        <x:v/>
      </x:c>
    </x:row>
    <x:row r="87" spans="1:25" s="12" x14ac:dyDescent="0.25">
      <x:c r="A87" s="96" t="str">
        <x:v>79</x:v>
      </x:c>
      <x:c r="B87" s="192" t="str">
        <x:v>FPR47440</x:v>
      </x:c>
      <x:c r="C87" s="192" t="str">
        <x:v>HP LJ M401dn</x:v>
      </x:c>
      <x:c r="D87" s="192" t="str">
        <x:v>B/W Laser Prints</x:v>
      </x:c>
      <x:c r="E87" s="192" t="str">
        <x:v>PHGFD03296</x:v>
      </x:c>
      <x:c r="F87" s="192" t="str">
        <x:v>Active</x:v>
      </x:c>
      <x:c r="G87" s="192" t="str">
        <x:v>Fort Worth</x:v>
      </x:c>
      <x:c r="H87" s="192" t="str">
        <x:v/>
      </x:c>
      <x:c r="I87" s="192" t="str">
        <x:v/>
      </x:c>
      <x:c r="J87" s="192" t="str">
        <x:v>1</x:v>
      </x:c>
      <x:c r="K87" s="192" t="str">
        <x:v>Troy</x:v>
      </x:c>
      <x:c r="L87" s="192" t="str">
        <x:v/>
      </x:c>
      <x:c r="M87" s="192" t="str">
        <x:v>1/4/2019</x:v>
      </x:c>
      <x:c r="N87" s="183" t="n">
        <x:v>9996.00</x:v>
      </x:c>
      <x:c r="O87" s="192" t="str">
        <x:v>3/31/2019</x:v>
      </x:c>
      <x:c r="P87" s="183" t="n">
        <x:v>10307.00</x:v>
      </x:c>
      <x:c r="Q87" s="207" t="n">
        <x:v>0.0008</x:v>
      </x:c>
      <x:c r="R87" s="207" t="n">
        <x:v>0.0029</x:v>
      </x:c>
      <x:c r="S87" s="183" t="n">
        <x:v>311.00</x:v>
      </x:c>
      <x:c r="T87" s="182" t="n">
        <x:f ca="1">=IF(AND(U87=0,S87&gt;0),-100%,IF(OR(S87=0,S87="-"),"-",IF(AND(S87=0,U87=0),0%,IF(S87&lt;U87,SUM(U87-S87)/S87,IF(S87&gt;U87,SUM(-1*(S87-U87)/S87),"")))))</x:f>
        <x:v/>
      </x:c>
      <x:c r="U87" s="183" t="n">
        <x:v>311.00</x:v>
      </x:c>
      <x:c r="V87" s="183" t="n">
        <x:f ca="1">=SUM(U87/ ((O87- M87)/30.42))</x:f>
        <x:v/>
      </x:c>
      <x:c r="W87" s="196">
        <x:f ca="1">=IF(T87="","",IF(T87="-","",IF(U87=0,"",IF(OR(T87&gt;AA4,T87&lt;-AA4),"*",""))))</x:f>
        <x:v/>
      </x:c>
      <x:c r="X87" s="98" t="str">
        <x:v/>
      </x:c>
    </x:row>
    <x:row r="88" spans="1:25" s="12" x14ac:dyDescent="0.25">
      <x:c r="A88" s="90" t="str">
        <x:v>80</x:v>
      </x:c>
      <x:c r="B88" s="191" t="str">
        <x:v>FPR47423</x:v>
      </x:c>
      <x:c r="C88" s="191" t="str">
        <x:v>HP LJ M401dn</x:v>
      </x:c>
      <x:c r="D88" s="191" t="str">
        <x:v>B/W Laser Prints</x:v>
      </x:c>
      <x:c r="E88" s="191" t="str">
        <x:v>PHGFB04669</x:v>
      </x:c>
      <x:c r="F88" s="191" t="str">
        <x:v>Active</x:v>
      </x:c>
      <x:c r="G88" s="191" t="str">
        <x:v>948 Wiggins</x:v>
      </x:c>
      <x:c r="H88" s="191" t="str">
        <x:v/>
      </x:c>
      <x:c r="I88" s="191" t="str">
        <x:v/>
      </x:c>
      <x:c r="J88" s="191" t="str">
        <x:v>B</x:v>
      </x:c>
      <x:c r="K88" s="191" t="str">
        <x:v>John P. / Kitchen</x:v>
      </x:c>
      <x:c r="L88" s="191" t="str">
        <x:v/>
      </x:c>
      <x:c r="M88" s="191" t="str">
        <x:v>12/31/2018</x:v>
      </x:c>
      <x:c r="N88" s="189" t="n">
        <x:v>21290.00</x:v>
      </x:c>
      <x:c r="O88" s="191" t="str">
        <x:v>3/31/2019</x:v>
      </x:c>
      <x:c r="P88" s="189" t="n">
        <x:v>21567.00</x:v>
      </x:c>
      <x:c r="Q88" s="206" t="n">
        <x:v>0.0007</x:v>
      </x:c>
      <x:c r="R88" s="206" t="n">
        <x:v>0.0026</x:v>
      </x:c>
      <x:c r="S88" s="189" t="n">
        <x:v>131.00</x:v>
      </x:c>
      <x:c r="T88" s="187" t="n">
        <x:f ca="1">=IF(AND(U88=0,S88&gt;0),-100%,IF(OR(S88=0,S88="-"),"-",IF(AND(S88=0,U88=0),0%,IF(S88&lt;U88,SUM(U88-S88)/S88,IF(S88&gt;U88,SUM(-1*(S88-U88)/S88),"")))))</x:f>
        <x:v/>
      </x:c>
      <x:c r="U88" s="189" t="n">
        <x:v>277.00</x:v>
      </x:c>
      <x:c r="V88" s="189" t="n">
        <x:f ca="1">=SUM(U88/ ((O88- M88)/30.42))</x:f>
        <x:v/>
      </x:c>
      <x:c r="W88" s="195">
        <x:f ca="1">=IF(T88="","",IF(T88="-","",IF(U88=0,"",IF(OR(T88&gt;AA4,T88&lt;-AA4),"*",""))))</x:f>
        <x:v/>
      </x:c>
      <x:c r="X88" s="91" t="str">
        <x:v/>
      </x:c>
    </x:row>
    <x:row r="89" spans="1:25" s="12" x14ac:dyDescent="0.25">
      <x:c r="A89" s="96" t="str">
        <x:v>81</x:v>
      </x:c>
      <x:c r="B89" s="192" t="str">
        <x:v>FPR47356</x:v>
      </x:c>
      <x:c r="C89" s="192" t="str">
        <x:v>HP LJ M401dn</x:v>
      </x:c>
      <x:c r="D89" s="192" t="str">
        <x:v>B/W Laser Prints</x:v>
      </x:c>
      <x:c r="E89" s="192" t="str">
        <x:v>PHGFD03362</x:v>
      </x:c>
      <x:c r="F89" s="192" t="str">
        <x:v>Active</x:v>
      </x:c>
      <x:c r="G89" s="192" t="str">
        <x:v>1000 Wiggins</x:v>
      </x:c>
      <x:c r="H89" s="192" t="str">
        <x:v/>
      </x:c>
      <x:c r="I89" s="192" t="str">
        <x:v/>
      </x:c>
      <x:c r="J89" s="192" t="str">
        <x:v>2</x:v>
      </x:c>
      <x:c r="K89" s="192" t="str">
        <x:v>Office Behind Front Desk / Therapy</x:v>
      </x:c>
      <x:c r="L89" s="192" t="str">
        <x:v/>
      </x:c>
      <x:c r="M89" s="192" t="str">
        <x:v>12/31/2018</x:v>
      </x:c>
      <x:c r="N89" s="183" t="n">
        <x:v>15049.00</x:v>
      </x:c>
      <x:c r="O89" s="192" t="str">
        <x:v>4/9/2019</x:v>
      </x:c>
      <x:c r="P89" s="183" t="n">
        <x:v>15323.00</x:v>
      </x:c>
      <x:c r="Q89" s="207" t="n">
        <x:v>0.0007</x:v>
      </x:c>
      <x:c r="R89" s="207" t="n">
        <x:v>0.0026</x:v>
      </x:c>
      <x:c r="S89" s="183" t="n">
        <x:v>599.00</x:v>
      </x:c>
      <x:c r="T89" s="182" t="n">
        <x:f ca="1">=IF(AND(U89=0,S89&gt;0),-100%,IF(OR(S89=0,S89="-"),"-",IF(AND(S89=0,U89=0),0%,IF(S89&lt;U89,SUM(U89-S89)/S89,IF(S89&gt;U89,SUM(-1*(S89-U89)/S89),"")))))</x:f>
        <x:v/>
      </x:c>
      <x:c r="U89" s="183" t="n">
        <x:v>274.00</x:v>
      </x:c>
      <x:c r="V89" s="183" t="n">
        <x:f ca="1">=SUM(U89/ ((O89- M89)/30.42))</x:f>
        <x:v/>
      </x:c>
      <x:c r="W89" s="196">
        <x:f ca="1">=IF(T89="","",IF(T89="-","",IF(U89=0,"",IF(OR(T89&gt;AA4,T89&lt;-AA4),"*",""))))</x:f>
        <x:v/>
      </x:c>
      <x:c r="X89" s="98" t="str">
        <x:v/>
      </x:c>
    </x:row>
    <x:row r="90" spans="1:25" s="12" x14ac:dyDescent="0.25">
      <x:c r="A90" s="90" t="str">
        <x:v>82</x:v>
      </x:c>
      <x:c r="B90" s="191" t="str">
        <x:v>FPR45734</x:v>
      </x:c>
      <x:c r="C90" s="191" t="str">
        <x:v>HP LJ M401dn</x:v>
      </x:c>
      <x:c r="D90" s="191" t="str">
        <x:v>B/W Laser Prints</x:v>
      </x:c>
      <x:c r="E90" s="191" t="str">
        <x:v>PHGFD03294</x:v>
      </x:c>
      <x:c r="F90" s="191" t="str">
        <x:v>Active</x:v>
      </x:c>
      <x:c r="G90" s="191" t="str">
        <x:v>Fort Worth</x:v>
      </x:c>
      <x:c r="H90" s="191" t="str">
        <x:v/>
      </x:c>
      <x:c r="I90" s="191" t="str">
        <x:v/>
      </x:c>
      <x:c r="J90" s="191" t="str">
        <x:v>2</x:v>
      </x:c>
      <x:c r="K90" s="191" t="str">
        <x:v>Julie Williams</x:v>
      </x:c>
      <x:c r="L90" s="191" t="str">
        <x:v/>
      </x:c>
      <x:c r="M90" s="191" t="str">
        <x:v>12/31/2018</x:v>
      </x:c>
      <x:c r="N90" s="189" t="n">
        <x:v>6509.00</x:v>
      </x:c>
      <x:c r="O90" s="191" t="str">
        <x:v>3/31/2019</x:v>
      </x:c>
      <x:c r="P90" s="189" t="n">
        <x:v>6764.00</x:v>
      </x:c>
      <x:c r="Q90" s="206" t="n">
        <x:v>0.0007</x:v>
      </x:c>
      <x:c r="R90" s="206" t="n">
        <x:v>0.0024</x:v>
      </x:c>
      <x:c r="S90" s="189" t="n">
        <x:v>402.00</x:v>
      </x:c>
      <x:c r="T90" s="187" t="n">
        <x:f ca="1">=IF(AND(U90=0,S90&gt;0),-100%,IF(OR(S90=0,S90="-"),"-",IF(AND(S90=0,U90=0),0%,IF(S90&lt;U90,SUM(U90-S90)/S90,IF(S90&gt;U90,SUM(-1*(S90-U90)/S90),"")))))</x:f>
        <x:v/>
      </x:c>
      <x:c r="U90" s="189" t="n">
        <x:v>255.00</x:v>
      </x:c>
      <x:c r="V90" s="189" t="n">
        <x:f ca="1">=SUM(U90/ ((O90- M90)/30.42))</x:f>
        <x:v/>
      </x:c>
      <x:c r="W90" s="195">
        <x:f ca="1">=IF(T90="","",IF(T90="-","",IF(U90=0,"",IF(OR(T90&gt;AA4,T90&lt;-AA4),"*",""))))</x:f>
        <x:v/>
      </x:c>
      <x:c r="X90" s="91" t="str">
        <x:v/>
      </x:c>
    </x:row>
    <x:row r="91" spans="1:25" s="12" x14ac:dyDescent="0.25">
      <x:c r="A91" s="96" t="str">
        <x:v>83</x:v>
      </x:c>
      <x:c r="B91" s="192" t="str">
        <x:v>FPR47425</x:v>
      </x:c>
      <x:c r="C91" s="192" t="str">
        <x:v>HP LJ M401dn</x:v>
      </x:c>
      <x:c r="D91" s="192" t="str">
        <x:v>B/W Laser Prints</x:v>
      </x:c>
      <x:c r="E91" s="192" t="str">
        <x:v>PHGFB04721</x:v>
      </x:c>
      <x:c r="F91" s="192" t="str">
        <x:v>Active</x:v>
      </x:c>
      <x:c r="G91" s="192" t="str">
        <x:v>1000 Wiggins</x:v>
      </x:c>
      <x:c r="H91" s="192" t="str">
        <x:v/>
      </x:c>
      <x:c r="I91" s="192" t="str">
        <x:v/>
      </x:c>
      <x:c r="J91" s="192" t="str">
        <x:v>Basement</x:v>
      </x:c>
      <x:c r="K91" s="192" t="str">
        <x:v>Kitchen Supervisors office</x:v>
      </x:c>
      <x:c r="L91" s="192" t="str">
        <x:v/>
      </x:c>
      <x:c r="M91" s="192" t="str">
        <x:v>12/31/2018</x:v>
      </x:c>
      <x:c r="N91" s="183" t="n">
        <x:v>35212.00</x:v>
      </x:c>
      <x:c r="O91" s="192" t="str">
        <x:v>3/31/2019</x:v>
      </x:c>
      <x:c r="P91" s="183" t="n">
        <x:v>35464.00</x:v>
      </x:c>
      <x:c r="Q91" s="207" t="n">
        <x:v>0.0007</x:v>
      </x:c>
      <x:c r="R91" s="207" t="n">
        <x:v>0.0024</x:v>
      </x:c>
      <x:c r="S91" s="183" t="n">
        <x:v>417.00</x:v>
      </x:c>
      <x:c r="T91" s="182" t="n">
        <x:f ca="1">=IF(AND(U91=0,S91&gt;0),-100%,IF(OR(S91=0,S91="-"),"-",IF(AND(S91=0,U91=0),0%,IF(S91&lt;U91,SUM(U91-S91)/S91,IF(S91&gt;U91,SUM(-1*(S91-U91)/S91),"")))))</x:f>
        <x:v/>
      </x:c>
      <x:c r="U91" s="183" t="n">
        <x:v>252.00</x:v>
      </x:c>
      <x:c r="V91" s="183" t="n">
        <x:f ca="1">=SUM(U91/ ((O91- M91)/30.42))</x:f>
        <x:v/>
      </x:c>
      <x:c r="W91" s="196">
        <x:f ca="1">=IF(T91="","",IF(T91="-","",IF(U91=0,"",IF(OR(T91&gt;AA4,T91&lt;-AA4),"*",""))))</x:f>
        <x:v/>
      </x:c>
      <x:c r="X91" s="98" t="str">
        <x:v/>
      </x:c>
    </x:row>
    <x:row r="92" spans="1:25" s="12" x14ac:dyDescent="0.25">
      <x:c r="A92" s="90" t="str">
        <x:v>84</x:v>
      </x:c>
      <x:c r="B92" s="191" t="str">
        <x:v>FPR47433</x:v>
      </x:c>
      <x:c r="C92" s="191" t="str">
        <x:v>HP LJ M401dn</x:v>
      </x:c>
      <x:c r="D92" s="191" t="str">
        <x:v>B/W Laser Prints</x:v>
      </x:c>
      <x:c r="E92" s="191" t="str">
        <x:v>PHGFB04705</x:v>
      </x:c>
      <x:c r="F92" s="191" t="str">
        <x:v>Active</x:v>
      </x:c>
      <x:c r="G92" s="191" t="str">
        <x:v>1000 Wiggins</x:v>
      </x:c>
      <x:c r="H92" s="191" t="str">
        <x:v/>
      </x:c>
      <x:c r="I92" s="191" t="str">
        <x:v/>
      </x:c>
      <x:c r="J92" s="191" t="str">
        <x:v>2</x:v>
      </x:c>
      <x:c r="K92" s="191" t="str">
        <x:v>Eric Feinman</x:v>
      </x:c>
      <x:c r="L92" s="191" t="str">
        <x:v/>
      </x:c>
      <x:c r="M92" s="191" t="str">
        <x:v>12/31/2018</x:v>
      </x:c>
      <x:c r="N92" s="189" t="n">
        <x:v>16884.00</x:v>
      </x:c>
      <x:c r="O92" s="191" t="str">
        <x:v>3/31/2019</x:v>
      </x:c>
      <x:c r="P92" s="189" t="n">
        <x:v>17112.00</x:v>
      </x:c>
      <x:c r="Q92" s="206" t="n">
        <x:v>0.0006</x:v>
      </x:c>
      <x:c r="R92" s="206" t="n">
        <x:v>0.0021</x:v>
      </x:c>
      <x:c r="S92" s="189" t="n">
        <x:v>152.00</x:v>
      </x:c>
      <x:c r="T92" s="187" t="n">
        <x:f ca="1">=IF(AND(U92=0,S92&gt;0),-100%,IF(OR(S92=0,S92="-"),"-",IF(AND(S92=0,U92=0),0%,IF(S92&lt;U92,SUM(U92-S92)/S92,IF(S92&gt;U92,SUM(-1*(S92-U92)/S92),"")))))</x:f>
        <x:v/>
      </x:c>
      <x:c r="U92" s="189" t="n">
        <x:v>228.00</x:v>
      </x:c>
      <x:c r="V92" s="189" t="n">
        <x:f ca="1">=SUM(U92/ ((O92- M92)/30.42))</x:f>
        <x:v/>
      </x:c>
      <x:c r="W92" s="195">
        <x:f ca="1">=IF(T92="","",IF(T92="-","",IF(U92=0,"",IF(OR(T92&gt;AA4,T92&lt;-AA4),"*",""))))</x:f>
        <x:v/>
      </x:c>
      <x:c r="X92" s="91" t="str">
        <x:v/>
      </x:c>
    </x:row>
    <x:row r="93" spans="1:25" s="12" x14ac:dyDescent="0.25">
      <x:c r="A93" s="96" t="str">
        <x:v>85</x:v>
      </x:c>
      <x:c r="B93" s="192" t="str">
        <x:v>FPR45731</x:v>
      </x:c>
      <x:c r="C93" s="192" t="str">
        <x:v>HP LJ M401dn</x:v>
      </x:c>
      <x:c r="D93" s="192" t="str">
        <x:v>B/W Laser Prints</x:v>
      </x:c>
      <x:c r="E93" s="192" t="str">
        <x:v>PHGDB11271</x:v>
      </x:c>
      <x:c r="F93" s="192" t="str">
        <x:v>Active</x:v>
      </x:c>
      <x:c r="G93" s="192" t="str">
        <x:v>1000 Wiggins</x:v>
      </x:c>
      <x:c r="H93" s="192" t="str">
        <x:v/>
      </x:c>
      <x:c r="I93" s="192" t="str">
        <x:v/>
      </x:c>
      <x:c r="J93" s="192" t="str">
        <x:v>1</x:v>
      </x:c>
      <x:c r="K93" s="192" t="str">
        <x:v>Rob Runnells</x:v>
      </x:c>
      <x:c r="L93" s="192" t="str">
        <x:v/>
      </x:c>
      <x:c r="M93" s="192" t="str">
        <x:v>1/2/2019</x:v>
      </x:c>
      <x:c r="N93" s="183" t="n">
        <x:v>2851.00</x:v>
      </x:c>
      <x:c r="O93" s="192" t="str">
        <x:v>4/9/2019</x:v>
      </x:c>
      <x:c r="P93" s="183" t="n">
        <x:v>3073.00</x:v>
      </x:c>
      <x:c r="Q93" s="207" t="n">
        <x:v>0.0006</x:v>
      </x:c>
      <x:c r="R93" s="207" t="n">
        <x:v>0.0021</x:v>
      </x:c>
      <x:c r="S93" s="183" t="n">
        <x:v>123.00</x:v>
      </x:c>
      <x:c r="T93" s="182" t="n">
        <x:f ca="1">=IF(AND(U93=0,S93&gt;0),-100%,IF(OR(S93=0,S93="-"),"-",IF(AND(S93=0,U93=0),0%,IF(S93&lt;U93,SUM(U93-S93)/S93,IF(S93&gt;U93,SUM(-1*(S93-U93)/S93),"")))))</x:f>
        <x:v/>
      </x:c>
      <x:c r="U93" s="183" t="n">
        <x:v>222.00</x:v>
      </x:c>
      <x:c r="V93" s="183" t="n">
        <x:f ca="1">=SUM(U93/ ((O93- M93)/30.42))</x:f>
        <x:v/>
      </x:c>
      <x:c r="W93" s="196">
        <x:f ca="1">=IF(T93="","",IF(T93="-","",IF(U93=0,"",IF(OR(T93&gt;AA4,T93&lt;-AA4),"*",""))))</x:f>
        <x:v/>
      </x:c>
      <x:c r="X93" s="98" t="str">
        <x:v/>
      </x:c>
    </x:row>
    <x:row r="94" spans="1:25" s="12" x14ac:dyDescent="0.25">
      <x:c r="A94" s="90" t="str">
        <x:v>86</x:v>
      </x:c>
      <x:c r="B94" s="191" t="str">
        <x:v>FPR55741</x:v>
      </x:c>
      <x:c r="C94" s="191" t="str">
        <x:v>HP LJ M425</x:v>
      </x:c>
      <x:c r="D94" s="191" t="str">
        <x:v>B/W Laser Prints</x:v>
      </x:c>
      <x:c r="E94" s="191" t="str">
        <x:v>CNF8H55J0B</x:v>
      </x:c>
      <x:c r="F94" s="191" t="str">
        <x:v>Active</x:v>
      </x:c>
      <x:c r="G94" s="191" t="str">
        <x:v>1000 Wiggins</x:v>
      </x:c>
      <x:c r="H94" s="191" t="str">
        <x:v/>
      </x:c>
      <x:c r="I94" s="191" t="str">
        <x:v/>
      </x:c>
      <x:c r="J94" s="191" t="str">
        <x:v/>
      </x:c>
      <x:c r="K94" s="191" t="str">
        <x:v>Cindy Peters HOME Office</x:v>
      </x:c>
      <x:c r="L94" s="191" t="str">
        <x:v/>
      </x:c>
      <x:c r="M94" s="191" t="str">
        <x:v>12/31/2018</x:v>
      </x:c>
      <x:c r="N94" s="189" t="n">
        <x:v>16509.00</x:v>
      </x:c>
      <x:c r="O94" s="191" t="str">
        <x:v>3/31/2019</x:v>
      </x:c>
      <x:c r="P94" s="189" t="n">
        <x:v>16661.00</x:v>
      </x:c>
      <x:c r="Q94" s="206" t="n">
        <x:v>0.0004</x:v>
      </x:c>
      <x:c r="R94" s="206" t="n">
        <x:v>0.0014</x:v>
      </x:c>
      <x:c r="S94" s="189" t="n">
        <x:v>0.00</x:v>
      </x:c>
      <x:c r="T94" s="187" t="n">
        <x:f ca="1">=IF(AND(U94=0,S94&gt;0),-100%,IF(OR(S94=0,S94="-"),"-",IF(AND(S94=0,U94=0),0%,IF(S94&lt;U94,SUM(U94-S94)/S94,IF(S94&gt;U94,SUM(-1*(S94-U94)/S94),"")))))</x:f>
        <x:v/>
      </x:c>
      <x:c r="U94" s="189" t="n">
        <x:v>152.00</x:v>
      </x:c>
      <x:c r="V94" s="189" t="n">
        <x:f ca="1">=SUM(U94/ ((O94- M94)/30.42))</x:f>
        <x:v/>
      </x:c>
      <x:c r="W94" s="195">
        <x:f ca="1">=IF(T94="","",IF(T94="-","",IF(U94=0,"",IF(OR(T94&gt;AA4,T94&lt;-AA4),"*",""))))</x:f>
        <x:v/>
      </x:c>
      <x:c r="X94" s="91" t="str">
        <x:v/>
      </x:c>
    </x:row>
    <x:row r="95" spans="1:25" s="12" x14ac:dyDescent="0.25">
      <x:c r="A95" s="96" t="str">
        <x:v>87</x:v>
      </x:c>
      <x:c r="B95" s="192" t="str">
        <x:v>FPR47419</x:v>
      </x:c>
      <x:c r="C95" s="192" t="str">
        <x:v>HP LJ M401dn</x:v>
      </x:c>
      <x:c r="D95" s="192" t="str">
        <x:v>B/W Laser Prints</x:v>
      </x:c>
      <x:c r="E95" s="192" t="str">
        <x:v>PHGFB04709</x:v>
      </x:c>
      <x:c r="F95" s="192" t="str">
        <x:v>Active</x:v>
      </x:c>
      <x:c r="G95" s="192" t="str">
        <x:v>900 Wiggins</x:v>
      </x:c>
      <x:c r="H95" s="192" t="str">
        <x:v/>
      </x:c>
      <x:c r="I95" s="192" t="str">
        <x:v/>
      </x:c>
      <x:c r="J95" s="192" t="str">
        <x:v>2</x:v>
      </x:c>
      <x:c r="K95" s="192" t="str">
        <x:v>Room 215 / Kim Cook</x:v>
      </x:c>
      <x:c r="L95" s="192" t="str">
        <x:v/>
      </x:c>
      <x:c r="M95" s="192" t="str">
        <x:v>1/2/2019</x:v>
      </x:c>
      <x:c r="N95" s="183" t="n">
        <x:v>2839.00</x:v>
      </x:c>
      <x:c r="O95" s="192" t="str">
        <x:v>4/9/2019</x:v>
      </x:c>
      <x:c r="P95" s="183" t="n">
        <x:v>2975.00</x:v>
      </x:c>
      <x:c r="Q95" s="207" t="n">
        <x:v>0.0004</x:v>
      </x:c>
      <x:c r="R95" s="207" t="n">
        <x:v>0.0013</x:v>
      </x:c>
      <x:c r="S95" s="183" t="n">
        <x:v>7.00</x:v>
      </x:c>
      <x:c r="T95" s="182" t="n">
        <x:f ca="1">=IF(AND(U95=0,S95&gt;0),-100%,IF(OR(S95=0,S95="-"),"-",IF(AND(S95=0,U95=0),0%,IF(S95&lt;U95,SUM(U95-S95)/S95,IF(S95&gt;U95,SUM(-1*(S95-U95)/S95),"")))))</x:f>
        <x:v/>
      </x:c>
      <x:c r="U95" s="183" t="n">
        <x:v>136.00</x:v>
      </x:c>
      <x:c r="V95" s="183" t="n">
        <x:f ca="1">=SUM(U95/ ((O95- M95)/30.42))</x:f>
        <x:v/>
      </x:c>
      <x:c r="W95" s="196">
        <x:f ca="1">=IF(T95="","",IF(T95="-","",IF(U95=0,"",IF(OR(T95&gt;AA4,T95&lt;-AA4),"*",""))))</x:f>
        <x:v/>
      </x:c>
      <x:c r="X95" s="98" t="str">
        <x:v/>
      </x:c>
    </x:row>
    <x:row r="96" spans="1:25" s="12" x14ac:dyDescent="0.25">
      <x:c r="A96" s="90" t="str">
        <x:v>88</x:v>
      </x:c>
      <x:c r="B96" s="191" t="str">
        <x:v>FPR47414</x:v>
      </x:c>
      <x:c r="C96" s="191" t="str">
        <x:v>HP LJ M401dn</x:v>
      </x:c>
      <x:c r="D96" s="191" t="str">
        <x:v>B/W Laser Prints</x:v>
      </x:c>
      <x:c r="E96" s="191" t="str">
        <x:v>PHGFB04694</x:v>
      </x:c>
      <x:c r="F96" s="191" t="str">
        <x:v>Active</x:v>
      </x:c>
      <x:c r="G96" s="191" t="str">
        <x:v>1000 Wiggins</x:v>
      </x:c>
      <x:c r="H96" s="191" t="str">
        <x:v/>
      </x:c>
      <x:c r="I96" s="191" t="str">
        <x:v/>
      </x:c>
      <x:c r="J96" s="191" t="str">
        <x:v>2</x:v>
      </x:c>
      <x:c r="K96" s="191" t="str">
        <x:v>Eric Feinman</x:v>
      </x:c>
      <x:c r="L96" s="191" t="str">
        <x:v/>
      </x:c>
      <x:c r="M96" s="191" t="str">
        <x:v>1/2/2019</x:v>
      </x:c>
      <x:c r="N96" s="189" t="n">
        <x:v>42409.00</x:v>
      </x:c>
      <x:c r="O96" s="191" t="str">
        <x:v>4/9/2019</x:v>
      </x:c>
      <x:c r="P96" s="189" t="n">
        <x:v>42532.00</x:v>
      </x:c>
      <x:c r="Q96" s="206" t="n">
        <x:v>0.0003</x:v>
      </x:c>
      <x:c r="R96" s="206" t="n">
        <x:v>0.0011</x:v>
      </x:c>
      <x:c r="S96" s="189" t="n">
        <x:v>109.00</x:v>
      </x:c>
      <x:c r="T96" s="187" t="n">
        <x:f ca="1">=IF(AND(U96=0,S96&gt;0),-100%,IF(OR(S96=0,S96="-"),"-",IF(AND(S96=0,U96=0),0%,IF(S96&lt;U96,SUM(U96-S96)/S96,IF(S96&gt;U96,SUM(-1*(S96-U96)/S96),"")))))</x:f>
        <x:v/>
      </x:c>
      <x:c r="U96" s="189" t="n">
        <x:v>123.00</x:v>
      </x:c>
      <x:c r="V96" s="189" t="n">
        <x:f ca="1">=SUM(U96/ ((O96- M96)/30.42))</x:f>
        <x:v/>
      </x:c>
      <x:c r="W96" s="195">
        <x:f ca="1">=IF(T96="","",IF(T96="-","",IF(U96=0,"",IF(OR(T96&gt;AA4,T96&lt;-AA4),"*",""))))</x:f>
        <x:v/>
      </x:c>
      <x:c r="X96" s="91" t="str">
        <x:v/>
      </x:c>
    </x:row>
    <x:row r="97" spans="1:25" s="12" x14ac:dyDescent="0.25">
      <x:c r="A97" s="96" t="str">
        <x:v>89</x:v>
      </x:c>
      <x:c r="B97" s="192" t="str">
        <x:v>FPR47436</x:v>
      </x:c>
      <x:c r="C97" s="192" t="str">
        <x:v>HP LJ M401dn</x:v>
      </x:c>
      <x:c r="D97" s="192" t="str">
        <x:v>B/W Laser Prints</x:v>
      </x:c>
      <x:c r="E97" s="192" t="str">
        <x:v>PHGFB04683</x:v>
      </x:c>
      <x:c r="F97" s="192" t="str">
        <x:v>Active</x:v>
      </x:c>
      <x:c r="G97" s="192" t="str">
        <x:v>948 Wiggins</x:v>
      </x:c>
      <x:c r="H97" s="192" t="str">
        <x:v/>
      </x:c>
      <x:c r="I97" s="192" t="str">
        <x:v/>
      </x:c>
      <x:c r="J97" s="192" t="str">
        <x:v>1</x:v>
      </x:c>
      <x:c r="K97" s="192" t="str">
        <x:v>Library</x:v>
      </x:c>
      <x:c r="L97" s="192" t="str">
        <x:v/>
      </x:c>
      <x:c r="M97" s="192" t="str">
        <x:v>1/2/2019</x:v>
      </x:c>
      <x:c r="N97" s="183" t="n">
        <x:v>4368.00</x:v>
      </x:c>
      <x:c r="O97" s="192" t="str">
        <x:v>4/9/2019</x:v>
      </x:c>
      <x:c r="P97" s="183" t="n">
        <x:v>4443.00</x:v>
      </x:c>
      <x:c r="Q97" s="207" t="n">
        <x:v>0.0002</x:v>
      </x:c>
      <x:c r="R97" s="207" t="n">
        <x:v>0.0007</x:v>
      </x:c>
      <x:c r="S97" s="183" t="n">
        <x:v>28.00</x:v>
      </x:c>
      <x:c r="T97" s="182" t="n">
        <x:f ca="1">=IF(AND(U97=0,S97&gt;0),-100%,IF(OR(S97=0,S97="-"),"-",IF(AND(S97=0,U97=0),0%,IF(S97&lt;U97,SUM(U97-S97)/S97,IF(S97&gt;U97,SUM(-1*(S97-U97)/S97),"")))))</x:f>
        <x:v/>
      </x:c>
      <x:c r="U97" s="183" t="n">
        <x:v>75.00</x:v>
      </x:c>
      <x:c r="V97" s="183" t="n">
        <x:f ca="1">=SUM(U97/ ((O97- M97)/30.42))</x:f>
        <x:v/>
      </x:c>
      <x:c r="W97" s="196">
        <x:f ca="1">=IF(T97="","",IF(T97="-","",IF(U97=0,"",IF(OR(T97&gt;AA4,T97&lt;-AA4),"*",""))))</x:f>
        <x:v/>
      </x:c>
      <x:c r="X97" s="98" t="str">
        <x:v/>
      </x:c>
    </x:row>
    <x:row r="98" spans="1:25" s="12" x14ac:dyDescent="0.25">
      <x:c r="A98" s="90" t="str">
        <x:v>90</x:v>
      </x:c>
      <x:c r="B98" s="191" t="str">
        <x:v>FPR45735</x:v>
      </x:c>
      <x:c r="C98" s="191" t="str">
        <x:v>HP LJ M401dn</x:v>
      </x:c>
      <x:c r="D98" s="191" t="str">
        <x:v>B/W Laser Prints</x:v>
      </x:c>
      <x:c r="E98" s="191" t="str">
        <x:v>PHGFD03371</x:v>
      </x:c>
      <x:c r="F98" s="191" t="str">
        <x:v>Active</x:v>
      </x:c>
      <x:c r="G98" s="191" t="str">
        <x:v>Fort Worth</x:v>
      </x:c>
      <x:c r="H98" s="191" t="str">
        <x:v/>
      </x:c>
      <x:c r="I98" s="191" t="str">
        <x:v/>
      </x:c>
      <x:c r="J98" s="191" t="str">
        <x:v>2</x:v>
      </x:c>
      <x:c r="K98" s="191" t="str">
        <x:v>AL Admin Assistant</x:v>
      </x:c>
      <x:c r="L98" s="191" t="str">
        <x:v/>
      </x:c>
      <x:c r="M98" s="191" t="str">
        <x:v>1/4/2019</x:v>
      </x:c>
      <x:c r="N98" s="189" t="n">
        <x:v>25842.00</x:v>
      </x:c>
      <x:c r="O98" s="191" t="str">
        <x:v>3/31/2019</x:v>
      </x:c>
      <x:c r="P98" s="189" t="n">
        <x:v>25843.00</x:v>
      </x:c>
      <x:c r="Q98" s="206" t="n">
        <x:v>0.00</x:v>
      </x:c>
      <x:c r="R98" s="206" t="n">
        <x:v>0.00</x:v>
      </x:c>
      <x:c r="S98" s="189" t="n">
        <x:v>1.00</x:v>
      </x:c>
      <x:c r="T98" s="187" t="n">
        <x:f ca="1">=IF(AND(U98=0,S98&gt;0),-100%,IF(OR(S98=0,S98="-"),"-",IF(AND(S98=0,U98=0),0%,IF(S98&lt;U98,SUM(U98-S98)/S98,IF(S98&gt;U98,SUM(-1*(S98-U98)/S98),"")))))</x:f>
        <x:v/>
      </x:c>
      <x:c r="U98" s="189" t="n">
        <x:v>1.00</x:v>
      </x:c>
      <x:c r="V98" s="189" t="n">
        <x:f ca="1">=SUM(U98/ ((O98- M98)/30.42))</x:f>
        <x:v/>
      </x:c>
      <x:c r="W98" s="195">
        <x:f ca="1">=IF(T98="","",IF(T98="-","",IF(U98=0,"",IF(OR(T98&gt;AA4,T98&lt;-AA4),"*",""))))</x:f>
        <x:v/>
      </x:c>
      <x:c r="X98" s="91" t="str">
        <x:v/>
      </x:c>
    </x:row>
    <x:row r="99" spans="1:25" s="12" x14ac:dyDescent="0.25">
      <x:c r="A99" s="96" t="str">
        <x:v>91</x:v>
      </x:c>
      <x:c r="B99" s="192" t="str">
        <x:v>AFPR45737</x:v>
      </x:c>
      <x:c r="C99" s="192" t="str">
        <x:v>HP LJ M401dn</x:v>
      </x:c>
      <x:c r="D99" s="192" t="str">
        <x:v>B/W Laser Prints</x:v>
      </x:c>
      <x:c r="E99" s="192" t="str">
        <x:v>PHGFD03359</x:v>
      </x:c>
      <x:c r="F99" s="192" t="str">
        <x:v>Inactive</x:v>
      </x:c>
      <x:c r="G99" s="192" t="str">
        <x:v>Fort Worth</x:v>
      </x:c>
      <x:c r="H99" s="192" t="str">
        <x:v/>
      </x:c>
      <x:c r="I99" s="192" t="str">
        <x:v/>
      </x:c>
      <x:c r="J99" s="192" t="str">
        <x:v>2</x:v>
      </x:c>
      <x:c r="K99" s="192" t="str">
        <x:v>Storage</x:v>
      </x:c>
      <x:c r="L99" s="192" t="str">
        <x:v/>
      </x:c>
      <x:c r="M99" s="192" t="str">
        <x:v>12/31/2018</x:v>
      </x:c>
      <x:c r="N99" s="183" t="n">
        <x:v>13795.00</x:v>
      </x:c>
      <x:c r="O99" s="192" t="str">
        <x:v>3/31/2019</x:v>
      </x:c>
      <x:c r="P99" s="183" t="n">
        <x:v>13795.00</x:v>
      </x:c>
      <x:c r="Q99" s="207" t="n">
        <x:v>0.00</x:v>
      </x:c>
      <x:c r="R99" s="207" t="n">
        <x:v>0.00</x:v>
      </x:c>
      <x:c r="S99" s="183" t="n">
        <x:v>0.00</x:v>
      </x:c>
      <x:c r="T99" s="182" t="n">
        <x:f ca="1">=IF(AND(U99=0,S99&gt;0),-100%,IF(OR(S99=0,S99="-"),"-",IF(AND(S99=0,U99=0),0%,IF(S99&lt;U99,SUM(U99-S99)/S99,IF(S99&gt;U99,SUM(-1*(S99-U99)/S99),"")))))</x:f>
        <x:v/>
      </x:c>
      <x:c r="U99" s="183" t="n">
        <x:v>0.00</x:v>
      </x:c>
      <x:c r="V99" s="183" t="n">
        <x:f ca="1">=SUM(U99/ ((O99- M99)/30.42))</x:f>
        <x:v/>
      </x:c>
      <x:c r="W99" s="196">
        <x:f ca="1">=IF(T99="","",IF(T99="-","",IF(U99=0,"",IF(OR(T99&gt;AA4,T99&lt;-AA4),"*",""))))</x:f>
        <x:v/>
      </x:c>
      <x:c r="X99" s="98" t="str">
        <x:v/>
      </x:c>
    </x:row>
    <x:row r="100" spans="1:25" s="12" x14ac:dyDescent="0.25">
      <x:c r="A100" s="90" t="str">
        <x:v>92</x:v>
      </x:c>
      <x:c r="B100" s="191" t="str">
        <x:v>FPR50539</x:v>
      </x:c>
      <x:c r="C100" s="191" t="str">
        <x:v>HP LJ M401dn</x:v>
      </x:c>
      <x:c r="D100" s="191" t="str">
        <x:v>B/W Laser Prints</x:v>
      </x:c>
      <x:c r="E100" s="191" t="str">
        <x:v>PHGFC54542</x:v>
      </x:c>
      <x:c r="F100" s="191" t="str">
        <x:v>Active</x:v>
      </x:c>
      <x:c r="G100" s="191" t="str">
        <x:v>Fort Worth</x:v>
      </x:c>
      <x:c r="H100" s="191" t="str">
        <x:v/>
      </x:c>
      <x:c r="I100" s="191" t="str">
        <x:v/>
      </x:c>
      <x:c r="J100" s="191" t="str">
        <x:v>2</x:v>
      </x:c>
      <x:c r="K100" s="191" t="str">
        <x:v>Housekeeping Supervisor</x:v>
      </x:c>
      <x:c r="L100" s="191" t="str">
        <x:v/>
      </x:c>
      <x:c r="M100" s="191" t="str">
        <x:v>12/31/2018</x:v>
      </x:c>
      <x:c r="N100" s="189" t="n">
        <x:v>25923.00</x:v>
      </x:c>
      <x:c r="O100" s="191" t="str">
        <x:v>3/31/2019</x:v>
      </x:c>
      <x:c r="P100" s="189" t="n">
        <x:v>25923.00</x:v>
      </x:c>
      <x:c r="Q100" s="206" t="n">
        <x:v>0.00</x:v>
      </x:c>
      <x:c r="R100" s="206" t="n">
        <x:v>0.00</x:v>
      </x:c>
      <x:c r="S100" s="189" t="n">
        <x:v>4.00</x:v>
      </x:c>
      <x:c r="T100" s="187" t="n">
        <x:f ca="1">=IF(AND(U100=0,S100&gt;0),-100%,IF(OR(S100=0,S100="-"),"-",IF(AND(S100=0,U100=0),0%,IF(S100&lt;U100,SUM(U100-S100)/S100,IF(S100&gt;U100,SUM(-1*(S100-U100)/S100),"")))))</x:f>
        <x:v/>
      </x:c>
      <x:c r="U100" s="189" t="n">
        <x:v>0.00</x:v>
      </x:c>
      <x:c r="V100" s="189" t="n">
        <x:f ca="1">=SUM(U100/ ((O100- M100)/30.42))</x:f>
        <x:v/>
      </x:c>
      <x:c r="W100" s="195">
        <x:f ca="1">=IF(T100="","",IF(T100="-","",IF(U100=0,"",IF(OR(T100&gt;AA4,T100&lt;-AA4),"*",""))))</x:f>
        <x:v/>
      </x:c>
      <x:c r="X100" s="91" t="str">
        <x:v/>
      </x:c>
    </x:row>
    <x:row r="101" spans="1:25" s="12" x14ac:dyDescent="0.25">
      <x:c r="A101" s="96" t="str">
        <x:v>93</x:v>
      </x:c>
      <x:c r="B101" s="192" t="str">
        <x:v>AFPR58319</x:v>
      </x:c>
      <x:c r="C101" s="192" t="str">
        <x:v>HP LJ M402dn</x:v>
      </x:c>
      <x:c r="D101" s="192" t="str">
        <x:v>B/W Laser Prints</x:v>
      </x:c>
      <x:c r="E101" s="192" t="str">
        <x:v>PHB5C38924</x:v>
      </x:c>
      <x:c r="F101" s="192" t="str">
        <x:v>Inactive</x:v>
      </x:c>
      <x:c r="G101" s="192" t="str">
        <x:v>1000 Wiggins</x:v>
      </x:c>
      <x:c r="H101" s="192" t="str">
        <x:v/>
      </x:c>
      <x:c r="I101" s="192" t="str">
        <x:v/>
      </x:c>
      <x:c r="J101" s="192" t="str">
        <x:v>2</x:v>
      </x:c>
      <x:c r="K101" s="192" t="str">
        <x:v>Special Care / Nurse Manager / Tracey Royster (Cannot Find)</x:v>
      </x:c>
      <x:c r="L101" s="192" t="str">
        <x:v/>
      </x:c>
      <x:c r="M101" s="192" t="str">
        <x:v>12/31/2018</x:v>
      </x:c>
      <x:c r="N101" s="183" t="n">
        <x:v>10.00</x:v>
      </x:c>
      <x:c r="O101" s="192" t="str">
        <x:v>3/31/2019</x:v>
      </x:c>
      <x:c r="P101" s="183" t="n">
        <x:v>10.00</x:v>
      </x:c>
      <x:c r="Q101" s="207" t="n">
        <x:v>0.00</x:v>
      </x:c>
      <x:c r="R101" s="207" t="n">
        <x:v>0.00</x:v>
      </x:c>
      <x:c r="S101" s="183" t="n">
        <x:v>0.00</x:v>
      </x:c>
      <x:c r="T101" s="182" t="n">
        <x:f ca="1">=IF(AND(U101=0,S101&gt;0),-100%,IF(OR(S101=0,S101="-"),"-",IF(AND(S101=0,U101=0),0%,IF(S101&lt;U101,SUM(U101-S101)/S101,IF(S101&gt;U101,SUM(-1*(S101-U101)/S101),"")))))</x:f>
        <x:v/>
      </x:c>
      <x:c r="U101" s="183" t="n">
        <x:v>0.00</x:v>
      </x:c>
      <x:c r="V101" s="183" t="n">
        <x:f ca="1">=SUM(U101/ ((O101- M101)/30.42))</x:f>
        <x:v/>
      </x:c>
      <x:c r="W101" s="196">
        <x:f ca="1">=IF(T101="","",IF(T101="-","",IF(U101=0,"",IF(OR(T101&gt;AA4,T101&lt;-AA4),"*",""))))</x:f>
        <x:v/>
      </x:c>
      <x:c r="X101" s="98" t="str">
        <x:v/>
      </x:c>
    </x:row>
    <x:row r="102" spans="1:25" s="12" x14ac:dyDescent="0.25">
      <x:c r="A102" s="90" t="str">
        <x:v>94</x:v>
      </x:c>
      <x:c r="B102" s="191" t="str">
        <x:v>AFPR47367</x:v>
      </x:c>
      <x:c r="C102" s="191" t="str">
        <x:v>HP LJ M401dn</x:v>
      </x:c>
      <x:c r="D102" s="191" t="str">
        <x:v>B/W Laser Prints</x:v>
      </x:c>
      <x:c r="E102" s="191" t="str">
        <x:v>PHGFB04699</x:v>
      </x:c>
      <x:c r="F102" s="191" t="str">
        <x:v>Inactive</x:v>
      </x:c>
      <x:c r="G102" s="191" t="str">
        <x:v>900 Wiggins</x:v>
      </x:c>
      <x:c r="H102" s="191" t="str">
        <x:v/>
      </x:c>
      <x:c r="I102" s="191" t="str">
        <x:v/>
      </x:c>
      <x:c r="J102" s="191" t="str">
        <x:v>1</x:v>
      </x:c>
      <x:c r="K102" s="191" t="str">
        <x:v>Storage</x:v>
      </x:c>
      <x:c r="L102" s="191" t="str">
        <x:v/>
      </x:c>
      <x:c r="M102" s="191" t="str">
        <x:v>1/2/2019</x:v>
      </x:c>
      <x:c r="N102" s="189" t="n">
        <x:v>7759.00</x:v>
      </x:c>
      <x:c r="O102" s="191" t="str">
        <x:v>3/31/2019</x:v>
      </x:c>
      <x:c r="P102" s="189" t="n">
        <x:v>7759.00</x:v>
      </x:c>
      <x:c r="Q102" s="206" t="n">
        <x:v>0.00</x:v>
      </x:c>
      <x:c r="R102" s="206" t="n">
        <x:v>0.00</x:v>
      </x:c>
      <x:c r="S102" s="189" t="n">
        <x:v>156.00</x:v>
      </x:c>
      <x:c r="T102" s="187" t="n">
        <x:f ca="1">=IF(AND(U102=0,S102&gt;0),-100%,IF(OR(S102=0,S102="-"),"-",IF(AND(S102=0,U102=0),0%,IF(S102&lt;U102,SUM(U102-S102)/S102,IF(S102&gt;U102,SUM(-1*(S102-U102)/S102),"")))))</x:f>
        <x:v/>
      </x:c>
      <x:c r="U102" s="189" t="n">
        <x:v>0.00</x:v>
      </x:c>
      <x:c r="V102" s="189" t="n">
        <x:f ca="1">=SUM(U102/ ((O102- M102)/30.42))</x:f>
        <x:v/>
      </x:c>
      <x:c r="W102" s="195">
        <x:f ca="1">=IF(T102="","",IF(T102="-","",IF(U102=0,"",IF(OR(T102&gt;AA4,T102&lt;-AA4),"*",""))))</x:f>
        <x:v/>
      </x:c>
      <x:c r="X102" s="91" t="str">
        <x:v/>
      </x:c>
    </x:row>
    <x:row r="103" spans="1:25" s="12" x14ac:dyDescent="0.25">
      <x:c r="A103" s="96" t="str">
        <x:v>95</x:v>
      </x:c>
      <x:c r="B103" s="192" t="str">
        <x:v>FPR45575</x:v>
      </x:c>
      <x:c r="C103" s="192" t="str">
        <x:v>HP LJ M401dn</x:v>
      </x:c>
      <x:c r="D103" s="192" t="str">
        <x:v>B/W Laser Prints</x:v>
      </x:c>
      <x:c r="E103" s="192" t="str">
        <x:v>PHGFB04713</x:v>
      </x:c>
      <x:c r="F103" s="192" t="str">
        <x:v>Active</x:v>
      </x:c>
      <x:c r="G103" s="192" t="str">
        <x:v>900 Wiggins</x:v>
      </x:c>
      <x:c r="H103" s="192" t="str">
        <x:v/>
      </x:c>
      <x:c r="I103" s="192" t="str">
        <x:v/>
      </x:c>
      <x:c r="J103" s="192" t="str">
        <x:v>2</x:v>
      </x:c>
      <x:c r="K103" s="192" t="str">
        <x:v>Room #203</x:v>
      </x:c>
      <x:c r="L103" s="192" t="str">
        <x:v/>
      </x:c>
      <x:c r="M103" s="192" t="str">
        <x:v>12/31/2018</x:v>
      </x:c>
      <x:c r="N103" s="183" t="n">
        <x:v>27398.00</x:v>
      </x:c>
      <x:c r="O103" s="192" t="str">
        <x:v>3/31/2019</x:v>
      </x:c>
      <x:c r="P103" s="183" t="n">
        <x:v>27398.00</x:v>
      </x:c>
      <x:c r="Q103" s="207" t="n">
        <x:v>0.00</x:v>
      </x:c>
      <x:c r="R103" s="207" t="n">
        <x:v>0.00</x:v>
      </x:c>
      <x:c r="S103" s="183" t="n">
        <x:v>0.00</x:v>
      </x:c>
      <x:c r="T103" s="182" t="n">
        <x:f ca="1">=IF(AND(U103=0,S103&gt;0),-100%,IF(OR(S103=0,S103="-"),"-",IF(AND(S103=0,U103=0),0%,IF(S103&lt;U103,SUM(U103-S103)/S103,IF(S103&gt;U103,SUM(-1*(S103-U103)/S103),"")))))</x:f>
        <x:v/>
      </x:c>
      <x:c r="U103" s="183" t="n">
        <x:v>0.00</x:v>
      </x:c>
      <x:c r="V103" s="183" t="n">
        <x:f ca="1">=SUM(U103/ ((O103- M103)/30.42))</x:f>
        <x:v/>
      </x:c>
      <x:c r="W103" s="196">
        <x:f ca="1">=IF(T103="","",IF(T103="-","",IF(U103=0,"",IF(OR(T103&gt;AA4,T103&lt;-AA4),"*",""))))</x:f>
        <x:v/>
      </x:c>
      <x:c r="X103" s="98" t="str">
        <x:v/>
      </x:c>
    </x:row>
    <x:row r="104" spans="1:25" s="12" x14ac:dyDescent="0.25">
      <x:c r="A104" s="90" t="str">
        <x:v>96</x:v>
      </x:c>
      <x:c r="B104" s="191" t="str">
        <x:v>FPR47432</x:v>
      </x:c>
      <x:c r="C104" s="191" t="str">
        <x:v>HP LJ M401dn</x:v>
      </x:c>
      <x:c r="D104" s="191" t="str">
        <x:v>B/W Laser Prints</x:v>
      </x:c>
      <x:c r="E104" s="191" t="str">
        <x:v>VNG4S00336</x:v>
      </x:c>
      <x:c r="F104" s="191" t="str">
        <x:v>Active</x:v>
      </x:c>
      <x:c r="G104" s="191" t="str">
        <x:v>1000 Wiggins</x:v>
      </x:c>
      <x:c r="H104" s="191" t="str">
        <x:v/>
      </x:c>
      <x:c r="I104" s="191" t="str">
        <x:v/>
      </x:c>
      <x:c r="J104" s="191" t="str">
        <x:v>2</x:v>
      </x:c>
      <x:c r="K104" s="191" t="str">
        <x:v>Church / Training Room</x:v>
      </x:c>
      <x:c r="L104" s="191" t="str">
        <x:v/>
      </x:c>
      <x:c r="M104" s="191" t="str">
        <x:v>12/31/2018</x:v>
      </x:c>
      <x:c r="N104" s="189" t="n">
        <x:v>2369.00</x:v>
      </x:c>
      <x:c r="O104" s="191" t="str">
        <x:v>4/9/2019</x:v>
      </x:c>
      <x:c r="P104" s="189" t="n">
        <x:v>2369.00</x:v>
      </x:c>
      <x:c r="Q104" s="206" t="n">
        <x:v>0.00</x:v>
      </x:c>
      <x:c r="R104" s="206" t="n">
        <x:v>0.00</x:v>
      </x:c>
      <x:c r="S104" s="189" t="n">
        <x:v>59.00</x:v>
      </x:c>
      <x:c r="T104" s="187" t="n">
        <x:f ca="1">=IF(AND(U104=0,S104&gt;0),-100%,IF(OR(S104=0,S104="-"),"-",IF(AND(S104=0,U104=0),0%,IF(S104&lt;U104,SUM(U104-S104)/S104,IF(S104&gt;U104,SUM(-1*(S104-U104)/S104),"")))))</x:f>
        <x:v/>
      </x:c>
      <x:c r="U104" s="189" t="n">
        <x:v>0.00</x:v>
      </x:c>
      <x:c r="V104" s="189" t="n">
        <x:f ca="1">=SUM(U104/ ((O104- M104)/30.42))</x:f>
        <x:v/>
      </x:c>
      <x:c r="W104" s="195">
        <x:f ca="1">=IF(T104="","",IF(T104="-","",IF(U104=0,"",IF(OR(T104&gt;AA4,T104&lt;-AA4),"*",""))))</x:f>
        <x:v/>
      </x:c>
      <x:c r="X104" s="91" t="str">
        <x:v/>
      </x:c>
    </x:row>
    <x:row r="105" spans="1:25" s="12" x14ac:dyDescent="0.25">
      <x:c r="A105" s="96" t="str">
        <x:v>97</x:v>
      </x:c>
      <x:c r="B105" s="192" t="str">
        <x:v>AFPR45574</x:v>
      </x:c>
      <x:c r="C105" s="192" t="str">
        <x:v>HP LJ M401dn</x:v>
      </x:c>
      <x:c r="D105" s="192" t="str">
        <x:v>B/W Laser Prints</x:v>
      </x:c>
      <x:c r="E105" s="192" t="str">
        <x:v>PHGFB04719</x:v>
      </x:c>
      <x:c r="F105" s="192" t="str">
        <x:v>Inactive</x:v>
      </x:c>
      <x:c r="G105" s="192" t="str">
        <x:v>Fort Worth</x:v>
      </x:c>
      <x:c r="H105" s="192" t="str">
        <x:v/>
      </x:c>
      <x:c r="I105" s="192" t="str">
        <x:v/>
      </x:c>
      <x:c r="J105" s="192" t="str">
        <x:v>2</x:v>
      </x:c>
      <x:c r="K105" s="192" t="str">
        <x:v>Zenovia Bass (Cannot Find Printer)</x:v>
      </x:c>
      <x:c r="L105" s="192" t="str">
        <x:v/>
      </x:c>
      <x:c r="M105" s="192" t="str">
        <x:v>12/31/2018</x:v>
      </x:c>
      <x:c r="N105" s="183" t="n">
        <x:v>30408.00</x:v>
      </x:c>
      <x:c r="O105" s="192" t="str">
        <x:v>3/31/2019</x:v>
      </x:c>
      <x:c r="P105" s="183" t="n">
        <x:v>30408.00</x:v>
      </x:c>
      <x:c r="Q105" s="207" t="n">
        <x:v>0.00</x:v>
      </x:c>
      <x:c r="R105" s="207" t="n">
        <x:v>0.00</x:v>
      </x:c>
      <x:c r="S105" s="183" t="n">
        <x:v>0.00</x:v>
      </x:c>
      <x:c r="T105" s="182" t="n">
        <x:f ca="1">=IF(AND(U105=0,S105&gt;0),-100%,IF(OR(S105=0,S105="-"),"-",IF(AND(S105=0,U105=0),0%,IF(S105&lt;U105,SUM(U105-S105)/S105,IF(S105&gt;U105,SUM(-1*(S105-U105)/S105),"")))))</x:f>
        <x:v/>
      </x:c>
      <x:c r="U105" s="183" t="n">
        <x:v>0.00</x:v>
      </x:c>
      <x:c r="V105" s="183" t="n">
        <x:f ca="1">=SUM(U105/ ((O105- M105)/30.42))</x:f>
        <x:v/>
      </x:c>
      <x:c r="W105" s="196">
        <x:f ca="1">=IF(T105="","",IF(T105="-","",IF(U105=0,"",IF(OR(T105&gt;AA4,T105&lt;-AA4),"*",""))))</x:f>
        <x:v/>
      </x:c>
      <x:c r="X105" s="98" t="str">
        <x:v/>
      </x:c>
    </x:row>
    <x:row r="106" spans="1:25" s="12" x14ac:dyDescent="0.25">
      <x:c r="A106" s="90" t="str">
        <x:v>98</x:v>
      </x:c>
      <x:c r="B106" s="191" t="str">
        <x:v>AFPR45739</x:v>
      </x:c>
      <x:c r="C106" s="191" t="str">
        <x:v>HP LJ M401dn</x:v>
      </x:c>
      <x:c r="D106" s="191" t="str">
        <x:v>B/W Laser Prints</x:v>
      </x:c>
      <x:c r="E106" s="191" t="str">
        <x:v>PHGFD03365</x:v>
      </x:c>
      <x:c r="F106" s="191" t="str">
        <x:v>Inactive</x:v>
      </x:c>
      <x:c r="G106" s="191" t="str">
        <x:v>Fort Worth</x:v>
      </x:c>
      <x:c r="H106" s="191" t="str">
        <x:v/>
      </x:c>
      <x:c r="I106" s="191" t="str">
        <x:v/>
      </x:c>
      <x:c r="J106" s="191" t="str">
        <x:v>B</x:v>
      </x:c>
      <x:c r="K106" s="191" t="str">
        <x:v>Room 3107 / (Cannot Find)</x:v>
      </x:c>
      <x:c r="L106" s="191" t="str">
        <x:v/>
      </x:c>
      <x:c r="M106" s="191" t="str">
        <x:v>12/31/2018</x:v>
      </x:c>
      <x:c r="N106" s="189" t="n">
        <x:v>3863.00</x:v>
      </x:c>
      <x:c r="O106" s="191" t="str">
        <x:v>3/31/2019</x:v>
      </x:c>
      <x:c r="P106" s="189" t="n">
        <x:v>3863.00</x:v>
      </x:c>
      <x:c r="Q106" s="206" t="n">
        <x:v>0.00</x:v>
      </x:c>
      <x:c r="R106" s="206" t="n">
        <x:v>0.00</x:v>
      </x:c>
      <x:c r="S106" s="189" t="n">
        <x:v>0.00</x:v>
      </x:c>
      <x:c r="T106" s="187" t="n">
        <x:f ca="1">=IF(AND(U106=0,S106&gt;0),-100%,IF(OR(S106=0,S106="-"),"-",IF(AND(S106=0,U106=0),0%,IF(S106&lt;U106,SUM(U106-S106)/S106,IF(S106&gt;U106,SUM(-1*(S106-U106)/S106),"")))))</x:f>
        <x:v/>
      </x:c>
      <x:c r="U106" s="189" t="n">
        <x:v>0.00</x:v>
      </x:c>
      <x:c r="V106" s="189" t="n">
        <x:f ca="1">=SUM(U106/ ((O106- M106)/30.42))</x:f>
        <x:v/>
      </x:c>
      <x:c r="W106" s="195">
        <x:f ca="1">=IF(T106="","",IF(T106="-","",IF(U106=0,"",IF(OR(T106&gt;AA4,T106&lt;-AA4),"*",""))))</x:f>
        <x:v/>
      </x:c>
      <x:c r="X106" s="91" t="str">
        <x:v/>
      </x:c>
    </x:row>
    <x:row r="107" spans="1:10" ht="15.5" customHeight="1" x14ac:dyDescent="0.25">
      <x:c r="A107" s="174"/>
      <x:c r="B107" s="174"/>
      <x:c r="C107" s="174"/>
      <x:c r="D107" s="174"/>
      <x:c r="E107" s="174"/>
      <x:c r="F107" s="174"/>
      <x:c r="G107" s="174"/>
      <x:c r="H107" s="174"/>
      <x:c r="I107" s="174"/>
      <x:c r="J107" s="174"/>
      <x:c r="K107" s="174"/>
      <x:c r="L107" s="174"/>
      <x:c r="M107" s="174"/>
      <x:c r="N107" s="174"/>
      <x:c r="O107" s="174"/>
      <x:c r="P107" s="174"/>
      <x:c r="Q107" s="174"/>
      <x:c r="R107" s="174"/>
      <x:c r="S107" s="205" t="n">
        <x:f ca="1">SUM(S30:S106)</x:f>
      </x:c>
      <x:c r="T107" s="174"/>
      <x:c r="U107" s="205" t="n">
        <x:f ca="1">SUM(U30:U106)</x:f>
      </x:c>
      <x:c r="V107" s="205" t="n">
        <x:f ca="1">SUM(V30:V106)</x:f>
      </x:c>
      <x:c r="W107" s="174"/>
      <x:c r="X107" s="174"/>
    </x:row>
    <x:row r="108" spans="1:25" ht="38.5" customHeight="1" x14ac:dyDescent="0.25">
      <x:c r="A108" s="194">
        <x:v>Color Copies</x:v>
      </x:c>
    </x:row>
    <x:row r="109" spans="1:25" s="12" customFormat="1" ht="37.35" customHeight="1" x14ac:dyDescent="0.25">
      <x:c r="A109" s="47" t="str">
        <x:v>Line #</x:v>
      </x:c>
      <x:c r="B109" s="45" t="str">
        <x:v>Device ID</x:v>
      </x:c>
      <x:c r="C109" s="45" t="str">
        <x:v>Model </x:v>
      </x:c>
      <x:c r="D109" s="45" t="str">
        <x:v>Meter Type</x:v>
      </x:c>
      <x:c r="E109" s="45" t="str">
        <x:v>Serial Number</x:v>
      </x:c>
      <x:c r="F109" s="45" t="str">
        <x:v>Device Status</x:v>
      </x:c>
      <x:c r="G109" s="45" t="str">
        <x:v>Location</x:v>
      </x:c>
      <x:c r="H109" s="45" t="str">
        <x:v>Bldg</x:v>
      </x:c>
      <x:c r="I109" s="45" t="str">
        <x:v>Dept.</x:v>
      </x:c>
      <x:c r="J109" s="45" t="str">
        <x:v>Floor</x:v>
      </x:c>
      <x:c r="K109" s="45" t="str">
        <x:v>User</x:v>
      </x:c>
      <x:c r="L109" s="45" t="str">
        <x:v>Cost Center</x:v>
      </x:c>
      <x:c r="M109" s="45" t="str">
        <x:v>Start Date</x:v>
      </x:c>
      <x:c r="N109" s="45" t="str">
        <x:v>Start Meter</x:v>
      </x:c>
      <x:c r="O109" s="45" t="str">
        <x:v>End Date</x:v>
      </x:c>
      <x:c r="P109" s="45" t="str">
        <x:v>End Meter</x:v>
      </x:c>
      <x:c r="Q109" s="45" t="str">
        <x:v>% of Total Usage</x:v>
      </x:c>
      <x:c r="R109" s="45" t="str">
        <x:v>% Usage By Meter Group</x:v>
      </x:c>
      <x:c r="S109" s="45" t="str">
        <x:v>Volume Last Period</x:v>
      </x:c>
      <x:c r="T109" s="45" t="str">
        <x:v>% Change</x:v>
      </x:c>
      <x:c r="U109" s="45" t="str">
        <x:v>Volume Current Period</x:v>
      </x:c>
      <x:c r="V109" s="45" t="str">
        <x:v>Avg. Monthly Vol.</x:v>
      </x:c>
      <x:c r="W109" s="45"/>
      <x:c r="X109" s="46" t="str">
        <x:v>Comments</x:v>
      </x:c>
    </x:row>
    <x:row r="110" spans="1:25" s="12" x14ac:dyDescent="0.25">
      <x:c r="A110" s="90" t="str">
        <x:v>99</x:v>
      </x:c>
      <x:c r="B110" s="191" t="str">
        <x:v>FPR48568</x:v>
      </x:c>
      <x:c r="C110" s="191" t="str">
        <x:v>Canon IR C7260</x:v>
      </x:c>
      <x:c r="D110" s="191" t="str">
        <x:v>Color Copies</x:v>
      </x:c>
      <x:c r="E110" s="191" t="str">
        <x:v>LWA03856</x:v>
      </x:c>
      <x:c r="F110" s="191" t="str">
        <x:v>Active</x:v>
      </x:c>
      <x:c r="G110" s="191" t="str">
        <x:v>1000 Wiggins</x:v>
      </x:c>
      <x:c r="H110" s="191" t="str">
        <x:v/>
      </x:c>
      <x:c r="I110" s="191" t="str">
        <x:v/>
      </x:c>
      <x:c r="J110" s="191" t="str">
        <x:v>B</x:v>
      </x:c>
      <x:c r="K110" s="191" t="str">
        <x:v>Home Health</x:v>
      </x:c>
      <x:c r="L110" s="191" t="str">
        <x:v/>
      </x:c>
      <x:c r="M110" s="191" t="str">
        <x:v>12/31/2018</x:v>
      </x:c>
      <x:c r="N110" s="189" t="n">
        <x:v>240903.00</x:v>
      </x:c>
      <x:c r="O110" s="191" t="str">
        <x:v>3/31/2019</x:v>
      </x:c>
      <x:c r="P110" s="189" t="n">
        <x:v>255583.00</x:v>
      </x:c>
      <x:c r="Q110" s="206" t="n">
        <x:v>0.039</x:v>
      </x:c>
      <x:c r="R110" s="206" t="n">
        <x:v>0.7594</x:v>
      </x:c>
      <x:c r="S110" s="189" t="n">
        <x:v>13130.00</x:v>
      </x:c>
      <x:c r="T110" s="187" t="n">
        <x:f ca="1">=IF(AND(U110=0,S110&gt;0),-100%,IF(OR(S110=0,S110="-"),"-",IF(AND(S110=0,U110=0),0%,IF(S110&lt;U110,SUM(U110-S110)/S110,IF(S110&gt;U110,SUM(-1*(S110-U110)/S110),"")))))</x:f>
        <x:v/>
      </x:c>
      <x:c r="U110" s="189" t="n">
        <x:v>14680.00</x:v>
      </x:c>
      <x:c r="V110" s="189" t="n">
        <x:f ca="1">=SUM(U110/ ((O110- M110)/30.42))</x:f>
        <x:v/>
      </x:c>
      <x:c r="W110" s="195">
        <x:f ca="1">=IF(T110="","",IF(T110="-","",IF(U110=0,"",IF(OR(T110&gt; AA4 ,T110&lt;-AA4),"*",""))))</x:f>
        <x:v/>
      </x:c>
      <x:c r="X110" s="91" t="str">
        <x:v/>
      </x:c>
    </x:row>
    <x:row r="111" spans="1:25" s="12" x14ac:dyDescent="0.25">
      <x:c r="A111" s="96" t="str">
        <x:v>100</x:v>
      </x:c>
      <x:c r="B111" s="192" t="str">
        <x:v>XTZ02656</x:v>
      </x:c>
      <x:c r="C111" s="192" t="str">
        <x:v>Canon IR C5560</x:v>
      </x:c>
      <x:c r="D111" s="192" t="str">
        <x:v>Color Copies</x:v>
      </x:c>
      <x:c r="E111" s="192" t="str">
        <x:v>XTZ02656</x:v>
      </x:c>
      <x:c r="F111" s="192" t="str">
        <x:v>Active</x:v>
      </x:c>
      <x:c r="G111" s="192" t="str">
        <x:v>900 Wiggins</x:v>
      </x:c>
      <x:c r="H111" s="192" t="str">
        <x:v/>
      </x:c>
      <x:c r="I111" s="192" t="str">
        <x:v/>
      </x:c>
      <x:c r="J111" s="192" t="str">
        <x:v>1</x:v>
      </x:c>
      <x:c r="K111" s="192" t="str">
        <x:v>Advancement</x:v>
      </x:c>
      <x:c r="L111" s="192" t="str">
        <x:v/>
      </x:c>
      <x:c r="M111" s="192" t="str">
        <x:v>12/31/2018</x:v>
      </x:c>
      <x:c r="N111" s="183" t="n">
        <x:v>10794.00</x:v>
      </x:c>
      <x:c r="O111" s="192" t="str">
        <x:v>3/31/2019</x:v>
      </x:c>
      <x:c r="P111" s="183" t="n">
        <x:v>15445.00</x:v>
      </x:c>
      <x:c r="Q111" s="207" t="n">
        <x:v>0.0124</x:v>
      </x:c>
      <x:c r="R111" s="207" t="n">
        <x:v>0.2406</x:v>
      </x:c>
      <x:c r="S111" s="183" t="n">
        <x:v>4561.00</x:v>
      </x:c>
      <x:c r="T111" s="182" t="n">
        <x:f ca="1">=IF(AND(U111=0,S111&gt;0),-100%,IF(OR(S111=0,S111="-"),"-",IF(AND(S111=0,U111=0),0%,IF(S111&lt;U111,SUM(U111-S111)/S111,IF(S111&gt;U111,SUM(-1*(S111-U111)/S111),"")))))</x:f>
        <x:v/>
      </x:c>
      <x:c r="U111" s="183" t="n">
        <x:v>4651.00</x:v>
      </x:c>
      <x:c r="V111" s="183" t="n">
        <x:f ca="1">=SUM(U111/ ((O111- M111)/30.42))</x:f>
        <x:v/>
      </x:c>
      <x:c r="W111" s="196">
        <x:f ca="1">=IF(T111="","",IF(T111="-","",IF(U111=0,"",IF(OR(T111&gt;AA4,T111&lt;-AA4),"*",""))))</x:f>
        <x:v/>
      </x:c>
      <x:c r="X111" s="98" t="str">
        <x:v/>
      </x:c>
    </x:row>
    <x:row r="112" spans="1:10" ht="15.5" customHeight="1" x14ac:dyDescent="0.25">
      <x:c r="A112" s="174"/>
      <x:c r="B112" s="174"/>
      <x:c r="C112" s="174"/>
      <x:c r="D112" s="174"/>
      <x:c r="E112" s="174"/>
      <x:c r="F112" s="174"/>
      <x:c r="G112" s="174"/>
      <x:c r="H112" s="174"/>
      <x:c r="I112" s="174"/>
      <x:c r="J112" s="174"/>
      <x:c r="K112" s="174"/>
      <x:c r="L112" s="174"/>
      <x:c r="M112" s="174"/>
      <x:c r="N112" s="174"/>
      <x:c r="O112" s="174"/>
      <x:c r="P112" s="174"/>
      <x:c r="Q112" s="174"/>
      <x:c r="R112" s="174"/>
      <x:c r="S112" s="205" t="n">
        <x:f ca="1">SUM(S110:S111)</x:f>
      </x:c>
      <x:c r="T112" s="174"/>
      <x:c r="U112" s="205" t="n">
        <x:f ca="1">SUM(U110:U111)</x:f>
      </x:c>
      <x:c r="V112" s="205" t="n">
        <x:f ca="1">SUM(V110:V111)</x:f>
      </x:c>
      <x:c r="W112" s="174"/>
      <x:c r="X112" s="174"/>
    </x:row>
    <x:row r="113" spans="1:25" ht="38.5" customHeight="1" x14ac:dyDescent="0.25">
      <x:c r="A113" s="194">
        <x:v>Color Laser Prints</x:v>
      </x:c>
    </x:row>
    <x:row r="114" spans="1:25" s="12" customFormat="1" ht="37.35" customHeight="1" x14ac:dyDescent="0.25">
      <x:c r="A114" s="47" t="str">
        <x:v>Line #</x:v>
      </x:c>
      <x:c r="B114" s="45" t="str">
        <x:v>Device ID</x:v>
      </x:c>
      <x:c r="C114" s="45" t="str">
        <x:v>Model </x:v>
      </x:c>
      <x:c r="D114" s="45" t="str">
        <x:v>Meter Type</x:v>
      </x:c>
      <x:c r="E114" s="45" t="str">
        <x:v>Serial Number</x:v>
      </x:c>
      <x:c r="F114" s="45" t="str">
        <x:v>Device Status</x:v>
      </x:c>
      <x:c r="G114" s="45" t="str">
        <x:v>Location</x:v>
      </x:c>
      <x:c r="H114" s="45" t="str">
        <x:v>Bldg</x:v>
      </x:c>
      <x:c r="I114" s="45" t="str">
        <x:v>Dept.</x:v>
      </x:c>
      <x:c r="J114" s="45" t="str">
        <x:v>Floor</x:v>
      </x:c>
      <x:c r="K114" s="45" t="str">
        <x:v>User</x:v>
      </x:c>
      <x:c r="L114" s="45" t="str">
        <x:v>Cost Center</x:v>
      </x:c>
      <x:c r="M114" s="45" t="str">
        <x:v>Start Date</x:v>
      </x:c>
      <x:c r="N114" s="45" t="str">
        <x:v>Start Meter</x:v>
      </x:c>
      <x:c r="O114" s="45" t="str">
        <x:v>End Date</x:v>
      </x:c>
      <x:c r="P114" s="45" t="str">
        <x:v>End Meter</x:v>
      </x:c>
      <x:c r="Q114" s="45" t="str">
        <x:v>% of Total Usage</x:v>
      </x:c>
      <x:c r="R114" s="45" t="str">
        <x:v>% Usage By Meter Group</x:v>
      </x:c>
      <x:c r="S114" s="45" t="str">
        <x:v>Volume Last Period</x:v>
      </x:c>
      <x:c r="T114" s="45" t="str">
        <x:v>% Change</x:v>
      </x:c>
      <x:c r="U114" s="45" t="str">
        <x:v>Volume Current Period</x:v>
      </x:c>
      <x:c r="V114" s="45" t="str">
        <x:v>Avg. Monthly Vol.</x:v>
      </x:c>
      <x:c r="W114" s="45"/>
      <x:c r="X114" s="46" t="str">
        <x:v>Comments</x:v>
      </x:c>
    </x:row>
    <x:row r="115" spans="1:25" s="12" x14ac:dyDescent="0.25">
      <x:c r="A115" s="90" t="str">
        <x:v>101</x:v>
      </x:c>
      <x:c r="B115" s="191" t="str">
        <x:v>FPR58091</x:v>
      </x:c>
      <x:c r="C115" s="191" t="str">
        <x:v>Ricoh SP C440dn</x:v>
      </x:c>
      <x:c r="D115" s="191" t="str">
        <x:v>Color Laser Prints</x:v>
      </x:c>
      <x:c r="E115" s="191" t="str">
        <x:v>X688P500092</x:v>
      </x:c>
      <x:c r="F115" s="191" t="str">
        <x:v>Active</x:v>
      </x:c>
      <x:c r="G115" s="191" t="str">
        <x:v>948 Wiggins</x:v>
      </x:c>
      <x:c r="H115" s="191" t="str">
        <x:v/>
      </x:c>
      <x:c r="I115" s="191" t="str">
        <x:v/>
      </x:c>
      <x:c r="J115" s="191" t="str">
        <x:v>1</x:v>
      </x:c>
      <x:c r="K115" s="191" t="str">
        <x:v>Advancement Lobby</x:v>
      </x:c>
      <x:c r="L115" s="191" t="str">
        <x:v/>
      </x:c>
      <x:c r="M115" s="191" t="str">
        <x:v>12/31/2018</x:v>
      </x:c>
      <x:c r="N115" s="189" t="n">
        <x:v>25511.00</x:v>
      </x:c>
      <x:c r="O115" s="191" t="str">
        <x:v>3/31/2019</x:v>
      </x:c>
      <x:c r="P115" s="189" t="n">
        <x:v>40269.00</x:v>
      </x:c>
      <x:c r="Q115" s="206" t="n">
        <x:v>0.0393</x:v>
      </x:c>
      <x:c r="R115" s="206" t="n">
        <x:v>0.3179</x:v>
      </x:c>
      <x:c r="S115" s="189" t="n">
        <x:v>15346.00</x:v>
      </x:c>
      <x:c r="T115" s="187" t="n">
        <x:f ca="1">=IF(AND(U115=0,S115&gt;0),-100%,IF(OR(S115=0,S115="-"),"-",IF(AND(S115=0,U115=0),0%,IF(S115&lt;U115,SUM(U115-S115)/S115,IF(S115&gt;U115,SUM(-1*(S115-U115)/S115),"")))))</x:f>
        <x:v/>
      </x:c>
      <x:c r="U115" s="189" t="n">
        <x:v>14758.00</x:v>
      </x:c>
      <x:c r="V115" s="189" t="n">
        <x:f ca="1">=SUM(U115/ ((O115- M115)/30.42))</x:f>
        <x:v/>
      </x:c>
      <x:c r="W115" s="195">
        <x:f ca="1">=IF(T115="","",IF(T115="-","",IF(U115=0,"",IF(OR(T115&gt; AA4 ,T115&lt;-AA4),"*",""))))</x:f>
        <x:v/>
      </x:c>
      <x:c r="X115" s="91" t="str">
        <x:v/>
      </x:c>
    </x:row>
    <x:row r="116" spans="1:25" s="12" x14ac:dyDescent="0.25">
      <x:c r="A116" s="90" t="str">
        <x:v>102</x:v>
      </x:c>
      <x:c r="B116" s="191" t="str">
        <x:v>FPR58094</x:v>
      </x:c>
      <x:c r="C116" s="191" t="str">
        <x:v>Ricoh SP C440dn</x:v>
      </x:c>
      <x:c r="D116" s="191" t="str">
        <x:v>Color Laser Prints</x:v>
      </x:c>
      <x:c r="E116" s="191" t="str">
        <x:v>X688P500097</x:v>
      </x:c>
      <x:c r="F116" s="191" t="str">
        <x:v>Active</x:v>
      </x:c>
      <x:c r="G116" s="191" t="str">
        <x:v>1000 Wiggins</x:v>
      </x:c>
      <x:c r="H116" s="191" t="str">
        <x:v/>
      </x:c>
      <x:c r="I116" s="191" t="str">
        <x:v/>
      </x:c>
      <x:c r="J116" s="191" t="str">
        <x:v>2</x:v>
      </x:c>
      <x:c r="K116" s="191" t="str">
        <x:v>Medical Records</x:v>
      </x:c>
      <x:c r="L116" s="191" t="str">
        <x:v/>
      </x:c>
      <x:c r="M116" s="191" t="str">
        <x:v>12/31/2018</x:v>
      </x:c>
      <x:c r="N116" s="189" t="n">
        <x:v>29294.00</x:v>
      </x:c>
      <x:c r="O116" s="191" t="str">
        <x:v>3/31/2019</x:v>
      </x:c>
      <x:c r="P116" s="189" t="n">
        <x:v>40361.00</x:v>
      </x:c>
      <x:c r="Q116" s="206" t="n">
        <x:v>0.0294</x:v>
      </x:c>
      <x:c r="R116" s="206" t="n">
        <x:v>0.2384</x:v>
      </x:c>
      <x:c r="S116" s="189" t="n">
        <x:v>15318.00</x:v>
      </x:c>
      <x:c r="T116" s="187" t="n">
        <x:f ca="1">=IF(AND(U116=0,S116&gt;0),-100%,IF(OR(S116=0,S116="-"),"-",IF(AND(S116=0,U116=0),0%,IF(S116&lt;U116,SUM(U116-S116)/S116,IF(S116&gt;U116,SUM(-1*(S116-U116)/S116),"")))))</x:f>
        <x:v/>
      </x:c>
      <x:c r="U116" s="189" t="n">
        <x:v>11067.00</x:v>
      </x:c>
      <x:c r="V116" s="189" t="n">
        <x:f ca="1">=SUM(U116/ ((O116- M116)/30.42))</x:f>
        <x:v/>
      </x:c>
      <x:c r="W116" s="195">
        <x:f ca="1">=IF(T116="","",IF(T116="-","",IF(U116=0,"",IF(OR(T116&gt;AA4,T116&lt;-AA4),"*",""))))</x:f>
        <x:v/>
      </x:c>
      <x:c r="X116" s="91" t="str">
        <x:v/>
      </x:c>
    </x:row>
    <x:row r="117" spans="1:25" s="12" x14ac:dyDescent="0.25">
      <x:c r="A117" s="96" t="str">
        <x:v>103</x:v>
      </x:c>
      <x:c r="B117" s="192" t="str">
        <x:v>FPR57741</x:v>
      </x:c>
      <x:c r="C117" s="192" t="str">
        <x:v>Ricoh MP C401</x:v>
      </x:c>
      <x:c r="D117" s="192" t="str">
        <x:v>Color Laser Prints</x:v>
      </x:c>
      <x:c r="E117" s="192" t="str">
        <x:v>G095P800363</x:v>
      </x:c>
      <x:c r="F117" s="192" t="str">
        <x:v>Active</x:v>
      </x:c>
      <x:c r="G117" s="192" t="str">
        <x:v>Allen</x:v>
      </x:c>
      <x:c r="H117" s="192" t="str">
        <x:v/>
      </x:c>
      <x:c r="I117" s="192" t="str">
        <x:v/>
      </x:c>
      <x:c r="J117" s="192" t="str">
        <x:v>1</x:v>
      </x:c>
      <x:c r="K117" s="192" t="str">
        <x:v>Connie Phillips</x:v>
      </x:c>
      <x:c r="L117" s="192" t="str">
        <x:v/>
      </x:c>
      <x:c r="M117" s="192" t="str">
        <x:v>12/31/2018</x:v>
      </x:c>
      <x:c r="N117" s="183" t="n">
        <x:v>40240.00</x:v>
      </x:c>
      <x:c r="O117" s="192" t="str">
        <x:v>3/31/2019</x:v>
      </x:c>
      <x:c r="P117" s="183" t="n">
        <x:v>45846.00</x:v>
      </x:c>
      <x:c r="Q117" s="207" t="n">
        <x:v>0.0149</x:v>
      </x:c>
      <x:c r="R117" s="207" t="n">
        <x:v>0.1207</x:v>
      </x:c>
      <x:c r="S117" s="183" t="n">
        <x:v>5214.00</x:v>
      </x:c>
      <x:c r="T117" s="182" t="n">
        <x:f ca="1">=IF(AND(U117=0,S117&gt;0),-100%,IF(OR(S117=0,S117="-"),"-",IF(AND(S117=0,U117=0),0%,IF(S117&lt;U117,SUM(U117-S117)/S117,IF(S117&gt;U117,SUM(-1*(S117-U117)/S117),"")))))</x:f>
        <x:v/>
      </x:c>
      <x:c r="U117" s="183" t="n">
        <x:v>5606.00</x:v>
      </x:c>
      <x:c r="V117" s="183" t="n">
        <x:f ca="1">=SUM(U117/ ((O117- M117)/30.42))</x:f>
        <x:v/>
      </x:c>
      <x:c r="W117" s="196">
        <x:f ca="1">=IF(T117="","",IF(T117="-","",IF(U117=0,"",IF(OR(T117&gt;AA4,T117&lt;-AA4),"*",""))))</x:f>
        <x:v/>
      </x:c>
      <x:c r="X117" s="98" t="str">
        <x:v/>
      </x:c>
    </x:row>
    <x:row r="118" spans="1:25" s="12" x14ac:dyDescent="0.25">
      <x:c r="A118" s="90" t="str">
        <x:v>104</x:v>
      </x:c>
      <x:c r="B118" s="191" t="str">
        <x:v>FPR58199</x:v>
      </x:c>
      <x:c r="C118" s="191" t="str">
        <x:v>Ricoh Aficio SP C430DN</x:v>
      </x:c>
      <x:c r="D118" s="191" t="str">
        <x:v>Color Laser Prints</x:v>
      </x:c>
      <x:c r="E118" s="191" t="str">
        <x:v>S9329200481</x:v>
      </x:c>
      <x:c r="F118" s="191" t="str">
        <x:v>Active</x:v>
      </x:c>
      <x:c r="G118" s="191" t="str">
        <x:v>Fort Worth</x:v>
      </x:c>
      <x:c r="H118" s="191" t="str">
        <x:v/>
      </x:c>
      <x:c r="I118" s="191" t="str">
        <x:v/>
      </x:c>
      <x:c r="J118" s="191" t="str">
        <x:v>1</x:v>
      </x:c>
      <x:c r="K118" s="191" t="str">
        <x:v>Mail Room</x:v>
      </x:c>
      <x:c r="L118" s="191" t="str">
        <x:v/>
      </x:c>
      <x:c r="M118" s="191" t="str">
        <x:v>12/31/2018</x:v>
      </x:c>
      <x:c r="N118" s="189" t="n">
        <x:v>60195.00</x:v>
      </x:c>
      <x:c r="O118" s="191" t="str">
        <x:v>3/31/2019</x:v>
      </x:c>
      <x:c r="P118" s="189" t="n">
        <x:v>64766.00</x:v>
      </x:c>
      <x:c r="Q118" s="206" t="n">
        <x:v>0.0122</x:v>
      </x:c>
      <x:c r="R118" s="206" t="n">
        <x:v>0.0985</x:v>
      </x:c>
      <x:c r="S118" s="189" t="n">
        <x:v>4045.00</x:v>
      </x:c>
      <x:c r="T118" s="187" t="n">
        <x:f ca="1">=IF(AND(U118=0,S118&gt;0),-100%,IF(OR(S118=0,S118="-"),"-",IF(AND(S118=0,U118=0),0%,IF(S118&lt;U118,SUM(U118-S118)/S118,IF(S118&gt;U118,SUM(-1*(S118-U118)/S118),"")))))</x:f>
        <x:v/>
      </x:c>
      <x:c r="U118" s="189" t="n">
        <x:v>4571.00</x:v>
      </x:c>
      <x:c r="V118" s="189" t="n">
        <x:f ca="1">=SUM(U118/ ((O118- M118)/30.42))</x:f>
        <x:v/>
      </x:c>
      <x:c r="W118" s="195">
        <x:f ca="1">=IF(T118="","",IF(T118="-","",IF(U118=0,"",IF(OR(T118&gt;AA4,T118&lt;-AA4),"*",""))))</x:f>
        <x:v/>
      </x:c>
      <x:c r="X118" s="91" t="str">
        <x:v/>
      </x:c>
    </x:row>
    <x:row r="119" spans="1:25" s="12" x14ac:dyDescent="0.25">
      <x:c r="A119" s="96" t="str">
        <x:v>105</x:v>
      </x:c>
      <x:c r="B119" s="192" t="str">
        <x:v>FPR58095</x:v>
      </x:c>
      <x:c r="C119" s="192" t="str">
        <x:v>Ricoh SP C440dn</x:v>
      </x:c>
      <x:c r="D119" s="192" t="str">
        <x:v>Color Laser Prints</x:v>
      </x:c>
      <x:c r="E119" s="192" t="str">
        <x:v>X688P500067</x:v>
      </x:c>
      <x:c r="F119" s="192" t="str">
        <x:v>Active</x:v>
      </x:c>
      <x:c r="G119" s="192" t="str">
        <x:v>1000 Wiggins</x:v>
      </x:c>
      <x:c r="H119" s="192" t="str">
        <x:v/>
      </x:c>
      <x:c r="I119" s="192" t="str">
        <x:v/>
      </x:c>
      <x:c r="J119" s="192" t="str">
        <x:v>1</x:v>
      </x:c>
      <x:c r="K119" s="192" t="str">
        <x:v>Hospice Offices</x:v>
      </x:c>
      <x:c r="L119" s="192" t="str">
        <x:v/>
      </x:c>
      <x:c r="M119" s="192" t="str">
        <x:v>12/28/2018</x:v>
      </x:c>
      <x:c r="N119" s="183" t="n">
        <x:v>5180.00</x:v>
      </x:c>
      <x:c r="O119" s="192" t="str">
        <x:v>4/1/2019</x:v>
      </x:c>
      <x:c r="P119" s="183" t="n">
        <x:v>8213.00</x:v>
      </x:c>
      <x:c r="Q119" s="207" t="n">
        <x:v>0.0081</x:v>
      </x:c>
      <x:c r="R119" s="207" t="n">
        <x:v>0.0653</x:v>
      </x:c>
      <x:c r="S119" s="183" t="n">
        <x:v>2712.00</x:v>
      </x:c>
      <x:c r="T119" s="182" t="n">
        <x:f ca="1">=IF(AND(U119=0,S119&gt;0),-100%,IF(OR(S119=0,S119="-"),"-",IF(AND(S119=0,U119=0),0%,IF(S119&lt;U119,SUM(U119-S119)/S119,IF(S119&gt;U119,SUM(-1*(S119-U119)/S119),"")))))</x:f>
        <x:v/>
      </x:c>
      <x:c r="U119" s="183" t="n">
        <x:v>3033.00</x:v>
      </x:c>
      <x:c r="V119" s="183" t="n">
        <x:f ca="1">=SUM(U119/ ((O119- M119)/30.42))</x:f>
        <x:v/>
      </x:c>
      <x:c r="W119" s="196">
        <x:f ca="1">=IF(T119="","",IF(T119="-","",IF(U119=0,"",IF(OR(T119&gt;AA4,T119&lt;-AA4),"*",""))))</x:f>
        <x:v/>
      </x:c>
      <x:c r="X119" s="98" t="str">
        <x:v/>
      </x:c>
    </x:row>
    <x:row r="120" spans="1:25" s="12" x14ac:dyDescent="0.25">
      <x:c r="A120" s="90" t="str">
        <x:v>106</x:v>
      </x:c>
      <x:c r="B120" s="191" t="str">
        <x:v>FPR58390</x:v>
      </x:c>
      <x:c r="C120" s="191" t="str">
        <x:v>Ricoh SP C262sfnw</x:v>
      </x:c>
      <x:c r="D120" s="191" t="str">
        <x:v>Color Laser Prints</x:v>
      </x:c>
      <x:c r="E120" s="191" t="str">
        <x:v>Y848P400319</x:v>
      </x:c>
      <x:c r="F120" s="191" t="str">
        <x:v>Active</x:v>
      </x:c>
      <x:c r="G120" s="191" t="str">
        <x:v>948 Wiggins</x:v>
      </x:c>
      <x:c r="H120" s="191" t="str">
        <x:v/>
      </x:c>
      <x:c r="I120" s="191" t="str">
        <x:v/>
      </x:c>
      <x:c r="J120" s="191" t="str">
        <x:v>1</x:v>
      </x:c>
      <x:c r="K120" s="191" t="str">
        <x:v>Mary Francis</x:v>
      </x:c>
      <x:c r="L120" s="191" t="str">
        <x:v/>
      </x:c>
      <x:c r="M120" s="191" t="str">
        <x:v>12/31/2018</x:v>
      </x:c>
      <x:c r="N120" s="189" t="n">
        <x:v>5146.00</x:v>
      </x:c>
      <x:c r="O120" s="191" t="str">
        <x:v>3/31/2019</x:v>
      </x:c>
      <x:c r="P120" s="189" t="n">
        <x:v>7956.00</x:v>
      </x:c>
      <x:c r="Q120" s="206" t="n">
        <x:v>0.0075</x:v>
      </x:c>
      <x:c r="R120" s="206" t="n">
        <x:v>0.0605</x:v>
      </x:c>
      <x:c r="S120" s="189" t="n">
        <x:v>2336.00</x:v>
      </x:c>
      <x:c r="T120" s="187" t="n">
        <x:f ca="1">=IF(AND(U120=0,S120&gt;0),-100%,IF(OR(S120=0,S120="-"),"-",IF(AND(S120=0,U120=0),0%,IF(S120&lt;U120,SUM(U120-S120)/S120,IF(S120&gt;U120,SUM(-1*(S120-U120)/S120),"")))))</x:f>
        <x:v/>
      </x:c>
      <x:c r="U120" s="189" t="n">
        <x:v>2810.00</x:v>
      </x:c>
      <x:c r="V120" s="189" t="n">
        <x:f ca="1">=SUM(U120/ ((O120- M120)/30.42))</x:f>
        <x:v/>
      </x:c>
      <x:c r="W120" s="195">
        <x:f ca="1">=IF(T120="","",IF(T120="-","",IF(U120=0,"",IF(OR(T120&gt;AA4,T120&lt;-AA4),"*",""))))</x:f>
        <x:v/>
      </x:c>
      <x:c r="X120" s="91" t="str">
        <x:v/>
      </x:c>
    </x:row>
    <x:row r="121" spans="1:25" s="12" x14ac:dyDescent="0.25">
      <x:c r="A121" s="96" t="str">
        <x:v>107</x:v>
      </x:c>
      <x:c r="B121" s="192" t="str">
        <x:v>FPR58092</x:v>
      </x:c>
      <x:c r="C121" s="192" t="str">
        <x:v>Ricoh SP C440dn</x:v>
      </x:c>
      <x:c r="D121" s="192" t="str">
        <x:v>Color Laser Prints</x:v>
      </x:c>
      <x:c r="E121" s="192" t="str">
        <x:v>X688P500226</x:v>
      </x:c>
      <x:c r="F121" s="192" t="str">
        <x:v>Active</x:v>
      </x:c>
      <x:c r="G121" s="192" t="str">
        <x:v>900 Wiggins</x:v>
      </x:c>
      <x:c r="H121" s="192" t="str">
        <x:v/>
      </x:c>
      <x:c r="I121" s="192" t="str">
        <x:v/>
      </x:c>
      <x:c r="J121" s="192" t="str">
        <x:v>2</x:v>
      </x:c>
      <x:c r="K121" s="192" t="str">
        <x:v>Executive</x:v>
      </x:c>
      <x:c r="L121" s="192" t="str">
        <x:v/>
      </x:c>
      <x:c r="M121" s="192" t="str">
        <x:v>12/31/2018</x:v>
      </x:c>
      <x:c r="N121" s="183" t="n">
        <x:v>4224.00</x:v>
      </x:c>
      <x:c r="O121" s="192" t="str">
        <x:v>3/31/2019</x:v>
      </x:c>
      <x:c r="P121" s="183" t="n">
        <x:v>6073.00</x:v>
      </x:c>
      <x:c r="Q121" s="207" t="n">
        <x:v>0.0049</x:v>
      </x:c>
      <x:c r="R121" s="207" t="n">
        <x:v>0.0398</x:v>
      </x:c>
      <x:c r="S121" s="183" t="n">
        <x:v>2140.00</x:v>
      </x:c>
      <x:c r="T121" s="182" t="n">
        <x:f ca="1">=IF(AND(U121=0,S121&gt;0),-100%,IF(OR(S121=0,S121="-"),"-",IF(AND(S121=0,U121=0),0%,IF(S121&lt;U121,SUM(U121-S121)/S121,IF(S121&gt;U121,SUM(-1*(S121-U121)/S121),"")))))</x:f>
        <x:v/>
      </x:c>
      <x:c r="U121" s="183" t="n">
        <x:v>1849.00</x:v>
      </x:c>
      <x:c r="V121" s="183" t="n">
        <x:f ca="1">=SUM(U121/ ((O121- M121)/30.42))</x:f>
        <x:v/>
      </x:c>
      <x:c r="W121" s="196">
        <x:f ca="1">=IF(T121="","",IF(T121="-","",IF(U121=0,"",IF(OR(T121&gt;AA4,T121&lt;-AA4),"*",""))))</x:f>
        <x:v/>
      </x:c>
      <x:c r="X121" s="98" t="str">
        <x:v/>
      </x:c>
    </x:row>
    <x:row r="122" spans="1:25" s="12" x14ac:dyDescent="0.25">
      <x:c r="A122" s="90" t="str">
        <x:v>108</x:v>
      </x:c>
      <x:c r="B122" s="191" t="str">
        <x:v>FPR47330</x:v>
      </x:c>
      <x:c r="C122" s="191" t="str">
        <x:v>HP CLJ M476dn MFP</x:v>
      </x:c>
      <x:c r="D122" s="191" t="str">
        <x:v>Color Laser Prints</x:v>
      </x:c>
      <x:c r="E122" s="191" t="str">
        <x:v>CNB7G4FCV0</x:v>
      </x:c>
      <x:c r="F122" s="191" t="str">
        <x:v>Active</x:v>
      </x:c>
      <x:c r="G122" s="191" t="str">
        <x:v>Allen</x:v>
      </x:c>
      <x:c r="H122" s="191" t="str">
        <x:v/>
      </x:c>
      <x:c r="I122" s="191" t="str">
        <x:v/>
      </x:c>
      <x:c r="J122" s="191" t="str">
        <x:v>2</x:v>
      </x:c>
      <x:c r="K122" s="191" t="str">
        <x:v>Room #2030 / Activities</x:v>
      </x:c>
      <x:c r="L122" s="191" t="str">
        <x:v/>
      </x:c>
      <x:c r="M122" s="191" t="str">
        <x:v>12/31/2018</x:v>
      </x:c>
      <x:c r="N122" s="189" t="n">
        <x:v>32826.00</x:v>
      </x:c>
      <x:c r="O122" s="191" t="str">
        <x:v>3/31/2019</x:v>
      </x:c>
      <x:c r="P122" s="189" t="n">
        <x:v>34315.00</x:v>
      </x:c>
      <x:c r="Q122" s="206" t="n">
        <x:v>0.004</x:v>
      </x:c>
      <x:c r="R122" s="206" t="n">
        <x:v>0.0321</x:v>
      </x:c>
      <x:c r="S122" s="189" t="n">
        <x:v>3837.00</x:v>
      </x:c>
      <x:c r="T122" s="187" t="n">
        <x:f ca="1">=IF(AND(U122=0,S122&gt;0),-100%,IF(OR(S122=0,S122="-"),"-",IF(AND(S122=0,U122=0),0%,IF(S122&lt;U122,SUM(U122-S122)/S122,IF(S122&gt;U122,SUM(-1*(S122-U122)/S122),"")))))</x:f>
        <x:v/>
      </x:c>
      <x:c r="U122" s="189" t="n">
        <x:v>1489.00</x:v>
      </x:c>
      <x:c r="V122" s="189" t="n">
        <x:f ca="1">=SUM(U122/ ((O122- M122)/30.42))</x:f>
        <x:v/>
      </x:c>
      <x:c r="W122" s="195">
        <x:f ca="1">=IF(T122="","",IF(T122="-","",IF(U122=0,"",IF(OR(T122&gt;AA4,T122&lt;-AA4),"*",""))))</x:f>
        <x:v/>
      </x:c>
      <x:c r="X122" s="91" t="str">
        <x:v/>
      </x:c>
    </x:row>
    <x:row r="123" spans="1:25" s="12" x14ac:dyDescent="0.25">
      <x:c r="A123" s="96" t="str">
        <x:v>109</x:v>
      </x:c>
      <x:c r="B123" s="192" t="str">
        <x:v>FPR58090</x:v>
      </x:c>
      <x:c r="C123" s="192" t="str">
        <x:v>Ricoh SP C440dn</x:v>
      </x:c>
      <x:c r="D123" s="192" t="str">
        <x:v>Color Laser Prints</x:v>
      </x:c>
      <x:c r="E123" s="192" t="str">
        <x:v>X688P500082</x:v>
      </x:c>
      <x:c r="F123" s="192" t="str">
        <x:v>Active</x:v>
      </x:c>
      <x:c r="G123" s="192" t="str">
        <x:v>950 Wiggins</x:v>
      </x:c>
      <x:c r="H123" s="192" t="str">
        <x:v/>
      </x:c>
      <x:c r="I123" s="192" t="str">
        <x:v/>
      </x:c>
      <x:c r="J123" s="192" t="str">
        <x:v>1</x:v>
      </x:c>
      <x:c r="K123" s="192" t="str">
        <x:v>Empty Office (next to Hope's Office)</x:v>
      </x:c>
      <x:c r="L123" s="192" t="str">
        <x:v/>
      </x:c>
      <x:c r="M123" s="192" t="str">
        <x:v>12/31/2018</x:v>
      </x:c>
      <x:c r="N123" s="183" t="n">
        <x:v>5008.00</x:v>
      </x:c>
      <x:c r="O123" s="192" t="str">
        <x:v>3/31/2019</x:v>
      </x:c>
      <x:c r="P123" s="183" t="n">
        <x:v>6254.00</x:v>
      </x:c>
      <x:c r="Q123" s="207" t="n">
        <x:v>0.0033</x:v>
      </x:c>
      <x:c r="R123" s="207" t="n">
        <x:v>0.0268</x:v>
      </x:c>
      <x:c r="S123" s="183" t="n">
        <x:v>1658.00</x:v>
      </x:c>
      <x:c r="T123" s="182" t="n">
        <x:f ca="1">=IF(AND(U123=0,S123&gt;0),-100%,IF(OR(S123=0,S123="-"),"-",IF(AND(S123=0,U123=0),0%,IF(S123&lt;U123,SUM(U123-S123)/S123,IF(S123&gt;U123,SUM(-1*(S123-U123)/S123),"")))))</x:f>
        <x:v/>
      </x:c>
      <x:c r="U123" s="183" t="n">
        <x:v>1246.00</x:v>
      </x:c>
      <x:c r="V123" s="183" t="n">
        <x:f ca="1">=SUM(U123/ ((O123- M123)/30.42))</x:f>
        <x:v/>
      </x:c>
      <x:c r="W123" s="196">
        <x:f ca="1">=IF(T123="","",IF(T123="-","",IF(U123=0,"",IF(OR(T123&gt;AA4,T123&lt;-AA4),"*",""))))</x:f>
        <x:v/>
      </x:c>
      <x:c r="X123" s="98" t="str">
        <x:v/>
      </x:c>
    </x:row>
    <x:row r="124" spans="1:25" x14ac:dyDescent="0.25">
      <x:c r="A124" s="174"/>
      <x:c r="B124" s="174"/>
      <x:c r="C124" s="174"/>
      <x:c r="D124" s="174"/>
      <x:c r="E124" s="174"/>
      <x:c r="F124" s="174"/>
      <x:c r="G124" s="174"/>
      <x:c r="H124" s="174"/>
      <x:c r="I124" s="174"/>
      <x:c r="J124" s="174"/>
      <x:c r="K124" s="174"/>
      <x:c r="L124" s="174"/>
      <x:c r="M124" s="174"/>
      <x:c r="N124" s="174"/>
      <x:c r="O124" s="174"/>
      <x:c r="P124" s="174"/>
      <x:c r="Q124" s="174"/>
      <x:c r="R124" s="174"/>
      <x:c r="S124" s="205" t="n">
        <x:f ca="1">=SUM(S114:S123)</x:f>
      </x:c>
      <x:c r="T124" s="193"/>
      <x:c r="U124" s="205" t="n">
        <x:f ca="1">=SUM(U114:U123)</x:f>
      </x:c>
      <x:c r="V124" s="205" t="n">
        <x:f ca="1">=SUM(V114:V123)</x:f>
      </x:c>
      <x:c r="W124" s="174"/>
      <x:c r="X124" s="174"/>
    </x:row>
    <x:row r="125" spans="1:25" x14ac:dyDescent="0.25">
      <x:c r="A125" s="195" t="str">
        <x:f ca="1">="* All devices with a net volume change of " &amp; SUM(AA4 * 100) &amp; "% are indicated with a red asterisk (*)."</x:f>
      </x:c>
      <x:c r="B125" s="19"/>
      <x:c r="C125" s="19"/>
      <x:c r="D125" s="19"/>
      <x:c r="E125" s="19"/>
      <x:c r="F125" s="19"/>
      <x:c r="G125" s="19"/>
      <x:c r="H125" s="19"/>
      <x:c r="I125" s="19"/>
      <x:c r="J125" s="19"/>
      <x:c r="K125" s="19"/>
      <x:c r="L125" s="19"/>
      <x:c r="M125" s="19"/>
      <x:c r="N125" s="19"/>
      <x:c r="O125" s="19"/>
      <x:c r="P125" s="19"/>
      <x:c r="Q125" s="19"/>
      <x:c r="R125" s="19"/>
      <x:c r="S125" s="19"/>
      <x:c r="T125" s="19"/>
      <x:c r="U125" s="19"/>
      <x:c r="V125" s="19"/>
      <x:c r="W125" s="19"/>
      <x:c r="X125" s="19"/>
      <x:c r="Y125" s="19"/>
    </x:row>
  </x:sheetData>
  <x:mergeCells count="3">
    <x:mergeCell ref="A1:X1"/>
    <x:mergeCell ref="A2:X2"/>
    <x:mergeCell ref="V5:W5"/>
  </x:mergeCells>
  <x:dataValidations count="1">
    <x:dataValidation allowBlank="1" showInputMessage="1" sqref="C7:D27"/>
  </x:dataValidations>
  <x:pageMargins left="0.25" right="0.25" top="0.85" bottom="0.94791666666666663" header="0.2" footer="0.3"/>
  <x:pageSetup scale="64" fitToWidth="1" fitToHeight="0" orientation="landscape" r:id="rId1"/>
  <x:headerFooter>
    <x:oddHeader>&amp;C&amp;G</x:oddHeader>
    <x:oddFooter>&amp;C&amp;G</x:oddFooter>
  </x:headerFooter>
  <x:legacyDrawing r:id="rId2"/>
  <x:legacyDrawingHF r:id="rId3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Sheet8"/>
  <x:dimension ref="A1:J30"/>
  <x:sheetViews>
    <x:sheetView showGridLines="0" view="pageLayout" zoomScaleNormal="100" workbookViewId="0">
      <x:selection activeCell="B7" sqref="B7"/>
    </x:sheetView>
  </x:sheetViews>
  <x:sheetFormatPr defaultRowHeight="15" x14ac:dyDescent="0.25"/>
  <x:cols>
    <x:col min="1" max="1" width="8.140625" style="1" customWidth="1"/>
    <x:col min="2" max="2" width="12.5703125" style="1" customWidth="1"/>
    <x:col min="3" max="3" width="16" style="1" customWidth="1"/>
    <x:col min="4" max="4" width="15.5703125" style="1" customWidth="1"/>
    <x:col min="5" max="6" width="9.5703125" style="1" customWidth="1"/>
    <x:col min="7" max="7" width="28.140625" style="5" customWidth="1"/>
    <x:col min="8" max="8" width="10.5703125" style="16" customWidth="1"/>
    <x:col min="9" max="9" width="16.28515625" style="1" customWidth="1"/>
    <x:col min="10" max="10" width="1.42578125" style="1" customWidth="1"/>
    <x:col min="11" max="16384" width="9.140625" style="1"/>
  </x:cols>
  <x:sheetData>
    <x:row r="1" spans="1:10" ht="15.75" x14ac:dyDescent="0.25">
      <x:c r="A1" s="125" t="str">
        <x:f ca="1">SETUP!$B$2</x:f>
        <x:v>?</x:v>
      </x:c>
      <x:c r="B1" s="126"/>
      <x:c r="C1" s="126"/>
      <x:c r="D1" s="126"/>
      <x:c r="E1" s="126"/>
      <x:c r="F1" s="126"/>
      <x:c r="G1" s="126"/>
      <x:c r="H1" s="126"/>
      <x:c r="I1" s="126"/>
      <x:c r="J1" s="129"/>
    </x:row>
    <x:row r="2" spans="1:10" x14ac:dyDescent="0.25">
      <x:c r="A2" s="123" t="str">
        <x:f ca="1">=IF(B7="","",IF(B8="","Cost Avoidance Summary for Period Ending "&amp;(TEXT(SETUP!$B$4,"MMMMMMMMM DD, YYYY"))&amp;"",IF(B7="","","Cost Avoidance Summary from "&amp;(TEXT(MIN($B$7:$B$498),"MMMMMMMMM DD, YYYY")&amp;" to "&amp;(TEXT(MAX($B$7:$B$498),"MMMMMMMMM DD, YYYY")&amp;"")))))</x:f>
        <x:v>?</x:v>
      </x:c>
      <x:c r="B2" s="124"/>
      <x:c r="C2" s="124"/>
      <x:c r="D2" s="124"/>
      <x:c r="E2" s="124"/>
      <x:c r="F2" s="124"/>
      <x:c r="G2" s="124"/>
      <x:c r="H2" s="124"/>
      <x:c r="I2" s="124"/>
      <x:c r="J2" s="129"/>
    </x:row>
    <x:row r="3" spans="1:10" ht="30.75" customHeight="1" x14ac:dyDescent="0.25">
      <x:c r="A3" s="19"/>
      <x:c r="B3" s="199" t="str">
        <x:v>Below, you will find a summary of the different areas where FPR was able to deliver solutions resulting in cost-avoidance.  Some examples of cost-avoidance solutions include color reduction/elimination strategies, vendor re-negotiation opportunities, and many others.</x:v>
      </x:c>
      <x:c r="C3" s="131"/>
      <x:c r="D3" s="131"/>
      <x:c r="E3" s="131"/>
      <x:c r="F3" s="131"/>
      <x:c r="G3" s="131"/>
      <x:c r="H3" s="131"/>
      <x:c r="I3" s="131"/>
      <x:c r="J3" s="131"/>
    </x:row>
    <x:row r="4" spans="1:10" ht="3" customHeight="1" x14ac:dyDescent="0.25">
      <x:c r="A4" s="19"/>
      <x:c r="B4" s="19"/>
      <x:c r="C4" s="19"/>
      <x:c r="D4" s="19"/>
      <x:c r="E4" s="19"/>
      <x:c r="F4" s="19"/>
      <x:c r="G4" s="19"/>
      <x:c r="H4" s="19"/>
      <x:c r="I4" s="19"/>
    </x:row>
    <x:row r="5" spans="1:10" ht="3" customHeight="1" x14ac:dyDescent="0.25">
      <x:c r="I5" s="10">
        <x:f ca="1">SUM(I7:I27)</x:f>
        <x:v>0</x:v>
      </x:c>
    </x:row>
    <x:row r="6" spans="1:10" ht="27.75" customHeight="1" x14ac:dyDescent="0.25">
      <x:c r="B6" s="47" t="s">
        <x:v>3</x:v>
      </x:c>
      <x:c r="C6" s="45" t="s">
        <x:v>11</x:v>
      </x:c>
      <x:c r="D6" s="45" t="s">
        <x:v>10</x:v>
      </x:c>
      <x:c r="E6" s="45" t="s">
        <x:v>1</x:v>
      </x:c>
      <x:c r="F6" s="45" t="s">
        <x:v>2</x:v>
      </x:c>
      <x:c r="G6" s="48" t="s">
        <x:v>5</x:v>
      </x:c>
      <x:c r="H6" s="67" t="s">
        <x:v>24</x:v>
      </x:c>
      <x:c r="I6" s="46" t="s">
        <x:v>12</x:v>
      </x:c>
    </x:row>
    <x:row r="7" spans="1:10" x14ac:dyDescent="0.25">
      <x:c r="B7" s="106" t="str">
        <x:v>There are no Cost Avoidance to report.</x:v>
      </x:c>
      <x:c r="C7" s="73" t="str">
        <x:v/>
      </x:c>
      <x:c r="D7" s="73" t="str">
        <x:v/>
      </x:c>
      <x:c r="E7" s="74" t="d">
        <x:v/>
      </x:c>
      <x:c r="F7" s="74" t="d">
        <x:v/>
      </x:c>
      <x:c r="G7" s="51" t="str">
        <x:v/>
      </x:c>
      <x:c r="H7" s="75" t="n">
        <x:v/>
      </x:c>
      <x:c r="I7" s="61" t="str">
        <x:v/>
      </x:c>
    </x:row>
    <x:row r="8" spans="1:8" x14ac:dyDescent="0.25">
      <x:c r="B8" s="60"/>
      <x:c r="C8" s="54"/>
      <x:c r="D8" s="54"/>
      <x:c r="E8" s="54"/>
      <x:c r="F8" s="54"/>
      <x:c r="G8" s="54"/>
      <x:c r="H8" s="54"/>
      <x:c r="I8" s="61"/>
    </x:row>
    <x:row r="9" spans="1:8" x14ac:dyDescent="0.25">
      <x:c r="B9" s="60"/>
      <x:c r="C9" s="54"/>
      <x:c r="D9" s="54"/>
      <x:c r="E9" s="54"/>
      <x:c r="F9" s="54"/>
      <x:c r="G9" s="54"/>
      <x:c r="H9" s="54"/>
      <x:c r="I9" s="61"/>
    </x:row>
    <x:row r="10" spans="1:8" ht="14.25" customHeight="1" x14ac:dyDescent="0.25">
      <x:c r="B10" s="58"/>
      <x:c r="C10" s="26"/>
      <x:c r="D10" s="21"/>
      <x:c r="E10" s="21"/>
      <x:c r="F10" s="8"/>
      <x:c r="G10" s="8">
        <x:v/>
      </x:c>
      <x:c r="H10" s="8"/>
      <x:c r="I10" s="59"/>
    </x:row>
    <x:row r="11" spans="1:8" ht="14.25" customHeight="1" x14ac:dyDescent="0.25">
      <x:c r="B11" s="58"/>
      <x:c r="C11" s="26"/>
      <x:c r="D11" s="21"/>
      <x:c r="E11" s="21"/>
      <x:c r="F11" s="8"/>
      <x:c r="G11" s="8">
        <x:v/>
      </x:c>
      <x:c r="H11" s="8"/>
      <x:c r="I11" s="59"/>
    </x:row>
    <x:row r="12" spans="1:8" x14ac:dyDescent="0.25">
      <x:c r="B12" s="60"/>
      <x:c r="C12" s="54"/>
      <x:c r="D12" s="54"/>
      <x:c r="E12" s="54"/>
      <x:c r="F12" s="54"/>
      <x:c r="G12" s="54"/>
      <x:c r="H12" s="54"/>
      <x:c r="I12" s="61"/>
    </x:row>
    <x:row r="13" spans="1:8" x14ac:dyDescent="0.25">
      <x:c r="B13" s="60"/>
      <x:c r="C13" s="54"/>
      <x:c r="D13" s="54"/>
      <x:c r="E13" s="54"/>
      <x:c r="F13" s="54"/>
      <x:c r="G13" s="54"/>
      <x:c r="H13" s="54"/>
      <x:c r="I13" s="61"/>
    </x:row>
    <x:row r="14" spans="1:8" ht="14.25" customHeight="1" x14ac:dyDescent="0.25">
      <x:c r="B14" s="58"/>
      <x:c r="C14" s="26"/>
      <x:c r="D14" s="21"/>
      <x:c r="E14" s="21"/>
      <x:c r="F14" s="8"/>
      <x:c r="G14" s="8">
        <x:v/>
      </x:c>
      <x:c r="H14" s="8"/>
      <x:c r="I14" s="59"/>
    </x:row>
    <x:row r="15" spans="1:8" ht="14.25" customHeight="1" x14ac:dyDescent="0.25">
      <x:c r="B15" s="58"/>
      <x:c r="C15" s="26"/>
      <x:c r="D15" s="21"/>
      <x:c r="E15" s="21"/>
      <x:c r="F15" s="8"/>
      <x:c r="G15" s="8">
        <x:v/>
      </x:c>
      <x:c r="H15" s="8"/>
      <x:c r="I15" s="59"/>
    </x:row>
    <x:row r="16" spans="1:8" x14ac:dyDescent="0.25">
      <x:c r="B16" s="60"/>
      <x:c r="C16" s="54"/>
      <x:c r="D16" s="54"/>
      <x:c r="E16" s="54"/>
      <x:c r="F16" s="54"/>
      <x:c r="G16" s="54"/>
      <x:c r="H16" s="54"/>
      <x:c r="I16" s="61"/>
    </x:row>
    <x:row r="17" spans="1:8" x14ac:dyDescent="0.25">
      <x:c r="B17" s="60"/>
      <x:c r="C17" s="54"/>
      <x:c r="D17" s="54"/>
      <x:c r="E17" s="54"/>
      <x:c r="F17" s="54"/>
      <x:c r="G17" s="54"/>
      <x:c r="H17" s="54"/>
      <x:c r="I17" s="61"/>
    </x:row>
    <x:row r="18" spans="1:8" ht="14.25" customHeight="1" x14ac:dyDescent="0.25">
      <x:c r="B18" s="58"/>
      <x:c r="C18" s="26"/>
      <x:c r="D18" s="21"/>
      <x:c r="E18" s="21"/>
      <x:c r="F18" s="8"/>
      <x:c r="G18" s="8">
        <x:v/>
      </x:c>
      <x:c r="H18" s="8"/>
      <x:c r="I18" s="59"/>
    </x:row>
    <x:row r="19" spans="1:8" ht="14.25" customHeight="1" x14ac:dyDescent="0.25">
      <x:c r="B19" s="58"/>
      <x:c r="C19" s="26"/>
      <x:c r="D19" s="21"/>
      <x:c r="E19" s="21"/>
      <x:c r="F19" s="8"/>
      <x:c r="G19" s="8">
        <x:v/>
      </x:c>
      <x:c r="H19" s="8"/>
      <x:c r="I19" s="59"/>
    </x:row>
    <x:row r="20" spans="1:8" x14ac:dyDescent="0.25">
      <x:c r="B20" s="60"/>
      <x:c r="C20" s="54"/>
      <x:c r="D20" s="54"/>
      <x:c r="E20" s="54"/>
      <x:c r="F20" s="54"/>
      <x:c r="G20" s="54"/>
      <x:c r="H20" s="54"/>
      <x:c r="I20" s="61"/>
    </x:row>
    <x:row r="21" spans="1:8" x14ac:dyDescent="0.25">
      <x:c r="B21" s="60"/>
      <x:c r="C21" s="54"/>
      <x:c r="D21" s="54"/>
      <x:c r="E21" s="54"/>
      <x:c r="F21" s="54"/>
      <x:c r="G21" s="54"/>
      <x:c r="H21" s="54"/>
      <x:c r="I21" s="61"/>
    </x:row>
    <x:row r="22" spans="1:8" ht="14.25" customHeight="1" x14ac:dyDescent="0.25">
      <x:c r="B22" s="58"/>
      <x:c r="C22" s="26"/>
      <x:c r="D22" s="21"/>
      <x:c r="E22" s="21"/>
      <x:c r="F22" s="8"/>
      <x:c r="G22" s="8">
        <x:v/>
      </x:c>
      <x:c r="H22" s="8"/>
      <x:c r="I22" s="59"/>
    </x:row>
    <x:row r="23" spans="1:8" ht="14.25" customHeight="1" x14ac:dyDescent="0.25">
      <x:c r="B23" s="58"/>
      <x:c r="C23" s="26"/>
      <x:c r="D23" s="21"/>
      <x:c r="E23" s="21"/>
      <x:c r="F23" s="8"/>
      <x:c r="G23" s="8">
        <x:v/>
      </x:c>
      <x:c r="H23" s="8"/>
      <x:c r="I23" s="59"/>
    </x:row>
    <x:row r="24" spans="1:8" x14ac:dyDescent="0.25">
      <x:c r="B24" s="60"/>
      <x:c r="C24" s="54"/>
      <x:c r="D24" s="54"/>
      <x:c r="E24" s="54"/>
      <x:c r="F24" s="54"/>
      <x:c r="G24" s="54"/>
      <x:c r="H24" s="54"/>
      <x:c r="I24" s="61"/>
    </x:row>
    <x:row r="25" spans="1:8" x14ac:dyDescent="0.25">
      <x:c r="B25" s="60"/>
      <x:c r="C25" s="54"/>
      <x:c r="D25" s="54"/>
      <x:c r="E25" s="54"/>
      <x:c r="F25" s="54"/>
      <x:c r="G25" s="54"/>
      <x:c r="H25" s="54"/>
      <x:c r="I25" s="61"/>
    </x:row>
    <x:row r="26" spans="1:8" ht="14.25" customHeight="1" x14ac:dyDescent="0.25">
      <x:c r="B26" s="58"/>
      <x:c r="C26" s="26"/>
      <x:c r="D26" s="21"/>
      <x:c r="E26" s="21"/>
      <x:c r="F26" s="8"/>
      <x:c r="G26" s="8">
        <x:v/>
      </x:c>
      <x:c r="H26" s="8"/>
      <x:c r="I26" s="59"/>
    </x:row>
    <x:row r="27" spans="1:8" ht="14.25" customHeight="1" x14ac:dyDescent="0.25">
      <x:c r="B27" s="58"/>
      <x:c r="C27" s="26"/>
      <x:c r="D27" s="21"/>
      <x:c r="E27" s="21"/>
      <x:c r="F27" s="8"/>
      <x:c r="G27" s="8">
        <x:v/>
      </x:c>
      <x:c r="H27" s="8"/>
      <x:c r="I27" s="59"/>
    </x:row>
    <x:row r="28" spans="1:8" x14ac:dyDescent="0.25">
      <x:c r="B28" s="60"/>
      <x:c r="C28" s="54"/>
      <x:c r="D28" s="54"/>
      <x:c r="E28" s="54"/>
      <x:c r="F28" s="54"/>
      <x:c r="G28" s="54"/>
      <x:c r="H28" s="54"/>
      <x:c r="I28" s="61"/>
    </x:row>
    <x:row r="29" spans="1:8" x14ac:dyDescent="0.25">
      <x:c r="B29" s="60"/>
      <x:c r="C29" s="54"/>
      <x:c r="D29" s="54"/>
      <x:c r="E29" s="54"/>
      <x:c r="F29" s="54"/>
      <x:c r="G29" s="54"/>
      <x:c r="H29" s="54"/>
      <x:c r="I29" s="61"/>
    </x:row>
    <x:row r="30" spans="1:8" ht="14.25" customHeight="1" x14ac:dyDescent="0.25">
      <x:c r="B30" s="58"/>
      <x:c r="C30" s="26"/>
      <x:c r="D30" s="21"/>
      <x:c r="E30" s="21"/>
      <x:c r="F30" s="8"/>
      <x:c r="G30" s="8">
        <x:v/>
      </x:c>
      <x:c r="H30" s="8"/>
      <x:c r="I30" s="59"/>
    </x:row>
    <x:row r="31" spans="1:7" x14ac:dyDescent="0.25">
      <x:c r="B31" s="92"/>
      <x:c r="C31" s="119"/>
      <x:c r="D31" s="120"/>
      <x:c r="E31" s="120"/>
      <x:c r="F31" s="120"/>
      <x:c r="G31" s="120"/>
      <x:c r="H31" s="120"/>
      <x:c r="I31" s="121"/>
    </x:row>
    <x:row r="32" spans="1:7" x14ac:dyDescent="0.25">
      <x:c r="B32" s="14"/>
      <x:c r="C32" s="14"/>
      <x:c r="D32" s="14"/>
      <x:c r="E32" s="14"/>
      <x:c r="F32" s="14"/>
      <x:c r="G32" s="14"/>
      <x:c r="H32" s="164">
        <x:v>Total Cost Avoidance:</x:v>
      </x:c>
      <x:c r="I32" s="167">
        <x:f>SUM(I7:I31)</x:f>
      </x:c>
    </x:row>
  </x:sheetData>
  <x:mergeCells count="3">
    <x:mergeCell ref="B7:C7"/>
    <x:mergeCell ref="A1:J1"/>
    <x:mergeCell ref="A2:J2"/>
    <x:mergeCell ref="B3:J3"/>
  </x:mergeCells>
  <x:dataValidations count="1">
    <x:dataValidation allowBlank="1" showInputMessage="1" sqref="C7:D27"/>
  </x:dataValidations>
  <x:pageMargins left="0.333" right="0.333" top="1.3958333333333333" bottom="0.94791666666666663" header="0.3" footer="0.3"/>
  <x:pageSetup orientation="landscape" r:id="rId1"/>
  <x:headerFooter>
    <x:oddHeader>&amp;C&amp;G</x:oddHeader>
    <x:oddFooter>&amp;C&amp;G</x:oddFooter>
  </x:headerFooter>
  <x:legacyDrawing r:id="rId2"/>
  <x:legacyDrawingHF r:id="rId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/>
  <x:dimension ref="A1:H28"/>
  <x:sheetViews>
    <x:sheetView showGridLines="0" view="pageLayout" zoomScaleNormal="100" workbookViewId="0">
      <x:selection activeCell="B8" sqref="B8"/>
    </x:sheetView>
  </x:sheetViews>
  <x:sheetFormatPr defaultRowHeight="15" x14ac:dyDescent="0.25"/>
  <x:cols>
    <x:col min="1" max="2" width="9.140625" style="1"/>
    <x:col min="3" max="3" width="23.85546875" style="1" customWidth="1"/>
    <x:col min="4" max="4" width="22.85546875" style="1" customWidth="1"/>
    <x:col min="5" max="5" width="14" style="1" customWidth="1"/>
    <x:col min="6" max="6" width="27.85546875" style="5" customWidth="1"/>
    <x:col min="7" max="7" width="15.28515625" style="1" customWidth="1"/>
    <x:col min="8" max="8" width="7.5703125" style="1" customWidth="1"/>
    <x:col min="9" max="16384" width="9.140625" style="1"/>
  </x:cols>
  <x:sheetData>
    <x:row r="1" spans="1:8" ht="15.75" x14ac:dyDescent="0.25">
      <x:c r="A1" s="125" t="str">
        <x:f ca="1">SETUP!$B$2</x:f>
        <x:v>?</x:v>
      </x:c>
      <x:c r="B1" s="126"/>
      <x:c r="C1" s="126"/>
      <x:c r="D1" s="126"/>
      <x:c r="E1" s="126"/>
      <x:c r="F1" s="126"/>
      <x:c r="G1" s="126"/>
      <x:c r="H1" s="126"/>
    </x:row>
    <x:row r="2" spans="1:8" x14ac:dyDescent="0.25">
      <x:c r="A2" s="123" t="str">
        <x:f ca="1">IF(B8="","","Asset Replacement Summary Through Period Ending "&amp;TEXT(SETUP!B4,"MMMMMMMMM DD, YYYY")&amp;"")</x:f>
        <x:v/>
      </x:c>
      <x:c r="B2" s="124"/>
      <x:c r="C2" s="124"/>
      <x:c r="D2" s="124"/>
      <x:c r="E2" s="124"/>
      <x:c r="F2" s="124"/>
      <x:c r="G2" s="124"/>
      <x:c r="H2" s="124"/>
    </x:row>
    <x:row r="3" spans="1:8" ht="6.75" customHeight="1" x14ac:dyDescent="0.25">
      <x:c r="C3" s="18"/>
    </x:row>
    <x:row r="4" spans="1:8" ht="27" customHeight="1" x14ac:dyDescent="0.25">
      <x:c r="B4" s="199" t="str">
        <x:f ca="1">"The summary below details the assets replaced by FPR with the respective asset replacement cost that would have been incurred by "&amp;SETUP!$B$2&amp;" to refresh the non-functioning asset."</x:f>
        <x:v>The summary below details the assets replaced by FPR with the respective asset replacement cost that would have been incurred by ? to refresh the non-functioning asset.</x:v>
      </x:c>
      <x:c r="C4" s="128"/>
      <x:c r="D4" s="128"/>
      <x:c r="E4" s="128"/>
      <x:c r="F4" s="128"/>
      <x:c r="G4" s="128"/>
    </x:row>
    <x:row r="5" spans="1:8" ht="3.75" customHeight="1" x14ac:dyDescent="0.25">
      <x:c r="B5" s="20"/>
      <x:c r="C5" s="18"/>
    </x:row>
    <x:row r="6" spans="1:8" ht="3" customHeight="1" x14ac:dyDescent="0.25">
      <x:c r="G6" s="10">
        <x:f ca="1">SUM(G8:G30)</x:f>
        <x:v>0</x:v>
      </x:c>
    </x:row>
    <x:row r="7" spans="1:8" ht="28.5" customHeight="1" x14ac:dyDescent="0.25">
      <x:c r="B7" s="47" t="s">
        <x:v>3</x:v>
      </x:c>
      <x:c r="C7" s="45" t="s">
        <x:v>40</x:v>
      </x:c>
      <x:c r="D7" s="45" t="s">
        <x:v>39</x:v>
      </x:c>
      <x:c r="E7" s="45" t="s">
        <x:v>41</x:v>
      </x:c>
      <x:c r="F7" s="48" t="s">
        <x:v>5</x:v>
      </x:c>
      <x:c r="G7" s="46" t="s">
        <x:v>4</x:v>
      </x:c>
    </x:row>
    <x:row r="8" spans="1:8" x14ac:dyDescent="0.25">
      <x:c r="B8" s="60" t="str">
        <x:v>9/28/2017</x:v>
      </x:c>
      <x:c r="C8" s="54">
        <x:v>HP LJ 4250</x:v>
      </x:c>
      <x:c r="D8" s="54">
        <x:v/>
      </x:c>
      <x:c r="E8" s="54" t="str">
        <x:v>CNRXG56796</x:v>
      </x:c>
      <x:c r="F8" s="51">
        <x:v/>
      </x:c>
      <x:c r="G8" s="61" t="n">
        <x:v>360.00</x:v>
      </x:c>
    </x:row>
    <x:row r="9" spans="1:8" x14ac:dyDescent="0.25">
      <x:c r="B9" s="60" t="str">
        <x:v>2/6/2017</x:v>
      </x:c>
      <x:c r="C9" s="54">
        <x:v>HP LJ M402n</x:v>
      </x:c>
      <x:c r="D9" s="54">
        <x:v>HP LJ M402dn</x:v>
      </x:c>
      <x:c r="E9" s="54" t="str">
        <x:v>PHB5B06333</x:v>
      </x:c>
      <x:c r="F9" s="51">
        <x:v/>
      </x:c>
      <x:c r="G9" s="61" t="n">
        <x:v>0.00</x:v>
      </x:c>
    </x:row>
    <x:row r="10" spans="1:8" x14ac:dyDescent="0.25">
      <x:c r="B10" s="58" t="str">
        <x:v>1/20/2017</x:v>
      </x:c>
      <x:c r="C10" s="26">
        <x:v>HP LJ P3005</x:v>
      </x:c>
      <x:c r="D10" s="21">
        <x:v>HP LJ M402n</x:v>
      </x:c>
      <x:c r="E10" s="21" t="str">
        <x:v>PHBHF39605</x:v>
      </x:c>
      <x:c r="F10" s="8">
        <x:v/>
      </x:c>
      <x:c r="G10" s="59" t="n">
        <x:v>400.00</x:v>
      </x:c>
    </x:row>
    <x:row r="11" spans="1:8" ht="14.25" customHeight="1" x14ac:dyDescent="0.25">
      <x:c r="B11" s="58"/>
      <x:c r="C11" s="26"/>
      <x:c r="D11" s="21"/>
      <x:c r="E11" s="21"/>
      <x:c r="F11" s="8"/>
      <x:c r="G11" s="59" t="str">
        <x:f/>
        <x:v/>
      </x:c>
    </x:row>
    <x:row r="12" spans="1:8" x14ac:dyDescent="0.25">
      <x:c r="B12" s="60"/>
      <x:c r="C12" s="54"/>
      <x:c r="D12" s="54"/>
      <x:c r="E12" s="54"/>
      <x:c r="F12" s="54"/>
      <x:c r="G12" s="61"/>
    </x:row>
    <x:row r="13" spans="1:8" x14ac:dyDescent="0.25">
      <x:c r="B13" s="60"/>
      <x:c r="C13" s="54"/>
      <x:c r="D13" s="54"/>
      <x:c r="E13" s="54"/>
      <x:c r="F13" s="54"/>
      <x:c r="G13" s="61"/>
    </x:row>
    <x:row r="14" spans="1:8" ht="14.25" customHeight="1" x14ac:dyDescent="0.25">
      <x:c r="B14" s="58"/>
      <x:c r="C14" s="26"/>
      <x:c r="D14" s="21"/>
      <x:c r="E14" s="21"/>
      <x:c r="F14" s="8"/>
      <x:c r="G14" s="59" t="str">
        <x:f/>
        <x:v/>
      </x:c>
    </x:row>
    <x:row r="15" spans="1:8" ht="14.25" customHeight="1" x14ac:dyDescent="0.25">
      <x:c r="B15" s="58"/>
      <x:c r="C15" s="26"/>
      <x:c r="D15" s="21"/>
      <x:c r="E15" s="21"/>
      <x:c r="F15" s="8"/>
      <x:c r="G15" s="59" t="str">
        <x:f/>
        <x:v/>
      </x:c>
    </x:row>
    <x:row r="16" spans="1:8" x14ac:dyDescent="0.25">
      <x:c r="B16" s="60"/>
      <x:c r="C16" s="54"/>
      <x:c r="D16" s="54"/>
      <x:c r="E16" s="54"/>
      <x:c r="F16" s="54"/>
      <x:c r="G16" s="61"/>
    </x:row>
    <x:row r="17" spans="1:8" x14ac:dyDescent="0.25">
      <x:c r="B17" s="60"/>
      <x:c r="C17" s="54"/>
      <x:c r="D17" s="54"/>
      <x:c r="E17" s="54"/>
      <x:c r="F17" s="54"/>
      <x:c r="G17" s="61"/>
    </x:row>
    <x:row r="18" spans="1:8" ht="14.25" customHeight="1" x14ac:dyDescent="0.25">
      <x:c r="B18" s="58"/>
      <x:c r="C18" s="26"/>
      <x:c r="D18" s="21"/>
      <x:c r="E18" s="21"/>
      <x:c r="F18" s="8"/>
      <x:c r="G18" s="59" t="str">
        <x:f/>
        <x:v/>
      </x:c>
    </x:row>
    <x:row r="19" spans="1:8" ht="14.25" customHeight="1" x14ac:dyDescent="0.25">
      <x:c r="B19" s="58"/>
      <x:c r="C19" s="26"/>
      <x:c r="D19" s="21"/>
      <x:c r="E19" s="21"/>
      <x:c r="F19" s="8"/>
      <x:c r="G19" s="59" t="str">
        <x:f/>
        <x:v/>
      </x:c>
    </x:row>
    <x:row r="20" spans="1:8" x14ac:dyDescent="0.25">
      <x:c r="B20" s="60"/>
      <x:c r="C20" s="54"/>
      <x:c r="D20" s="54"/>
      <x:c r="E20" s="54"/>
      <x:c r="F20" s="54"/>
      <x:c r="G20" s="61"/>
    </x:row>
    <x:row r="21" spans="1:8" x14ac:dyDescent="0.25">
      <x:c r="B21" s="60"/>
      <x:c r="C21" s="54"/>
      <x:c r="D21" s="54"/>
      <x:c r="E21" s="54"/>
      <x:c r="F21" s="54"/>
      <x:c r="G21" s="61"/>
    </x:row>
    <x:row r="22" spans="1:8" ht="14.25" customHeight="1" x14ac:dyDescent="0.25">
      <x:c r="B22" s="58"/>
      <x:c r="C22" s="26"/>
      <x:c r="D22" s="21"/>
      <x:c r="E22" s="21"/>
      <x:c r="F22" s="8"/>
      <x:c r="G22" s="59" t="str">
        <x:f/>
        <x:v/>
      </x:c>
    </x:row>
    <x:row r="23" spans="1:8" ht="14.25" customHeight="1" x14ac:dyDescent="0.25">
      <x:c r="B23" s="58"/>
      <x:c r="C23" s="26"/>
      <x:c r="D23" s="21"/>
      <x:c r="E23" s="21"/>
      <x:c r="F23" s="8"/>
      <x:c r="G23" s="59" t="str">
        <x:f/>
        <x:v/>
      </x:c>
    </x:row>
    <x:row r="24" spans="1:8" x14ac:dyDescent="0.25">
      <x:c r="B24" s="60"/>
      <x:c r="C24" s="54"/>
      <x:c r="D24" s="54"/>
      <x:c r="E24" s="54"/>
      <x:c r="F24" s="54"/>
      <x:c r="G24" s="61"/>
    </x:row>
    <x:row r="25" spans="1:8" x14ac:dyDescent="0.25">
      <x:c r="B25" s="60"/>
      <x:c r="C25" s="54"/>
      <x:c r="D25" s="54"/>
      <x:c r="E25" s="54"/>
      <x:c r="F25" s="54"/>
      <x:c r="G25" s="61"/>
    </x:row>
    <x:row r="26" spans="1:8" ht="14.25" customHeight="1" x14ac:dyDescent="0.25">
      <x:c r="B26" s="58"/>
      <x:c r="C26" s="26"/>
      <x:c r="D26" s="21"/>
      <x:c r="E26" s="21"/>
      <x:c r="F26" s="8"/>
      <x:c r="G26" s="59" t="str">
        <x:f/>
        <x:v/>
      </x:c>
    </x:row>
    <x:row r="27" spans="1:8" ht="14.25" customHeight="1" x14ac:dyDescent="0.25">
      <x:c r="B27" s="58"/>
      <x:c r="C27" s="26"/>
      <x:c r="D27" s="21"/>
      <x:c r="E27" s="21"/>
      <x:c r="F27" s="8"/>
      <x:c r="G27" s="59" t="str">
        <x:f/>
        <x:v/>
      </x:c>
    </x:row>
    <x:row r="28" spans="1:8" x14ac:dyDescent="0.25">
      <x:c r="B28" s="60"/>
      <x:c r="C28" s="54"/>
      <x:c r="D28" s="54"/>
      <x:c r="E28" s="54"/>
      <x:c r="F28" s="54"/>
      <x:c r="G28" s="61"/>
    </x:row>
    <x:row r="29" spans="1:8" x14ac:dyDescent="0.25">
      <x:c r="B29" s="60"/>
      <x:c r="C29" s="54"/>
      <x:c r="D29" s="54"/>
      <x:c r="E29" s="54"/>
      <x:c r="F29" s="54"/>
      <x:c r="G29" s="61"/>
    </x:row>
    <x:row r="30" spans="1:8" ht="14.25" customHeight="1" x14ac:dyDescent="0.25">
      <x:c r="B30" s="58"/>
      <x:c r="C30" s="26"/>
      <x:c r="D30" s="21"/>
      <x:c r="E30" s="21"/>
      <x:c r="F30" s="8"/>
      <x:c r="G30" s="59" t="str">
        <x:f/>
        <x:v/>
      </x:c>
    </x:row>
    <x:row r="31" spans="1:8" ht="14.25" customHeight="1" x14ac:dyDescent="0.25">
      <x:c r="B31" s="58"/>
      <x:c r="C31" s="26"/>
      <x:c r="D31" s="21"/>
      <x:c r="E31" s="21"/>
      <x:c r="F31" s="8"/>
      <x:c r="G31" s="59" t="str">
        <x:f/>
        <x:v/>
      </x:c>
    </x:row>
    <x:row r="32" spans="1:7" x14ac:dyDescent="0.25">
      <x:c r="B32" s="92"/>
      <x:c r="C32" s="119"/>
      <x:c r="D32" s="120"/>
      <x:c r="E32" s="120"/>
      <x:c r="F32" s="120"/>
      <x:c r="G32" s="121"/>
    </x:row>
    <x:row r="33" spans="1:7" x14ac:dyDescent="0.25">
      <x:c r="B33" s="164"/>
      <x:c r="C33" s="164"/>
      <x:c r="D33" s="164"/>
      <x:c r="E33" s="164"/>
      <x:c r="F33" s="164">
        <x:v>Total Replacement Value:</x:v>
      </x:c>
      <x:c r="G33" s="167">
        <x:f>=Sum(G8:G32)</x:f>
      </x:c>
    </x:row>
  </x:sheetData>
  <x:mergeCells count="3">
    <x:mergeCell ref="A2:H2"/>
    <x:mergeCell ref="A1:H1"/>
    <x:mergeCell ref="B4:G4"/>
  </x:mergeCells>
  <x:dataValidations count="1">
    <x:dataValidation allowBlank="1" showInputMessage="1" sqref="D8:D30"/>
  </x:dataValidations>
  <x:pageMargins left="0.333" right="0.333" top="1.3333333333333333" bottom="0.9375" header="0.3" footer="0.3"/>
  <x:pageSetup orientation="landscape" r:id="rId1"/>
  <x:headerFooter>
    <x:oddHeader>&amp;C&amp;G</x:oddHeader>
    <x:oddFooter>&amp;C&amp;G</x:oddFooter>
  </x:headerFooter>
  <x:legacyDrawingHF r:id="rId2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A1:C25"/>
  <x:sheetViews>
    <x:sheetView view="pageLayout" zoomScaleNormal="100" workbookViewId="0">
      <x:selection activeCell="B2" sqref="B2"/>
    </x:sheetView>
  </x:sheetViews>
  <x:sheetFormatPr defaultRowHeight="15" x14ac:dyDescent="0.25"/>
  <x:cols>
    <x:col min="1" max="1" width="33" style="3" customWidth="1"/>
    <x:col min="2" max="2" width="48.85546875" style="5" customWidth="1"/>
    <x:col min="3" max="20" width="9.140625" style="1"/>
    <x:col min="21" max="21" width="0" style="1" hidden="1" customWidth="1"/>
    <x:col min="22" max="16384" width="9.140625" style="1"/>
  </x:cols>
  <x:sheetData>
    <x:row r="1" spans="1:3" ht="15.75" x14ac:dyDescent="0.25">
      <x:c r="B1" s="11" t="s">
        <x:v>8</x:v>
      </x:c>
    </x:row>
    <x:row r="2" spans="1:3" x14ac:dyDescent="0.25">
      <x:c r="A2" s="4" t="s">
        <x:v>6</x:v>
      </x:c>
      <x:c r="B2" s="103" t="s">
        <x:v>Christian Care Centers, Inc.</x:v>
      </x:c>
    </x:row>
    <x:row r="3" spans="1:3" x14ac:dyDescent="0.25">
      <x:c r="A3" s="4" t="s">
        <x:v>9</x:v>
      </x:c>
      <x:c r="B3" s="103" t="s">
        <x:v>01/01/2016</x:v>
      </x:c>
    </x:row>
    <x:row r="4" spans="1:3" x14ac:dyDescent="0.25">
      <x:c r="A4" s="4" t="s">
        <x:v>7</x:v>
      </x:c>
      <x:c r="B4" s="103" t="s">
        <x:v>03/31/2019</x:v>
      </x:c>
    </x:row>
    <x:row r="6" spans="1:3" x14ac:dyDescent="0.25">
      <x:c r="A6" s="4"/>
    </x:row>
    <x:row r="8" spans="1:3" ht="15.75" thickBot="1" x14ac:dyDescent="0.3">
      <x:c r="A8" s="22" t="s">
        <x:v>27</x:v>
      </x:c>
    </x:row>
    <x:row r="9" spans="1:3" ht="22.5" customHeight="1" thickBot="1" x14ac:dyDescent="0.3">
      <x:c r="A9" s="101" t="s">
        <x:v>0</x:v>
      </x:c>
      <x:c r="B9" s="102" t="s">
        <x:v>28</x:v>
      </x:c>
      <x:c r="C9" s="122" t="str">
        <x:v/>
      </x:c>
    </x:row>
    <x:row r="10" spans="1:3" x14ac:dyDescent="0.25">
      <x:c r="A10" s="106" t="str">
        <x:v>B/W Copiers</x:v>
      </x:c>
      <x:c r="B10" s="197" t="n">
        <x:v>0.01965</x:v>
      </x:c>
    </x:row>
    <x:row r="11" spans="1:3" x14ac:dyDescent="0.25">
      <x:c r="A11" s="43" t="str">
        <x:v>B/W Copies</x:v>
      </x:c>
      <x:c r="B11" s="198" t="n">
        <x:v>0.01965</x:v>
      </x:c>
    </x:row>
    <x:row r="12" spans="1:3" x14ac:dyDescent="0.25">
      <x:c r="A12" s="106" t="str">
        <x:v>B/W Laser Prints</x:v>
      </x:c>
      <x:c r="B12" s="197" t="n">
        <x:v>0.03031</x:v>
      </x:c>
    </x:row>
    <x:row r="13" spans="1:3" x14ac:dyDescent="0.25">
      <x:c r="A13" s="43" t="str">
        <x:v>B/W Laser Prints for HP 2840</x:v>
      </x:c>
      <x:c r="B13" s="198" t="n">
        <x:v>0.03031</x:v>
      </x:c>
    </x:row>
    <x:row r="14" spans="1:3" x14ac:dyDescent="0.25">
      <x:c r="A14" s="106" t="str">
        <x:v>HP 2840 B/W Laser Prints</x:v>
      </x:c>
      <x:c r="B14" s="197" t="n">
        <x:v>0.03031</x:v>
      </x:c>
    </x:row>
    <x:row r="15" spans="1:3" x14ac:dyDescent="0.25">
      <x:c r="A15" s="43" t="str">
        <x:v>Color Copies</x:v>
      </x:c>
      <x:c r="B15" s="198" t="n">
        <x:v>0.07500</x:v>
      </x:c>
    </x:row>
    <x:row r="16" spans="1:3" x14ac:dyDescent="0.25">
      <x:c r="A16" s="106" t="str">
        <x:v>Color Laser Prints</x:v>
      </x:c>
      <x:c r="B16" s="197" t="n">
        <x:v>0.09000</x:v>
      </x:c>
    </x:row>
    <x:row r="17" spans="1:3" x14ac:dyDescent="0.25">
      <x:c r="A17" s="43" t="str">
        <x:v>Color Laser Prints for HP 2840</x:v>
      </x:c>
      <x:c r="B17" s="198" t="n">
        <x:v>0.09000</x:v>
      </x:c>
    </x:row>
    <x:row r="18" spans="1:3" x14ac:dyDescent="0.25">
      <x:c r="A18" s="106" t="str">
        <x:v>HP 2840 Color Laser Prints</x:v>
      </x:c>
      <x:c r="B18" s="197" t="n">
        <x:v>0.09000</x:v>
      </x:c>
    </x:row>
    <x:row r="19" spans="1:3" x14ac:dyDescent="0.25">
      <x:c r="A19" s="43" t="str">
        <x:v>Ricoh Color Laser Prints</x:v>
      </x:c>
      <x:c r="B19" s="198" t="n">
        <x:v>0.09000</x:v>
      </x:c>
    </x:row>
    <x:row r="20" spans="1:3" x14ac:dyDescent="0.25">
      <x:c r="A20" s="106" t="str">
        <x:v/>
      </x:c>
      <x:c r="B20" s="197" t="str">
        <x:v> </x:v>
      </x:c>
    </x:row>
    <x:row r="21" spans="1:3" x14ac:dyDescent="0.25">
      <x:c r="A21" s="43" t="str">
        <x:v/>
      </x:c>
      <x:c r="B21" s="198" t="str">
        <x:v> </x:v>
      </x:c>
    </x:row>
    <x:row r="22" spans="1:3" x14ac:dyDescent="0.25">
      <x:c r="A22" s="106" t="str">
        <x:v/>
      </x:c>
      <x:c r="B22" s="197" t="str">
        <x:v> </x:v>
      </x:c>
    </x:row>
    <x:row r="23" spans="1:3" x14ac:dyDescent="0.25">
      <x:c r="A23" s="43" t="str">
        <x:v/>
      </x:c>
      <x:c r="B23" s="198" t="str">
        <x:v> </x:v>
      </x:c>
    </x:row>
    <x:row r="24" spans="1:3" x14ac:dyDescent="0.25">
      <x:c r="A24" s="106" t="str">
        <x:v/>
      </x:c>
      <x:c r="B24" s="197" t="str">
        <x:v> </x:v>
      </x:c>
    </x:row>
    <x:row r="25" spans="1:2" ht="15.75" thickBot="1" x14ac:dyDescent="0.3">
      <x:c r="A25" s="108"/>
      <x:c r="B25" s="109"/>
    </x:row>
  </x:sheetData>
  <x:pageMargins left="0.25" right="0.25" top="1.2916666666666667" bottom="0.75" header="0.3" footer="0.3"/>
  <x:pageSetup orientation="landscape" r:id="rId1"/>
  <x:headerFooter>
    <x:oddHeader>&amp;C&amp;G</x:oddHeader>
    <x:oddFooter>&amp;C&amp;G</x:oddFooter>
  </x:headerFooter>
  <x:legacyDrawingHF r:id="rId2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/>
  <x:dimension ref="A1:N21"/>
  <x:sheetViews>
    <x:sheetView view="pageLayout" topLeftCell="A4" zoomScaleNormal="100" workbookViewId="0">
      <x:selection activeCell="D4" sqref="D4"/>
    </x:sheetView>
  </x:sheetViews>
  <x:sheetFormatPr defaultRowHeight="15" x14ac:dyDescent="0.25"/>
  <x:cols>
    <x:col min="1" max="3" width="9.140625" style="1"/>
    <x:col min="4" max="4" width="15" style="1" customWidth="1"/>
    <x:col min="5" max="14" width="7.7109375" style="1" customWidth="1"/>
    <x:col min="15" max="16384" width="9.140625" style="1"/>
  </x:cols>
  <x:sheetData>
    <x:row r="1" spans="1:14" ht="18" x14ac:dyDescent="0.25">
      <x:c r="A1" s="141" t="str">
        <x:f ca="1">SETUP!B2</x:f>
        <x:v>?</x:v>
      </x:c>
      <x:c r="B1" s="142"/>
      <x:c r="C1" s="142"/>
      <x:c r="D1" s="142"/>
      <x:c r="E1" s="142"/>
      <x:c r="F1" s="142"/>
      <x:c r="G1" s="142"/>
      <x:c r="H1" s="142"/>
      <x:c r="I1" s="142"/>
      <x:c r="J1" s="142"/>
      <x:c r="K1" s="142"/>
      <x:c r="L1" s="142"/>
      <x:c r="M1" s="142"/>
      <x:c r="N1" s="142"/>
    </x:row>
    <x:row r="2" spans="1:14" x14ac:dyDescent="0.25">
      <x:c r="A2" s="123" t="str">
        <x:f ca="1">"FPR Service Support Survey for Period Ending  "&amp;TEXT(SETUP!$B$4,"MMMMMMMM DD, YYYY")&amp;""</x:f>
        <x:v>FPR Service Support Survey for Period Ending  ?</x:v>
      </x:c>
      <x:c r="B2" s="144"/>
      <x:c r="C2" s="144"/>
      <x:c r="D2" s="144"/>
      <x:c r="E2" s="144"/>
      <x:c r="F2" s="144"/>
      <x:c r="G2" s="144"/>
      <x:c r="H2" s="144"/>
      <x:c r="I2" s="144"/>
      <x:c r="J2" s="144"/>
      <x:c r="K2" s="144"/>
      <x:c r="L2" s="144"/>
      <x:c r="M2" s="144"/>
      <x:c r="N2" s="144"/>
    </x:row>
    <x:row r="4" spans="1:14" ht="18.75" customHeight="1" x14ac:dyDescent="0.25">
      <x:c r="C4" s="29" t="s">
        <x:v>30</x:v>
      </x:c>
      <x:c r="D4" s="27">
        <x:v/>
      </x:c>
      <x:c r="E4" s="28"/>
      <x:c r="F4" s="28"/>
      <x:c r="G4" s="28"/>
      <x:c r="H4" s="28"/>
      <x:c r="I4" s="28"/>
      <x:c r="J4" s="28"/>
      <x:c r="K4" s="28"/>
      <x:c r="L4" s="2"/>
    </x:row>
    <x:row r="5" spans="1:14" ht="18.75" customHeight="1" x14ac:dyDescent="0.25">
      <x:c r="C5" s="29" t="s">
        <x:v>31</x:v>
      </x:c>
      <x:c r="D5" s="27">
        <x:v/>
      </x:c>
      <x:c r="E5" s="28"/>
      <x:c r="F5" s="28"/>
      <x:c r="G5" s="28"/>
      <x:c r="H5" s="28"/>
      <x:c r="I5" s="28"/>
      <x:c r="J5" s="28"/>
      <x:c r="K5" s="28"/>
      <x:c r="L5" s="2"/>
    </x:row>
    <x:row r="6" spans="1:14" ht="18.75" customHeight="1" x14ac:dyDescent="0.25">
      <x:c r="C6" s="29" t="s">
        <x:v>32</x:v>
      </x:c>
      <x:c r="D6" s="27">
        <x:v/>
      </x:c>
      <x:c r="E6" s="28"/>
      <x:c r="F6" s="28"/>
      <x:c r="G6" s="28"/>
      <x:c r="H6" s="28"/>
      <x:c r="I6" s="28"/>
      <x:c r="J6" s="28"/>
      <x:c r="K6" s="28"/>
      <x:c r="L6" s="2"/>
    </x:row>
    <x:row r="7" spans="1:14" ht="15.75" thickBot="1" x14ac:dyDescent="0.3">
      <x:c r="B7" s="151"/>
      <x:c r="C7" s="152"/>
      <x:c r="D7" s="152"/>
      <x:c r="E7" s="152"/>
      <x:c r="F7" s="152"/>
      <x:c r="G7" s="152"/>
      <x:c r="H7" s="152"/>
      <x:c r="I7" s="152"/>
      <x:c r="J7" s="152"/>
      <x:c r="K7" s="152"/>
      <x:c r="L7" s="152"/>
      <x:c r="M7" s="152"/>
      <x:c r="N7" s="152"/>
    </x:row>
    <x:row r="8" spans="1:14" ht="15.75" thickBot="1" x14ac:dyDescent="0.3">
      <x:c r="B8" s="145" t="s">
        <x:v>33</x:v>
      </x:c>
      <x:c r="C8" s="146"/>
      <x:c r="D8" s="147"/>
      <x:c r="E8" s="99">
        <x:v>1</x:v>
      </x:c>
      <x:c r="F8" s="99">
        <x:v>2</x:v>
      </x:c>
      <x:c r="G8" s="99">
        <x:v>3</x:v>
      </x:c>
      <x:c r="H8" s="99">
        <x:v>4</x:v>
      </x:c>
      <x:c r="I8" s="99">
        <x:v>5</x:v>
      </x:c>
      <x:c r="J8" s="99">
        <x:v>6</x:v>
      </x:c>
      <x:c r="K8" s="99">
        <x:v>7</x:v>
      </x:c>
      <x:c r="L8" s="99">
        <x:v>8</x:v>
      </x:c>
      <x:c r="M8" s="99">
        <x:v>9</x:v>
      </x:c>
      <x:c r="N8" s="100">
        <x:v>10</x:v>
      </x:c>
    </x:row>
    <x:row r="9" spans="1:14" ht="22.5" customHeight="1" x14ac:dyDescent="0.25">
      <x:c r="B9" s="148" t="s">
        <x:v>13</x:v>
      </x:c>
      <x:c r="C9" s="149"/>
      <x:c r="D9" s="150"/>
      <x:c r="E9" s="114">
        <x:v/>
      </x:c>
      <x:c r="F9" s="114">
        <x:v/>
      </x:c>
      <x:c r="G9" s="114">
        <x:v/>
      </x:c>
      <x:c r="H9" s="114">
        <x:v/>
      </x:c>
      <x:c r="I9" s="114">
        <x:v/>
      </x:c>
      <x:c r="J9" s="114">
        <x:v/>
      </x:c>
      <x:c r="K9" s="114">
        <x:v/>
      </x:c>
      <x:c r="L9" s="114">
        <x:v/>
      </x:c>
      <x:c r="M9" s="114">
        <x:v/>
      </x:c>
      <x:c r="N9" s="115">
        <x:v/>
      </x:c>
    </x:row>
    <x:row r="10" spans="1:14" ht="30" customHeight="1" x14ac:dyDescent="0.25">
      <x:c r="B10" s="30"/>
      <x:c r="C10" s="28"/>
      <x:c r="D10" s="37" t="s">
        <x:v>36</x:v>
      </x:c>
      <x:c r="E10" s="31">
        <x:v/>
      </x:c>
      <x:c r="F10" s="32"/>
      <x:c r="G10" s="32"/>
      <x:c r="H10" s="32"/>
      <x:c r="I10" s="32"/>
      <x:c r="J10" s="32"/>
      <x:c r="K10" s="32"/>
      <x:c r="L10" s="32"/>
      <x:c r="M10" s="32"/>
      <x:c r="N10" s="33"/>
    </x:row>
    <x:row r="11" spans="1:14" ht="22.5" customHeight="1" x14ac:dyDescent="0.25">
      <x:c r="B11" s="133" t="s">
        <x:v>14</x:v>
      </x:c>
      <x:c r="C11" s="134"/>
      <x:c r="D11" s="135"/>
      <x:c r="E11" s="112">
        <x:v/>
      </x:c>
      <x:c r="F11" s="112">
        <x:v/>
      </x:c>
      <x:c r="G11" s="112">
        <x:v/>
      </x:c>
      <x:c r="H11" s="112">
        <x:v/>
      </x:c>
      <x:c r="I11" s="112">
        <x:v/>
      </x:c>
      <x:c r="J11" s="112">
        <x:v/>
      </x:c>
      <x:c r="K11" s="112">
        <x:v/>
      </x:c>
      <x:c r="L11" s="112">
        <x:v/>
      </x:c>
      <x:c r="M11" s="112">
        <x:v/>
      </x:c>
      <x:c r="N11" s="113">
        <x:v/>
      </x:c>
    </x:row>
    <x:row r="12" spans="1:14" ht="30" customHeight="1" x14ac:dyDescent="0.25">
      <x:c r="B12" s="30"/>
      <x:c r="C12" s="28"/>
      <x:c r="D12" s="37" t="s">
        <x:v>36</x:v>
      </x:c>
      <x:c r="E12" s="31">
        <x:v/>
      </x:c>
      <x:c r="F12" s="32"/>
      <x:c r="G12" s="32"/>
      <x:c r="H12" s="32"/>
      <x:c r="I12" s="32"/>
      <x:c r="J12" s="32"/>
      <x:c r="K12" s="32"/>
      <x:c r="L12" s="32"/>
      <x:c r="M12" s="32"/>
      <x:c r="N12" s="33"/>
    </x:row>
    <x:row r="13" spans="1:14" ht="22.5" customHeight="1" x14ac:dyDescent="0.25">
      <x:c r="B13" s="133" t="s">
        <x:v>34</x:v>
      </x:c>
      <x:c r="C13" s="134"/>
      <x:c r="D13" s="135"/>
      <x:c r="E13" s="110">
        <x:v/>
      </x:c>
      <x:c r="F13" s="110">
        <x:v/>
      </x:c>
      <x:c r="G13" s="110">
        <x:v/>
      </x:c>
      <x:c r="H13" s="110">
        <x:v/>
      </x:c>
      <x:c r="I13" s="110">
        <x:v/>
      </x:c>
      <x:c r="J13" s="110">
        <x:v/>
      </x:c>
      <x:c r="K13" s="110">
        <x:v/>
      </x:c>
      <x:c r="L13" s="110">
        <x:v/>
      </x:c>
      <x:c r="M13" s="110">
        <x:v/>
      </x:c>
      <x:c r="N13" s="111">
        <x:v/>
      </x:c>
    </x:row>
    <x:row r="14" spans="1:14" ht="37.5" customHeight="1" x14ac:dyDescent="0.25">
      <x:c r="B14" s="30"/>
      <x:c r="C14" s="28"/>
      <x:c r="D14" s="37" t="s">
        <x:v>36</x:v>
      </x:c>
      <x:c r="E14" s="31">
        <x:v/>
      </x:c>
      <x:c r="F14" s="32"/>
      <x:c r="G14" s="32"/>
      <x:c r="H14" s="32"/>
      <x:c r="I14" s="32"/>
      <x:c r="J14" s="32"/>
      <x:c r="K14" s="32"/>
      <x:c r="L14" s="32"/>
      <x:c r="M14" s="32"/>
      <x:c r="N14" s="33"/>
    </x:row>
    <x:row r="15" spans="1:14" ht="22.5" customHeight="1" x14ac:dyDescent="0.25">
      <x:c r="B15" s="133" t="s">
        <x:v>35</x:v>
      </x:c>
      <x:c r="C15" s="134"/>
      <x:c r="D15" s="135"/>
      <x:c r="E15" s="110">
        <x:v/>
      </x:c>
      <x:c r="F15" s="110">
        <x:v/>
      </x:c>
      <x:c r="G15" s="110">
        <x:v/>
      </x:c>
      <x:c r="H15" s="110">
        <x:v/>
      </x:c>
      <x:c r="I15" s="110">
        <x:v/>
      </x:c>
      <x:c r="J15" s="110">
        <x:v/>
      </x:c>
      <x:c r="K15" s="110">
        <x:v/>
      </x:c>
      <x:c r="L15" s="110">
        <x:v/>
      </x:c>
      <x:c r="M15" s="110">
        <x:v/>
      </x:c>
      <x:c r="N15" s="111">
        <x:v/>
      </x:c>
    </x:row>
    <x:row r="16" spans="1:14" ht="30" customHeight="1" x14ac:dyDescent="0.25">
      <x:c r="B16" s="30"/>
      <x:c r="C16" s="28"/>
      <x:c r="D16" s="37" t="s">
        <x:v>36</x:v>
      </x:c>
      <x:c r="E16" s="31">
        <x:v/>
      </x:c>
      <x:c r="F16" s="32"/>
      <x:c r="G16" s="32"/>
      <x:c r="H16" s="32"/>
      <x:c r="I16" s="32"/>
      <x:c r="J16" s="32"/>
      <x:c r="K16" s="32"/>
      <x:c r="L16" s="32"/>
      <x:c r="M16" s="32"/>
      <x:c r="N16" s="33"/>
    </x:row>
    <x:row r="17" spans="1:14" ht="22.5" customHeight="1" x14ac:dyDescent="0.25">
      <x:c r="B17" s="133" t="s">
        <x:v>17</x:v>
      </x:c>
      <x:c r="C17" s="134"/>
      <x:c r="D17" s="135"/>
      <x:c r="E17" s="110">
        <x:v/>
      </x:c>
      <x:c r="F17" s="110">
        <x:v/>
      </x:c>
      <x:c r="G17" s="110">
        <x:v/>
      </x:c>
      <x:c r="H17" s="110">
        <x:v/>
      </x:c>
      <x:c r="I17" s="110">
        <x:v/>
      </x:c>
      <x:c r="J17" s="110">
        <x:v/>
      </x:c>
      <x:c r="K17" s="110">
        <x:v/>
      </x:c>
      <x:c r="L17" s="110">
        <x:v/>
      </x:c>
      <x:c r="M17" s="110">
        <x:v/>
      </x:c>
      <x:c r="N17" s="111">
        <x:v/>
      </x:c>
    </x:row>
    <x:row r="18" spans="1:14" ht="30" customHeight="1" x14ac:dyDescent="0.25">
      <x:c r="B18" s="30"/>
      <x:c r="C18" s="28"/>
      <x:c r="D18" s="37" t="s">
        <x:v>36</x:v>
      </x:c>
      <x:c r="E18" s="31">
        <x:v/>
      </x:c>
      <x:c r="F18" s="32"/>
      <x:c r="G18" s="32"/>
      <x:c r="H18" s="32"/>
      <x:c r="I18" s="32"/>
      <x:c r="J18" s="32"/>
      <x:c r="K18" s="32"/>
      <x:c r="L18" s="32"/>
      <x:c r="M18" s="32"/>
      <x:c r="N18" s="33"/>
    </x:row>
    <x:row r="19" spans="1:14" ht="50.25" customHeight="1" thickBot="1" x14ac:dyDescent="0.3">
      <x:c r="B19" s="136" t="s">
        <x:v>45</x:v>
      </x:c>
      <x:c r="C19" s="137"/>
      <x:c r="D19" s="138"/>
      <x:c r="E19" s="34"/>
      <x:c r="F19" s="35">
        <x:v/>
      </x:c>
      <x:c r="G19" s="35"/>
      <x:c r="H19" s="35"/>
      <x:c r="I19" s="35"/>
      <x:c r="J19" s="35"/>
      <x:c r="K19" s="35"/>
      <x:c r="L19" s="35"/>
      <x:c r="M19" s="35"/>
      <x:c r="N19" s="36"/>
    </x:row>
    <x:row r="20" spans="1:14" ht="5.25" customHeight="1" x14ac:dyDescent="0.25"/>
    <x:row r="21" spans="1:14" ht="10.5" customHeight="1" x14ac:dyDescent="0.25">
      <x:c r="A21" s="139" t="s">
        <x:v>44</x:v>
      </x:c>
      <x:c r="B21" s="140"/>
      <x:c r="C21" s="140"/>
      <x:c r="D21" s="140"/>
      <x:c r="E21" s="140"/>
      <x:c r="F21" s="140"/>
      <x:c r="G21" s="140"/>
      <x:c r="H21" s="140"/>
      <x:c r="I21" s="140"/>
      <x:c r="J21" s="140"/>
      <x:c r="K21" s="140"/>
      <x:c r="L21" s="140"/>
      <x:c r="M21" s="140"/>
      <x:c r="N21" s="140"/>
    </x:row>
  </x:sheetData>
  <x:mergeCells count="11">
    <x:mergeCell ref="B15:D15"/>
    <x:mergeCell ref="B17:D17"/>
    <x:mergeCell ref="B19:D19"/>
    <x:mergeCell ref="A21:O21"/>
    <x:mergeCell ref="A1:O1"/>
    <x:mergeCell ref="A2:O2"/>
    <x:mergeCell ref="B8:D8"/>
    <x:mergeCell ref="B9:D9"/>
    <x:mergeCell ref="B11:D11"/>
    <x:mergeCell ref="B13:D13"/>
    <x:mergeCell ref="B7:N7"/>
  </x:mergeCells>
  <x:pageMargins left="0.333" right="0.333" top="1.2708333333333333" bottom="0.82291666666666663" header="0.3" footer="0.3"/>
  <x:pageSetup orientation="landscape" r:id="rId1"/>
  <x:headerFooter>
    <x:oddHeader>&amp;C&amp;G</x:oddHeader>
    <x:oddFooter>&amp;C&amp;G</x:oddFooter>
  </x:headerFooter>
  <x:legacyDrawingHF r:id="rId2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/>
  <x:dimension ref="A1:G29"/>
  <x:sheetViews>
    <x:sheetView view="pageLayout" zoomScaleNormal="100" workbookViewId="0">
      <x:selection activeCell="A7" sqref="A7"/>
    </x:sheetView>
  </x:sheetViews>
  <x:sheetFormatPr defaultRowHeight="15" x14ac:dyDescent="0.25"/>
  <x:cols>
    <x:col min="1" max="1" width="19.28515625" style="1" customWidth="1"/>
    <x:col min="2" max="2" width="24.140625" style="1" customWidth="1"/>
    <x:col min="3" max="7" width="14.85546875" style="12" customWidth="1"/>
    <x:col min="8" max="16384" width="9.140625" style="1"/>
  </x:cols>
  <x:sheetData>
    <x:row r="1" spans="1:7" ht="15.75" x14ac:dyDescent="0.25">
      <x:c r="A1" s="125" t="str">
        <x:f ca="1">SETUP!$B$2</x:f>
        <x:v>?</x:v>
      </x:c>
      <x:c r="B1" s="132"/>
      <x:c r="C1" s="132"/>
      <x:c r="D1" s="132"/>
      <x:c r="E1" s="132"/>
      <x:c r="F1" s="132"/>
      <x:c r="G1" s="132"/>
    </x:row>
    <x:row r="2" spans="1:7" x14ac:dyDescent="0.25">
      <x:c r="A2" s="123" t="str">
        <x:f ca="1">="Service Survey Summaries Through Period Ending " &amp; TEXT(SETUP!$B$4,"MMMMMMMMM DD, YYYY") </x:f>
        <x:v/>
      </x:c>
      <x:c r="B2" s="132"/>
      <x:c r="C2" s="132"/>
      <x:c r="D2" s="132"/>
      <x:c r="E2" s="132"/>
      <x:c r="F2" s="132"/>
      <x:c r="G2" s="132"/>
    </x:row>
    <x:row r="3" spans="1:7" x14ac:dyDescent="0.25">
      <x:c r="A3" s="19"/>
      <x:c r="B3" s="12"/>
    </x:row>
    <x:row r="4" spans="1:7" ht="22.75" customHeight="1" x14ac:dyDescent="0.25">
      <x:c r="B4" s="199" t="str">
        <x:v>Each period, FPR petitions your feedback regarding our overall delivery of service.  The historical results provided to us are detailed below.  On a scale from 5 (worst) to 100 (best), the results below indicate how you have rated us in the past, for the respective categories.</x:v>
      </x:c>
      <x:c r="B4" s="128"/>
      <x:c r="C4" s="128"/>
      <x:c r="D4" s="128"/>
      <x:c r="E4" s="128"/>
      <x:c r="F4" s="128"/>
      <x:c r="G4" s="128"/>
    </x:row>
    <x:row r="6" spans="1:7" ht="34.5" x14ac:dyDescent="0.25">
      <x:c r="A6" s="47" t="s">
        <x:v>29</x:v>
      </x:c>
      <x:c r="B6" s="45" t="s">
        <x:v>18</x:v>
      </x:c>
      <x:c r="C6" s="45" t="s">
        <x:v>13</x:v>
      </x:c>
      <x:c r="D6" s="45" t="s">
        <x:v>14</x:v>
      </x:c>
      <x:c r="E6" s="45" t="s">
        <x:v>15</x:v>
      </x:c>
      <x:c r="F6" s="45" t="s">
        <x:v>16</x:v>
      </x:c>
      <x:c r="G6" s="46" t="s">
        <x:v>17</x:v>
      </x:c>
    </x:row>
    <x:row r="7" spans="1:7" x14ac:dyDescent="0.25">
      <x:c r="A7" s="96">
        <x:v>11/10/2017</x:v>
      </x:c>
      <x:c r="B7" s="117">
        <x:v>Joe Sorrells</x:v>
      </x:c>
      <x:c r="C7" s="97">
        <x:v>100%</x:v>
      </x:c>
      <x:c r="D7" s="97">
        <x:v>100%</x:v>
      </x:c>
      <x:c r="E7" s="97">
        <x:v>100%</x:v>
      </x:c>
      <x:c r="F7" s="97">
        <x:v>100%</x:v>
      </x:c>
      <x:c r="G7" s="98">
        <x:v>70%</x:v>
      </x:c>
    </x:row>
    <x:row r="8" spans="1:7" x14ac:dyDescent="0.25">
      <x:c r="A8" s="96">
        <x:v> </x:v>
      </x:c>
      <x:c r="B8" s="97">
        <x:v/>
      </x:c>
      <x:c r="C8" s="97">
        <x:v>Prompt response.</x:v>
      </x:c>
      <x:c r="D8" s="97">
        <x:v>Cass is proactive to amend our usage needs. </x:v>
      </x:c>
      <x:c r="E8" s="97">
        <x:v/>
      </x:c>
      <x:c r="F8" s="97">
        <x:v/>
      </x:c>
      <x:c r="G8" s="98">
        <x:v>FPR45600 was slow getting repaired.  Unit was replaced 11/9, but problems took about 3 weeks to resolve. </x:v>
      </x:c>
    </x:row>
    <x:row r="9" spans="1:7" x14ac:dyDescent="0.25">
      <x:c r="A9" s="90">
        <x:v>8/1/2017</x:v>
      </x:c>
      <x:c r="B9" s="118">
        <x:v>Joe Sorrells</x:v>
      </x:c>
      <x:c r="C9" s="25">
        <x:v>100%</x:v>
      </x:c>
      <x:c r="D9" s="25">
        <x:v>100%</x:v>
      </x:c>
      <x:c r="E9" s="25">
        <x:v>100%</x:v>
      </x:c>
      <x:c r="F9" s="25">
        <x:v>100%</x:v>
      </x:c>
      <x:c r="G9" s="91">
        <x:v>100%</x:v>
      </x:c>
    </x:row>
    <x:row r="10" spans="1:7" x14ac:dyDescent="0.25">
      <x:c r="A10" s="90">
        <x:v> </x:v>
      </x:c>
      <x:c r="B10" s="25">
        <x:v>FPR is Great!</x:v>
      </x:c>
      <x:c r="C10" s="25">
        <x:v>No complaints</x:v>
      </x:c>
      <x:c r="D10" s="25">
        <x:v>Cass always finds way for cost savings.</x:v>
      </x:c>
      <x:c r="E10" s="25">
        <x:v/>
      </x:c>
      <x:c r="F10" s="25">
        <x:v/>
      </x:c>
      <x:c r="G10" s="91">
        <x:v/>
      </x:c>
    </x:row>
    <x:row r="11" spans="1:7" x14ac:dyDescent="0.25">
      <x:c r="A11" s="96">
        <x:v>5/10/2017</x:v>
      </x:c>
      <x:c r="B11" s="117">
        <x:v>Joe Sorrells </x:v>
      </x:c>
      <x:c r="C11" s="97">
        <x:v>100%</x:v>
      </x:c>
      <x:c r="D11" s="97">
        <x:v>100%</x:v>
      </x:c>
      <x:c r="E11" s="97">
        <x:v>100%</x:v>
      </x:c>
      <x:c r="F11" s="97">
        <x:v>100%</x:v>
      </x:c>
      <x:c r="G11" s="98">
        <x:v>100%</x:v>
      </x:c>
    </x:row>
    <x:row r="12" spans="1:7" x14ac:dyDescent="0.25">
      <x:c r="A12" s="96">
        <x:v> </x:v>
      </x:c>
      <x:c r="B12" s="97">
        <x:v>No complaints on FPR</x:v>
      </x:c>
      <x:c r="C12" s="97">
        <x:v>We have very few service needs.</x:v>
      </x:c>
      <x:c r="D12" s="97">
        <x:v>Cass always provides the requested information in a timely manner.</x:v>
      </x:c>
      <x:c r="E12" s="97">
        <x:v/>
      </x:c>
      <x:c r="F12" s="97">
        <x:v/>
      </x:c>
      <x:c r="G12" s="98">
        <x:v/>
      </x:c>
    </x:row>
    <x:row r="13" spans="1:7" x14ac:dyDescent="0.25">
      <x:c r="A13" s="90">
        <x:v>2/16/2017</x:v>
      </x:c>
      <x:c r="B13" s="118">
        <x:v>Joe Sorrells</x:v>
      </x:c>
      <x:c r="C13" s="25">
        <x:v>100%</x:v>
      </x:c>
      <x:c r="D13" s="25">
        <x:v>100%</x:v>
      </x:c>
      <x:c r="E13" s="25">
        <x:v>100%</x:v>
      </x:c>
      <x:c r="F13" s="25">
        <x:v>100%</x:v>
      </x:c>
      <x:c r="G13" s="91">
        <x:v>100%</x:v>
      </x:c>
    </x:row>
    <x:row r="14" spans="1:7" x14ac:dyDescent="0.25">
      <x:c r="A14" s="90">
        <x:v> </x:v>
      </x:c>
      <x:c r="B14" s="25">
        <x:v/>
      </x:c>
      <x:c r="C14" s="25">
        <x:v/>
      </x:c>
      <x:c r="D14" s="25">
        <x:v>Cass is always quick with any requested information.</x:v>
      </x:c>
      <x:c r="E14" s="25">
        <x:v/>
      </x:c>
      <x:c r="F14" s="25">
        <x:v/>
      </x:c>
      <x:c r="G14" s="91">
        <x:v/>
      </x:c>
    </x:row>
    <x:row r="15" spans="1:7" x14ac:dyDescent="0.25">
      <x:c r="A15" s="96">
        <x:v>9/13/2016</x:v>
      </x:c>
      <x:c r="B15" s="117">
        <x:v>Joe Sorrells</x:v>
      </x:c>
      <x:c r="C15" s="97">
        <x:v>100%</x:v>
      </x:c>
      <x:c r="D15" s="97">
        <x:v>100%</x:v>
      </x:c>
      <x:c r="E15" s="97">
        <x:v>100%</x:v>
      </x:c>
      <x:c r="F15" s="97">
        <x:v>100%</x:v>
      </x:c>
      <x:c r="G15" s="98">
        <x:v>100%</x:v>
      </x:c>
    </x:row>
    <x:row r="16" spans="1:7" x14ac:dyDescent="0.25">
      <x:c r="A16" s="96">
        <x:v> </x:v>
      </x:c>
      <x:c r="B16" s="97">
        <x:v>FPR continues to be a vital partner for CCC. We don't have printer problems.</x:v>
      </x:c>
      <x:c r="C16" s="97">
        <x:v/>
      </x:c>
      <x:c r="D16" s="97">
        <x:v/>
      </x:c>
      <x:c r="E16" s="97">
        <x:v/>
      </x:c>
      <x:c r="F16" s="97">
        <x:v/>
      </x:c>
      <x:c r="G16" s="98">
        <x:v/>
      </x:c>
    </x:row>
    <x:row r="17" spans="1:7" x14ac:dyDescent="0.25">
      <x:c r="A17" s="90">
        <x:v>5/9/2016</x:v>
      </x:c>
      <x:c r="B17" s="118">
        <x:v>Joe Sorrells</x:v>
      </x:c>
      <x:c r="C17" s="25">
        <x:v>100%</x:v>
      </x:c>
      <x:c r="D17" s="25">
        <x:v>100%</x:v>
      </x:c>
      <x:c r="E17" s="25">
        <x:v>100%</x:v>
      </x:c>
      <x:c r="F17" s="25">
        <x:v>100%</x:v>
      </x:c>
      <x:c r="G17" s="91">
        <x:v>100%</x:v>
      </x:c>
    </x:row>
    <x:row r="18" spans="1:7" x14ac:dyDescent="0.25">
      <x:c r="A18" s="90">
        <x:v> </x:v>
      </x:c>
      <x:c r="B18" s="25">
        <x:v/>
      </x:c>
      <x:c r="C18" s="25">
        <x:v>Same day service on most calls.</x:v>
      </x:c>
      <x:c r="D18" s="25">
        <x:v>Ready to help us ramp up our new facility.</x:v>
      </x:c>
      <x:c r="E18" s="25">
        <x:v/>
      </x:c>
      <x:c r="F18" s="25">
        <x:v/>
      </x:c>
      <x:c r="G18" s="91">
        <x:v/>
      </x:c>
    </x:row>
    <x:row r="19" spans="1:7" x14ac:dyDescent="0.25">
      <x:c r="A19" s="96">
        <x:v>2/4/2016</x:v>
      </x:c>
      <x:c r="B19" s="117">
        <x:v>Joe Sorrells</x:v>
      </x:c>
      <x:c r="C19" s="97">
        <x:v>100%</x:v>
      </x:c>
      <x:c r="D19" s="97">
        <x:v>100%</x:v>
      </x:c>
      <x:c r="E19" s="97">
        <x:v>100%</x:v>
      </x:c>
      <x:c r="F19" s="97">
        <x:v>100%</x:v>
      </x:c>
      <x:c r="G19" s="98">
        <x:v>100%</x:v>
      </x:c>
    </x:row>
    <x:row r="20" spans="1:7" x14ac:dyDescent="0.25">
      <x:c r="A20" s="96">
        <x:v> </x:v>
      </x:c>
      <x:c r="B20" s="97">
        <x:v/>
      </x:c>
      <x:c r="C20" s="97">
        <x:v/>
      </x:c>
      <x:c r="D20" s="97">
        <x:v>Cass makes solid recommendations that save CCC money.</x:v>
      </x:c>
      <x:c r="E20" s="97">
        <x:v/>
      </x:c>
      <x:c r="F20" s="97">
        <x:v/>
      </x:c>
      <x:c r="G20" s="98">
        <x:v/>
      </x:c>
    </x:row>
    <x:row r="21" spans="1:7" x14ac:dyDescent="0.25">
      <x:c r="A21" s="90">
        <x:v>11/7/2014</x:v>
      </x:c>
      <x:c r="B21" s="118">
        <x:v>Joe Sorrells</x:v>
      </x:c>
      <x:c r="C21" s="25">
        <x:v>100%</x:v>
      </x:c>
      <x:c r="D21" s="25">
        <x:v>100%</x:v>
      </x:c>
      <x:c r="E21" s="25">
        <x:v>100%</x:v>
      </x:c>
      <x:c r="F21" s="25">
        <x:v>100%</x:v>
      </x:c>
      <x:c r="G21" s="91">
        <x:v>100%</x:v>
      </x:c>
    </x:row>
    <x:row r="22" spans="1:7" x14ac:dyDescent="0.25">
      <x:c r="A22" s="90">
        <x:v> </x:v>
      </x:c>
      <x:c r="B22" s="25">
        <x:v/>
      </x:c>
      <x:c r="C22" s="25">
        <x:v>No service calls.... New equipment</x:v>
      </x:c>
      <x:c r="D22" s="25">
        <x:v>New equipment for Allen project was very prompt.</x:v>
      </x:c>
      <x:c r="E22" s="25">
        <x:v/>
      </x:c>
      <x:c r="F22" s="25">
        <x:v/>
      </x:c>
      <x:c r="G22" s="91">
        <x:v/>
      </x:c>
    </x:row>
    <x:row r="23" spans="1:7" x14ac:dyDescent="0.25">
      <x:c r="A23" s="96">
        <x:v>1/16/2014</x:v>
      </x:c>
      <x:c r="B23" s="117">
        <x:v>Joe Sorrells</x:v>
      </x:c>
      <x:c r="C23" s="97">
        <x:v>100%</x:v>
      </x:c>
      <x:c r="D23" s="97">
        <x:v>100%</x:v>
      </x:c>
      <x:c r="E23" s="97">
        <x:v>100%</x:v>
      </x:c>
      <x:c r="F23" s="97">
        <x:v>100%</x:v>
      </x:c>
      <x:c r="G23" s="98">
        <x:v>100%</x:v>
      </x:c>
    </x:row>
    <x:row r="24" spans="1:7" x14ac:dyDescent="0.25">
      <x:c r="A24" s="96">
        <x:v> </x:v>
      </x:c>
      <x:c r="B24" s="97">
        <x:v/>
      </x:c>
      <x:c r="C24" s="97">
        <x:v>Service calls are resolved very timely.</x:v>
      </x:c>
      <x:c r="D24" s="97">
        <x:v>Cass is always making cost saving suggestions.</x:v>
      </x:c>
      <x:c r="E24" s="97">
        <x:v>I feel as though FPR is a Partner.</x:v>
      </x:c>
      <x:c r="F24" s="97">
        <x:v/>
      </x:c>
      <x:c r="G24" s="98">
        <x:v>We are getting great service!!</x:v>
      </x:c>
    </x:row>
    <x:row r="25" spans="1:7" x14ac:dyDescent="0.25">
      <x:c r="A25" s="90">
        <x:v>8/16/2013</x:v>
      </x:c>
      <x:c r="B25" s="118">
        <x:v>Joe Sorrells</x:v>
      </x:c>
      <x:c r="C25" s="25">
        <x:v>100%</x:v>
      </x:c>
      <x:c r="D25" s="25">
        <x:v>100%</x:v>
      </x:c>
      <x:c r="E25" s="25">
        <x:v>100%</x:v>
      </x:c>
      <x:c r="F25" s="25">
        <x:v>100%</x:v>
      </x:c>
      <x:c r="G25" s="91">
        <x:v>100%</x:v>
      </x:c>
    </x:row>
    <x:row r="26" spans="1:7" x14ac:dyDescent="0.25">
      <x:c r="A26" s="90">
        <x:v> </x:v>
      </x:c>
      <x:c r="B26" s="25">
        <x:v/>
      </x:c>
      <x:c r="C26" s="25">
        <x:v>FPR is "Johnny on the Spot!"</x:v>
      </x:c>
      <x:c r="D26" s="25">
        <x:v>Cass replaced a device as a solution to a situation Joe wasn't even aware was a problem.</x:v>
      </x:c>
      <x:c r="E26" s="25">
        <x:v/>
      </x:c>
      <x:c r="F26" s="25">
        <x:v>Never run out and are happy</x:v>
      </x:c>
      <x:c r="G26" s="91">
        <x:v/>
      </x:c>
    </x:row>
    <x:row r="27" spans="1:7" x14ac:dyDescent="0.25">
      <x:c r="A27" s="96">
        <x:v>8/12/2013</x:v>
      </x:c>
      <x:c r="B27" s="117">
        <x:v>Joe Sorrells</x:v>
      </x:c>
      <x:c r="C27" s="97">
        <x:v>100%</x:v>
      </x:c>
      <x:c r="D27" s="97">
        <x:v>100%</x:v>
      </x:c>
      <x:c r="E27" s="97">
        <x:v>100%</x:v>
      </x:c>
      <x:c r="F27" s="97">
        <x:v>100%</x:v>
      </x:c>
      <x:c r="G27" s="98">
        <x:v>100%</x:v>
      </x:c>
    </x:row>
    <x:row r="28" spans="1:7" x14ac:dyDescent="0.25">
      <x:c r="A28" s="96">
        <x:v> </x:v>
      </x:c>
      <x:c r="B28" s="97">
        <x:v>I don't worry about my printer at all.</x:v>
      </x:c>
      <x:c r="C28" s="97">
        <x:v>Next day or better service.</x:v>
      </x:c>
      <x:c r="D28" s="97">
        <x:v>Always monitoring our trends.</x:v>
      </x:c>
      <x:c r="E28" s="97">
        <x:v>FPR has a " How may I serve you?" attitude.</x:v>
      </x:c>
      <x:c r="F28" s="97">
        <x:v>Seems to never be out of toner.</x:v>
      </x:c>
      <x:c r="G28" s="98">
        <x:v>Excellent Communication!</x:v>
      </x:c>
    </x:row>
    <x:row r="29" spans="1:7" x14ac:dyDescent="0.25">
      <x:c r="A29" s="90">
        <x:v>3/28/2013</x:v>
      </x:c>
      <x:c r="B29" s="118">
        <x:v>Mark Spencer</x:v>
      </x:c>
      <x:c r="C29" s="25">
        <x:v>100%</x:v>
      </x:c>
      <x:c r="D29" s="25">
        <x:v>100%</x:v>
      </x:c>
      <x:c r="E29" s="25">
        <x:v>100%</x:v>
      </x:c>
      <x:c r="F29" s="25">
        <x:v>100%</x:v>
      </x:c>
      <x:c r="G29" s="91">
        <x:v>100%</x:v>
      </x:c>
    </x:row>
    <x:row r="30" spans="1:7" x14ac:dyDescent="0.25">
      <x:c r="A30" s="90">
        <x:v> </x:v>
      </x:c>
      <x:c r="B30" s="25">
        <x:v/>
      </x:c>
      <x:c r="C30" s="25">
        <x:v>I haven't had to call in, but I have had no complaints from our end users.</x:v>
      </x:c>
      <x:c r="D30" s="25">
        <x:v>Worked very well with us in the closure of one of our facilities.</x:v>
      </x:c>
      <x:c r="E30" s="25">
        <x:v/>
      </x:c>
      <x:c r="F30" s="25">
        <x:v/>
      </x:c>
      <x:c r="G30" s="91">
        <x:v>Prompt Professional services. Arrives on time completes task needed.</x:v>
      </x:c>
    </x:row>
    <x:row r="31" spans="1:7" x14ac:dyDescent="0.25">
      <x:c r="A31" s="96">
        <x:v>3/28/2013</x:v>
      </x:c>
      <x:c r="B31" s="117">
        <x:v>Joe Sorrells</x:v>
      </x:c>
      <x:c r="C31" s="97">
        <x:v>100%</x:v>
      </x:c>
      <x:c r="D31" s="97">
        <x:v>100%</x:v>
      </x:c>
      <x:c r="E31" s="97">
        <x:v>100%</x:v>
      </x:c>
      <x:c r="F31" s="97">
        <x:v>100%</x:v>
      </x:c>
      <x:c r="G31" s="98">
        <x:v>100%</x:v>
      </x:c>
    </x:row>
    <x:row r="32" spans="1:7" x14ac:dyDescent="0.25">
      <x:c r="A32" s="96">
        <x:v> </x:v>
      </x:c>
      <x:c r="B32" s="97">
        <x:v>The review was both quick and detailed. This helps me get the information in a timely manner.</x:v>
      </x:c>
      <x:c r="C32" s="97">
        <x:v/>
      </x:c>
      <x:c r="D32" s="97">
        <x:v/>
      </x:c>
      <x:c r="E32" s="97">
        <x:v/>
      </x:c>
      <x:c r="F32" s="97">
        <x:v/>
      </x:c>
      <x:c r="G32" s="98">
        <x:v/>
      </x:c>
    </x:row>
    <x:row r="33" spans="1:7" x14ac:dyDescent="0.25">
      <x:c r="A33" s="90">
        <x:v>2/21/2013</x:v>
      </x:c>
      <x:c r="B33" s="118">
        <x:v>Joe Sorrells</x:v>
      </x:c>
      <x:c r="C33" s="25">
        <x:v>100%</x:v>
      </x:c>
      <x:c r="D33" s="25">
        <x:v>100%</x:v>
      </x:c>
      <x:c r="E33" s="25">
        <x:v>100%</x:v>
      </x:c>
      <x:c r="F33" s="25">
        <x:v>100%</x:v>
      </x:c>
      <x:c r="G33" s="91">
        <x:v>100%</x:v>
      </x:c>
    </x:row>
    <x:row r="34" spans="1:7" x14ac:dyDescent="0.25">
      <x:c r="A34" s="90">
        <x:v> </x:v>
      </x:c>
      <x:c r="B34" s="25">
        <x:v/>
      </x:c>
      <x:c r="C34" s="25">
        <x:v/>
      </x:c>
      <x:c r="D34" s="25">
        <x:v/>
      </x:c>
      <x:c r="E34" s="25">
        <x:v/>
      </x:c>
      <x:c r="F34" s="25">
        <x:v>Ray makes good adjustments.</x:v>
      </x:c>
      <x:c r="G34" s="91">
        <x:v>Copynet is very informative.</x:v>
      </x:c>
    </x:row>
    <x:row r="35" spans="1:7" x14ac:dyDescent="0.25">
      <x:c r="A35" s="96">
        <x:v>12/20/2012</x:v>
      </x:c>
      <x:c r="B35" s="117">
        <x:v>Joe Sorrells</x:v>
      </x:c>
      <x:c r="C35" s="97">
        <x:v>100%</x:v>
      </x:c>
      <x:c r="D35" s="97">
        <x:v>100%</x:v>
      </x:c>
      <x:c r="E35" s="97">
        <x:v>100%</x:v>
      </x:c>
      <x:c r="F35" s="97">
        <x:v>100%</x:v>
      </x:c>
      <x:c r="G35" s="98">
        <x:v>100%</x:v>
      </x:c>
    </x:row>
    <x:row r="36" spans="1:7" x14ac:dyDescent="0.25">
      <x:c r="A36" s="96">
        <x:v> </x:v>
      </x:c>
      <x:c r="B36" s="97">
        <x:v/>
      </x:c>
      <x:c r="C36" s="97">
        <x:v/>
      </x:c>
      <x:c r="D36" s="97">
        <x:v/>
      </x:c>
      <x:c r="E36" s="97">
        <x:v/>
      </x:c>
      <x:c r="F36" s="97">
        <x:v/>
      </x:c>
      <x:c r="G36" s="98">
        <x:v/>
      </x:c>
    </x:row>
    <x:row r="37" spans="1:7" x14ac:dyDescent="0.25">
      <x:c r="A37" s="90">
        <x:v>10/1/2012</x:v>
      </x:c>
      <x:c r="B37" s="118">
        <x:v>Jan Barnett</x:v>
      </x:c>
      <x:c r="C37" s="25">
        <x:v>100%</x:v>
      </x:c>
      <x:c r="D37" s="25">
        <x:v>100%</x:v>
      </x:c>
      <x:c r="E37" s="25">
        <x:v>100%</x:v>
      </x:c>
      <x:c r="F37" s="25">
        <x:v>100%</x:v>
      </x:c>
      <x:c r="G37" s="91">
        <x:v>100%</x:v>
      </x:c>
    </x:row>
    <x:row r="38" spans="1:7" x14ac:dyDescent="0.25">
      <x:c r="A38" s="90">
        <x:v> </x:v>
      </x:c>
      <x:c r="B38" s="25">
        <x:v>I have had success in dealing with your company.The service has been great, I like having the choice of calling or going online for a service request.</x:v>
      </x:c>
      <x:c r="C38" s="25">
        <x:v/>
      </x:c>
      <x:c r="D38" s="25">
        <x:v/>
      </x:c>
      <x:c r="E38" s="25">
        <x:v/>
      </x:c>
      <x:c r="F38" s="25">
        <x:v/>
      </x:c>
      <x:c r="G38" s="91">
        <x:v/>
      </x:c>
    </x:row>
    <x:row r="39" spans="1:7" x14ac:dyDescent="0.25">
      <x:c r="A39" s="96">
        <x:v>10/1/2012</x:v>
      </x:c>
      <x:c r="B39" s="117">
        <x:v>Joe Sorrells</x:v>
      </x:c>
      <x:c r="C39" s="97">
        <x:v>100%</x:v>
      </x:c>
      <x:c r="D39" s="97">
        <x:v>100%</x:v>
      </x:c>
      <x:c r="E39" s="97">
        <x:v>100%</x:v>
      </x:c>
      <x:c r="F39" s="97">
        <x:v>100%</x:v>
      </x:c>
      <x:c r="G39" s="98">
        <x:v>100%</x:v>
      </x:c>
    </x:row>
    <x:row r="40" spans="1:7" x14ac:dyDescent="0.25">
      <x:c r="A40" s="96">
        <x:v> </x:v>
      </x:c>
      <x:c r="B40" s="97">
        <x:v/>
      </x:c>
      <x:c r="C40" s="97">
        <x:v/>
      </x:c>
      <x:c r="D40" s="97">
        <x:v/>
      </x:c>
      <x:c r="E40" s="97">
        <x:v/>
      </x:c>
      <x:c r="F40" s="97">
        <x:v/>
      </x:c>
      <x:c r="G40" s="98">
        <x:v/>
      </x:c>
    </x:row>
    <x:row r="41" spans="1:7" x14ac:dyDescent="0.25">
      <x:c r="A41" s="90">
        <x:v>10/1/2012</x:v>
      </x:c>
      <x:c r="B41" s="118">
        <x:v>Jan Barnett</x:v>
      </x:c>
      <x:c r="C41" s="25">
        <x:v>100%</x:v>
      </x:c>
      <x:c r="D41" s="25">
        <x:v>100%</x:v>
      </x:c>
      <x:c r="E41" s="25">
        <x:v>100%</x:v>
      </x:c>
      <x:c r="F41" s="25">
        <x:v>100%</x:v>
      </x:c>
      <x:c r="G41" s="91">
        <x:v>100%</x:v>
      </x:c>
    </x:row>
    <x:row r="42" spans="1:7" x14ac:dyDescent="0.25">
      <x:c r="A42" s="90">
        <x:v> </x:v>
      </x:c>
      <x:c r="B42" s="25">
        <x:v/>
      </x:c>
      <x:c r="C42" s="25">
        <x:v/>
      </x:c>
      <x:c r="D42" s="25">
        <x:v/>
      </x:c>
      <x:c r="E42" s="25">
        <x:v/>
      </x:c>
      <x:c r="F42" s="25">
        <x:v/>
      </x:c>
      <x:c r="G42" s="91">
        <x:v/>
      </x:c>
    </x:row>
    <x:row r="43" spans="1:7" x14ac:dyDescent="0.25">
      <x:c r="A43" s="96">
        <x:v>9/21/2012</x:v>
      </x:c>
      <x:c r="B43" s="117">
        <x:v>Joe Sorrells</x:v>
      </x:c>
      <x:c r="C43" s="97">
        <x:v>100%</x:v>
      </x:c>
      <x:c r="D43" s="97">
        <x:v>100%</x:v>
      </x:c>
      <x:c r="E43" s="97">
        <x:v>100%</x:v>
      </x:c>
      <x:c r="F43" s="97">
        <x:v>100%</x:v>
      </x:c>
      <x:c r="G43" s="98">
        <x:v>100%</x:v>
      </x:c>
    </x:row>
    <x:row r="44" spans="1:7" x14ac:dyDescent="0.25">
      <x:c r="A44" s="96">
        <x:v> </x:v>
      </x:c>
      <x:c r="B44" s="97">
        <x:v/>
      </x:c>
      <x:c r="C44" s="97">
        <x:v/>
      </x:c>
      <x:c r="D44" s="97">
        <x:v/>
      </x:c>
      <x:c r="E44" s="97">
        <x:v/>
      </x:c>
      <x:c r="F44" s="97">
        <x:v/>
      </x:c>
      <x:c r="G44" s="98">
        <x:v/>
      </x:c>
    </x:row>
    <x:row r="45" spans="1:7" x14ac:dyDescent="0.25">
      <x:c r="A45" s="90">
        <x:v>6/27/2012</x:v>
      </x:c>
      <x:c r="B45" s="118">
        <x:v>Cindy Peters</x:v>
      </x:c>
      <x:c r="C45" s="25">
        <x:v>100%</x:v>
      </x:c>
      <x:c r="D45" s="25">
        <x:v>80%</x:v>
      </x:c>
      <x:c r="E45" s="25">
        <x:v>100%</x:v>
      </x:c>
      <x:c r="F45" s="25">
        <x:v>100%</x:v>
      </x:c>
      <x:c r="G45" s="91">
        <x:v>100%</x:v>
      </x:c>
    </x:row>
    <x:row r="46" spans="1:7" x14ac:dyDescent="0.25">
      <x:c r="A46" s="90">
        <x:v> </x:v>
      </x:c>
      <x:c r="B46" s="25">
        <x:v/>
      </x:c>
      <x:c r="C46" s="25">
        <x:v/>
      </x:c>
      <x:c r="D46" s="25">
        <x:v/>
      </x:c>
      <x:c r="E46" s="25">
        <x:v/>
      </x:c>
      <x:c r="F46" s="25">
        <x:v/>
      </x:c>
      <x:c r="G46" s="91">
        <x:v/>
      </x:c>
    </x:row>
    <x:row r="47" spans="1:7" x14ac:dyDescent="0.25">
      <x:c r="A47" s="96">
        <x:v>3/21/2012</x:v>
      </x:c>
      <x:c r="B47" s="117">
        <x:v>Joe Sorrells</x:v>
      </x:c>
      <x:c r="C47" s="97">
        <x:v>100%</x:v>
      </x:c>
      <x:c r="D47" s="97">
        <x:v>100%</x:v>
      </x:c>
      <x:c r="E47" s="97">
        <x:v>100%</x:v>
      </x:c>
      <x:c r="F47" s="97">
        <x:v>100%</x:v>
      </x:c>
      <x:c r="G47" s="98">
        <x:v>100%</x:v>
      </x:c>
    </x:row>
    <x:row r="48" spans="1:7" x14ac:dyDescent="0.25">
      <x:c r="A48" s="96">
        <x:v> </x:v>
      </x:c>
      <x:c r="B48" s="97">
        <x:v/>
      </x:c>
      <x:c r="C48" s="97">
        <x:v/>
      </x:c>
      <x:c r="D48" s="97">
        <x:v/>
      </x:c>
      <x:c r="E48" s="97">
        <x:v/>
      </x:c>
      <x:c r="F48" s="97">
        <x:v/>
      </x:c>
      <x:c r="G48" s="98">
        <x:v/>
      </x:c>
    </x:row>
    <x:row r="45" spans="1:7" x14ac:dyDescent="0.25">
      <x:c r="A45" s="92"/>
      <x:c r="B45" s="119"/>
      <x:c r="C45" s="120"/>
      <x:c r="D45" s="120"/>
      <x:c r="E45" s="120"/>
      <x:c r="F45" s="120"/>
      <x:c r="G45" s="121"/>
    </x:row>
  </x:sheetData>
  <x:mergeCells count="3">
    <x:mergeCell ref="A1:H1"/>
    <x:mergeCell ref="A2:H2"/>
    <x:mergeCell ref="B4:G4"/>
  </x:mergeCells>
  <x:conditionalFormatting sqref="C7">
    <x:cfRule type="cellIs" dxfId="19" priority="116" operator="equal">
      <x:formula>"F"</x:formula>
    </x:cfRule>
    <x:cfRule type="cellIs" dxfId="18" priority="117" operator="equal">
      <x:formula>"D"</x:formula>
    </x:cfRule>
    <x:cfRule type="cellIs" dxfId="17" priority="118" operator="equal">
      <x:formula>"C"</x:formula>
    </x:cfRule>
    <x:cfRule type="cellIs" dxfId="16" priority="119" operator="equal">
      <x:formula>"B"</x:formula>
    </x:cfRule>
    <x:cfRule type="cellIs" dxfId="15" priority="120" operator="equal">
      <x:formula>"A"</x:formula>
    </x:cfRule>
  </x:conditionalFormatting>
  <x:conditionalFormatting sqref="D7:G7">
    <x:cfRule type="cellIs" dxfId="14" priority="111" operator="equal">
      <x:formula>"F"</x:formula>
    </x:cfRule>
    <x:cfRule type="cellIs" dxfId="13" priority="112" operator="equal">
      <x:formula>"D"</x:formula>
    </x:cfRule>
    <x:cfRule type="cellIs" dxfId="12" priority="113" operator="equal">
      <x:formula>"C"</x:formula>
    </x:cfRule>
    <x:cfRule type="cellIs" dxfId="11" priority="114" operator="equal">
      <x:formula>"B"</x:formula>
    </x:cfRule>
    <x:cfRule type="cellIs" dxfId="10" priority="115" operator="equal">
      <x:formula>"A"</x:formula>
    </x:cfRule>
  </x:conditionalFormatting>
  <x:conditionalFormatting sqref="D8:G26">
    <x:cfRule type="cellIs" dxfId="9" priority="6" operator="equal">
      <x:formula>"F"</x:formula>
    </x:cfRule>
    <x:cfRule type="cellIs" dxfId="8" priority="7" operator="equal">
      <x:formula>"D"</x:formula>
    </x:cfRule>
    <x:cfRule type="cellIs" dxfId="7" priority="8" operator="equal">
      <x:formula>"C"</x:formula>
    </x:cfRule>
    <x:cfRule type="cellIs" dxfId="6" priority="9" operator="equal">
      <x:formula>"B"</x:formula>
    </x:cfRule>
    <x:cfRule type="cellIs" dxfId="5" priority="10" operator="equal">
      <x:formula>"A"</x:formula>
    </x:cfRule>
  </x:conditionalFormatting>
  <x:conditionalFormatting sqref="C8:C26">
    <x:cfRule type="cellIs" dxfId="4" priority="1" operator="equal">
      <x:formula>"F"</x:formula>
    </x:cfRule>
    <x:cfRule type="cellIs" dxfId="3" priority="2" operator="equal">
      <x:formula>"D"</x:formula>
    </x:cfRule>
    <x:cfRule type="cellIs" dxfId="2" priority="3" operator="equal">
      <x:formula>"C"</x:formula>
    </x:cfRule>
    <x:cfRule type="cellIs" dxfId="1" priority="4" operator="equal">
      <x:formula>"B"</x:formula>
    </x:cfRule>
    <x:cfRule type="cellIs" dxfId="0" priority="5" operator="equal">
      <x:formula>"A"</x:formula>
    </x:cfRule>
  </x:conditionalFormatting>
  <x:printOptions horizontalCentered="1"/>
  <x:pageMargins left="0.55" right="0.25" top="1.3958333333333333" bottom="0.75" header="0.3" footer="0.3"/>
  <x:pageSetup orientation="landscape" r:id="rId1"/>
  <x:headerFooter>
    <x:oddHeader>&amp;C&amp;G</x:oddHeader>
    <x:oddFooter>&amp;C&amp;G</x:oddFooter>
  </x:headerFooter>
  <x:legacyDrawingHF r:id="rId2"/>
</x:worksheet>
</file>

<file path=xl/worksheets/sheet7.xml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ap:HeadingPairs>
  <ap:TitlesOfParts>
    <vt:vector baseType="lpstr" size="9">
      <vt:lpstr>SETUP</vt:lpstr>
      <vt:lpstr>Replacements</vt:lpstr>
      <vt:lpstr>Cost Avoidance</vt:lpstr>
      <vt:lpstr>Easylink</vt:lpstr>
      <vt:lpstr>Surveys</vt:lpstr>
      <vt:lpstr>New Survey</vt:lpstr>
      <vt:lpstr>Easylink!Print_Area</vt:lpstr>
      <vt:lpstr>Easylink!Print_Titles</vt:lpstr>
      <vt:lpstr>Replacements!Print_Titles</vt:lpstr>
    </vt:vector>
  </ap:TitlesOfParts>
  <ap:Company>Hewlett-Packard Company</ap:Company>
  <ap:LinksUpToDate>false</ap:LinksUpToDate>
  <ap:SharedDoc>false</ap:SharedDoc>
  <ap:HyperlinksChanged>false</ap:HyperlinksChanged>
  <ap:AppVersion>14.0300</ap:AppVersion>
</ap:Properties>
</file>