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3afd1bb29f9c4503" /><Relationship Type="http://schemas.openxmlformats.org/package/2006/relationships/metadata/core-properties" Target="/package/services/metadata/core-properties/39116bcdba5440f09c20ea9e59fa37d3.psmdcp" Id="R602b10b521db4160"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<x:sst xmlns:x="http://schemas.openxmlformats.org/spreadsheetml/2006/main" count="58" uniqueCount="47">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</x:sst>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FPR60841</x:v>
      </x:c>
      <x:c r="C6" s="191" t="str">
        <x:v>Canon IR C7565</x:v>
      </x:c>
      <x:c r="D6" s="191" t="str">
        <x:v>B/W Copies</x:v>
      </x:c>
      <x:c r="E6" s="191" t="str">
        <x:v>XXJ02786</x:v>
      </x:c>
      <x:c r="F6" s="191" t="str">
        <x:v>Active</x:v>
      </x:c>
      <x:c r="G6" s="191" t="str">
        <x:v>Corporate</x:v>
      </x:c>
      <x:c r="H6" s="191" t="str">
        <x:v/>
      </x:c>
      <x:c r="I6" s="191" t="str">
        <x:v/>
      </x:c>
      <x:c r="J6" s="191" t="str">
        <x:v/>
      </x:c>
      <x:c r="K6" s="191" t="str">
        <x:v>Call Center</x:v>
      </x:c>
      <x:c r="L6" s="191" t="str">
        <x:v/>
      </x:c>
      <x:c r="M6" s="191" t="str">
        <x:v>11/1/2018</x:v>
      </x:c>
      <x:c r="N6" s="189" t="n">
        <x:v>355.00</x:v>
      </x:c>
      <x:c r="O6" s="191" t="str">
        <x:v>1/28/2019</x:v>
      </x:c>
      <x:c r="P6" s="189" t="n">
        <x:v>21176.00</x:v>
      </x:c>
      <x:c r="Q6" s="206" t="n">
        <x:v>0.1467</x:v>
      </x:c>
      <x:c r="R6" s="206" t="n">
        <x:v>0.47</x:v>
      </x:c>
      <x:c r="S6" s="189" t="n">
        <x:v/>
      </x:c>
      <x:c r="T6" s="187" t="n">
        <x:f ca="1">=IF(AND(U6=0,S6&gt;0),-100%,IF(OR(S6=0,S6="-"),"-",IF(AND(S6=0,U6=0),0%,IF(S6&lt;U6,SUM(U6-S6)/S6,IF(S6&gt;U6,SUM(-1*(S6-U6)/S6),"")))))</x:f>
        <x:v/>
      </x:c>
      <x:c r="U6" s="189" t="n">
        <x:v>20821.00</x:v>
      </x:c>
      <x:c r="V6" s="189" t="n">
        <x:f ca="1">=SUM(U6/ ((O6- M6)/30.42))</x:f>
        <x:v/>
      </x:c>
      <x:c r="W6" s="195">
        <x:f ca="1">=IF(T6="","",IF(T6="-","",IF(U6=0,"",IF(OR(T6&gt; AA4 ,T6&lt;-AA4),"*",""))))</x:f>
        <x:v/>
      </x:c>
      <x:c r="X6" s="91" t="str">
        <x:v/>
      </x:c>
    </x:row>
    <x:row r="7" spans="1:25" s="12" x14ac:dyDescent="0.25">
      <x:c r="A7" s="96" t="str">
        <x:v>2</x:v>
      </x:c>
      <x:c r="B7" s="192" t="str">
        <x:v>FPR60846</x:v>
      </x:c>
      <x:c r="C7" s="192" t="str">
        <x:v>Canon IR C5550</x:v>
      </x:c>
      <x:c r="D7" s="192" t="str">
        <x:v>B/W Copies</x:v>
      </x:c>
      <x:c r="E7" s="192" t="str">
        <x:v>XUG05089</x:v>
      </x:c>
      <x:c r="F7" s="192" t="str">
        <x:v>Active</x:v>
      </x:c>
      <x:c r="G7" s="192" t="str">
        <x:v>Corporate</x:v>
      </x:c>
      <x:c r="H7" s="192" t="str">
        <x:v/>
      </x:c>
      <x:c r="I7" s="192" t="str">
        <x:v/>
      </x:c>
      <x:c r="J7" s="192" t="str">
        <x:v/>
      </x:c>
      <x:c r="K7" s="192" t="str">
        <x:v>Billing</x:v>
      </x:c>
      <x:c r="L7" s="192" t="str">
        <x:v/>
      </x:c>
      <x:c r="M7" s="192" t="str">
        <x:v>11/1/2018</x:v>
      </x:c>
      <x:c r="N7" s="183" t="n">
        <x:v>82.00</x:v>
      </x:c>
      <x:c r="O7" s="192" t="str">
        <x:v>1/28/2019</x:v>
      </x:c>
      <x:c r="P7" s="183" t="n">
        <x:v>13042.00</x:v>
      </x:c>
      <x:c r="Q7" s="207" t="n">
        <x:v>0.0913</x:v>
      </x:c>
      <x:c r="R7" s="207" t="n">
        <x:v>0.2926</x:v>
      </x:c>
      <x:c r="S7" s="183" t="n">
        <x:v/>
      </x:c>
      <x:c r="T7" s="182" t="n">
        <x:f ca="1">=IF(AND(U7=0,S7&gt;0),-100%,IF(OR(S7=0,S7="-"),"-",IF(AND(S7=0,U7=0),0%,IF(S7&lt;U7,SUM(U7-S7)/S7,IF(S7&gt;U7,SUM(-1*(S7-U7)/S7),"")))))</x:f>
        <x:v/>
      </x:c>
      <x:c r="U7" s="183" t="n">
        <x:v>12960.00</x:v>
      </x:c>
      <x:c r="V7" s="183" t="n">
        <x:f ca="1">=SUM(U7/ ((O7- M7)/30.42))</x:f>
        <x:v/>
      </x:c>
      <x:c r="W7" s="196">
        <x:f ca="1">=IF(T7="","",IF(T7="-","",IF(U7=0,"",IF(OR(T7&gt;AA4,T7&lt;-AA4),"*",""))))</x:f>
        <x:v/>
      </x:c>
      <x:c r="X7" s="98" t="str">
        <x:v/>
      </x:c>
    </x:row>
    <x:row r="8" spans="1:25" s="12" x14ac:dyDescent="0.25">
      <x:c r="A8" s="90" t="str">
        <x:v>3</x:v>
      </x:c>
      <x:c r="B8" s="191" t="str">
        <x:v>FPR60840</x:v>
      </x:c>
      <x:c r="C8" s="191" t="str">
        <x:v>Canon IR C5550</x:v>
      </x:c>
      <x:c r="D8" s="191" t="str">
        <x:v>B/W Copies</x:v>
      </x:c>
      <x:c r="E8" s="191" t="str">
        <x:v>XUG05097</x:v>
      </x:c>
      <x:c r="F8" s="191" t="str">
        <x:v>Active</x:v>
      </x:c>
      <x:c r="G8" s="191" t="str">
        <x:v>Warehouse</x:v>
      </x:c>
      <x:c r="H8" s="191" t="str">
        <x:v/>
      </x:c>
      <x:c r="I8" s="191" t="str">
        <x:v/>
      </x:c>
      <x:c r="J8" s="191" t="str">
        <x:v/>
      </x:c>
      <x:c r="K8" s="191" t="str">
        <x:v>Counter</x:v>
      </x:c>
      <x:c r="L8" s="191" t="str">
        <x:v/>
      </x:c>
      <x:c r="M8" s="191" t="str">
        <x:v>11/1/2018</x:v>
      </x:c>
      <x:c r="N8" s="189" t="n">
        <x:v>134.00</x:v>
      </x:c>
      <x:c r="O8" s="191" t="str">
        <x:v>1/28/2019</x:v>
      </x:c>
      <x:c r="P8" s="189" t="n">
        <x:v>10652.00</x:v>
      </x:c>
      <x:c r="Q8" s="206" t="n">
        <x:v>0.0741</x:v>
      </x:c>
      <x:c r="R8" s="206" t="n">
        <x:v>0.2374</x:v>
      </x:c>
      <x:c r="S8" s="189" t="n">
        <x:v/>
      </x:c>
      <x:c r="T8" s="187" t="n">
        <x:f ca="1">=IF(AND(U8=0,S8&gt;0),-100%,IF(OR(S8=0,S8="-"),"-",IF(AND(S8=0,U8=0),0%,IF(S8&lt;U8,SUM(U8-S8)/S8,IF(S8&gt;U8,SUM(-1*(S8-U8)/S8),"")))))</x:f>
        <x:v/>
      </x:c>
      <x:c r="U8" s="189" t="n">
        <x:v>10518.00</x:v>
      </x:c>
      <x:c r="V8" s="189" t="n">
        <x:f ca="1">=SUM(U8/ ((O8- M8)/30.42))</x:f>
        <x:v/>
      </x:c>
      <x:c r="W8" s="195">
        <x:f ca="1">=IF(T8="","",IF(T8="-","",IF(U8=0,"",IF(OR(T8&gt;AA4,T8&lt;-AA4),"*",""))))</x:f>
        <x:v/>
      </x:c>
      <x:c r="X8" s="91" t="str">
        <x:v/>
      </x:c>
    </x:row>
    <x:row r="9" spans="1:10" ht="15.5" customHeight="1" x14ac:dyDescent="0.25">
      <x:c r="A9" s="174"/>
      <x:c r="B9" s="174"/>
      <x:c r="C9" s="174"/>
      <x:c r="D9" s="174"/>
      <x:c r="E9" s="174"/>
      <x:c r="F9" s="174"/>
      <x:c r="G9" s="174"/>
      <x:c r="H9" s="174"/>
      <x:c r="I9" s="174"/>
      <x:c r="J9" s="174"/>
      <x:c r="K9" s="174"/>
      <x:c r="L9" s="174"/>
      <x:c r="M9" s="174"/>
      <x:c r="N9" s="174"/>
      <x:c r="O9" s="174"/>
      <x:c r="P9" s="174"/>
      <x:c r="Q9" s="174"/>
      <x:c r="R9" s="174"/>
      <x:c r="S9" s="205" t="n">
        <x:f ca="1">SUM(S6:S8)</x:f>
      </x:c>
      <x:c r="T9" s="174"/>
      <x:c r="U9" s="205" t="n">
        <x:f ca="1">SUM(U6:U8)</x:f>
      </x:c>
      <x:c r="V9" s="205" t="n">
        <x:f ca="1">SUM(V6:V8)</x:f>
      </x:c>
      <x:c r="W9" s="174"/>
      <x:c r="X9" s="174"/>
    </x:row>
    <x:row r="10" spans="1:25" ht="38.5" customHeight="1" x14ac:dyDescent="0.25">
      <x:c r="A10" s="194">
        <x:v>B/W Laser Prints</x:v>
      </x:c>
    </x:row>
    <x:row r="11" spans="1:25" s="12" customFormat="1" ht="37.35" customHeight="1" x14ac:dyDescent="0.25">
      <x:c r="A11" s="47" t="str">
        <x:v>Line #</x:v>
      </x:c>
      <x:c r="B11" s="45" t="str">
        <x:v>Device ID</x:v>
      </x:c>
      <x:c r="C11" s="45" t="str">
        <x:v>Model </x:v>
      </x:c>
      <x:c r="D11" s="45" t="str">
        <x:v>Meter Type</x:v>
      </x:c>
      <x:c r="E11" s="45" t="str">
        <x:v>Serial Number</x:v>
      </x:c>
      <x:c r="F11" s="45" t="str">
        <x:v>Device Status</x:v>
      </x:c>
      <x:c r="G11" s="45" t="str">
        <x:v>Location</x:v>
      </x:c>
      <x:c r="H11" s="45" t="str">
        <x:v>Bldg</x:v>
      </x:c>
      <x:c r="I11" s="45" t="str">
        <x:v>Dept.</x:v>
      </x:c>
      <x:c r="J11" s="45" t="str">
        <x:v>Floor</x:v>
      </x:c>
      <x:c r="K11" s="45" t="str">
        <x:v>User</x:v>
      </x:c>
      <x:c r="L11" s="45" t="str">
        <x:v>Cost Center</x:v>
      </x:c>
      <x:c r="M11" s="45" t="str">
        <x:v>Start Date</x:v>
      </x:c>
      <x:c r="N11" s="45" t="str">
        <x:v>Start Meter</x:v>
      </x:c>
      <x:c r="O11" s="45" t="str">
        <x:v>End Date</x:v>
      </x:c>
      <x:c r="P11" s="45" t="str">
        <x:v>End Meter</x:v>
      </x:c>
      <x:c r="Q11" s="45" t="str">
        <x:v>% of Total Usage</x:v>
      </x:c>
      <x:c r="R11" s="45" t="str">
        <x:v>% Usage By Meter Group</x:v>
      </x:c>
      <x:c r="S11" s="45" t="str">
        <x:v>Volume Last Period</x:v>
      </x:c>
      <x:c r="T11" s="45" t="str">
        <x:v>% Change</x:v>
      </x:c>
      <x:c r="U11" s="45" t="str">
        <x:v>Volume Current Period</x:v>
      </x:c>
      <x:c r="V11" s="45" t="str">
        <x:v>Avg. Monthly Vol.</x:v>
      </x:c>
      <x:c r="W11" s="45"/>
      <x:c r="X11" s="46" t="str">
        <x:v>Comments</x:v>
      </x:c>
    </x:row>
    <x:row r="12" spans="1:25" s="12" x14ac:dyDescent="0.25">
      <x:c r="A12" s="90" t="str">
        <x:v>4</x:v>
      </x:c>
      <x:c r="B12" s="191" t="str">
        <x:v>FPR60842</x:v>
      </x:c>
      <x:c r="C12" s="191" t="str">
        <x:v>HP LJ M521dn</x:v>
      </x:c>
      <x:c r="D12" s="191" t="str">
        <x:v>B/W Laser Prints</x:v>
      </x:c>
      <x:c r="E12" s="191" t="str">
        <x:v>CNB7JCK602</x:v>
      </x:c>
      <x:c r="F12" s="191" t="str">
        <x:v>Active</x:v>
      </x:c>
      <x:c r="G12" s="191" t="str">
        <x:v>Corporate</x:v>
      </x:c>
      <x:c r="H12" s="191" t="str">
        <x:v/>
      </x:c>
      <x:c r="I12" s="191" t="str">
        <x:v/>
      </x:c>
      <x:c r="J12" s="191" t="str">
        <x:v/>
      </x:c>
      <x:c r="K12" s="191" t="str">
        <x:v>Permits</x:v>
      </x:c>
      <x:c r="L12" s="191" t="str">
        <x:v/>
      </x:c>
      <x:c r="M12" s="191" t="str">
        <x:v>11/1/2018</x:v>
      </x:c>
      <x:c r="N12" s="189" t="n">
        <x:v>38535.00</x:v>
      </x:c>
      <x:c r="O12" s="191" t="str">
        <x:v>1/28/2019</x:v>
      </x:c>
      <x:c r="P12" s="189" t="n">
        <x:v>45626.00</x:v>
      </x:c>
      <x:c r="Q12" s="206" t="n">
        <x:v>0.05</x:v>
      </x:c>
      <x:c r="R12" s="206" t="n">
        <x:v>0.2364</x:v>
      </x:c>
      <x:c r="S12" s="189" t="n">
        <x:v/>
      </x:c>
      <x:c r="T12" s="187" t="n">
        <x:f ca="1">=IF(AND(U12=0,S12&gt;0),-100%,IF(OR(S12=0,S12="-"),"-",IF(AND(S12=0,U12=0),0%,IF(S12&lt;U12,SUM(U12-S12)/S12,IF(S12&gt;U12,SUM(-1*(S12-U12)/S12),"")))))</x:f>
        <x:v/>
      </x:c>
      <x:c r="U12" s="189" t="n">
        <x:v>7091.00</x:v>
      </x:c>
      <x:c r="V12" s="189" t="n">
        <x:f ca="1">=SUM(U12/ ((O12- M12)/30.42))</x:f>
        <x:v/>
      </x:c>
      <x:c r="W12" s="195">
        <x:f ca="1">=IF(T12="","",IF(T12="-","",IF(U12=0,"",IF(OR(T12&gt; AA4 ,T12&lt;-AA4),"*",""))))</x:f>
        <x:v/>
      </x:c>
      <x:c r="X12" s="91" t="str">
        <x:v/>
      </x:c>
    </x:row>
    <x:row r="13" spans="1:25" s="12" x14ac:dyDescent="0.25">
      <x:c r="A13" s="96" t="str">
        <x:v>5</x:v>
      </x:c>
      <x:c r="B13" s="192" t="str">
        <x:v>FPR60847</x:v>
      </x:c>
      <x:c r="C13" s="192" t="str">
        <x:v>HP CLJ M570DN</x:v>
      </x:c>
      <x:c r="D13" s="192" t="str">
        <x:v>B/W Laser Prints</x:v>
      </x:c>
      <x:c r="E13" s="192" t="str">
        <x:v>CNB9G914Z7</x:v>
      </x:c>
      <x:c r="F13" s="192" t="str">
        <x:v>Active</x:v>
      </x:c>
      <x:c r="G13" s="192" t="str">
        <x:v>Farmer's Branch</x:v>
      </x:c>
      <x:c r="H13" s="192" t="str">
        <x:v/>
      </x:c>
      <x:c r="I13" s="192" t="str">
        <x:v/>
      </x:c>
      <x:c r="J13" s="192" t="str">
        <x:v/>
      </x:c>
      <x:c r="K13" s="192" t="str">
        <x:v>Lobby</x:v>
      </x:c>
      <x:c r="L13" s="192" t="str">
        <x:v/>
      </x:c>
      <x:c r="M13" s="192" t="str">
        <x:v>11/1/2018</x:v>
      </x:c>
      <x:c r="N13" s="183" t="n">
        <x:v>78742.00</x:v>
      </x:c>
      <x:c r="O13" s="192" t="str">
        <x:v>1/23/2019</x:v>
      </x:c>
      <x:c r="P13" s="183" t="n">
        <x:v>83803.00</x:v>
      </x:c>
      <x:c r="Q13" s="207" t="n">
        <x:v>0.0357</x:v>
      </x:c>
      <x:c r="R13" s="207" t="n">
        <x:v>0.1687</x:v>
      </x:c>
      <x:c r="S13" s="183" t="n">
        <x:v/>
      </x:c>
      <x:c r="T13" s="182" t="n">
        <x:f ca="1">=IF(AND(U13=0,S13&gt;0),-100%,IF(OR(S13=0,S13="-"),"-",IF(AND(S13=0,U13=0),0%,IF(S13&lt;U13,SUM(U13-S13)/S13,IF(S13&gt;U13,SUM(-1*(S13-U13)/S13),"")))))</x:f>
        <x:v/>
      </x:c>
      <x:c r="U13" s="183" t="n">
        <x:v>5061.00</x:v>
      </x:c>
      <x:c r="V13" s="183" t="n">
        <x:f ca="1">=SUM(U13/ ((O13- M13)/30.42))</x:f>
        <x:v/>
      </x:c>
      <x:c r="W13" s="196">
        <x:f ca="1">=IF(T13="","",IF(T13="-","",IF(U13=0,"",IF(OR(T13&gt;AA4,T13&lt;-AA4),"*",""))))</x:f>
        <x:v/>
      </x:c>
      <x:c r="X13" s="98" t="str">
        <x:v/>
      </x:c>
    </x:row>
    <x:row r="14" spans="1:25" s="12" x14ac:dyDescent="0.25">
      <x:c r="A14" s="90" t="str">
        <x:v>6</x:v>
      </x:c>
      <x:c r="B14" s="191" t="str">
        <x:v>FPR60848</x:v>
      </x:c>
      <x:c r="C14" s="191" t="str">
        <x:v>HP LJ M527</x:v>
      </x:c>
      <x:c r="D14" s="191" t="str">
        <x:v>B/W Laser Prints</x:v>
      </x:c>
      <x:c r="E14" s="191" t="str">
        <x:v>MXBCJ6G12S</x:v>
      </x:c>
      <x:c r="F14" s="191" t="str">
        <x:v>Active</x:v>
      </x:c>
      <x:c r="G14" s="191" t="str">
        <x:v>Farmer's Branch</x:v>
      </x:c>
      <x:c r="H14" s="191" t="str">
        <x:v/>
      </x:c>
      <x:c r="I14" s="191" t="str">
        <x:v/>
      </x:c>
      <x:c r="J14" s="191" t="str">
        <x:v/>
      </x:c>
      <x:c r="K14" s="191" t="str">
        <x:v>Manager's Office</x:v>
      </x:c>
      <x:c r="L14" s="191" t="str">
        <x:v/>
      </x:c>
      <x:c r="M14" s="191" t="str">
        <x:v>11/1/2018</x:v>
      </x:c>
      <x:c r="N14" s="189" t="n">
        <x:v>20133.00</x:v>
      </x:c>
      <x:c r="O14" s="191" t="str">
        <x:v>1/23/2019</x:v>
      </x:c>
      <x:c r="P14" s="189" t="n">
        <x:v>23382.00</x:v>
      </x:c>
      <x:c r="Q14" s="206" t="n">
        <x:v>0.0229</x:v>
      </x:c>
      <x:c r="R14" s="206" t="n">
        <x:v>0.1083</x:v>
      </x:c>
      <x:c r="S14" s="189" t="n">
        <x:v/>
      </x:c>
      <x:c r="T14" s="187" t="n">
        <x:f ca="1">=IF(AND(U14=0,S14&gt;0),-100%,IF(OR(S14=0,S14="-"),"-",IF(AND(S14=0,U14=0),0%,IF(S14&lt;U14,SUM(U14-S14)/S14,IF(S14&gt;U14,SUM(-1*(S14-U14)/S14),"")))))</x:f>
        <x:v/>
      </x:c>
      <x:c r="U14" s="189" t="n">
        <x:v>3249.00</x:v>
      </x:c>
      <x:c r="V14" s="189" t="n">
        <x:f ca="1">=SUM(U14/ ((O14- M14)/30.42))</x:f>
        <x:v/>
      </x:c>
      <x:c r="W14" s="195">
        <x:f ca="1">=IF(T14="","",IF(T14="-","",IF(U14=0,"",IF(OR(T14&gt;AA4,T14&lt;-AA4),"*",""))))</x:f>
        <x:v/>
      </x:c>
      <x:c r="X14" s="91" t="str">
        <x:v/>
      </x:c>
    </x:row>
    <x:row r="15" spans="1:25" s="12" x14ac:dyDescent="0.25">
      <x:c r="A15" s="96" t="str">
        <x:v>7</x:v>
      </x:c>
      <x:c r="B15" s="192" t="str">
        <x:v>FPR60808</x:v>
      </x:c>
      <x:c r="C15" s="192" t="str">
        <x:v>HP LJ M402dn</x:v>
      </x:c>
      <x:c r="D15" s="192" t="str">
        <x:v>B/W Laser Prints</x:v>
      </x:c>
      <x:c r="E15" s="192" t="str">
        <x:v>PHB5C38768</x:v>
      </x:c>
      <x:c r="F15" s="192" t="str">
        <x:v>Active</x:v>
      </x:c>
      <x:c r="G15" s="192" t="str">
        <x:v>Corporate</x:v>
      </x:c>
      <x:c r="H15" s="192" t="str">
        <x:v/>
      </x:c>
      <x:c r="I15" s="192" t="str">
        <x:v/>
      </x:c>
      <x:c r="J15" s="192" t="str">
        <x:v/>
      </x:c>
      <x:c r="K15" s="192" t="str">
        <x:v>Accounting</x:v>
      </x:c>
      <x:c r="L15" s="192" t="str">
        <x:v/>
      </x:c>
      <x:c r="M15" s="192" t="str">
        <x:v>11/1/2018</x:v>
      </x:c>
      <x:c r="N15" s="183" t="n">
        <x:v>0.00</x:v>
      </x:c>
      <x:c r="O15" s="192" t="str">
        <x:v>1/28/2019</x:v>
      </x:c>
      <x:c r="P15" s="183" t="n">
        <x:v>3059.00</x:v>
      </x:c>
      <x:c r="Q15" s="207" t="n">
        <x:v>0.0216</x:v>
      </x:c>
      <x:c r="R15" s="207" t="n">
        <x:v>0.102</x:v>
      </x:c>
      <x:c r="S15" s="183" t="n">
        <x:v/>
      </x:c>
      <x:c r="T15" s="182" t="n">
        <x:f ca="1">=IF(AND(U15=0,S15&gt;0),-100%,IF(OR(S15=0,S15="-"),"-",IF(AND(S15=0,U15=0),0%,IF(S15&lt;U15,SUM(U15-S15)/S15,IF(S15&gt;U15,SUM(-1*(S15-U15)/S15),"")))))</x:f>
        <x:v/>
      </x:c>
      <x:c r="U15" s="183" t="n">
        <x:v>3059.00</x:v>
      </x:c>
      <x:c r="V15" s="183" t="n">
        <x:f ca="1">=SUM(U15/ ((O15- M15)/30.42))</x:f>
        <x:v/>
      </x:c>
      <x:c r="W15" s="196">
        <x:f ca="1">=IF(T15="","",IF(T15="-","",IF(U15=0,"",IF(OR(T15&gt;AA4,T15&lt;-AA4),"*",""))))</x:f>
        <x:v/>
      </x:c>
      <x:c r="X15" s="98" t="str">
        <x:v/>
      </x:c>
    </x:row>
    <x:row r="16" spans="1:25" s="12" x14ac:dyDescent="0.25">
      <x:c r="A16" s="90" t="str">
        <x:v>8</x:v>
      </x:c>
      <x:c r="B16" s="191" t="str">
        <x:v>FPR60814</x:v>
      </x:c>
      <x:c r="C16" s="191" t="str">
        <x:v>HP LJ M426fdn</x:v>
      </x:c>
      <x:c r="D16" s="191" t="str">
        <x:v>B/W Laser Prints</x:v>
      </x:c>
      <x:c r="E16" s="191" t="str">
        <x:v>PHBLL7L7V1</x:v>
      </x:c>
      <x:c r="F16" s="191" t="str">
        <x:v>Active</x:v>
      </x:c>
      <x:c r="G16" s="191" t="str">
        <x:v>Grand Prairie</x:v>
      </x:c>
      <x:c r="H16" s="191" t="str">
        <x:v/>
      </x:c>
      <x:c r="I16" s="191" t="str">
        <x:v/>
      </x:c>
      <x:c r="J16" s="191" t="str">
        <x:v/>
      </x:c>
      <x:c r="K16" s="191" t="str">
        <x:v>Cage</x:v>
      </x:c>
      <x:c r="L16" s="191" t="str">
        <x:v/>
      </x:c>
      <x:c r="M16" s="191" t="str">
        <x:v>11/1/2018</x:v>
      </x:c>
      <x:c r="N16" s="189" t="n">
        <x:v>0.00</x:v>
      </x:c>
      <x:c r="O16" s="191" t="str">
        <x:v>1/28/2019</x:v>
      </x:c>
      <x:c r="P16" s="189" t="n">
        <x:v>3010.00</x:v>
      </x:c>
      <x:c r="Q16" s="206" t="n">
        <x:v>0.0212</x:v>
      </x:c>
      <x:c r="R16" s="206" t="n">
        <x:v>0.1004</x:v>
      </x:c>
      <x:c r="S16" s="189" t="n">
        <x:v/>
      </x:c>
      <x:c r="T16" s="187" t="n">
        <x:f ca="1">=IF(AND(U16=0,S16&gt;0),-100%,IF(OR(S16=0,S16="-"),"-",IF(AND(S16=0,U16=0),0%,IF(S16&lt;U16,SUM(U16-S16)/S16,IF(S16&gt;U16,SUM(-1*(S16-U16)/S16),"")))))</x:f>
        <x:v/>
      </x:c>
      <x:c r="U16" s="189" t="n">
        <x:v>3010.00</x:v>
      </x:c>
      <x:c r="V16" s="189" t="n">
        <x:f ca="1">=SUM(U16/ ((O16- M16)/30.42))</x:f>
        <x:v/>
      </x:c>
      <x:c r="W16" s="195">
        <x:f ca="1">=IF(T16="","",IF(T16="-","",IF(U16=0,"",IF(OR(T16&gt;AA4,T16&lt;-AA4),"*",""))))</x:f>
        <x:v/>
      </x:c>
      <x:c r="X16" s="91" t="str">
        <x:v/>
      </x:c>
    </x:row>
    <x:row r="17" spans="1:25" s="12" x14ac:dyDescent="0.25">
      <x:c r="A17" s="96" t="str">
        <x:v>9</x:v>
      </x:c>
      <x:c r="B17" s="192" t="str">
        <x:v>FPR60844</x:v>
      </x:c>
      <x:c r="C17" s="192" t="str">
        <x:v>HP LJ M402n</x:v>
      </x:c>
      <x:c r="D17" s="192" t="str">
        <x:v>B/W Laser Prints</x:v>
      </x:c>
      <x:c r="E17" s="192" t="str">
        <x:v>PHBHB80149</x:v>
      </x:c>
      <x:c r="F17" s="192" t="str">
        <x:v>Active</x:v>
      </x:c>
      <x:c r="G17" s="192" t="str">
        <x:v>Corporate</x:v>
      </x:c>
      <x:c r="H17" s="192" t="str">
        <x:v/>
      </x:c>
      <x:c r="I17" s="192" t="str">
        <x:v/>
      </x:c>
      <x:c r="J17" s="192" t="str">
        <x:v/>
      </x:c>
      <x:c r="K17" s="192" t="str">
        <x:v>Accounting / Sarah</x:v>
      </x:c>
      <x:c r="L17" s="192" t="str">
        <x:v/>
      </x:c>
      <x:c r="M17" s="192" t="str">
        <x:v>11/1/2018</x:v>
      </x:c>
      <x:c r="N17" s="183" t="n">
        <x:v>22384.00</x:v>
      </x:c>
      <x:c r="O17" s="192" t="str">
        <x:v>1/28/2019</x:v>
      </x:c>
      <x:c r="P17" s="183" t="n">
        <x:v>25221.00</x:v>
      </x:c>
      <x:c r="Q17" s="207" t="n">
        <x:v>0.02</x:v>
      </x:c>
      <x:c r="R17" s="207" t="n">
        <x:v>0.0946</x:v>
      </x:c>
      <x:c r="S17" s="183" t="n">
        <x:v/>
      </x:c>
      <x:c r="T17" s="182" t="n">
        <x:f ca="1">=IF(AND(U17=0,S17&gt;0),-100%,IF(OR(S17=0,S17="-"),"-",IF(AND(S17=0,U17=0),0%,IF(S17&lt;U17,SUM(U17-S17)/S17,IF(S17&gt;U17,SUM(-1*(S17-U17)/S17),"")))))</x:f>
        <x:v/>
      </x:c>
      <x:c r="U17" s="183" t="n">
        <x:v>2837.00</x:v>
      </x:c>
      <x:c r="V17" s="183" t="n">
        <x:f ca="1">=SUM(U17/ ((O17- M17)/30.42))</x:f>
        <x:v/>
      </x:c>
      <x:c r="W17" s="196">
        <x:f ca="1">=IF(T17="","",IF(T17="-","",IF(U17=0,"",IF(OR(T17&gt;AA4,T17&lt;-AA4),"*",""))))</x:f>
        <x:v/>
      </x:c>
      <x:c r="X17" s="98" t="str">
        <x:v/>
      </x:c>
    </x:row>
    <x:row r="18" spans="1:25" s="12" x14ac:dyDescent="0.25">
      <x:c r="A18" s="90" t="str">
        <x:v>10</x:v>
      </x:c>
      <x:c r="B18" s="191" t="str">
        <x:v>FPR60810</x:v>
      </x:c>
      <x:c r="C18" s="191" t="str">
        <x:v>HP LJ M402dn</x:v>
      </x:c>
      <x:c r="D18" s="191" t="str">
        <x:v>B/W Laser Prints</x:v>
      </x:c>
      <x:c r="E18" s="191" t="str">
        <x:v>PHB5C38766</x:v>
      </x:c>
      <x:c r="F18" s="191" t="str">
        <x:v>Active</x:v>
      </x:c>
      <x:c r="G18" s="191" t="str">
        <x:v>Warehouse</x:v>
      </x:c>
      <x:c r="H18" s="191" t="str">
        <x:v/>
      </x:c>
      <x:c r="I18" s="191" t="str">
        <x:v/>
      </x:c>
      <x:c r="J18" s="191" t="str">
        <x:v/>
      </x:c>
      <x:c r="K18" s="191" t="str">
        <x:v>Fleet</x:v>
      </x:c>
      <x:c r="L18" s="191" t="str">
        <x:v/>
      </x:c>
      <x:c r="M18" s="191" t="str">
        <x:v>11/1/2018</x:v>
      </x:c>
      <x:c r="N18" s="189" t="n">
        <x:v>0.00</x:v>
      </x:c>
      <x:c r="O18" s="191" t="str">
        <x:v>1/28/2019</x:v>
      </x:c>
      <x:c r="P18" s="189" t="n">
        <x:v>1822.00</x:v>
      </x:c>
      <x:c r="Q18" s="206" t="n">
        <x:v>0.0128</x:v>
      </x:c>
      <x:c r="R18" s="206" t="n">
        <x:v>0.0607</x:v>
      </x:c>
      <x:c r="S18" s="189" t="n">
        <x:v/>
      </x:c>
      <x:c r="T18" s="187" t="n">
        <x:f ca="1">=IF(AND(U18=0,S18&gt;0),-100%,IF(OR(S18=0,S18="-"),"-",IF(AND(S18=0,U18=0),0%,IF(S18&lt;U18,SUM(U18-S18)/S18,IF(S18&gt;U18,SUM(-1*(S18-U18)/S18),"")))))</x:f>
        <x:v/>
      </x:c>
      <x:c r="U18" s="189" t="n">
        <x:v>1822.00</x:v>
      </x:c>
      <x:c r="V18" s="189" t="n">
        <x:f ca="1">=SUM(U18/ ((O18- M18)/30.42))</x:f>
        <x:v/>
      </x:c>
      <x:c r="W18" s="195">
        <x:f ca="1">=IF(T18="","",IF(T18="-","",IF(U18=0,"",IF(OR(T18&gt;AA4,T18&lt;-AA4),"*",""))))</x:f>
        <x:v/>
      </x:c>
      <x:c r="X18" s="91" t="str">
        <x:v/>
      </x:c>
    </x:row>
    <x:row r="19" spans="1:25" s="12" x14ac:dyDescent="0.25">
      <x:c r="A19" s="96" t="str">
        <x:v>11</x:v>
      </x:c>
      <x:c r="B19" s="192" t="str">
        <x:v>FPR60849</x:v>
      </x:c>
      <x:c r="C19" s="192" t="str">
        <x:v>HP LJ M426fdn</x:v>
      </x:c>
      <x:c r="D19" s="192" t="str">
        <x:v>B/W Laser Prints</x:v>
      </x:c>
      <x:c r="E19" s="192" t="str">
        <x:v>PHBLL7Q4K9</x:v>
      </x:c>
      <x:c r="F19" s="192" t="str">
        <x:v>Active</x:v>
      </x:c>
      <x:c r="G19" s="192" t="str">
        <x:v>Grand Prairie</x:v>
      </x:c>
      <x:c r="H19" s="192" t="str">
        <x:v/>
      </x:c>
      <x:c r="I19" s="192" t="str">
        <x:v/>
      </x:c>
      <x:c r="J19" s="192" t="str">
        <x:v/>
      </x:c>
      <x:c r="K19" s="192" t="str">
        <x:v>Front Bull Pen</x:v>
      </x:c>
      <x:c r="L19" s="192" t="str">
        <x:v/>
      </x:c>
      <x:c r="M19" s="192" t="str">
        <x:v>11/1/2018</x:v>
      </x:c>
      <x:c r="N19" s="183" t="n">
        <x:v>0.00</x:v>
      </x:c>
      <x:c r="O19" s="192" t="str">
        <x:v>1/28/2019</x:v>
      </x:c>
      <x:c r="P19" s="183" t="n">
        <x:v>1029.00</x:v>
      </x:c>
      <x:c r="Q19" s="207" t="n">
        <x:v>0.0073</x:v>
      </x:c>
      <x:c r="R19" s="207" t="n">
        <x:v>0.0343</x:v>
      </x:c>
      <x:c r="S19" s="183" t="n">
        <x:v/>
      </x:c>
      <x:c r="T19" s="182" t="n">
        <x:f ca="1">=IF(AND(U19=0,S19&gt;0),-100%,IF(OR(S19=0,S19="-"),"-",IF(AND(S19=0,U19=0),0%,IF(S19&lt;U19,SUM(U19-S19)/S19,IF(S19&gt;U19,SUM(-1*(S19-U19)/S19),"")))))</x:f>
        <x:v/>
      </x:c>
      <x:c r="U19" s="183" t="n">
        <x:v>1029.00</x:v>
      </x:c>
      <x:c r="V19" s="183" t="n">
        <x:f ca="1">=SUM(U19/ ((O19- M19)/30.42))</x:f>
        <x:v/>
      </x:c>
      <x:c r="W19" s="196">
        <x:f ca="1">=IF(T19="","",IF(T19="-","",IF(U19=0,"",IF(OR(T19&gt;AA4,T19&lt;-AA4),"*",""))))</x:f>
        <x:v/>
      </x:c>
      <x:c r="X19" s="98" t="str">
        <x:v/>
      </x:c>
    </x:row>
    <x:row r="20" spans="1:25" s="12" x14ac:dyDescent="0.25">
      <x:c r="A20" s="90" t="str">
        <x:v>12</x:v>
      </x:c>
      <x:c r="B20" s="191" t="str">
        <x:v>FPR60845</x:v>
      </x:c>
      <x:c r="C20" s="191" t="str">
        <x:v>HP LJ M402n</x:v>
      </x:c>
      <x:c r="D20" s="191" t="str">
        <x:v>B/W Laser Prints</x:v>
      </x:c>
      <x:c r="E20" s="191" t="str">
        <x:v>PHBHB80144</x:v>
      </x:c>
      <x:c r="F20" s="191" t="str">
        <x:v>Active</x:v>
      </x:c>
      <x:c r="G20" s="191" t="str">
        <x:v>Corporate</x:v>
      </x:c>
      <x:c r="H20" s="191" t="str">
        <x:v/>
      </x:c>
      <x:c r="I20" s="191" t="str">
        <x:v/>
      </x:c>
      <x:c r="J20" s="191" t="str">
        <x:v/>
      </x:c>
      <x:c r="K20" s="191" t="str">
        <x:v>Finance / Jenny</x:v>
      </x:c>
      <x:c r="L20" s="191" t="str">
        <x:v/>
      </x:c>
      <x:c r="M20" s="191" t="str">
        <x:v>11/1/2018</x:v>
      </x:c>
      <x:c r="N20" s="189" t="n">
        <x:v>4801.00</x:v>
      </x:c>
      <x:c r="O20" s="191" t="str">
        <x:v>1/28/2019</x:v>
      </x:c>
      <x:c r="P20" s="189" t="n">
        <x:v>5370.00</x:v>
      </x:c>
      <x:c r="Q20" s="206" t="n">
        <x:v>0.004</x:v>
      </x:c>
      <x:c r="R20" s="206" t="n">
        <x:v>0.019</x:v>
      </x:c>
      <x:c r="S20" s="189" t="n">
        <x:v/>
      </x:c>
      <x:c r="T20" s="187" t="n">
        <x:f ca="1">=IF(AND(U20=0,S20&gt;0),-100%,IF(OR(S20=0,S20="-"),"-",IF(AND(S20=0,U20=0),0%,IF(S20&lt;U20,SUM(U20-S20)/S20,IF(S20&gt;U20,SUM(-1*(S20-U20)/S20),"")))))</x:f>
        <x:v/>
      </x:c>
      <x:c r="U20" s="189" t="n">
        <x:v>569.00</x:v>
      </x:c>
      <x:c r="V20" s="189" t="n">
        <x:f ca="1">=SUM(U20/ ((O20- M20)/30.42))</x:f>
        <x:v/>
      </x:c>
      <x:c r="W20" s="195">
        <x:f ca="1">=IF(T20="","",IF(T20="-","",IF(U20=0,"",IF(OR(T20&gt;AA4,T20&lt;-AA4),"*",""))))</x:f>
        <x:v/>
      </x:c>
      <x:c r="X20" s="91" t="str">
        <x:v/>
      </x:c>
    </x:row>
    <x:row r="21" spans="1:25" s="12" x14ac:dyDescent="0.25">
      <x:c r="A21" s="96" t="str">
        <x:v>13</x:v>
      </x:c>
      <x:c r="B21" s="192" t="str">
        <x:v>FPR60809</x:v>
      </x:c>
      <x:c r="C21" s="192" t="str">
        <x:v>HP LJ M402dn</x:v>
      </x:c>
      <x:c r="D21" s="192" t="str">
        <x:v>B/W Laser Prints</x:v>
      </x:c>
      <x:c r="E21" s="192" t="str">
        <x:v>PHB5C38770</x:v>
      </x:c>
      <x:c r="F21" s="192" t="str">
        <x:v>Active</x:v>
      </x:c>
      <x:c r="G21" s="192" t="str">
        <x:v>Corporate</x:v>
      </x:c>
      <x:c r="H21" s="192" t="str">
        <x:v/>
      </x:c>
      <x:c r="I21" s="192" t="str">
        <x:v/>
      </x:c>
      <x:c r="J21" s="192" t="str">
        <x:v/>
      </x:c>
      <x:c r="K21" s="192" t="str">
        <x:v>Gus Antos</x:v>
      </x:c>
      <x:c r="L21" s="192" t="str">
        <x:v/>
      </x:c>
      <x:c r="M21" s="192" t="str">
        <x:v>11/1/2018</x:v>
      </x:c>
      <x:c r="N21" s="183" t="n">
        <x:v>0.00</x:v>
      </x:c>
      <x:c r="O21" s="192" t="str">
        <x:v>1/28/2019</x:v>
      </x:c>
      <x:c r="P21" s="183" t="n">
        <x:v>568.00</x:v>
      </x:c>
      <x:c r="Q21" s="207" t="n">
        <x:v>0.004</x:v>
      </x:c>
      <x:c r="R21" s="207" t="n">
        <x:v>0.0189</x:v>
      </x:c>
      <x:c r="S21" s="183" t="n">
        <x:v/>
      </x:c>
      <x:c r="T21" s="182" t="n">
        <x:f ca="1">=IF(AND(U21=0,S21&gt;0),-100%,IF(OR(S21=0,S21="-"),"-",IF(AND(S21=0,U21=0),0%,IF(S21&lt;U21,SUM(U21-S21)/S21,IF(S21&gt;U21,SUM(-1*(S21-U21)/S21),"")))))</x:f>
        <x:v/>
      </x:c>
      <x:c r="U21" s="183" t="n">
        <x:v>568.00</x:v>
      </x:c>
      <x:c r="V21" s="183" t="n">
        <x:f ca="1">=SUM(U21/ ((O21- M21)/30.42))</x:f>
        <x:v/>
      </x:c>
      <x:c r="W21" s="196">
        <x:f ca="1">=IF(T21="","",IF(T21="-","",IF(U21=0,"",IF(OR(T21&gt;AA4,T21&lt;-AA4),"*",""))))</x:f>
        <x:v/>
      </x:c>
      <x:c r="X21" s="98" t="str">
        <x:v/>
      </x:c>
    </x:row>
    <x:row r="22" spans="1:25" s="12" x14ac:dyDescent="0.25">
      <x:c r="A22" s="90" t="str">
        <x:v>14</x:v>
      </x:c>
      <x:c r="B22" s="191" t="str">
        <x:v>FPR60807</x:v>
      </x:c>
      <x:c r="C22" s="191" t="str">
        <x:v>HP LJ M402dn</x:v>
      </x:c>
      <x:c r="D22" s="191" t="str">
        <x:v>B/W Laser Prints</x:v>
      </x:c>
      <x:c r="E22" s="191" t="str">
        <x:v>PHB5C38757</x:v>
      </x:c>
      <x:c r="F22" s="191" t="str">
        <x:v>Active</x:v>
      </x:c>
      <x:c r="G22" s="191" t="str">
        <x:v>Corporate</x:v>
      </x:c>
      <x:c r="H22" s="191" t="str">
        <x:v/>
      </x:c>
      <x:c r="I22" s="191" t="str">
        <x:v/>
      </x:c>
      <x:c r="J22" s="191" t="str">
        <x:v/>
      </x:c>
      <x:c r="K22" s="191" t="str">
        <x:v>HVAC</x:v>
      </x:c>
      <x:c r="L22" s="191" t="str">
        <x:v/>
      </x:c>
      <x:c r="M22" s="191" t="str">
        <x:v>11/1/2018</x:v>
      </x:c>
      <x:c r="N22" s="189" t="n">
        <x:v>0.00</x:v>
      </x:c>
      <x:c r="O22" s="191" t="str">
        <x:v>1/28/2019</x:v>
      </x:c>
      <x:c r="P22" s="189" t="n">
        <x:v>524.00</x:v>
      </x:c>
      <x:c r="Q22" s="206" t="n">
        <x:v>0.0037</x:v>
      </x:c>
      <x:c r="R22" s="206" t="n">
        <x:v>0.0175</x:v>
      </x:c>
      <x:c r="S22" s="189" t="n">
        <x:v/>
      </x:c>
      <x:c r="T22" s="187" t="n">
        <x:f ca="1">=IF(AND(U22=0,S22&gt;0),-100%,IF(OR(S22=0,S22="-"),"-",IF(AND(S22=0,U22=0),0%,IF(S22&lt;U22,SUM(U22-S22)/S22,IF(S22&gt;U22,SUM(-1*(S22-U22)/S22),"")))))</x:f>
        <x:v/>
      </x:c>
      <x:c r="U22" s="189" t="n">
        <x:v>524.00</x:v>
      </x:c>
      <x:c r="V22" s="189" t="n">
        <x:f ca="1">=SUM(U22/ ((O22- M22)/30.42))</x:f>
        <x:v/>
      </x:c>
      <x:c r="W22" s="195">
        <x:f ca="1">=IF(T22="","",IF(T22="-","",IF(U22=0,"",IF(OR(T22&gt;AA4,T22&lt;-AA4),"*",""))))</x:f>
        <x:v/>
      </x:c>
      <x:c r="X22" s="91" t="str">
        <x:v/>
      </x:c>
    </x:row>
    <x:row r="23" spans="1:25" s="12" x14ac:dyDescent="0.25">
      <x:c r="A23" s="96" t="str">
        <x:v>15</x:v>
      </x:c>
      <x:c r="B23" s="192" t="str">
        <x:v>FPR60843</x:v>
      </x:c>
      <x:c r="C23" s="192" t="str">
        <x:v>HP LJ M402n</x:v>
      </x:c>
      <x:c r="D23" s="192" t="str">
        <x:v>B/W Laser Prints</x:v>
      </x:c>
      <x:c r="E23" s="192" t="str">
        <x:v>PHBHB80143</x:v>
      </x:c>
      <x:c r="F23" s="192" t="str">
        <x:v>Active</x:v>
      </x:c>
      <x:c r="G23" s="192" t="str">
        <x:v>Corporate</x:v>
      </x:c>
      <x:c r="H23" s="192" t="str">
        <x:v/>
      </x:c>
      <x:c r="I23" s="192" t="str">
        <x:v/>
      </x:c>
      <x:c r="J23" s="192" t="str">
        <x:v/>
      </x:c>
      <x:c r="K23" s="192" t="str">
        <x:v>Payroll / James</x:v>
      </x:c>
      <x:c r="L23" s="192" t="str">
        <x:v/>
      </x:c>
      <x:c r="M23" s="192" t="str">
        <x:v>11/1/2018</x:v>
      </x:c>
      <x:c r="N23" s="183" t="n">
        <x:v>3882.00</x:v>
      </x:c>
      <x:c r="O23" s="192" t="str">
        <x:v>1/21/2019</x:v>
      </x:c>
      <x:c r="P23" s="183" t="n">
        <x:v>4366.00</x:v>
      </x:c>
      <x:c r="Q23" s="207" t="n">
        <x:v>0.0034</x:v>
      </x:c>
      <x:c r="R23" s="207" t="n">
        <x:v>0.0161</x:v>
      </x:c>
      <x:c r="S23" s="183" t="n">
        <x:v/>
      </x:c>
      <x:c r="T23" s="182" t="n">
        <x:f ca="1">=IF(AND(U23=0,S23&gt;0),-100%,IF(OR(S23=0,S23="-"),"-",IF(AND(S23=0,U23=0),0%,IF(S23&lt;U23,SUM(U23-S23)/S23,IF(S23&gt;U23,SUM(-1*(S23-U23)/S23),"")))))</x:f>
        <x:v/>
      </x:c>
      <x:c r="U23" s="183" t="n">
        <x:v>484.00</x:v>
      </x:c>
      <x:c r="V23" s="183" t="n">
        <x:f ca="1">=SUM(U23/ ((O23- M23)/30.42))</x:f>
        <x:v/>
      </x:c>
      <x:c r="W23" s="196">
        <x:f ca="1">=IF(T23="","",IF(T23="-","",IF(U23=0,"",IF(OR(T23&gt;AA4,T23&lt;-AA4),"*",""))))</x:f>
        <x:v/>
      </x:c>
      <x:c r="X23" s="98" t="str">
        <x:v/>
      </x:c>
    </x:row>
    <x:row r="24" spans="1:25" s="12" x14ac:dyDescent="0.25">
      <x:c r="A24" s="90" t="str">
        <x:v>16</x:v>
      </x:c>
      <x:c r="B24" s="191" t="str">
        <x:v>FPR60864</x:v>
      </x:c>
      <x:c r="C24" s="191" t="str">
        <x:v>HP LJ M426fdn</x:v>
      </x:c>
      <x:c r="D24" s="191" t="str">
        <x:v>B/W Laser Prints</x:v>
      </x:c>
      <x:c r="E24" s="191" t="str">
        <x:v>PHBLL895KH</x:v>
      </x:c>
      <x:c r="F24" s="191" t="str">
        <x:v>Active</x:v>
      </x:c>
      <x:c r="G24" s="191" t="str">
        <x:v>Corporate</x:v>
      </x:c>
      <x:c r="H24" s="191" t="str">
        <x:v/>
      </x:c>
      <x:c r="I24" s="191" t="str">
        <x:v/>
      </x:c>
      <x:c r="J24" s="191" t="str">
        <x:v/>
      </x:c>
      <x:c r="K24" s="191" t="str">
        <x:v>Fleet</x:v>
      </x:c>
      <x:c r="L24" s="191" t="str">
        <x:v/>
      </x:c>
      <x:c r="M24" s="191" t="str">
        <x:v>11/15/2018</x:v>
      </x:c>
      <x:c r="N24" s="189" t="n">
        <x:v>0.00</x:v>
      </x:c>
      <x:c r="O24" s="191" t="str">
        <x:v>1/28/2019</x:v>
      </x:c>
      <x:c r="P24" s="189" t="n">
        <x:v>284.00</x:v>
      </x:c>
      <x:c r="Q24" s="206" t="n">
        <x:v>0.002</x:v>
      </x:c>
      <x:c r="R24" s="206" t="n">
        <x:v>0.0095</x:v>
      </x:c>
      <x:c r="S24" s="189" t="n">
        <x:v/>
      </x:c>
      <x:c r="T24" s="187" t="n">
        <x:f ca="1">=IF(AND(U24=0,S24&gt;0),-100%,IF(OR(S24=0,S24="-"),"-",IF(AND(S24=0,U24=0),0%,IF(S24&lt;U24,SUM(U24-S24)/S24,IF(S24&gt;U24,SUM(-1*(S24-U24)/S24),"")))))</x:f>
        <x:v/>
      </x:c>
      <x:c r="U24" s="189" t="n">
        <x:v>284.00</x:v>
      </x:c>
      <x:c r="V24" s="189" t="n">
        <x:f ca="1">=SUM(U24/ ((O24- M24)/30.42))</x:f>
        <x:v/>
      </x:c>
      <x:c r="W24" s="195">
        <x:f ca="1">=IF(T24="","",IF(T24="-","",IF(U24=0,"",IF(OR(T24&gt;AA4,T24&lt;-AA4),"*",""))))</x:f>
        <x:v/>
      </x:c>
      <x:c r="X24" s="91" t="str">
        <x:v/>
      </x:c>
    </x:row>
    <x:row r="25" spans="1:25" s="12" x14ac:dyDescent="0.25">
      <x:c r="A25" s="96" t="str">
        <x:v>17</x:v>
      </x:c>
      <x:c r="B25" s="192" t="str">
        <x:v>FPR60811</x:v>
      </x:c>
      <x:c r="C25" s="192" t="str">
        <x:v>HP LJ M426fdn</x:v>
      </x:c>
      <x:c r="D25" s="192" t="str">
        <x:v>B/W Laser Prints</x:v>
      </x:c>
      <x:c r="E25" s="192" t="str">
        <x:v>PHBLL7L7QB</x:v>
      </x:c>
      <x:c r="F25" s="192" t="str">
        <x:v>Active</x:v>
      </x:c>
      <x:c r="G25" s="192" t="str">
        <x:v>Grand Prairie</x:v>
      </x:c>
      <x:c r="H25" s="192" t="str">
        <x:v/>
      </x:c>
      <x:c r="I25" s="192" t="str">
        <x:v/>
      </x:c>
      <x:c r="J25" s="192" t="str">
        <x:v/>
      </x:c>
      <x:c r="K25" s="192" t="str">
        <x:v>Fleet</x:v>
      </x:c>
      <x:c r="L25" s="192" t="str">
        <x:v/>
      </x:c>
      <x:c r="M25" s="192" t="str">
        <x:v>11/1/2018</x:v>
      </x:c>
      <x:c r="N25" s="183" t="n">
        <x:v>0.00</x:v>
      </x:c>
      <x:c r="O25" s="192" t="str">
        <x:v>1/21/2019</x:v>
      </x:c>
      <x:c r="P25" s="183" t="n">
        <x:v>166.00</x:v>
      </x:c>
      <x:c r="Q25" s="207" t="n">
        <x:v>0.0012</x:v>
      </x:c>
      <x:c r="R25" s="207" t="n">
        <x:v>0.0055</x:v>
      </x:c>
      <x:c r="S25" s="183" t="n">
        <x:v/>
      </x:c>
      <x:c r="T25" s="182" t="n">
        <x:f ca="1">=IF(AND(U25=0,S25&gt;0),-100%,IF(OR(S25=0,S25="-"),"-",IF(AND(S25=0,U25=0),0%,IF(S25&lt;U25,SUM(U25-S25)/S25,IF(S25&gt;U25,SUM(-1*(S25-U25)/S25),"")))))</x:f>
        <x:v/>
      </x:c>
      <x:c r="U25" s="183" t="n">
        <x:v>166.00</x:v>
      </x:c>
      <x:c r="V25" s="183" t="n">
        <x:f ca="1">=SUM(U25/ ((O25- M25)/30.42))</x:f>
        <x:v/>
      </x:c>
      <x:c r="W25" s="196">
        <x:f ca="1">=IF(T25="","",IF(T25="-","",IF(U25=0,"",IF(OR(T25&gt;AA4,T25&lt;-AA4),"*",""))))</x:f>
        <x:v/>
      </x:c>
      <x:c r="X25" s="98" t="str">
        <x:v/>
      </x:c>
    </x:row>
    <x:row r="26" spans="1:25" s="12" x14ac:dyDescent="0.25">
      <x:c r="A26" s="90" t="str">
        <x:v>18</x:v>
      </x:c>
      <x:c r="B26" s="191" t="str">
        <x:v>FPR60806</x:v>
      </x:c>
      <x:c r="C26" s="191" t="str">
        <x:v>HP LJ M402dn</x:v>
      </x:c>
      <x:c r="D26" s="191" t="str">
        <x:v>B/W Laser Prints</x:v>
      </x:c>
      <x:c r="E26" s="191" t="str">
        <x:v>PHB5C38772</x:v>
      </x:c>
      <x:c r="F26" s="191" t="str">
        <x:v>Active</x:v>
      </x:c>
      <x:c r="G26" s="191" t="str">
        <x:v>Warehouse</x:v>
      </x:c>
      <x:c r="H26" s="191" t="str">
        <x:v/>
      </x:c>
      <x:c r="I26" s="191" t="str">
        <x:v/>
      </x:c>
      <x:c r="J26" s="191" t="str">
        <x:v/>
      </x:c>
      <x:c r="K26" s="191" t="str">
        <x:v>Fleet Manager</x:v>
      </x:c>
      <x:c r="L26" s="191" t="str">
        <x:v/>
      </x:c>
      <x:c r="M26" s="191" t="str">
        <x:v>11/1/2018</x:v>
      </x:c>
      <x:c r="N26" s="189" t="n">
        <x:v>0.00</x:v>
      </x:c>
      <x:c r="O26" s="191" t="str">
        <x:v>1/28/2019</x:v>
      </x:c>
      <x:c r="P26" s="189" t="n">
        <x:v>148.00</x:v>
      </x:c>
      <x:c r="Q26" s="206" t="n">
        <x:v>0.001</x:v>
      </x:c>
      <x:c r="R26" s="206" t="n">
        <x:v>0.0049</x:v>
      </x:c>
      <x:c r="S26" s="189" t="n">
        <x:v/>
      </x:c>
      <x:c r="T26" s="187" t="n">
        <x:f ca="1">=IF(AND(U26=0,S26&gt;0),-100%,IF(OR(S26=0,S26="-"),"-",IF(AND(S26=0,U26=0),0%,IF(S26&lt;U26,SUM(U26-S26)/S26,IF(S26&gt;U26,SUM(-1*(S26-U26)/S26),"")))))</x:f>
        <x:v/>
      </x:c>
      <x:c r="U26" s="189" t="n">
        <x:v>148.00</x:v>
      </x:c>
      <x:c r="V26" s="189" t="n">
        <x:f ca="1">=SUM(U26/ ((O26- M26)/30.42))</x:f>
        <x:v/>
      </x:c>
      <x:c r="W26" s="195">
        <x:f ca="1">=IF(T26="","",IF(T26="-","",IF(U26=0,"",IF(OR(T26&gt;AA4,T26&lt;-AA4),"*",""))))</x:f>
        <x:v/>
      </x:c>
      <x:c r="X26" s="91" t="str">
        <x:v/>
      </x:c>
    </x:row>
    <x:row r="27" spans="1:25" s="12" x14ac:dyDescent="0.25">
      <x:c r="A27" s="96" t="str">
        <x:v>19</x:v>
      </x:c>
      <x:c r="B27" s="192" t="str">
        <x:v>FPR60813</x:v>
      </x:c>
      <x:c r="C27" s="192" t="str">
        <x:v>HP LJ M426fdn</x:v>
      </x:c>
      <x:c r="D27" s="192" t="str">
        <x:v>B/W Laser Prints</x:v>
      </x:c>
      <x:c r="E27" s="192" t="str">
        <x:v>PHBLL7L7S9</x:v>
      </x:c>
      <x:c r="F27" s="192" t="str">
        <x:v>Active</x:v>
      </x:c>
      <x:c r="G27" s="192" t="str">
        <x:v>Corporate</x:v>
      </x:c>
      <x:c r="H27" s="192" t="str">
        <x:v/>
      </x:c>
      <x:c r="I27" s="192" t="str">
        <x:v/>
      </x:c>
      <x:c r="J27" s="192" t="str">
        <x:v/>
      </x:c>
      <x:c r="K27" s="192" t="str">
        <x:v>Non Profit Office</x:v>
      </x:c>
      <x:c r="L27" s="192" t="str">
        <x:v/>
      </x:c>
      <x:c r="M27" s="192" t="str">
        <x:v>11/1/2018</x:v>
      </x:c>
      <x:c r="N27" s="183" t="n">
        <x:v>0.00</x:v>
      </x:c>
      <x:c r="O27" s="192" t="str">
        <x:v>1/28/2019</x:v>
      </x:c>
      <x:c r="P27" s="183" t="n">
        <x:v>53.00</x:v>
      </x:c>
      <x:c r="Q27" s="207" t="n">
        <x:v>0.0004</x:v>
      </x:c>
      <x:c r="R27" s="207" t="n">
        <x:v>0.0018</x:v>
      </x:c>
      <x:c r="S27" s="183" t="n">
        <x:v/>
      </x:c>
      <x:c r="T27" s="182" t="n">
        <x:f ca="1">=IF(AND(U27=0,S27&gt;0),-100%,IF(OR(S27=0,S27="-"),"-",IF(AND(S27=0,U27=0),0%,IF(S27&lt;U27,SUM(U27-S27)/S27,IF(S27&gt;U27,SUM(-1*(S27-U27)/S27),"")))))</x:f>
        <x:v/>
      </x:c>
      <x:c r="U27" s="183" t="n">
        <x:v>53.00</x:v>
      </x:c>
      <x:c r="V27" s="183" t="n">
        <x:f ca="1">=SUM(U27/ ((O27- M27)/30.42))</x:f>
        <x:v/>
      </x:c>
      <x:c r="W27" s="196">
        <x:f ca="1">=IF(T27="","",IF(T27="-","",IF(U27=0,"",IF(OR(T27&gt;AA4,T27&lt;-AA4),"*",""))))</x:f>
        <x:v/>
      </x:c>
      <x:c r="X27" s="98" t="str">
        <x:v/>
      </x:c>
    </x:row>
    <x:row r="28" spans="1:25" s="12" x14ac:dyDescent="0.25">
      <x:c r="A28" s="90" t="str">
        <x:v>20</x:v>
      </x:c>
      <x:c r="B28" s="191" t="str">
        <x:v>FPR60972</x:v>
      </x:c>
      <x:c r="C28" s="191" t="str">
        <x:v>HP CLJ M451nw</x:v>
      </x:c>
      <x:c r="D28" s="191" t="str">
        <x:v>B/W Laser Prints</x:v>
      </x:c>
      <x:c r="E28" s="191" t="str">
        <x:v>CNDGD00346</x:v>
      </x:c>
      <x:c r="F28" s="191" t="str">
        <x:v>Active</x:v>
      </x:c>
      <x:c r="G28" s="191" t="str">
        <x:v>Corporate</x:v>
      </x:c>
      <x:c r="H28" s="191" t="str">
        <x:v/>
      </x:c>
      <x:c r="I28" s="191" t="str">
        <x:v/>
      </x:c>
      <x:c r="J28" s="191" t="str">
        <x:v/>
      </x:c>
      <x:c r="K28" s="191" t="str">
        <x:v>CFO / Steve Schultz</x:v>
      </x:c>
      <x:c r="L28" s="191" t="str">
        <x:v/>
      </x:c>
      <x:c r="M28" s="191" t="str">
        <x:v>1/23/2019</x:v>
      </x:c>
      <x:c r="N28" s="189" t="n">
        <x:v>2442.00</x:v>
      </x:c>
      <x:c r="O28" s="191" t="str">
        <x:v>1/28/2019</x:v>
      </x:c>
      <x:c r="P28" s="189" t="n">
        <x:v>2482.00</x:v>
      </x:c>
      <x:c r="Q28" s="206" t="n">
        <x:v>0.0003</x:v>
      </x:c>
      <x:c r="R28" s="206" t="n">
        <x:v>0.0013</x:v>
      </x:c>
      <x:c r="S28" s="189" t="n">
        <x:v/>
      </x:c>
      <x:c r="T28" s="187" t="n">
        <x:f ca="1">=IF(AND(U28=0,S28&gt;0),-100%,IF(OR(S28=0,S28="-"),"-",IF(AND(S28=0,U28=0),0%,IF(S28&lt;U28,SUM(U28-S28)/S28,IF(S28&gt;U28,SUM(-1*(S28-U28)/S28),"")))))</x:f>
        <x:v/>
      </x:c>
      <x:c r="U28" s="189" t="n">
        <x:v>40.00</x:v>
      </x:c>
      <x:c r="V28" s="189" t="n">
        <x:f ca="1">=SUM(U28/ ((O28- M28)/30.42))</x:f>
        <x:v/>
      </x:c>
      <x:c r="W28" s="195">
        <x:f ca="1">=IF(T28="","",IF(T28="-","",IF(U28=0,"",IF(OR(T28&gt;AA4,T28&lt;-AA4),"*",""))))</x:f>
        <x:v/>
      </x:c>
      <x:c r="X28" s="91" t="str">
        <x:v/>
      </x:c>
    </x:row>
    <x:row r="29" spans="1:25" s="12" x14ac:dyDescent="0.25">
      <x:c r="A29" s="96" t="str">
        <x:v>21</x:v>
      </x:c>
      <x:c r="B29" s="192" t="str">
        <x:v>AFPR60812</x:v>
      </x:c>
      <x:c r="C29" s="192" t="str">
        <x:v>HP LJ M426fdn</x:v>
      </x:c>
      <x:c r="D29" s="192" t="str">
        <x:v>B/W Laser Prints</x:v>
      </x:c>
      <x:c r="E29" s="192" t="str">
        <x:v>PHBLL7L7VX</x:v>
      </x:c>
      <x:c r="F29" s="192" t="str">
        <x:v>Inactive</x:v>
      </x:c>
      <x:c r="G29" s="192" t="str">
        <x:v>Corporate</x:v>
      </x:c>
      <x:c r="H29" s="192" t="str">
        <x:v/>
      </x:c>
      <x:c r="I29" s="192" t="str">
        <x:v/>
      </x:c>
      <x:c r="J29" s="192" t="str">
        <x:v/>
      </x:c>
      <x:c r="K29" s="192" t="str">
        <x:v>David B. / Inactive</x:v>
      </x:c>
      <x:c r="L29" s="192" t="str">
        <x:v/>
      </x:c>
      <x:c r="M29" s="192" t="str">
        <x:v>11/1/2018</x:v>
      </x:c>
      <x:c r="N29" s="183" t="n">
        <x:v>0.00</x:v>
      </x:c>
      <x:c r="O29" s="192" t="str">
        <x:v>1/31/2019</x:v>
      </x:c>
      <x:c r="P29" s="183" t="n">
        <x:v>0.00</x:v>
      </x:c>
      <x:c r="Q29" s="207" t="n">
        <x:v>0.00</x:v>
      </x:c>
      <x:c r="R29" s="207" t="n">
        <x:v>0.00</x:v>
      </x:c>
      <x:c r="S29" s="183" t="n">
        <x:v/>
      </x:c>
      <x:c r="T29" s="182" t="n">
        <x:f ca="1">=IF(AND(U29=0,S29&gt;0),-100%,IF(OR(S29=0,S29="-"),"-",IF(AND(S29=0,U29=0),0%,IF(S29&lt;U29,SUM(U29-S29)/S29,IF(S29&gt;U29,SUM(-1*(S29-U29)/S29),"")))))</x:f>
        <x:v/>
      </x:c>
      <x:c r="U29" s="183" t="n">
        <x:v>0.00</x:v>
      </x:c>
      <x:c r="V29" s="183" t="n">
        <x:f ca="1">=SUM(U29/ ((O29- M29)/30.42))</x:f>
        <x:v/>
      </x:c>
      <x:c r="W29" s="196">
        <x:f ca="1">=IF(T29="","",IF(T29="-","",IF(U29=0,"",IF(OR(T29&gt;AA4,T29&lt;-AA4),"*",""))))</x:f>
        <x:v/>
      </x:c>
      <x:c r="X29" s="98" t="str">
        <x:v/>
      </x:c>
    </x:row>
    <x:row r="30" spans="1:10" ht="15.5" customHeight="1" x14ac:dyDescent="0.25">
      <x:c r="A30" s="174"/>
      <x:c r="B30" s="174"/>
      <x:c r="C30" s="174"/>
      <x:c r="D30" s="174"/>
      <x:c r="E30" s="174"/>
      <x:c r="F30" s="174"/>
      <x:c r="G30" s="174"/>
      <x:c r="H30" s="174"/>
      <x:c r="I30" s="174"/>
      <x:c r="J30" s="174"/>
      <x:c r="K30" s="174"/>
      <x:c r="L30" s="174"/>
      <x:c r="M30" s="174"/>
      <x:c r="N30" s="174"/>
      <x:c r="O30" s="174"/>
      <x:c r="P30" s="174"/>
      <x:c r="Q30" s="174"/>
      <x:c r="R30" s="174"/>
      <x:c r="S30" s="205" t="n">
        <x:f ca="1">SUM(S12:S29)</x:f>
      </x:c>
      <x:c r="T30" s="174"/>
      <x:c r="U30" s="205" t="n">
        <x:f ca="1">SUM(U12:U29)</x:f>
      </x:c>
      <x:c r="V30" s="205" t="n">
        <x:f ca="1">SUM(V12:V29)</x:f>
      </x:c>
      <x:c r="W30" s="174"/>
      <x:c r="X30" s="174"/>
    </x:row>
    <x:row r="31" spans="1:25" ht="38.5" customHeight="1" x14ac:dyDescent="0.25">
      <x:c r="A31" s="194">
        <x:v>Color Copies</x:v>
      </x:c>
    </x:row>
    <x:row r="32" spans="1:25" s="12" customFormat="1" ht="37.35" customHeight="1" x14ac:dyDescent="0.25">
      <x:c r="A32" s="47" t="str">
        <x:v>Line #</x:v>
      </x:c>
      <x:c r="B32" s="45" t="str">
        <x:v>Device ID</x:v>
      </x:c>
      <x:c r="C32" s="45" t="str">
        <x:v>Model </x:v>
      </x:c>
      <x:c r="D32" s="45" t="str">
        <x:v>Meter Type</x:v>
      </x:c>
      <x:c r="E32" s="45" t="str">
        <x:v>Serial Number</x:v>
      </x:c>
      <x:c r="F32" s="45" t="str">
        <x:v>Device Status</x:v>
      </x:c>
      <x:c r="G32" s="45" t="str">
        <x:v>Location</x:v>
      </x:c>
      <x:c r="H32" s="45" t="str">
        <x:v>Bldg</x:v>
      </x:c>
      <x:c r="I32" s="45" t="str">
        <x:v>Dept.</x:v>
      </x:c>
      <x:c r="J32" s="45" t="str">
        <x:v>Floor</x:v>
      </x:c>
      <x:c r="K32" s="45" t="str">
        <x:v>User</x:v>
      </x:c>
      <x:c r="L32" s="45" t="str">
        <x:v>Cost Center</x:v>
      </x:c>
      <x:c r="M32" s="45" t="str">
        <x:v>Start Date</x:v>
      </x:c>
      <x:c r="N32" s="45" t="str">
        <x:v>Start Meter</x:v>
      </x:c>
      <x:c r="O32" s="45" t="str">
        <x:v>End Date</x:v>
      </x:c>
      <x:c r="P32" s="45" t="str">
        <x:v>End Meter</x:v>
      </x:c>
      <x:c r="Q32" s="45" t="str">
        <x:v>% of Total Usage</x:v>
      </x:c>
      <x:c r="R32" s="45" t="str">
        <x:v>% Usage By Meter Group</x:v>
      </x:c>
      <x:c r="S32" s="45" t="str">
        <x:v>Volume Last Period</x:v>
      </x:c>
      <x:c r="T32" s="45" t="str">
        <x:v>% Change</x:v>
      </x:c>
      <x:c r="U32" s="45" t="str">
        <x:v>Volume Current Period</x:v>
      </x:c>
      <x:c r="V32" s="45" t="str">
        <x:v>Avg. Monthly Vol.</x:v>
      </x:c>
      <x:c r="W32" s="45"/>
      <x:c r="X32" s="46" t="str">
        <x:v>Comments</x:v>
      </x:c>
    </x:row>
    <x:row r="33" spans="1:25" s="12" x14ac:dyDescent="0.25">
      <x:c r="A33" s="90" t="str">
        <x:v>22</x:v>
      </x:c>
      <x:c r="B33" s="191" t="str">
        <x:v>FPR60841</x:v>
      </x:c>
      <x:c r="C33" s="191" t="str">
        <x:v>Canon IR C7565</x:v>
      </x:c>
      <x:c r="D33" s="191" t="str">
        <x:v>Color Copies</x:v>
      </x:c>
      <x:c r="E33" s="191" t="str">
        <x:v>XXJ02786</x:v>
      </x:c>
      <x:c r="F33" s="191" t="str">
        <x:v>Active</x:v>
      </x:c>
      <x:c r="G33" s="191" t="str">
        <x:v>Corporate</x:v>
      </x:c>
      <x:c r="H33" s="191" t="str">
        <x:v/>
      </x:c>
      <x:c r="I33" s="191" t="str">
        <x:v/>
      </x:c>
      <x:c r="J33" s="191" t="str">
        <x:v/>
      </x:c>
      <x:c r="K33" s="191" t="str">
        <x:v>Call Center</x:v>
      </x:c>
      <x:c r="L33" s="191" t="str">
        <x:v/>
      </x:c>
      <x:c r="M33" s="191" t="str">
        <x:v>11/1/2018</x:v>
      </x:c>
      <x:c r="N33" s="189" t="n">
        <x:v>83.00</x:v>
      </x:c>
      <x:c r="O33" s="191" t="str">
        <x:v>1/28/2019</x:v>
      </x:c>
      <x:c r="P33" s="189" t="n">
        <x:v>37973.00</x:v>
      </x:c>
      <x:c r="Q33" s="206" t="n">
        <x:v>0.267</x:v>
      </x:c>
      <x:c r="R33" s="206" t="n">
        <x:v>0.5955</x:v>
      </x:c>
      <x:c r="S33" s="189" t="n">
        <x:v/>
      </x:c>
      <x:c r="T33" s="187" t="n">
        <x:f ca="1">=IF(AND(U33=0,S33&gt;0),-100%,IF(OR(S33=0,S33="-"),"-",IF(AND(S33=0,U33=0),0%,IF(S33&lt;U33,SUM(U33-S33)/S33,IF(S33&gt;U33,SUM(-1*(S33-U33)/S33),"")))))</x:f>
        <x:v/>
      </x:c>
      <x:c r="U33" s="189" t="n">
        <x:v>37890.00</x:v>
      </x:c>
      <x:c r="V33" s="189" t="n">
        <x:f ca="1">=SUM(U33/ ((O33- M33)/30.42))</x:f>
        <x:v/>
      </x:c>
      <x:c r="W33" s="195">
        <x:f ca="1">=IF(T33="","",IF(T33="-","",IF(U33=0,"",IF(OR(T33&gt; AA4 ,T33&lt;-AA4),"*",""))))</x:f>
        <x:v/>
      </x:c>
      <x:c r="X33" s="91" t="str">
        <x:v/>
      </x:c>
    </x:row>
    <x:row r="34" spans="1:25" s="12" x14ac:dyDescent="0.25">
      <x:c r="A34" s="90" t="str">
        <x:v>23</x:v>
      </x:c>
      <x:c r="B34" s="191" t="str">
        <x:v>FPR60846</x:v>
      </x:c>
      <x:c r="C34" s="191" t="str">
        <x:v>Canon IR C5550</x:v>
      </x:c>
      <x:c r="D34" s="191" t="str">
        <x:v>Color Copies</x:v>
      </x:c>
      <x:c r="E34" s="191" t="str">
        <x:v>XUG05089</x:v>
      </x:c>
      <x:c r="F34" s="191" t="str">
        <x:v>Active</x:v>
      </x:c>
      <x:c r="G34" s="191" t="str">
        <x:v>Corporate</x:v>
      </x:c>
      <x:c r="H34" s="191" t="str">
        <x:v/>
      </x:c>
      <x:c r="I34" s="191" t="str">
        <x:v/>
      </x:c>
      <x:c r="J34" s="191" t="str">
        <x:v/>
      </x:c>
      <x:c r="K34" s="191" t="str">
        <x:v>Billing</x:v>
      </x:c>
      <x:c r="L34" s="191" t="str">
        <x:v/>
      </x:c>
      <x:c r="M34" s="191" t="str">
        <x:v>11/1/2018</x:v>
      </x:c>
      <x:c r="N34" s="189" t="n">
        <x:v>68.00</x:v>
      </x:c>
      <x:c r="O34" s="191" t="str">
        <x:v>1/28/2019</x:v>
      </x:c>
      <x:c r="P34" s="189" t="n">
        <x:v>20525.00</x:v>
      </x:c>
      <x:c r="Q34" s="206" t="n">
        <x:v>0.1442</x:v>
      </x:c>
      <x:c r="R34" s="206" t="n">
        <x:v>0.3215</x:v>
      </x:c>
      <x:c r="S34" s="189" t="n">
        <x:v/>
      </x:c>
      <x:c r="T34" s="187" t="n">
        <x:f ca="1">=IF(AND(U34=0,S34&gt;0),-100%,IF(OR(S34=0,S34="-"),"-",IF(AND(S34=0,U34=0),0%,IF(S34&lt;U34,SUM(U34-S34)/S34,IF(S34&gt;U34,SUM(-1*(S34-U34)/S34),"")))))</x:f>
        <x:v/>
      </x:c>
      <x:c r="U34" s="189" t="n">
        <x:v>20457.00</x:v>
      </x:c>
      <x:c r="V34" s="189" t="n">
        <x:f ca="1">=SUM(U34/ ((O34- M34)/30.42))</x:f>
        <x:v/>
      </x:c>
      <x:c r="W34" s="195">
        <x:f ca="1">=IF(T34="","",IF(T34="-","",IF(U34=0,"",IF(OR(T34&gt;AA4,T34&lt;-AA4),"*",""))))</x:f>
        <x:v/>
      </x:c>
      <x:c r="X34" s="91" t="str">
        <x:v/>
      </x:c>
    </x:row>
    <x:row r="35" spans="1:25" s="12" x14ac:dyDescent="0.25">
      <x:c r="A35" s="96" t="str">
        <x:v>24</x:v>
      </x:c>
      <x:c r="B35" s="192" t="str">
        <x:v>FPR60840</x:v>
      </x:c>
      <x:c r="C35" s="192" t="str">
        <x:v>Canon IR C5550</x:v>
      </x:c>
      <x:c r="D35" s="192" t="str">
        <x:v>Color Copies</x:v>
      </x:c>
      <x:c r="E35" s="192" t="str">
        <x:v>XUG05097</x:v>
      </x:c>
      <x:c r="F35" s="192" t="str">
        <x:v>Active</x:v>
      </x:c>
      <x:c r="G35" s="192" t="str">
        <x:v>Warehouse</x:v>
      </x:c>
      <x:c r="H35" s="192" t="str">
        <x:v/>
      </x:c>
      <x:c r="I35" s="192" t="str">
        <x:v/>
      </x:c>
      <x:c r="J35" s="192" t="str">
        <x:v/>
      </x:c>
      <x:c r="K35" s="192" t="str">
        <x:v>Counter</x:v>
      </x:c>
      <x:c r="L35" s="192" t="str">
        <x:v/>
      </x:c>
      <x:c r="M35" s="192" t="str">
        <x:v>11/1/2018</x:v>
      </x:c>
      <x:c r="N35" s="183" t="n">
        <x:v>4.00</x:v>
      </x:c>
      <x:c r="O35" s="192" t="str">
        <x:v>1/28/2019</x:v>
      </x:c>
      <x:c r="P35" s="183" t="n">
        <x:v>5288.00</x:v>
      </x:c>
      <x:c r="Q35" s="207" t="n">
        <x:v>0.0372</x:v>
      </x:c>
      <x:c r="R35" s="207" t="n">
        <x:v>0.083</x:v>
      </x:c>
      <x:c r="S35" s="183" t="n">
        <x:v/>
      </x:c>
      <x:c r="T35" s="182" t="n">
        <x:f ca="1">=IF(AND(U35=0,S35&gt;0),-100%,IF(OR(S35=0,S35="-"),"-",IF(AND(S35=0,U35=0),0%,IF(S35&lt;U35,SUM(U35-S35)/S35,IF(S35&gt;U35,SUM(-1*(S35-U35)/S35),"")))))</x:f>
        <x:v/>
      </x:c>
      <x:c r="U35" s="183" t="n">
        <x:v>5284.00</x:v>
      </x:c>
      <x:c r="V35" s="183" t="n">
        <x:f ca="1">=SUM(U35/ ((O35- M35)/30.42))</x:f>
        <x:v/>
      </x:c>
      <x:c r="W35" s="196">
        <x:f ca="1">=IF(T35="","",IF(T35="-","",IF(U35=0,"",IF(OR(T35&gt;AA4,T35&lt;-AA4),"*",""))))</x:f>
        <x:v/>
      </x:c>
      <x:c r="X35" s="98" t="str">
        <x:v/>
      </x:c>
    </x:row>
    <x:row r="36" spans="1:10" ht="15.5" customHeight="1" x14ac:dyDescent="0.25">
      <x:c r="A36" s="174"/>
      <x:c r="B36" s="174"/>
      <x:c r="C36" s="174"/>
      <x:c r="D36" s="174"/>
      <x:c r="E36" s="174"/>
      <x:c r="F36" s="174"/>
      <x:c r="G36" s="174"/>
      <x:c r="H36" s="174"/>
      <x:c r="I36" s="174"/>
      <x:c r="J36" s="174"/>
      <x:c r="K36" s="174"/>
      <x:c r="L36" s="174"/>
      <x:c r="M36" s="174"/>
      <x:c r="N36" s="174"/>
      <x:c r="O36" s="174"/>
      <x:c r="P36" s="174"/>
      <x:c r="Q36" s="174"/>
      <x:c r="R36" s="174"/>
      <x:c r="S36" s="205" t="n">
        <x:f ca="1">SUM(S33:S35)</x:f>
      </x:c>
      <x:c r="T36" s="174"/>
      <x:c r="U36" s="205" t="n">
        <x:f ca="1">SUM(U33:U35)</x:f>
      </x:c>
      <x:c r="V36" s="205" t="n">
        <x:f ca="1">SUM(V33:V35)</x:f>
      </x:c>
      <x:c r="W36" s="174"/>
      <x:c r="X36" s="174"/>
    </x:row>
    <x:row r="37" spans="1:25" ht="38.5" customHeight="1" x14ac:dyDescent="0.25">
      <x:c r="A37" s="194">
        <x:v>Color Laser Prints</x:v>
      </x:c>
    </x:row>
    <x:row r="38" spans="1:25" s="12" customFormat="1" ht="37.35" customHeight="1" x14ac:dyDescent="0.25">
      <x:c r="A38" s="47" t="str">
        <x:v>Line #</x:v>
      </x:c>
      <x:c r="B38" s="45" t="str">
        <x:v>Device ID</x:v>
      </x:c>
      <x:c r="C38" s="45" t="str">
        <x:v>Model </x:v>
      </x:c>
      <x:c r="D38" s="45" t="str">
        <x:v>Meter Type</x:v>
      </x:c>
      <x:c r="E38" s="45" t="str">
        <x:v>Serial Number</x:v>
      </x:c>
      <x:c r="F38" s="45" t="str">
        <x:v>Device Status</x:v>
      </x:c>
      <x:c r="G38" s="45" t="str">
        <x:v>Location</x:v>
      </x:c>
      <x:c r="H38" s="45" t="str">
        <x:v>Bldg</x:v>
      </x:c>
      <x:c r="I38" s="45" t="str">
        <x:v>Dept.</x:v>
      </x:c>
      <x:c r="J38" s="45" t="str">
        <x:v>Floor</x:v>
      </x:c>
      <x:c r="K38" s="45" t="str">
        <x:v>User</x:v>
      </x:c>
      <x:c r="L38" s="45" t="str">
        <x:v>Cost Center</x:v>
      </x:c>
      <x:c r="M38" s="45" t="str">
        <x:v>Start Date</x:v>
      </x:c>
      <x:c r="N38" s="45" t="str">
        <x:v>Start Meter</x:v>
      </x:c>
      <x:c r="O38" s="45" t="str">
        <x:v>End Date</x:v>
      </x:c>
      <x:c r="P38" s="45" t="str">
        <x:v>End Meter</x:v>
      </x:c>
      <x:c r="Q38" s="45" t="str">
        <x:v>% of Total Usage</x:v>
      </x:c>
      <x:c r="R38" s="45" t="str">
        <x:v>% Usage By Meter Group</x:v>
      </x:c>
      <x:c r="S38" s="45" t="str">
        <x:v>Volume Last Period</x:v>
      </x:c>
      <x:c r="T38" s="45" t="str">
        <x:v>% Change</x:v>
      </x:c>
      <x:c r="U38" s="45" t="str">
        <x:v>Volume Current Period</x:v>
      </x:c>
      <x:c r="V38" s="45" t="str">
        <x:v>Avg. Monthly Vol.</x:v>
      </x:c>
      <x:c r="W38" s="45"/>
      <x:c r="X38" s="46" t="str">
        <x:v>Comments</x:v>
      </x:c>
    </x:row>
    <x:row r="39" spans="1:25" s="12" x14ac:dyDescent="0.25">
      <x:c r="A39" s="90" t="str">
        <x:v>25</x:v>
      </x:c>
      <x:c r="B39" s="191" t="str">
        <x:v>FPR60847</x:v>
      </x:c>
      <x:c r="C39" s="191" t="str">
        <x:v>HP CLJ M570DN</x:v>
      </x:c>
      <x:c r="D39" s="191" t="str">
        <x:v>Color Laser Prints</x:v>
      </x:c>
      <x:c r="E39" s="191" t="str">
        <x:v>CNB9G914Z7</x:v>
      </x:c>
      <x:c r="F39" s="191" t="str">
        <x:v>Active</x:v>
      </x:c>
      <x:c r="G39" s="191" t="str">
        <x:v>Farmer's Branch</x:v>
      </x:c>
      <x:c r="H39" s="191" t="str">
        <x:v/>
      </x:c>
      <x:c r="I39" s="191" t="str">
        <x:v/>
      </x:c>
      <x:c r="J39" s="191" t="str">
        <x:v/>
      </x:c>
      <x:c r="K39" s="191" t="str">
        <x:v>Lobby</x:v>
      </x:c>
      <x:c r="L39" s="191" t="str">
        <x:v/>
      </x:c>
      <x:c r="M39" s="191" t="str">
        <x:v>11/1/2018</x:v>
      </x:c>
      <x:c r="N39" s="189" t="n">
        <x:v>40059.00</x:v>
      </x:c>
      <x:c r="O39" s="191" t="str">
        <x:v>1/23/2019</x:v>
      </x:c>
      <x:c r="P39" s="189" t="n">
        <x:v>43971.00</x:v>
      </x:c>
      <x:c r="Q39" s="206" t="n">
        <x:v>0.0276</x:v>
      </x:c>
      <x:c r="R39" s="206" t="n">
        <x:v>1.00</x:v>
      </x:c>
      <x:c r="S39" s="189" t="n">
        <x:v/>
      </x:c>
      <x:c r="T39" s="187" t="n">
        <x:f ca="1">=IF(AND(U39=0,S39&gt;0),-100%,IF(OR(S39=0,S39="-"),"-",IF(AND(S39=0,U39=0),0%,IF(S39&lt;U39,SUM(U39-S39)/S39,IF(S39&gt;U39,SUM(-1*(S39-U39)/S39),"")))))</x:f>
        <x:v/>
      </x:c>
      <x:c r="U39" s="189" t="n">
        <x:v>3912.00</x:v>
      </x:c>
      <x:c r="V39" s="189" t="n">
        <x:f ca="1">=SUM(U39/ ((O39- M39)/30.42))</x:f>
        <x:v/>
      </x:c>
      <x:c r="W39" s="195">
        <x:f ca="1">=IF(T39="","",IF(T39="-","",IF(U39=0,"",IF(OR(T39&gt; AA4 ,T39&lt;-AA4),"*",""))))</x:f>
        <x:v/>
      </x:c>
      <x:c r="X39" s="91" t="str">
        <x:v/>
      </x:c>
    </x:row>
    <x:row r="40" spans="1:10" ht="15.5" customHeight="1" x14ac:dyDescent="0.25">
      <x:c r="A40" s="174"/>
      <x:c r="B40" s="174"/>
      <x:c r="C40" s="174"/>
      <x:c r="D40" s="174"/>
      <x:c r="E40" s="174"/>
      <x:c r="F40" s="174"/>
      <x:c r="G40" s="174"/>
      <x:c r="H40" s="174"/>
      <x:c r="I40" s="174"/>
      <x:c r="J40" s="174"/>
      <x:c r="K40" s="174"/>
      <x:c r="L40" s="174"/>
      <x:c r="M40" s="174"/>
      <x:c r="N40" s="174"/>
      <x:c r="O40" s="174"/>
      <x:c r="P40" s="174"/>
      <x:c r="Q40" s="174"/>
      <x:c r="R40" s="174"/>
      <x:c r="S40" s="205" t="n">
        <x:f ca="1">SUM(S39:S39)</x:f>
      </x:c>
      <x:c r="T40" s="174"/>
      <x:c r="U40" s="205" t="n">
        <x:f ca="1">SUM(U39:U39)</x:f>
      </x:c>
      <x:c r="V40" s="205" t="n">
        <x:f ca="1">SUM(V39:V39)</x:f>
      </x:c>
      <x:c r="W40" s="174"/>
      <x:c r="X40" s="174"/>
    </x:row>
    <x:row r="41" spans="1:25" ht="38.5" customHeight="1" x14ac:dyDescent="0.25">
      <x:c r="A41" s="194">
        <x:v>Color Laser Prints Other</x:v>
      </x:c>
    </x:row>
    <x:row r="42" spans="1:25" s="12" customFormat="1" ht="37.35" customHeight="1" x14ac:dyDescent="0.25">
      <x:c r="A42" s="47" t="str">
        <x:v>Line #</x:v>
      </x:c>
      <x:c r="B42" s="45" t="str">
        <x:v>Device ID</x:v>
      </x:c>
      <x:c r="C42" s="45" t="str">
        <x:v>Model </x:v>
      </x:c>
      <x:c r="D42" s="45" t="str">
        <x:v>Meter Type</x:v>
      </x:c>
      <x:c r="E42" s="45" t="str">
        <x:v>Serial Number</x:v>
      </x:c>
      <x:c r="F42" s="45" t="str">
        <x:v>Device Status</x:v>
      </x:c>
      <x:c r="G42" s="45" t="str">
        <x:v>Location</x:v>
      </x:c>
      <x:c r="H42" s="45" t="str">
        <x:v>Bldg</x:v>
      </x:c>
      <x:c r="I42" s="45" t="str">
        <x:v>Dept.</x:v>
      </x:c>
      <x:c r="J42" s="45" t="str">
        <x:v>Floor</x:v>
      </x:c>
      <x:c r="K42" s="45" t="str">
        <x:v>User</x:v>
      </x:c>
      <x:c r="L42" s="45" t="str">
        <x:v>Cost Center</x:v>
      </x:c>
      <x:c r="M42" s="45" t="str">
        <x:v>Start Date</x:v>
      </x:c>
      <x:c r="N42" s="45" t="str">
        <x:v>Start Meter</x:v>
      </x:c>
      <x:c r="O42" s="45" t="str">
        <x:v>End Date</x:v>
      </x:c>
      <x:c r="P42" s="45" t="str">
        <x:v>End Meter</x:v>
      </x:c>
      <x:c r="Q42" s="45" t="str">
        <x:v>% of Total Usage</x:v>
      </x:c>
      <x:c r="R42" s="45" t="str">
        <x:v>% Usage By Meter Group</x:v>
      </x:c>
      <x:c r="S42" s="45" t="str">
        <x:v>Volume Last Period</x:v>
      </x:c>
      <x:c r="T42" s="45" t="str">
        <x:v>% Change</x:v>
      </x:c>
      <x:c r="U42" s="45" t="str">
        <x:v>Volume Current Period</x:v>
      </x:c>
      <x:c r="V42" s="45" t="str">
        <x:v>Avg. Monthly Vol.</x:v>
      </x:c>
      <x:c r="W42" s="45"/>
      <x:c r="X42" s="46" t="str">
        <x:v>Comments</x:v>
      </x:c>
    </x:row>
    <x:row r="43" spans="1:25" s="12" x14ac:dyDescent="0.25">
      <x:c r="A43" s="90" t="str">
        <x:v>26</x:v>
      </x:c>
      <x:c r="B43" s="191" t="str">
        <x:v>FPR60972</x:v>
      </x:c>
      <x:c r="C43" s="191" t="str">
        <x:v>HP CLJ M451nw</x:v>
      </x:c>
      <x:c r="D43" s="191" t="str">
        <x:v>Color Laser Prints Other</x:v>
      </x:c>
      <x:c r="E43" s="191" t="str">
        <x:v>CNDGD00346</x:v>
      </x:c>
      <x:c r="F43" s="191" t="str">
        <x:v>Active</x:v>
      </x:c>
      <x:c r="G43" s="191" t="str">
        <x:v>Corporate</x:v>
      </x:c>
      <x:c r="H43" s="191" t="str">
        <x:v/>
      </x:c>
      <x:c r="I43" s="191" t="str">
        <x:v/>
      </x:c>
      <x:c r="J43" s="191" t="str">
        <x:v/>
      </x:c>
      <x:c r="K43" s="191" t="str">
        <x:v>CFO / Steve Schultz</x:v>
      </x:c>
      <x:c r="L43" s="191" t="str">
        <x:v/>
      </x:c>
      <x:c r="M43" s="191" t="str">
        <x:v>1/23/2019</x:v>
      </x:c>
      <x:c r="N43" s="189" t="n">
        <x:v>6962.00</x:v>
      </x:c>
      <x:c r="O43" s="191" t="str">
        <x:v>1/28/2019</x:v>
      </x:c>
      <x:c r="P43" s="189" t="n">
        <x:v>7030.00</x:v>
      </x:c>
      <x:c r="Q43" s="206" t="n">
        <x:v>0.0005</x:v>
      </x:c>
      <x:c r="R43" s="206" t="n">
        <x:v>1.00</x:v>
      </x:c>
      <x:c r="S43" s="189" t="n">
        <x:v/>
      </x:c>
      <x:c r="T43" s="187" t="n">
        <x:f ca="1">=IF(AND(U43=0,S43&gt;0),-100%,IF(OR(S43=0,S43="-"),"-",IF(AND(S43=0,U43=0),0%,IF(S43&lt;U43,SUM(U43-S43)/S43,IF(S43&gt;U43,SUM(-1*(S43-U43)/S43),"")))))</x:f>
        <x:v/>
      </x:c>
      <x:c r="U43" s="189" t="n">
        <x:v>68.00</x:v>
      </x:c>
      <x:c r="V43" s="189" t="n">
        <x:f ca="1">=SUM(U43/ ((O43- M43)/30.42))</x:f>
        <x:v/>
      </x:c>
      <x:c r="W43" s="195">
        <x:f ca="1">=IF(T43="","",IF(T43="-","",IF(U43=0,"",IF(OR(T43&gt; AA4 ,T43&lt;-AA4),"*",""))))</x:f>
        <x:v/>
      </x:c>
      <x:c r="X43" s="91" t="str">
        <x:v/>
      </x:c>
    </x:row>
    <x:row r="44" spans="1:25" x14ac:dyDescent="0.25">
      <x:c r="A44" s="174"/>
      <x:c r="B44" s="174"/>
      <x:c r="C44" s="174"/>
      <x:c r="D44" s="174"/>
      <x:c r="E44" s="174"/>
      <x:c r="F44" s="174"/>
      <x:c r="G44" s="174"/>
      <x:c r="H44" s="174"/>
      <x:c r="I44" s="174"/>
      <x:c r="J44" s="174"/>
      <x:c r="K44" s="174"/>
      <x:c r="L44" s="174"/>
      <x:c r="M44" s="174"/>
      <x:c r="N44" s="174"/>
      <x:c r="O44" s="174"/>
      <x:c r="P44" s="174"/>
      <x:c r="Q44" s="174"/>
      <x:c r="R44" s="174"/>
      <x:c r="S44" s="205" t="n">
        <x:f ca="1">=SUM(S42:S43)</x:f>
      </x:c>
      <x:c r="T44" s="193"/>
      <x:c r="U44" s="205" t="n">
        <x:f ca="1">=SUM(U42:U43)</x:f>
      </x:c>
      <x:c r="V44" s="205" t="n">
        <x:f ca="1">=SUM(V42:V43)</x:f>
      </x:c>
      <x:c r="W44" s="174"/>
      <x:c r="X44" s="174"/>
    </x:row>
    <x:row r="45" spans="1:25" x14ac:dyDescent="0.25">
      <x:c r="A45" s="195" t="str">
        <x:f ca="1">="* All devices with a net volume change of " &amp; SUM(AA4 * 100) &amp; "% are indicated with a red asterisk (*)."</x:f>
      </x:c>
      <x:c r="B45" s="19"/>
      <x:c r="C45" s="19"/>
      <x:c r="D45" s="19"/>
      <x:c r="E45" s="19"/>
      <x:c r="F45" s="19"/>
      <x:c r="G45" s="19"/>
      <x:c r="H45" s="19"/>
      <x:c r="I45" s="19"/>
      <x:c r="J45" s="19"/>
      <x:c r="K45" s="19"/>
      <x:c r="L45" s="19"/>
      <x:c r="M45" s="19"/>
      <x:c r="N45" s="19"/>
      <x:c r="O45" s="19"/>
      <x:c r="P45" s="19"/>
      <x:c r="Q45" s="19"/>
      <x:c r="R45" s="19"/>
      <x:c r="S45" s="19"/>
      <x:c r="T45" s="19"/>
      <x:c r="U45" s="19"/>
      <x:c r="V45" s="19"/>
      <x:c r="W45" s="19"/>
      <x:c r="X45" s="19"/>
      <x:c r="Y45"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216" t="str">
        <x:v>There are no replacements to report.</x:v>
      </x:c>
      <x:c r="C8" s="54">
        <x:v/>
      </x:c>
      <x:c r="D8" s="54">
        <x:v/>
      </x:c>
      <x:c r="E8" s="54" t="str">
        <x:v/>
      </x:c>
      <x:c r="F8" s="51">
        <x:v/>
      </x:c>
      <x:c r="G8" s="61" t="n">
        <x:v/>
      </x:c>
    </x:row>
    <x:row r="9" spans="1:8" x14ac:dyDescent="0.25">
      <x:c r="B9" s="60"/>
      <x:c r="C9" s="54"/>
      <x:c r="D9" s="54"/>
      <x:c r="E9" s="54"/>
      <x:c r="F9" s="54"/>
      <x:c r="G9" s="61"/>
    </x:row>
    <x:row r="10" spans="1:8" x14ac:dyDescent="0.25">
      <x:c r="B10" s="60"/>
      <x:c r="C10" s="54"/>
      <x:c r="D10" s="54"/>
      <x:c r="E10" s="54"/>
      <x:c r="F10" s="54"/>
      <x:c r="G10" s="61"/>
    </x:row>
    <x:row r="11" spans="1:8" ht="14.25" customHeight="1" x14ac:dyDescent="0.25">
      <x:c r="B11" s="58"/>
      <x:c r="C11" s="26"/>
      <x:c r="D11" s="21"/>
      <x:c r="E11" s="21"/>
      <x:c r="F11" s="8"/>
      <x:c r="G11" s="59" t="str">
        <x:f/>
        <x:v/>
      </x:c>
    </x:row>
    <x:row r="12" spans="1:8" ht="14.25" customHeight="1" x14ac:dyDescent="0.25">
      <x:c r="B12" s="58"/>
      <x:c r="C12" s="26"/>
      <x:c r="D12" s="21"/>
      <x:c r="E12" s="21"/>
      <x:c r="F12" s="8"/>
      <x:c r="G12" s="59" t="str">
        <x:f/>
        <x:v/>
      </x:c>
    </x:row>
    <x:row r="13" spans="1:8" x14ac:dyDescent="0.25">
      <x:c r="B13" s="60"/>
      <x:c r="C13" s="54"/>
      <x:c r="D13" s="54"/>
      <x:c r="E13" s="54"/>
      <x:c r="F13" s="54"/>
      <x:c r="G13" s="61"/>
    </x:row>
    <x:row r="14" spans="1:8" x14ac:dyDescent="0.25">
      <x:c r="B14" s="60"/>
      <x:c r="C14" s="54"/>
      <x:c r="D14" s="54"/>
      <x:c r="E14" s="54"/>
      <x:c r="F14" s="54"/>
      <x:c r="G14" s="61"/>
    </x:row>
    <x:row r="15" spans="1:8" ht="14.25" customHeight="1" x14ac:dyDescent="0.25">
      <x:c r="B15" s="58"/>
      <x:c r="C15" s="26"/>
      <x:c r="D15" s="21"/>
      <x:c r="E15" s="21"/>
      <x:c r="F15" s="8"/>
      <x:c r="G15" s="59" t="str">
        <x:f/>
        <x:v/>
      </x:c>
    </x:row>
    <x:row r="16" spans="1:8" ht="14.25" customHeight="1" x14ac:dyDescent="0.25">
      <x:c r="B16" s="58"/>
      <x:c r="C16" s="26"/>
      <x:c r="D16" s="21"/>
      <x:c r="E16" s="21"/>
      <x:c r="F16" s="8"/>
      <x:c r="G16" s="59" t="str">
        <x:f/>
        <x:v/>
      </x:c>
    </x:row>
    <x:row r="17" spans="1:8" x14ac:dyDescent="0.25">
      <x:c r="B17" s="60"/>
      <x:c r="C17" s="54"/>
      <x:c r="D17" s="54"/>
      <x:c r="E17" s="54"/>
      <x:c r="F17" s="54"/>
      <x:c r="G17" s="61"/>
    </x:row>
    <x:row r="18" spans="1:8" x14ac:dyDescent="0.25">
      <x:c r="B18" s="60"/>
      <x:c r="C18" s="54"/>
      <x:c r="D18" s="54"/>
      <x:c r="E18" s="54"/>
      <x:c r="F18" s="54"/>
      <x:c r="G18" s="61"/>
    </x:row>
    <x:row r="19" spans="1:8" ht="14.25" customHeight="1" x14ac:dyDescent="0.25">
      <x:c r="B19" s="58"/>
      <x:c r="C19" s="26"/>
      <x:c r="D19" s="21"/>
      <x:c r="E19" s="21"/>
      <x:c r="F19" s="8"/>
      <x:c r="G19" s="59" t="str">
        <x:f/>
        <x:v/>
      </x:c>
    </x:row>
    <x:row r="20" spans="1:8" ht="14.25" customHeight="1" x14ac:dyDescent="0.25">
      <x:c r="B20" s="58"/>
      <x:c r="C20" s="26"/>
      <x:c r="D20" s="21"/>
      <x:c r="E20" s="21"/>
      <x:c r="F20" s="8"/>
      <x:c r="G20" s="59" t="str">
        <x:f/>
        <x:v/>
      </x:c>
    </x:row>
    <x:row r="21" spans="1:8" x14ac:dyDescent="0.25">
      <x:c r="B21" s="60"/>
      <x:c r="C21" s="54"/>
      <x:c r="D21" s="54"/>
      <x:c r="E21" s="54"/>
      <x:c r="F21" s="54"/>
      <x:c r="G21" s="61"/>
    </x:row>
    <x:row r="22" spans="1:8" x14ac:dyDescent="0.25">
      <x:c r="B22" s="60"/>
      <x:c r="C22" s="54"/>
      <x:c r="D22" s="54"/>
      <x:c r="E22" s="54"/>
      <x:c r="F22" s="54"/>
      <x:c r="G22" s="61"/>
    </x:row>
    <x:row r="23" spans="1:8" ht="14.25" customHeight="1" x14ac:dyDescent="0.25">
      <x:c r="B23" s="58"/>
      <x:c r="C23" s="26"/>
      <x:c r="D23" s="21"/>
      <x:c r="E23" s="21"/>
      <x:c r="F23" s="8"/>
      <x:c r="G23" s="59" t="str">
        <x:f/>
        <x:v/>
      </x:c>
    </x:row>
    <x:row r="24" spans="1:8" ht="14.25" customHeight="1" x14ac:dyDescent="0.25">
      <x:c r="B24" s="58"/>
      <x:c r="C24" s="26"/>
      <x:c r="D24" s="21"/>
      <x:c r="E24" s="21"/>
      <x:c r="F24" s="8"/>
      <x:c r="G24" s="59" t="str">
        <x:f/>
        <x:v/>
      </x:c>
    </x:row>
    <x:row r="25" spans="1:8" x14ac:dyDescent="0.25">
      <x:c r="B25" s="60"/>
      <x:c r="C25" s="54"/>
      <x:c r="D25" s="54"/>
      <x:c r="E25" s="54"/>
      <x:c r="F25" s="54"/>
      <x:c r="G25" s="61"/>
    </x:row>
    <x:row r="26" spans="1:8" x14ac:dyDescent="0.25">
      <x:c r="B26" s="60"/>
      <x:c r="C26" s="54"/>
      <x:c r="D26" s="54"/>
      <x:c r="E26" s="54"/>
      <x:c r="F26" s="54"/>
      <x:c r="G26" s="61"/>
    </x:row>
    <x:row r="27" spans="1:8" ht="14.25" customHeight="1" x14ac:dyDescent="0.25">
      <x:c r="B27" s="58"/>
      <x:c r="C27" s="26"/>
      <x:c r="D27" s="21"/>
      <x:c r="E27" s="21"/>
      <x:c r="F27" s="8"/>
      <x:c r="G27" s="59" t="str">
        <x:f/>
        <x:v/>
      </x:c>
    </x:row>
    <x:row r="28" spans="1:8" ht="14.25" customHeight="1" x14ac:dyDescent="0.25">
      <x:c r="B28" s="58"/>
      <x:c r="C28" s="26"/>
      <x:c r="D28" s="21"/>
      <x:c r="E28" s="21"/>
      <x:c r="F28" s="8"/>
      <x:c r="G28" s="59" t="str">
        <x:f/>
        <x:v/>
      </x:c>
    </x:row>
    <x:row r="29" spans="1:8" x14ac:dyDescent="0.25">
      <x:c r="B29" s="60"/>
      <x:c r="C29" s="54"/>
      <x:c r="D29" s="54"/>
      <x:c r="E29" s="54"/>
      <x:c r="F29" s="54"/>
      <x:c r="G29" s="61"/>
    </x:row>
    <x:row r="30" spans="1:8" x14ac:dyDescent="0.25">
      <x:c r="B30" s="60"/>
      <x:c r="C30" s="54"/>
      <x:c r="D30" s="54"/>
      <x:c r="E30" s="54"/>
      <x:c r="F30" s="54"/>
      <x:c r="G30" s="61"/>
    </x:row>
    <x:row r="31" spans="1:8" ht="14.25" customHeight="1" x14ac:dyDescent="0.25">
      <x:c r="B31" s="58"/>
      <x:c r="C31" s="26"/>
      <x:c r="D31" s="21"/>
      <x:c r="E31" s="21"/>
      <x:c r="F31" s="8"/>
      <x:c r="G31" s="59" t="str">
        <x:f/>
        <x:v/>
      </x:c>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Milestone Electric, Inc.</x:v>
      </x:c>
    </x:row>
    <x:row r="3" spans="1:3" x14ac:dyDescent="0.25">
      <x:c r="A3" s="4" t="s">
        <x:v>9</x:v>
      </x:c>
      <x:c r="B3" s="103" t="s">
        <x:v>11/01/2018</x:v>
      </x:c>
    </x:row>
    <x:row r="4" spans="1:3" x14ac:dyDescent="0.25">
      <x:c r="A4" s="4" t="s">
        <x:v>7</x:v>
      </x:c>
      <x:c r="B4" s="103" t="s">
        <x:v>01/31/2019</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Copies</x:v>
      </x:c>
      <x:c r="B10" s="197" t="n">
        <x:v>0.00000</x:v>
      </x:c>
    </x:row>
    <x:row r="11" spans="1:3" x14ac:dyDescent="0.25">
      <x:c r="A11" s="43" t="str">
        <x:v>B/W Laser Prints</x:v>
      </x:c>
      <x:c r="B11" s="198" t="n">
        <x:v>0.00000</x:v>
      </x:c>
    </x:row>
    <x:row r="12" spans="1:3" x14ac:dyDescent="0.25">
      <x:c r="A12" s="106" t="str">
        <x:v>Color Copies</x:v>
      </x:c>
      <x:c r="B12" s="197" t="n">
        <x:v>0.00000</x:v>
      </x:c>
    </x:row>
    <x:row r="13" spans="1:3" x14ac:dyDescent="0.25">
      <x:c r="A13" s="43" t="str">
        <x:v>Color Laser Prints</x:v>
      </x:c>
      <x:c r="B13" s="198" t="n">
        <x:v>0.00000</x:v>
      </x:c>
    </x:row>
    <x:row r="14" spans="1:3" x14ac:dyDescent="0.25">
      <x:c r="A14" s="106" t="str">
        <x:v>Color Laser Prints Other</x:v>
      </x:c>
      <x:c r="B14" s="197" t="n">
        <x:v>0.00000</x:v>
      </x:c>
    </x:row>
    <x:row r="15" spans="1:3" x14ac:dyDescent="0.25">
      <x:c r="A15" s="43" t="str">
        <x:v/>
      </x:c>
      <x:c r="B15" s="198" t="str">
        <x:v> </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8" x14ac:dyDescent="0.25">
      <x:c r="A7" s="60"/>
      <x:c r="B7" s="54"/>
      <x:c r="C7" s="54"/>
      <x:c r="D7" s="54"/>
      <x:c r="E7" s="54"/>
      <x:c r="F7" s="54"/>
      <x:c r="G7" s="98"/>
    </x:row>
    <x:row r="8" spans="1:8" x14ac:dyDescent="0.25">
      <x:c r="A8" s="60"/>
      <x:c r="B8" s="54"/>
      <x:c r="C8" s="54"/>
      <x:c r="D8" s="54"/>
      <x:c r="E8" s="54"/>
      <x:c r="F8" s="54"/>
      <x:c r="G8" s="98"/>
    </x:row>
    <x:row r="9" spans="1:8" ht="14.25" customHeight="1" x14ac:dyDescent="0.25">
      <x:c r="A9" s="58"/>
      <x:c r="B9" s="26"/>
      <x:c r="C9" s="21"/>
      <x:c r="D9" s="21"/>
      <x:c r="E9" s="8"/>
      <x:c r="F9" s="8">
        <x:v/>
      </x:c>
      <x:c r="G9" s="59"/>
    </x:row>
    <x:row r="10" spans="1:8" ht="14.25" customHeight="1" x14ac:dyDescent="0.25">
      <x:c r="A10" s="58"/>
      <x:c r="B10" s="26"/>
      <x:c r="C10" s="21"/>
      <x:c r="D10" s="21"/>
      <x:c r="E10" s="8"/>
      <x:c r="F10" s="8">
        <x:v/>
      </x:c>
      <x:c r="G10" s="59"/>
    </x:row>
    <x:row r="11" spans="1:8" x14ac:dyDescent="0.25">
      <x:c r="A11" s="60"/>
      <x:c r="B11" s="54"/>
      <x:c r="C11" s="54"/>
      <x:c r="D11" s="54"/>
      <x:c r="E11" s="54"/>
      <x:c r="F11" s="54"/>
      <x:c r="G11" s="98"/>
    </x:row>
    <x:row r="12" spans="1:8" x14ac:dyDescent="0.25">
      <x:c r="A12" s="60"/>
      <x:c r="B12" s="54"/>
      <x:c r="C12" s="54"/>
      <x:c r="D12" s="54"/>
      <x:c r="E12" s="54"/>
      <x:c r="F12" s="54"/>
      <x:c r="G12" s="98"/>
    </x:row>
    <x:row r="13" spans="1:8" ht="14.25" customHeight="1" x14ac:dyDescent="0.25">
      <x:c r="A13" s="58"/>
      <x:c r="B13" s="26"/>
      <x:c r="C13" s="21"/>
      <x:c r="D13" s="21"/>
      <x:c r="E13" s="8"/>
      <x:c r="F13" s="8">
        <x:v/>
      </x:c>
      <x:c r="G13" s="59"/>
    </x:row>
    <x:row r="14" spans="1:8" ht="14.25" customHeight="1" x14ac:dyDescent="0.25">
      <x:c r="A14" s="58"/>
      <x:c r="B14" s="26"/>
      <x:c r="C14" s="21"/>
      <x:c r="D14" s="21"/>
      <x:c r="E14" s="8"/>
      <x:c r="F14" s="8">
        <x:v/>
      </x:c>
      <x:c r="G14" s="59"/>
    </x:row>
    <x:row r="15" spans="1:8" x14ac:dyDescent="0.25">
      <x:c r="A15" s="60"/>
      <x:c r="B15" s="54"/>
      <x:c r="C15" s="54"/>
      <x:c r="D15" s="54"/>
      <x:c r="E15" s="54"/>
      <x:c r="F15" s="54"/>
      <x:c r="G15" s="98"/>
    </x:row>
    <x:row r="16" spans="1:8" x14ac:dyDescent="0.25">
      <x:c r="A16" s="60"/>
      <x:c r="B16" s="54"/>
      <x:c r="C16" s="54"/>
      <x:c r="D16" s="54"/>
      <x:c r="E16" s="54"/>
      <x:c r="F16" s="54"/>
      <x:c r="G16" s="98"/>
    </x:row>
    <x:row r="17" spans="1:8" ht="14.25" customHeight="1" x14ac:dyDescent="0.25">
      <x:c r="A17" s="58"/>
      <x:c r="B17" s="26"/>
      <x:c r="C17" s="21"/>
      <x:c r="D17" s="21"/>
      <x:c r="E17" s="8"/>
      <x:c r="F17" s="8">
        <x:v/>
      </x:c>
      <x:c r="G17" s="59"/>
    </x:row>
    <x:row r="18" spans="1:8" ht="14.25" customHeight="1" x14ac:dyDescent="0.25">
      <x:c r="A18" s="58"/>
      <x:c r="B18" s="26"/>
      <x:c r="C18" s="21"/>
      <x:c r="D18" s="21"/>
      <x:c r="E18" s="8"/>
      <x:c r="F18" s="8">
        <x:v/>
      </x:c>
      <x:c r="G18" s="59"/>
    </x:row>
    <x:row r="19" spans="1:8" x14ac:dyDescent="0.25">
      <x:c r="A19" s="60"/>
      <x:c r="B19" s="54"/>
      <x:c r="C19" s="54"/>
      <x:c r="D19" s="54"/>
      <x:c r="E19" s="54"/>
      <x:c r="F19" s="54"/>
      <x:c r="G19" s="98"/>
    </x:row>
    <x:row r="20" spans="1:8" x14ac:dyDescent="0.25">
      <x:c r="A20" s="60"/>
      <x:c r="B20" s="54"/>
      <x:c r="C20" s="54"/>
      <x:c r="D20" s="54"/>
      <x:c r="E20" s="54"/>
      <x:c r="F20" s="54"/>
      <x:c r="G20" s="98"/>
    </x:row>
    <x:row r="21" spans="1:8" ht="14.25" customHeight="1" x14ac:dyDescent="0.25">
      <x:c r="A21" s="58"/>
      <x:c r="B21" s="26"/>
      <x:c r="C21" s="21"/>
      <x:c r="D21" s="21"/>
      <x:c r="E21" s="8"/>
      <x:c r="F21" s="8">
        <x:v/>
      </x:c>
      <x:c r="G21" s="59"/>
    </x:row>
    <x:row r="22" spans="1:8" ht="14.25" customHeight="1" x14ac:dyDescent="0.25">
      <x:c r="A22" s="58"/>
      <x:c r="B22" s="26"/>
      <x:c r="C22" s="21"/>
      <x:c r="D22" s="21"/>
      <x:c r="E22" s="8"/>
      <x:c r="F22" s="8">
        <x:v/>
      </x:c>
      <x:c r="G22" s="59"/>
    </x:row>
    <x:row r="23" spans="1:8" x14ac:dyDescent="0.25">
      <x:c r="A23" s="60"/>
      <x:c r="B23" s="54"/>
      <x:c r="C23" s="54"/>
      <x:c r="D23" s="54"/>
      <x:c r="E23" s="54"/>
      <x:c r="F23" s="54"/>
      <x:c r="G23" s="98"/>
    </x:row>
    <x:row r="24" spans="1:8" x14ac:dyDescent="0.25">
      <x:c r="A24" s="60"/>
      <x:c r="B24" s="54"/>
      <x:c r="C24" s="54"/>
      <x:c r="D24" s="54"/>
      <x:c r="E24" s="54"/>
      <x:c r="F24" s="54"/>
      <x:c r="G24" s="98"/>
    </x:row>
    <x:row r="25" spans="1:8" ht="14.25" customHeight="1" x14ac:dyDescent="0.25">
      <x:c r="A25" s="58"/>
      <x:c r="B25" s="26"/>
      <x:c r="C25" s="21"/>
      <x:c r="D25" s="21"/>
      <x:c r="E25" s="8"/>
      <x:c r="F25" s="8">
        <x:v/>
      </x:c>
      <x:c r="G25" s="59"/>
    </x:row>
    <x:row r="26" spans="1:8" ht="14.25" customHeight="1" x14ac:dyDescent="0.25">
      <x:c r="A26" s="58"/>
      <x:c r="B26" s="26"/>
      <x:c r="C26" s="21"/>
      <x:c r="D26" s="21"/>
      <x:c r="E26" s="8"/>
      <x:c r="F26" s="8">
        <x:v/>
      </x:c>
      <x:c r="G26" s="59"/>
    </x:row>
    <x:row r="27" spans="1:8" x14ac:dyDescent="0.25">
      <x:c r="A27" s="60"/>
      <x:c r="B27" s="54"/>
      <x:c r="C27" s="54"/>
      <x:c r="D27" s="54"/>
      <x:c r="E27" s="54"/>
      <x:c r="F27" s="54"/>
      <x:c r="G27" s="98"/>
    </x:row>
    <x:row r="28" spans="1:8" x14ac:dyDescent="0.25">
      <x:c r="A28" s="60"/>
      <x:c r="B28" s="54"/>
      <x:c r="C28" s="54"/>
      <x:c r="D28" s="54"/>
      <x:c r="E28" s="54"/>
      <x:c r="F28" s="54"/>
      <x:c r="G28" s="98"/>
    </x:row>
    <x:row r="29" spans="1:8" ht="14.25" customHeight="1" x14ac:dyDescent="0.25">
      <x:c r="A29" s="58"/>
      <x:c r="B29" s="26"/>
      <x:c r="C29" s="21"/>
      <x:c r="D29" s="21"/>
      <x:c r="E29" s="8"/>
      <x:c r="F29" s="8">
        <x:v/>
      </x:c>
      <x:c r="G29" s="59"/>
    </x:row>
    <x:row r="30" spans="1:8" ht="14.25" customHeight="1" x14ac:dyDescent="0.25">
      <x:c r="A30" s="58"/>
      <x:c r="B30" s="26"/>
      <x:c r="C30" s="21"/>
      <x:c r="D30" s="21"/>
      <x:c r="E30" s="8"/>
      <x:c r="F30" s="8">
        <x:v/>
      </x:c>
      <x:c r="G30" s="59"/>
    </x:row>
    <x:row r="31" spans="1:8" x14ac:dyDescent="0.25">
      <x:c r="A31" s="60"/>
      <x:c r="B31" s="54"/>
      <x:c r="C31" s="54"/>
      <x:c r="D31" s="54"/>
      <x:c r="E31" s="54"/>
      <x:c r="F31" s="54"/>
      <x:c r="G31" s="98"/>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6" spans="1:7" ht="24.5" customHeight="1" x14ac:dyDescent="0.25">
      <x:c r="B6" s="194" t="str">
        <x:v>Service Call Summary</x:v>
      </x:c>
    </x:row>
    <x:row r="7" spans="1:3" x14ac:dyDescent="0.25">
      <x:c r="B7" s="99" t="str">
        <x:v>Jan. 2019</x:v>
      </x:c>
      <x:c r="B7" s="46" t="str">
        <x:v>Jan. 2019</x:v>
      </x:c>
    </x:row>
    <x:row r="8" spans="1:4" x14ac:dyDescent="0.25">
      <x:c r="B8" s="215" t="str">
        <x:v>0</x:v>
      </x:c>
      <x:c r="B8" s="121">
        <x:v>0</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2">
        <x:v>No Service Calls to report.</x:v>
      </x:c>
      <x:c r="C12" s="119"/>
      <x:c r="D12" s="120"/>
      <x:c r="E12" s="120"/>
      <x:c r="F12" s="120"/>
      <x:c r="G12" s="120"/>
      <x:c r="H12" s="120"/>
      <x:c r="I12"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5"/>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November 2018 - January 2019</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42,000</x:v>
      </x:c>
      <x:c r="D7" s="73" t="str">
        <x:v>44,299</x:v>
      </x:c>
      <x:c r="E7" s="177" t="n">
        <x:f ca="1">=SUM(D7 - C7)</x:f>
      </x:c>
      <x:c r="F7" s="73" t="n">
        <x:v>0</x:v>
      </x:c>
      <x:c r="G7" s="177" t="n">
        <x:f ca="1">=SUM(E7 - F7)</x:f>
      </x:c>
      <x:c r="H7" s="200" t="n">
        <x:v>0.009600</x:v>
      </x:c>
      <x:c r="I7" s="213" t="n">
        <x:f ca="1">=IF(SUM(G7 * H7) &lt; 0, 0,SUM(G7 * H7))</x:f>
      </x:c>
    </x:row>
    <x:row r="8" spans="1:10" x14ac:dyDescent="0.25">
      <x:c r="B8" s="60" t="str">
        <x:v>B/W Laser Prints</x:v>
      </x:c>
      <x:c r="C8" s="73" t="str">
        <x:v>19,500</x:v>
      </x:c>
      <x:c r="D8" s="73" t="str">
        <x:v>29,994</x:v>
      </x:c>
      <x:c r="E8" s="177" t="n">
        <x:f ca="1">=SUM(D8 - C8)</x:f>
      </x:c>
      <x:c r="F8" s="73" t="n">
        <x:v>0</x:v>
      </x:c>
      <x:c r="G8" s="177" t="n">
        <x:f ca="1">=SUM(E8 - F8)</x:f>
      </x:c>
      <x:c r="H8" s="200" t="n">
        <x:v>0.018000</x:v>
      </x:c>
      <x:c r="I8" s="213" t="n">
        <x:f ca="1">=IF(SUM(G8 * H8) &lt; 0, 0,SUM(G8 * H8))</x:f>
      </x:c>
    </x:row>
    <x:row r="9" spans="1:10" x14ac:dyDescent="0.25">
      <x:c r="B9" s="58" t="str">
        <x:v>Color Copies</x:v>
      </x:c>
      <x:c r="C9" s="6" t="str">
        <x:v>33,000</x:v>
      </x:c>
      <x:c r="D9" s="6" t="str">
        <x:v>63,631</x:v>
      </x:c>
      <x:c r="E9" s="176" t="n">
        <x:f ca="1">=SUM(D9 - C9)</x:f>
      </x:c>
      <x:c r="F9" s="6" t="n">
        <x:v>0</x:v>
      </x:c>
      <x:c r="G9" s="176" t="n">
        <x:f ca="1">=SUM(E9 - F9)</x:f>
      </x:c>
      <x:c r="H9" s="201" t="n">
        <x:v>0.072000</x:v>
      </x:c>
      <x:c r="I9" s="212" t="str">
        <x:f ca="1">=IF(SUM(G9 * H9) &lt; 0, 0,SUM(G9 * H9))</x:f>
      </x:c>
    </x:row>
    <x:row r="10" spans="1:10" x14ac:dyDescent="0.25">
      <x:c r="B10" s="58" t="str">
        <x:v>Color Laser Prints</x:v>
      </x:c>
      <x:c r="C10" s="6" t="str">
        <x:v>4,500</x:v>
      </x:c>
      <x:c r="D10" s="6" t="str">
        <x:v>3,912</x:v>
      </x:c>
      <x:c r="E10" s="176" t="n">
        <x:f ca="1">=SUM(D10 - C10)</x:f>
      </x:c>
      <x:c r="F10" s="6" t="n">
        <x:v>0</x:v>
      </x:c>
      <x:c r="G10" s="176" t="n">
        <x:f ca="1">=SUM(E10 - F10)</x:f>
      </x:c>
      <x:c r="H10" s="201" t="n">
        <x:v>0.140000</x:v>
      </x:c>
      <x:c r="I10" s="212" t="str">
        <x:f ca="1">=IF(SUM(G10 * H10) &lt; 0, 0,SUM(G10 * H10))</x:f>
      </x:c>
    </x:row>
    <x:row r="11" spans="1:10" x14ac:dyDescent="0.25">
      <x:c r="B11" s="60" t="str">
        <x:v>Color Laser Prints Other</x:v>
      </x:c>
      <x:c r="C11" s="73" t="str">
        <x:v>0</x:v>
      </x:c>
      <x:c r="D11" s="73" t="str">
        <x:v>68</x:v>
      </x:c>
      <x:c r="E11" s="177" t="n">
        <x:f ca="1">=SUM(D11 - C11)</x:f>
      </x:c>
      <x:c r="F11" s="73" t="n">
        <x:v>0</x:v>
      </x:c>
      <x:c r="G11" s="177" t="n">
        <x:f ca="1">=SUM(E11 - F11)</x:f>
      </x:c>
      <x:c r="H11" s="200" t="n">
        <x:v>0.200000</x:v>
      </x:c>
      <x:c r="I11" s="213" t="n">
        <x:f ca="1">=IF(SUM(G11 * H11) &lt; 0, 0,SUM(G11 * H11))</x:f>
      </x:c>
    </x:row>
    <x:row r="12" spans="1:7" x14ac:dyDescent="0.25">
      <x:c r="B12" s="92"/>
      <x:c r="C12" s="119"/>
      <x:c r="D12" s="120"/>
      <x:c r="E12" s="120"/>
      <x:c r="F12" s="120"/>
      <x:c r="G12" s="120"/>
      <x:c r="H12" s="120"/>
      <x:c r="I12" s="121"/>
    </x:row>
    <x:row r="13" spans="1:10" ht="15.5" customHeight="1" x14ac:dyDescent="0.25">
      <x:c r="A13" s="19"/>
      <x:c r="B13" s="19"/>
      <x:c r="C13" s="19"/>
      <x:c r="D13" s="19"/>
      <x:c r="E13" s="19"/>
      <x:c r="F13" s="19"/>
      <x:c r="G13" s="19"/>
      <x:c r="H13" s="209">
        <x:v>Total Overage Expense:</x:v>
      </x:c>
      <x:c r="I13" s="209">
        <x:f ca="1">=SUM(I7:I12)</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1"/>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4" spans="1:10" ht="15.5" customHeight="1" x14ac:dyDescent="0.25">
      <x:c r="A4"/>
      <x:c r="B4" s="194" t="str">
        <x:v>November 2018 - January 2019</x:v>
      </x:c>
      <x:c r="C4" s="19"/>
      <x:c r="D4" s="19"/>
      <x:c r="E4" s="19"/>
    </x:row>
    <x:row r="5" spans="1:10" ht="27.75" customHeight="1" x14ac:dyDescent="0.25">
      <x:c r="B5" s="47" t="str">
        <x:v>Meter Group</x:v>
      </x:c>
      <x:c r="C5" s="45" t="str">
        <x:v>Rollover Pages For Period</x:v>
      </x:c>
      <x:c r="D5" s="45" t="str">
        <x:v>Pre-FPR CPP</x:v>
      </x:c>
      <x:c r="E5" s="46" t="str">
        <x:v>Rollover Savings</x:v>
      </x:c>
    </x:row>
    <x:row r="6" spans="1:10" x14ac:dyDescent="0.25">
      <x:c r="B6" s="60" t="str">
        <x:v>B/W Copies</x:v>
      </x:c>
      <x:c r="C6" s="73" t="str">
        <x:v>0</x:v>
      </x:c>
      <x:c r="D6" s="73" t="str">
        <x:v>$ .0000</x:v>
      </x:c>
      <x:c r="E6" s="61" t="n">
        <x:f>=SUM(C6* D6)</x:f>
      </x:c>
    </x:row>
    <x:row r="7" spans="1:10" x14ac:dyDescent="0.25">
      <x:c r="B7" s="60" t="str">
        <x:v>B/W Laser Prints</x:v>
      </x:c>
      <x:c r="C7" s="73" t="str">
        <x:v>0</x:v>
      </x:c>
      <x:c r="D7" s="73" t="str">
        <x:v>$ .0000</x:v>
      </x:c>
      <x:c r="E7" s="61" t="n">
        <x:f>=SUM(C7* D7)</x:f>
      </x:c>
    </x:row>
    <x:row r="8" spans="1:10" x14ac:dyDescent="0.25">
      <x:c r="B8" s="58" t="str">
        <x:v>Color Copies</x:v>
      </x:c>
      <x:c r="C8" s="6" t="str">
        <x:v>0</x:v>
      </x:c>
      <x:c r="D8" s="6" t="str">
        <x:v>$ .0000</x:v>
      </x:c>
      <x:c r="E8" s="59" t="str">
        <x:f>=SUM(C8* D8)</x:f>
      </x:c>
    </x:row>
    <x:row r="9" spans="1:10" x14ac:dyDescent="0.25">
      <x:c r="B9" s="58" t="str">
        <x:v>Color Laser Prints</x:v>
      </x:c>
      <x:c r="C9" s="6" t="str">
        <x:v>588</x:v>
      </x:c>
      <x:c r="D9" s="6" t="str">
        <x:v>$ .0000</x:v>
      </x:c>
      <x:c r="E9" s="59" t="str">
        <x:f>=SUM(C9* D9)</x:f>
      </x:c>
    </x:row>
    <x:row r="10" spans="1:10" x14ac:dyDescent="0.25">
      <x:c r="B10" s="60" t="str">
        <x:v>Color Laser Prints Other</x:v>
      </x:c>
      <x:c r="C10" s="73" t="str">
        <x:v>0</x:v>
      </x:c>
      <x:c r="D10" s="73" t="str">
        <x:v>$ .0000</x:v>
      </x:c>
      <x:c r="E10" s="61" t="n">
        <x:f>=SUM(C10* D10)</x:f>
      </x:c>
    </x:row>
    <x:row r="11" spans="1:10" x14ac:dyDescent="0.25">
      <x:c r="A11" s="19"/>
      <x:c r="B11" s="174"/>
      <x:c r="C11" s="174"/>
      <x:c r="D11" s="174">
        <x:v>Rollover Savings: </x:v>
      </x:c>
      <x:c r="E11" s="174">
        <x:f ca="1">SUM(E5:E10)</x:f>
      </x:c>
    </x:row>
    <x:row r="13" spans="1:10" x14ac:dyDescent="0.25">
      <x:c r="B13" s="6"/>
      <x:c r="C13" s="6"/>
      <x:c r="D13" s="174">
        <x:v>Total Rollover Savings: </x:v>
      </x:c>
      <x:c r="E13" s="174">
        <x:v>0.00000000000</x:v>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12"/>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Text(Sum(E6:E18),"###,###") &amp; ") 
 Quantity by Model "</x:f>
      </x:c>
      <x:c r="F5" s="46" t="str">
        <x:f ca="1">="(" &amp; Text(Sum(F6:F18),"###,###") &amp; ")
 Volume by Model "</x:f>
      </x:c>
    </x:row>
    <x:row r="6" spans="1:10" x14ac:dyDescent="0.25">
      <x:c r="B6" s="60" t="str">
        <x:v>1</x:v>
      </x:c>
      <x:c r="C6" s="73" t="str">
        <x:v>B/W MFP</x:v>
      </x:c>
      <x:c r="D6" s="73" t="str">
        <x:v>HP LJ M426fdn</x:v>
      </x:c>
      <x:c r="E6" s="73" t="n">
        <x:v>1</x:v>
      </x:c>
      <x:c r="F6" s="98" t="n">
        <x:v>166.000000</x:v>
      </x:c>
    </x:row>
    <x:row r="7" spans="1:10" x14ac:dyDescent="0.25">
      <x:c r="B7" s="60" t="str">
        <x:v>2</x:v>
      </x:c>
      <x:c r="C7" s="73" t="str">
        <x:v>B/W MFP</x:v>
      </x:c>
      <x:c r="D7" s="73" t="str">
        <x:v>HP LJ M426fdn</x:v>
      </x:c>
      <x:c r="E7" s="73" t="n">
        <x:v>4</x:v>
      </x:c>
      <x:c r="F7" s="98" t="n">
        <x:v>4376.000000</x:v>
      </x:c>
    </x:row>
    <x:row r="8" spans="1:10" x14ac:dyDescent="0.25">
      <x:c r="B8" s="58" t="str">
        <x:v>3</x:v>
      </x:c>
      <x:c r="C8" s="6" t="str">
        <x:v>B/W MFP</x:v>
      </x:c>
      <x:c r="D8" s="6" t="str">
        <x:v>HP LJ M426fdn</x:v>
      </x:c>
      <x:c r="E8" s="6" t="n">
        <x:v>1</x:v>
      </x:c>
      <x:c r="F8" s="91" t="n">
        <x:v>0.000000</x:v>
      </x:c>
    </x:row>
    <x:row r="9" spans="1:10" x14ac:dyDescent="0.25">
      <x:c r="B9" s="58" t="str">
        <x:v>4</x:v>
      </x:c>
      <x:c r="C9" s="6" t="str">
        <x:v>B/W MFP</x:v>
      </x:c>
      <x:c r="D9" s="6" t="str">
        <x:v>HP LJ M527</x:v>
      </x:c>
      <x:c r="E9" s="6" t="n">
        <x:v>1</x:v>
      </x:c>
      <x:c r="F9" s="91" t="n">
        <x:v>3249.000000</x:v>
      </x:c>
    </x:row>
    <x:row r="10" spans="1:10" x14ac:dyDescent="0.25">
      <x:c r="B10" s="60" t="str">
        <x:v>5</x:v>
      </x:c>
      <x:c r="C10" s="73" t="str">
        <x:v>B/W Printer</x:v>
      </x:c>
      <x:c r="D10" s="73" t="str">
        <x:v>HP LJ M402dn</x:v>
      </x:c>
      <x:c r="E10" s="73" t="n">
        <x:v>5</x:v>
      </x:c>
      <x:c r="F10" s="98" t="n">
        <x:v>6121.000000</x:v>
      </x:c>
    </x:row>
    <x:row r="11" spans="1:10" x14ac:dyDescent="0.25">
      <x:c r="B11" s="60" t="str">
        <x:v>6</x:v>
      </x:c>
      <x:c r="C11" s="73" t="str">
        <x:v>B/W Printer</x:v>
      </x:c>
      <x:c r="D11" s="73" t="str">
        <x:v>HP LJ M402n</x:v>
      </x:c>
      <x:c r="E11" s="73" t="n">
        <x:v>1</x:v>
      </x:c>
      <x:c r="F11" s="98" t="n">
        <x:v>484.000000</x:v>
      </x:c>
    </x:row>
    <x:row r="12" spans="1:10" x14ac:dyDescent="0.25">
      <x:c r="B12" s="58" t="str">
        <x:v>7</x:v>
      </x:c>
      <x:c r="C12" s="6" t="str">
        <x:v>B/W Printer</x:v>
      </x:c>
      <x:c r="D12" s="6" t="str">
        <x:v>HP LJ M402n</x:v>
      </x:c>
      <x:c r="E12" s="6" t="n">
        <x:v>2</x:v>
      </x:c>
      <x:c r="F12" s="91" t="n">
        <x:v>3406.000000</x:v>
      </x:c>
    </x:row>
    <x:row r="13" spans="1:10" x14ac:dyDescent="0.25">
      <x:c r="B13" s="58" t="str">
        <x:v>8</x:v>
      </x:c>
      <x:c r="C13" s="6" t="str">
        <x:v>B/W Printer</x:v>
      </x:c>
      <x:c r="D13" s="6" t="str">
        <x:v>HP LJ M521dn</x:v>
      </x:c>
      <x:c r="E13" s="6" t="n">
        <x:v>1</x:v>
      </x:c>
      <x:c r="F13" s="91" t="n">
        <x:v>7091.000000</x:v>
      </x:c>
    </x:row>
    <x:row r="14" spans="1:10" x14ac:dyDescent="0.25">
      <x:c r="B14" s="60" t="str">
        <x:v>9</x:v>
      </x:c>
      <x:c r="C14" s="73" t="str">
        <x:v>Color Copier</x:v>
      </x:c>
      <x:c r="D14" s="73" t="str">
        <x:v>Canon IR C5550</x:v>
      </x:c>
      <x:c r="E14" s="73" t="n">
        <x:v>4</x:v>
      </x:c>
      <x:c r="F14" s="98" t="n">
        <x:v>49219.000000</x:v>
      </x:c>
    </x:row>
    <x:row r="15" spans="1:10" x14ac:dyDescent="0.25">
      <x:c r="B15" s="60" t="str">
        <x:v>10</x:v>
      </x:c>
      <x:c r="C15" s="73" t="str">
        <x:v>Color Copier</x:v>
      </x:c>
      <x:c r="D15" s="73" t="str">
        <x:v>Canon IR C7565</x:v>
      </x:c>
      <x:c r="E15" s="73" t="n">
        <x:v>2</x:v>
      </x:c>
      <x:c r="F15" s="98" t="n">
        <x:v>58711.000000</x:v>
      </x:c>
    </x:row>
    <x:row r="16" spans="1:10" x14ac:dyDescent="0.25">
      <x:c r="B16" s="58" t="str">
        <x:v>11</x:v>
      </x:c>
      <x:c r="C16" s="6" t="str">
        <x:v>color mfp</x:v>
      </x:c>
      <x:c r="D16" s="6" t="str">
        <x:v>HP CLJ M570DN</x:v>
      </x:c>
      <x:c r="E16" s="6" t="n">
        <x:v>2</x:v>
      </x:c>
      <x:c r="F16" s="91" t="n">
        <x:v>8973.000000</x:v>
      </x:c>
    </x:row>
    <x:row r="17" spans="1:10" x14ac:dyDescent="0.25">
      <x:c r="B17" s="58" t="str">
        <x:v>12</x:v>
      </x:c>
      <x:c r="C17" s="6" t="str">
        <x:v>Color Printer</x:v>
      </x:c>
      <x:c r="D17" s="6" t="str">
        <x:v>HP CLJ M451nw</x:v>
      </x:c>
      <x:c r="E17" s="6" t="n">
        <x:v>2</x:v>
      </x:c>
      <x:c r="F17" s="91" t="n">
        <x:v>108.000000</x:v>
      </x:c>
    </x:row>
    <x:row r="18" spans="1:7" x14ac:dyDescent="0.25">
      <x:c r="B18" s="92"/>
      <x:c r="C18" s="120"/>
      <x:c r="D18" s="120"/>
      <x:c r="E18" s="120"/>
      <x:c r="F18"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Period</x:v>
      </x:c>
      <x:c r="C5" s="45" t="str">
        <x:v>Old Cost</x:v>
      </x:c>
      <x:c r="D5" s="45" t="str">
        <x:v>Overage Cost W/O FPR</x:v>
      </x:c>
      <x:c r="E5" s="45" t="str">
        <x:v>Credits</x:v>
      </x:c>
      <x:c r="F5" s="45" t="str">
        <x:v>New Cost</x:v>
      </x:c>
      <x:c r="G5" s="45" t="str">
        <x:v>FPR Overage Cost</x:v>
      </x:c>
      <x:c r="H5" s="45" t="str">
        <x:v>Savings / Expense Increase</x:v>
      </x:c>
      <x:c r="I5" s="46" t="str">
        <x:v>Percent Savings</x:v>
      </x:c>
    </x:row>
    <x:row r="6" spans="1:9" ht="17.2" customHeight="1" x14ac:dyDescent="0.2">
      <x:c r="B6" s="169" t="str">
        <x:v>Nov - Jan 2019</x:v>
      </x:c>
      <x:c r="C6" s="75">
        <x:v>0</x:v>
      </x:c>
      <x:c r="D6" s="75" t="n">
        <x:v>0.00000000000</x:v>
      </x:c>
      <x:c r="E6" s="75">
        <x:v>0</x:v>
      </x:c>
      <x:c r="F6" s="75">
        <x:v>0</x:v>
      </x:c>
      <x:c r="G6" s="75">
        <x:v>2429.994400000000</x:v>
      </x:c>
      <x:c r="H6" s="75">
        <x:f ca="1">SUM((C6+D6)-(-E6+F6+G6))</x:f>
        <x:v/>
      </x:c>
      <x:c r="I6" s="168">
        <x:f ca="1">IF(G6 = "","",SUM((C6+D6)-(F6+G6-E6))/ (C6+D6))</x:f>
      </x:c>
    </x:row>
    <x:row r="7" spans="1:9" hidden="1" x14ac:dyDescent="0.2">
      <x:c r="B7" s="132" t="str">
        <x:v>5</x:v>
      </x:c>
      <x:c r="C7" s="132">
        <x:f ca="1">SUM(C6:C6)</x:f>
        <x:v>0.00</x:v>
      </x:c>
      <x:c r="D7" s="132">
        <x:f ca="1">SUM(D6:D6)</x:f>
        <x:v/>
      </x:c>
      <x:c r="E7" s="132">
        <x:f ca="1">SUM(E6:E6)</x:f>
        <x:v/>
      </x:c>
      <x:c r="F7" s="132">
        <x:f ca="1">SUM(F6:F6)</x:f>
        <x:v/>
      </x:c>
      <x:c r="G7" s="132">
        <x:f ca="1">SUM(G6:G6)</x:f>
        <x:v/>
      </x:c>
      <x:c r="H7" s="132">
        <x:f ca="1">SUM(H6:H6)</x:f>
        <x:v/>
      </x:c>
      <x:c r="I7" s="132"/>
    </x:row>
    <x:row r="8" spans="1:9" x14ac:dyDescent="0.2">
      <x:c r="B8" s="174"/>
      <x:c r="C8" s="174"/>
      <x:c r="D8" s="209" t="str">
        <x:v>What You Would Have Spent Without FPR:</x:v>
      </x:c>
      <x:c r="E8" s="209">
        <x:f ca="1">SUM(C7+D7)</x:f>
        <x:v>133381.19041487278</x:v>
      </x:c>
      <x:c r="F8" s="174"/>
      <x:c r="G8" s="174"/>
      <x:c r="H8" s="174"/>
      <x:c r="I8" s="174"/>
    </x:row>
    <x:row r="9" spans="1:9" x14ac:dyDescent="0.2">
      <x:c r="D9" s="164" t="str">
        <x:v>What You Did Spend With FPR:</x:v>
      </x:c>
      <x:c r="E9" s="210">
        <x:f ca="1">SUM(F7 + G7)</x:f>
        <x:v>0</x:v>
      </x:c>
    </x:row>
    <x:row r="10" spans="1:9" x14ac:dyDescent="0.2">
      <x:c r="D10" s="164" t="str">
        <x:v>What FPR Has Saved you for the Period Reviewed:</x:v>
      </x:c>
      <x:c r="E10" s="210">
        <x:f ca="1">SUM(E8-E9)</x:f>
        <x:v>0</x:v>
      </x:c>
    </x:row>
    <x:row r="11" spans="1:9" x14ac:dyDescent="0.2">
      <x:c r="D11" s="164" t="str">
        <x:v>Credits:</x:v>
      </x:c>
      <x:c r="E11" s="210">
        <x:f ca="1">=E7</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1/31/2019</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42,000</x:v>
      </x:c>
      <x:c r="C6" s="73">
        <x:v>44,299</x:v>
      </x:c>
      <x:c r="D6" s="165" t="str">
        <x:v>$0.0096</x:v>
      </x:c>
      <x:c r="E6" s="181">
        <x:f ca="1">IF(B6=0,"",IF(C6="","",IF(C6&lt;B6,SUM((C6-B6)/B6),SUM((C6-B6)/B6))))</x:f>
        <x:v>5</x:v>
      </x:c>
      <x:c r="F6" s="73">
        <x:f ca="1">IF(C6="","",IF(B6="","",IF(SUM(C6-B6)&lt;0,"0",SUM(C6-B6))))</x:f>
        <x:v>6</x:v>
      </x:c>
      <x:c r="G6" s="73" t="n">
        <x:v>0</x:v>
      </x:c>
      <x:c r="H6" s="75">
        <x:f ca="1">IF(SUM(F6 - G6) &lt;0,"$0.00",SUM(F6 - G6)*D6)</x:f>
        <x:v>7</x:v>
      </x:c>
      <x:c r="I6" s="75">
        <x:v>0.00</x:v>
      </x:c>
      <x:c r="J6" s="75">
        <x:f ca="1">SUM(F6* 0.009600)</x:f>
        <x:v>8</x:v>
      </x:c>
      <x:c r="K6" s="61">
        <x:f ca="1">SUM((J6-H6)+ I6)</x:f>
        <x:v>9</x:v>
      </x:c>
    </x:row>
    <x:row r="7" spans="1:11" ht="14.25" x14ac:dyDescent="0.3">
      <x:c r="A7" s="58" t="str">
        <x:v>B/W Laser Prints</x:v>
      </x:c>
      <x:c r="B7" s="6">
        <x:v>19,500</x:v>
      </x:c>
      <x:c r="C7" s="6">
        <x:v>29,994</x:v>
      </x:c>
      <x:c r="D7" s="6">
        <x:v>$0.018</x:v>
      </x:c>
      <x:c r="E7" s="185">
        <x:f ca="1">IF(B7=0,"",IF(C7="","",IF(C7&lt;B7,SUM((C7-B7)/B7),SUM((C7-B7)/B7))))</x:f>
        <x:v>5</x:v>
      </x:c>
      <x:c r="F7" s="6">
        <x:f ca="1">IF(C7="","",IF(B7="","",IF(SUM(C7-B7)&lt;0,"0",SUM(C7-B7))))</x:f>
        <x:v>6</x:v>
      </x:c>
      <x:c r="G7" s="6">
        <x:v>0</x:v>
      </x:c>
      <x:c r="H7" s="17">
        <x:f ca="1">IF(SUM(F7 - G7) &lt;0,"$0.00",SUM(F7 - G7)*D7)</x:f>
        <x:v>7</x:v>
      </x:c>
      <x:c r="I7" s="17">
        <x:v>0.00</x:v>
      </x:c>
      <x:c r="J7" s="17">
        <x:f ca="1">SUM(F7* 0.018000)</x:f>
        <x:v>8</x:v>
      </x:c>
      <x:c r="K7" s="59">
        <x:f ca="1">SUM((J7-H7)+ I7)</x:f>
        <x:v>9</x:v>
      </x:c>
    </x:row>
    <x:row r="8" spans="1:11" ht="14.25" x14ac:dyDescent="0.3">
      <x:c r="A8" s="169" t="str">
        <x:v>Color Copies</x:v>
      </x:c>
      <x:c r="B8" s="73">
        <x:v>33,000</x:v>
      </x:c>
      <x:c r="C8" s="73">
        <x:v>63,631</x:v>
      </x:c>
      <x:c r="D8" s="165" t="str">
        <x:v>$0.072</x:v>
      </x:c>
      <x:c r="E8" s="181">
        <x:f ca="1">IF(B8=0,"",IF(C8="","",IF(C8&lt;B8,SUM((C8-B8)/B8),SUM((C8-B8)/B8))))</x:f>
        <x:v>5</x:v>
      </x:c>
      <x:c r="F8" s="73">
        <x:f ca="1">IF(C8="","",IF(B8="","",IF(SUM(C8-B8)&lt;0,"0",SUM(C8-B8))))</x:f>
        <x:v>6</x:v>
      </x:c>
      <x:c r="G8" s="73" t="n">
        <x:v>0</x:v>
      </x:c>
      <x:c r="H8" s="75">
        <x:f ca="1">IF(SUM(F8 - G8) &lt;0,"$0.00",SUM(F8 - G8)*D8)</x:f>
        <x:v>7</x:v>
      </x:c>
      <x:c r="I8" s="75">
        <x:v>0.00</x:v>
      </x:c>
      <x:c r="J8" s="75">
        <x:f ca="1">SUM(F8* 0.072000)</x:f>
        <x:v>8</x:v>
      </x:c>
      <x:c r="K8" s="61">
        <x:f ca="1">SUM((J8-H8)+ I8)</x:f>
        <x:v>9</x:v>
      </x:c>
    </x:row>
    <x:row r="9" spans="1:11" ht="14.25" x14ac:dyDescent="0.3">
      <x:c r="A9" s="58" t="str">
        <x:v>Color Laser Prints</x:v>
      </x:c>
      <x:c r="B9" s="6">
        <x:v>4,500</x:v>
      </x:c>
      <x:c r="C9" s="6">
        <x:v>3,912</x:v>
      </x:c>
      <x:c r="D9" s="6">
        <x:v>$0.14</x:v>
      </x:c>
      <x:c r="E9" s="185">
        <x:f ca="1">IF(B9=0,"",IF(C9="","",IF(C9&lt;B9,SUM((C9-B9)/B9),SUM((C9-B9)/B9))))</x:f>
        <x:v>5</x:v>
      </x:c>
      <x:c r="F9" s="6">
        <x:f ca="1">IF(C9="","",IF(B9="","",IF(SUM(C9-B9)&lt;0,"0",SUM(C9-B9))))</x:f>
        <x:v>6</x:v>
      </x:c>
      <x:c r="G9" s="6">
        <x:v>0</x:v>
      </x:c>
      <x:c r="H9" s="17">
        <x:f ca="1">IF(SUM(F9 - G9) &lt;0,"$0.00",SUM(F9 - G9)*D9)</x:f>
        <x:v>7</x:v>
      </x:c>
      <x:c r="I9" s="17">
        <x:v>0.00</x:v>
      </x:c>
      <x:c r="J9" s="17">
        <x:f ca="1">SUM(F9* 0.140000)</x:f>
        <x:v>8</x:v>
      </x:c>
      <x:c r="K9" s="59">
        <x:f ca="1">SUM((J9-H9)+ I9)</x:f>
        <x:v>9</x:v>
      </x:c>
    </x:row>
    <x:row r="10" spans="1:11" ht="14.25" x14ac:dyDescent="0.3">
      <x:c r="A10" s="169" t="str">
        <x:v>Color Laser Prints Other</x:v>
      </x:c>
      <x:c r="B10" s="73">
        <x:v>0</x:v>
      </x:c>
      <x:c r="C10" s="73">
        <x:v>68</x:v>
      </x:c>
      <x:c r="D10" s="165" t="str">
        <x:v>$0.2</x:v>
      </x:c>
      <x:c r="E10" s="181">
        <x:f ca="1">IF(B10=0,"",IF(C10="","",IF(C10&lt;B10,SUM((C10-B10)/B10),SUM((C10-B10)/B10))))</x:f>
        <x:v>5</x:v>
      </x:c>
      <x:c r="F10" s="73">
        <x:f ca="1">IF(C10="","",IF(B10="","",IF(SUM(C10-B10)&lt;0,"0",SUM(C10-B10))))</x:f>
        <x:v>6</x:v>
      </x:c>
      <x:c r="G10" s="73" t="n">
        <x:v>0</x:v>
      </x:c>
      <x:c r="H10" s="75">
        <x:f ca="1">IF(SUM(F10 - G10) &lt;0,"$0.00",SUM(F10 - G10)*D10)</x:f>
        <x:v>7</x:v>
      </x:c>
      <x:c r="I10" s="75">
        <x:v>0.00</x:v>
      </x:c>
      <x:c r="J10" s="75">
        <x:f ca="1">SUM(F10* 0.200000)</x:f>
        <x:v>8</x:v>
      </x:c>
      <x:c r="K10" s="61">
        <x:f ca="1">SUM((J10-H10)+ I10)</x:f>
        <x:v>9</x:v>
      </x:c>
    </x:row>
    <x:row r="11" spans="1:10" x14ac:dyDescent="0.25">
      <x:c r="A11" s="174"/>
      <x:c r="B11" s="174"/>
      <x:c r="C11" s="174"/>
      <x:c r="D11" s="174"/>
      <x:c r="E11" s="174"/>
      <x:c r="F11" s="174"/>
      <x:c r="G11" s="174"/>
      <x:c r="H11" s="174"/>
      <x:c r="I11" s="174"/>
      <x:c r="J11" s="174">
        <x:v>Revision Savings: </x:v>
      </x:c>
      <x:c r="K11" s="174">
        <x:f ca="1">SUM(K6:K10)</x:f>
      </x:c>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November 1, 2018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0.00000000000</x:v>
      </x:c>
      <x:c r="F7" s="26"/>
      <x:c r="G7" s="26"/>
      <x:c r="H7" s="26"/>
      <x:c r="I7" s="26"/>
      <x:c r="J7" s="21"/>
    </x:row>
    <x:row r="8" spans="1:11" x14ac:dyDescent="0.3">
      <x:c r="A8" s="127"/>
      <x:c r="B8" s="25"/>
      <x:c r="C8" s="26"/>
      <x:c r="D8" s="164">
        <x:v>Revision Savings</x:v>
      </x:c>
      <x:c r="E8" s="204">
        <x:f ca="1">='Revision Summary'!$E$10</x:f>
      </x:c>
      <x:c r="F8" s="26"/>
      <x:c r="G8" s="26"/>
      <x:c r="H8" s="26"/>
      <x:c r="I8" s="26"/>
    </x:row>
    <x:row r="9" spans="1:11" x14ac:dyDescent="0.3">
      <x:c r="A9" s="127"/>
      <x:c r="B9" s="25"/>
      <x:c r="C9" s="26"/>
      <x:c r="D9" s="164">
        <x:v>Total Minimum Hard-Dollar Savings</x:v>
      </x:c>
      <x:c r="E9" s="204">
        <x:f ca="1">=SUM(E5:E8)</x:f>
      </x:c>
      <x:c r="F9" s="208">
        <x:f ca="1">=SUM(E9/'Revision Summary'!E8)</x:f>
      </x:c>
      <x:c r="G9" s="26"/>
      <x:c r="H9" s="26"/>
      <x:c r="I9" s="26"/>
    </x:row>
    <x:row r="12" spans="1:10" ht="25.5" customHeight="1" x14ac:dyDescent="0.25">
      <x:c r="A12" s="19"/>
      <x:c r="B12" s="19">
        <x:v>From Nov. 2018 to Jan. 2019</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Copies</x:v>
      </x:c>
      <x:c r="C14" s="73" t="str">
        <x:v>42,000</x:v>
      </x:c>
      <x:c r="D14" s="73" t="str">
        <x:v>44,299</x:v>
      </x:c>
      <x:c r="E14" s="177" t="n">
        <x:f ca="1">=SUM(D14 - C14)</x:f>
      </x:c>
      <x:c r="F14" s="177" t="n">
        <x:v>0</x:v>
      </x:c>
      <x:c r="G14" s="177" t="n">
        <x:f ca="1">=SUM(E14-F14)</x:f>
      </x:c>
      <x:c r="H14" s="75" t="str">
        <x:v>$ 0.0096</x:v>
      </x:c>
      <x:c r="I14" s="218" t="n">
        <x:v>0</x:v>
      </x:c>
      <x:c r="J14" s="203" t="n">
        <x:f ca="1">=IF(I14&lt;&gt;0,SUM(-1*I14),IF(SUM(G14 * H14) &lt; 0, 0,SUM(G14 * H14)))</x:f>
      </x:c>
    </x:row>
    <x:row r="15" spans="1:10" x14ac:dyDescent="0.25">
      <x:c r="B15" s="60" t="str">
        <x:v>B/W Laser Prints</x:v>
      </x:c>
      <x:c r="C15" s="73" t="str">
        <x:v>19,500</x:v>
      </x:c>
      <x:c r="D15" s="73" t="str">
        <x:v>29,994</x:v>
      </x:c>
      <x:c r="E15" s="177" t="n">
        <x:f ca="1">=SUM(D15 - C15)</x:f>
      </x:c>
      <x:c r="F15" s="177" t="n">
        <x:v>0</x:v>
      </x:c>
      <x:c r="G15" s="177" t="n">
        <x:f ca="1">=SUM(E15-F15)</x:f>
      </x:c>
      <x:c r="H15" s="75" t="str">
        <x:v>$ 0.0180</x:v>
      </x:c>
      <x:c r="I15" s="218" t="n">
        <x:v>0</x:v>
      </x:c>
      <x:c r="J15" s="203" t="n">
        <x:f ca="1">=IF(I15&lt;&gt;0,SUM(-1*I15),IF(SUM(G15 * H15) &lt; 0, 0,SUM(G15 * H15)))</x:f>
      </x:c>
    </x:row>
    <x:row r="16" spans="1:10" x14ac:dyDescent="0.25">
      <x:c r="B16" s="58" t="str">
        <x:v>Color Copies</x:v>
      </x:c>
      <x:c r="C16" s="6" t="str">
        <x:v>33,000</x:v>
      </x:c>
      <x:c r="D16" s="6" t="str">
        <x:v>63,631</x:v>
      </x:c>
      <x:c r="E16" s="176" t="n">
        <x:f ca="1">=SUM(D16 - C16)</x:f>
      </x:c>
      <x:c r="F16" s="176" t="n">
        <x:v>0</x:v>
      </x:c>
      <x:c r="G16" s="176" t="n">
        <x:f ca="1">=SUM(E16 - F16)</x:f>
      </x:c>
      <x:c r="H16" s="17" t="str">
        <x:v>$ 0.0720</x:v>
      </x:c>
      <x:c r="I16" s="217" t="n">
        <x:v>0</x:v>
      </x:c>
      <x:c r="J16" s="202" t="n">
        <x:f ca="1">=IF(I16&lt;&gt;0,SUM(-1*I16),IF(SUM(G16 * H16) &lt; 0, 0,SUM(G16 * H16)))</x:f>
      </x:c>
    </x:row>
    <x:row r="17" spans="1:10" x14ac:dyDescent="0.25">
      <x:c r="B17" s="58" t="str">
        <x:v>Color Laser Prints</x:v>
      </x:c>
      <x:c r="C17" s="6" t="str">
        <x:v>4,500</x:v>
      </x:c>
      <x:c r="D17" s="6" t="str">
        <x:v>3,912</x:v>
      </x:c>
      <x:c r="E17" s="176" t="n">
        <x:f ca="1">=SUM(D17 - C17)</x:f>
      </x:c>
      <x:c r="F17" s="176" t="n">
        <x:v>0</x:v>
      </x:c>
      <x:c r="G17" s="176" t="n">
        <x:f ca="1">=SUM(E17 - F17)</x:f>
      </x:c>
      <x:c r="H17" s="17" t="str">
        <x:v>$ 0.1400</x:v>
      </x:c>
      <x:c r="I17" s="217" t="n">
        <x:v>0</x:v>
      </x:c>
      <x:c r="J17" s="202" t="n">
        <x:f ca="1">=IF(I17&lt;&gt;0,SUM(-1*I17),IF(SUM(G17 * H17) &lt; 0, 0,SUM(G17 * H17)))</x:f>
      </x:c>
    </x:row>
    <x:row r="18" spans="1:10" x14ac:dyDescent="0.25">
      <x:c r="B18" s="60" t="str">
        <x:v>Color Laser Prints Other</x:v>
      </x:c>
      <x:c r="C18" s="73" t="str">
        <x:v>0</x:v>
      </x:c>
      <x:c r="D18" s="73" t="str">
        <x:v>68</x:v>
      </x:c>
      <x:c r="E18" s="177" t="n">
        <x:f ca="1">=SUM(D18 - C18)</x:f>
      </x:c>
      <x:c r="F18" s="177" t="n">
        <x:v>0</x:v>
      </x:c>
      <x:c r="G18" s="177" t="n">
        <x:f ca="1">=SUM(E18-F18)</x:f>
      </x:c>
      <x:c r="H18" s="75" t="str">
        <x:v>$ 0.2000</x:v>
      </x:c>
      <x:c r="I18" s="218" t="n">
        <x:v>0</x:v>
      </x:c>
      <x:c r="J18" s="203" t="n">
        <x:f ca="1">=IF(I18&lt;&gt;0,SUM(-1*I18),IF(SUM(G18 * H18) &lt; 0, 0,SUM(G18 * H18)))</x:f>
      </x:c>
    </x:row>
    <x:row r="19" spans="1:7" x14ac:dyDescent="0.25">
      <x:c r="B19" s="92"/>
      <x:c r="C19" s="120"/>
      <x:c r="D19" s="120"/>
      <x:c r="E19" s="120"/>
      <x:c r="F19" s="120"/>
      <x:c r="G19" s="120"/>
      <x:c r="H19" s="120"/>
      <x:c r="I19" s="120"/>
      <x:c r="J19" s="121"/>
    </x:row>
    <x:row r="20" spans="1:7" x14ac:dyDescent="0.25">
      <x:c r="B20" s="164"/>
      <x:c r="C20" s="164"/>
      <x:c r="D20" s="164"/>
      <x:c r="E20" s="164"/>
      <x:c r="F20" s="164"/>
      <x:c r="G20" s="164"/>
      <x:c r="H20" s="164">
        <x:v>Current Overage Expense:</x:v>
      </x:c>
      <x:c r="J20" s="204">
        <x:f ca="1">=Sum(J14:J18)</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